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showInkAnnotation="0" codeName="ThisWorkbook" defaultThemeVersion="124226"/>
  <xr:revisionPtr revIDLastSave="0" documentId="13_ncr:1_{80F11918-76AD-41A0-8573-BA15AAD7A94B}" xr6:coauthVersionLast="45" xr6:coauthVersionMax="45"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Inputs!$C$149</definedName>
    <definedName name="AnnualOMCapacity">Inputs!$D$157</definedName>
    <definedName name="AnnualOMFixed">Inputs!$D$156</definedName>
    <definedName name="AnnualOMProduction">Inputs!$D$158</definedName>
    <definedName name="AnnualPBIFederal">Inputs!$D$163</definedName>
    <definedName name="AnnualPBIOther">Inputs!$D$166</definedName>
    <definedName name="AnnualPBIState">Inputs!$D$164</definedName>
    <definedName name="AnnualPBIUtility">Inputs!$D$165</definedName>
    <definedName name="AnnualPPAPrice">Inputs!$C$150</definedName>
    <definedName name="AnnualPPARevenue">Inputs!$C$151</definedName>
    <definedName name="AnnualPTCFederal">Inputs!$D$168</definedName>
    <definedName name="AnnualPTCState">Inputs!$D$169</definedName>
    <definedName name="AnnualTaxFederal">Inputs!$C$161</definedName>
    <definedName name="AnnualTaxState">Inputs!$C$160</definedName>
    <definedName name="batt_computed_bank_capacity">Inputs!$C$171</definedName>
    <definedName name="batt_replacement_cost">Inputs!$C$173</definedName>
    <definedName name="batt_replacement_cost_escal">Inputs!$C$174</definedName>
    <definedName name="batt_replacement_option">Inputs!$C$172</definedName>
    <definedName name="BatteryReplSched">Inputs!$C$176</definedName>
    <definedName name="cbi_fed_amount">Inputs!$C$127</definedName>
    <definedName name="cbi_fed_deprbas_fed">Inputs!$G$127</definedName>
    <definedName name="cbi_fed_deprbas_sta">Inputs!$H$127</definedName>
    <definedName name="cbi_fed_maxvalue">Inputs!$D$127</definedName>
    <definedName name="cbi_fed_tax_fed">Inputs!$E$127</definedName>
    <definedName name="cbi_fed_tax_sta">Inputs!$F$127</definedName>
    <definedName name="cbi_oth_amount">Inputs!$C$130</definedName>
    <definedName name="cbi_oth_deprbas_fed">Inputs!$G$130</definedName>
    <definedName name="cbi_oth_deprbas_sta">Inputs!$H$130</definedName>
    <definedName name="cbi_oth_maxvalue">Inputs!$D$130</definedName>
    <definedName name="cbi_oth_tax_fed">Inputs!$E$130</definedName>
    <definedName name="cbi_oth_tax_sta">Inputs!$F$130</definedName>
    <definedName name="cbi_sta_amount">Inputs!$C$128</definedName>
    <definedName name="cbi_sta_deprbas_fed">Inputs!$G$128</definedName>
    <definedName name="cbi_sta_deprbas_sta">Inputs!$H$128</definedName>
    <definedName name="cbi_sta_maxvalue">Inputs!$D$128</definedName>
    <definedName name="cbi_sta_tax_fed">Inputs!$E$128</definedName>
    <definedName name="cbi_sta_tax_sta">Inputs!$F$128</definedName>
    <definedName name="cbi_uti_amount">Inputs!$C$129</definedName>
    <definedName name="cbi_uti_deprbas_fed">Inputs!$G$129</definedName>
    <definedName name="cbi_uti_deprbas_sta">Inputs!$H$129</definedName>
    <definedName name="cbi_uti_maxvalue">Inputs!$D$129</definedName>
    <definedName name="cbi_uti_tax_fed">Inputs!$E$129</definedName>
    <definedName name="cbi_uti_tax_sta">Inputs!$F$129</definedName>
    <definedName name="cf_disbursement_debtservice">Inputs!$C$180</definedName>
    <definedName name="cf_funding_debtservice">Inputs!$C$179</definedName>
    <definedName name="cf_reserve_debtservice">Inputs!$C$181</definedName>
    <definedName name="const_per_interest_rate1">Inputs!$F$82</definedName>
    <definedName name="const_per_interest_rate2">Inputs!$F$83</definedName>
    <definedName name="const_per_interest_rate3">Inputs!$F$84</definedName>
    <definedName name="const_per_interest_rate4">Inputs!$F$85</definedName>
    <definedName name="const_per_interest_rate5">Inputs!$F$86</definedName>
    <definedName name="const_per_months1">Inputs!$E$82</definedName>
    <definedName name="const_per_months2">Inputs!$E$83</definedName>
    <definedName name="const_per_months3">Inputs!$E$84</definedName>
    <definedName name="const_per_months4">Inputs!$E$85</definedName>
    <definedName name="const_per_months5">Inputs!$E$86</definedName>
    <definedName name="const_per_percent1">Inputs!$C$82</definedName>
    <definedName name="const_per_percent2">Inputs!$C$83</definedName>
    <definedName name="const_per_percent3">Inputs!$C$84</definedName>
    <definedName name="const_per_percent4">Inputs!$C$85</definedName>
    <definedName name="const_per_percent5">Inputs!$C$86</definedName>
    <definedName name="const_per_upfront_rate1">Inputs!$D$82</definedName>
    <definedName name="const_per_upfront_rate2">Inputs!$D$83</definedName>
    <definedName name="const_per_upfront_rate3">Inputs!$D$84</definedName>
    <definedName name="const_per_upfront_rate4">Inputs!$D$85</definedName>
    <definedName name="const_per_upfront_rate5">Inputs!$D$86</definedName>
    <definedName name="construction_financing_cost">Inputs!$C$78</definedName>
    <definedName name="cost_debt_closing">Inputs!$C$70</definedName>
    <definedName name="cost_debt_fee">Inputs!$C$71</definedName>
    <definedName name="cost_other_financing">Inputs!$C$75</definedName>
    <definedName name="CostDebtUpfront">Inputs!$C$72</definedName>
    <definedName name="DebtPayment">Inputs!$C$65</definedName>
    <definedName name="DebtPercent">Inputs!$C$62</definedName>
    <definedName name="DebtServiceCoverageRatio">Inputs!$C$64</definedName>
    <definedName name="depr_alloc_macrs_15_percent">Inputs!$C$140</definedName>
    <definedName name="depr_alloc_macrs_5_percent">Inputs!$C$139</definedName>
    <definedName name="depr_alloc_sl_15_percent">Inputs!$C$142</definedName>
    <definedName name="depr_alloc_sl_20_percent">Inputs!$C$143</definedName>
    <definedName name="depr_alloc_sl_39_percent">Inputs!$C$144</definedName>
    <definedName name="depr_alloc_sl_5_percent">Inputs!$C$141</definedName>
    <definedName name="depr_bonus_fed">Inputs!$D$145</definedName>
    <definedName name="depr_bonus_fed_macrs_15">Inputs!$D$140</definedName>
    <definedName name="depr_bonus_fed_macrs_5">Inputs!$D$139</definedName>
    <definedName name="depr_bonus_fed_sl_15">Inputs!$D$142</definedName>
    <definedName name="depr_bonus_fed_sl_20">Inputs!$D$143</definedName>
    <definedName name="depr_bonus_fed_sl_39">Inputs!$D$144</definedName>
    <definedName name="depr_bonus_fed_sl_5">Inputs!$D$141</definedName>
    <definedName name="depr_bonus_sta">Inputs!$E$145</definedName>
    <definedName name="depr_bonus_sta_macrs_15">Inputs!$E$140</definedName>
    <definedName name="depr_bonus_sta_macrs_5">Inputs!$E$139</definedName>
    <definedName name="depr_bonus_sta_sl_15">Inputs!$E$142</definedName>
    <definedName name="depr_bonus_sta_sl_20">Inputs!$E$143</definedName>
    <definedName name="depr_bonus_sta_sl_39">Inputs!$E$144</definedName>
    <definedName name="depr_bonus_sta_sl_5">Inputs!$E$141</definedName>
    <definedName name="depr_itc_fed_macrs_15">Inputs!$F$140</definedName>
    <definedName name="depr_itc_fed_macrs_5">Inputs!$F$139</definedName>
    <definedName name="depr_itc_fed_sl_15">Inputs!$F$142</definedName>
    <definedName name="depr_itc_fed_sl_20">Inputs!$F$143</definedName>
    <definedName name="depr_itc_fed_sl_39">Inputs!$F$144</definedName>
    <definedName name="depr_itc_fed_sl_5">Inputs!$F$141</definedName>
    <definedName name="depr_itc_sta_macrs_15">Inputs!$G$140</definedName>
    <definedName name="depr_itc_sta_macrs_5">Inputs!$G$139</definedName>
    <definedName name="depr_itc_sta_sl_15">Inputs!$G$142</definedName>
    <definedName name="depr_itc_sta_sl_20">Inputs!$G$143</definedName>
    <definedName name="depr_itc_sta_sl_39">Inputs!$G$144</definedName>
    <definedName name="depr_itc_sta_sl_5">Inputs!$G$141</definedName>
    <definedName name="dscr_reserve_months">Inputs!$C$92</definedName>
    <definedName name="elec_cost_with_system">Inputs!$C$153</definedName>
    <definedName name="elec_cost_without_system">Inputs!$C$154</definedName>
    <definedName name="equip_reserve_depr_fed">Inputs!$C$99</definedName>
    <definedName name="equip_reserve_depr_sta">Inputs!$C$100</definedName>
    <definedName name="equip1_reserve_cost">Inputs!$C$95</definedName>
    <definedName name="equip1_reserve_freq">Inputs!$E$95</definedName>
    <definedName name="equip2_reserve_cost">Inputs!$C$96</definedName>
    <definedName name="equip2_reserve_freq">Inputs!$E$96</definedName>
    <definedName name="equip3_reserve_cost">Inputs!$C$97</definedName>
    <definedName name="equip3_reserve_freq">Inputs!$E$97</definedName>
    <definedName name="federal_tax_rate">Inputs!$C$47</definedName>
    <definedName name="host_nominal_discount_rate">Inputs!$C$43</definedName>
    <definedName name="host_real_discount_rate">Inputs!$C$42</definedName>
    <definedName name="ibi_fed_amount">Inputs!$C$117</definedName>
    <definedName name="ibi_fed_amount_deprbas_fed">Inputs!$G$117</definedName>
    <definedName name="ibi_fed_amount_deprbas_sta">Inputs!$H$117</definedName>
    <definedName name="ibi_fed_amount_tax_fed">Inputs!$E$117</definedName>
    <definedName name="ibi_fed_amount_tax_sta">Inputs!$F$117</definedName>
    <definedName name="ibi_fed_percent">Inputs!$C$122</definedName>
    <definedName name="ibi_fed_percent_deprbas_fed">Inputs!$G$122</definedName>
    <definedName name="ibi_fed_percent_deprbas_sta">Inputs!$H$122</definedName>
    <definedName name="ibi_fed_percent_maxvalue">Inputs!$D$122</definedName>
    <definedName name="ibi_fed_percent_tax_fed">Inputs!$E$122</definedName>
    <definedName name="ibi_fed_percent_tax_sta">Inputs!$F$122</definedName>
    <definedName name="ibi_oth_amount">Inputs!$C$120</definedName>
    <definedName name="ibi_oth_amount_deprbas_fed">Inputs!$G$120</definedName>
    <definedName name="ibi_oth_amount_deprbas_sta">Inputs!$H$120</definedName>
    <definedName name="ibi_oth_amount_tax_fed">Inputs!$E$120</definedName>
    <definedName name="ibi_oth_amount_tax_sta">Inputs!$F$120</definedName>
    <definedName name="ibi_oth_percent">Inputs!$C$125</definedName>
    <definedName name="ibi_oth_percent_deprbas_fed">Inputs!$G$125</definedName>
    <definedName name="ibi_oth_percent_deprbas_sta">Inputs!$H$125</definedName>
    <definedName name="ibi_oth_percent_maxvalue">Inputs!$D$125</definedName>
    <definedName name="ibi_oth_percent_tax_fed">Inputs!$E$125</definedName>
    <definedName name="ibi_oth_percent_tax_sta">Inputs!$F$125</definedName>
    <definedName name="ibi_sta_amount">Inputs!$C$118</definedName>
    <definedName name="ibi_sta_amount_deprbas_fed">Inputs!$G$118</definedName>
    <definedName name="ibi_sta_amount_deprbas_sta">Inputs!$H$118</definedName>
    <definedName name="ibi_sta_amount_tax_fed">Inputs!$E$118</definedName>
    <definedName name="ibi_sta_amount_tax_sta">Inputs!$F$118</definedName>
    <definedName name="ibi_sta_percent">Inputs!$C$123</definedName>
    <definedName name="ibi_sta_percent_deprbas_fed">Inputs!$G$123</definedName>
    <definedName name="ibi_sta_percent_deprbas_sta">Inputs!$H$123</definedName>
    <definedName name="ibi_sta_percent_maxvalue">Inputs!$D$123</definedName>
    <definedName name="ibi_sta_percent_tax_fed">Inputs!$E$123</definedName>
    <definedName name="ibi_sta_percent_tax_sta">Inputs!$F$123</definedName>
    <definedName name="ibi_uti_amount">Inputs!$C$119</definedName>
    <definedName name="ibi_uti_amount_deprbas_fed">Inputs!$G$119</definedName>
    <definedName name="ibi_uti_amount_deprbas_sta">Inputs!$H$119</definedName>
    <definedName name="ibi_uti_amount_tax_fed">Inputs!$E$119</definedName>
    <definedName name="ibi_uti_amount_tax_sta">Inputs!$F$119</definedName>
    <definedName name="ibi_uti_percent">Inputs!$C$124</definedName>
    <definedName name="ibi_uti_percent_deprbas_fed">Inputs!$G$124</definedName>
    <definedName name="ibi_uti_percent_deprbas_sta">Inputs!$H$124</definedName>
    <definedName name="ibi_uti_percent_maxvalue">Inputs!$D$124</definedName>
    <definedName name="ibi_uti_percent_tax_fed">Inputs!$E$124</definedName>
    <definedName name="ibi_uti_percent_tax_sta">Inputs!$F$124</definedName>
    <definedName name="inflation_rate">Inputs!$C$41</definedName>
    <definedName name="insurance_rate">Inputs!$C$50</definedName>
    <definedName name="IRRTarget">Inputs!$C$34</definedName>
    <definedName name="IRRTargetYear">Inputs!$C$35</definedName>
    <definedName name="itc_fed_amount">Inputs!$C$105</definedName>
    <definedName name="itc_fed_amount_deprbas_fed">Inputs!$E$105</definedName>
    <definedName name="itc_fed_amount_deprbas_sta">Inputs!$F$105</definedName>
    <definedName name="itc_fed_percent">Inputs!$C$108</definedName>
    <definedName name="itc_fed_percent_deprbas_fed">Inputs!$E$108</definedName>
    <definedName name="itc_fed_percent_deprbas_sta">Inputs!$F$108</definedName>
    <definedName name="itc_fed_percent_maxvalue">Inputs!$D$108</definedName>
    <definedName name="itc_sta_amount">Inputs!$C$106</definedName>
    <definedName name="itc_sta_amount_deprbas_fed">Inputs!$E$106</definedName>
    <definedName name="itc_sta_amount_deprbas_sta">Inputs!$F$106</definedName>
    <definedName name="itc_sta_percent">Inputs!$C$109</definedName>
    <definedName name="itc_sta_percent_deprbas_fed">Inputs!$E$109</definedName>
    <definedName name="itc_sta_percent_deprbas_sta">Inputs!$F$109</definedName>
    <definedName name="itc_sta_percent_maxvalue">Inputs!$D$109</definedName>
    <definedName name="loan_moratorium">Inputs!$C$68</definedName>
    <definedName name="months_receivables_reserve">Inputs!$C$93</definedName>
    <definedName name="months_working_reserve">Inputs!$C$91</definedName>
    <definedName name="MortgageSizeOfDebt">Inputs!$C$63</definedName>
    <definedName name="NominalDiscountRate">Inputs!$C$45</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Inputs!$C$132</definedName>
    <definedName name="pbi_fed_escal">Inputs!$E$132</definedName>
    <definedName name="pbi_fed_for_ds">Inputs!$H$132</definedName>
    <definedName name="pbi_fed_tax_fed">Inputs!$F$132</definedName>
    <definedName name="pbi_fed_tax_sta">Inputs!$G$132</definedName>
    <definedName name="pbi_fed_term">Inputs!$D$132</definedName>
    <definedName name="pbi_oth_amount">Inputs!$C$135</definedName>
    <definedName name="pbi_oth_escal">Inputs!$E$135</definedName>
    <definedName name="pbi_oth_for_ds">Inputs!$H$135</definedName>
    <definedName name="pbi_oth_tax_fed">Inputs!$F$135</definedName>
    <definedName name="pbi_oth_tax_sta">Inputs!$G$135</definedName>
    <definedName name="pbi_oth_term">Inputs!$D$135</definedName>
    <definedName name="pbi_sta_amount">Inputs!$C$133</definedName>
    <definedName name="pbi_sta_escal">Inputs!$E$133</definedName>
    <definedName name="pbi_sta_for_ds">Inputs!$H$133</definedName>
    <definedName name="pbi_sta_tax_fed">Inputs!$F$133</definedName>
    <definedName name="pbi_sta_tax_sta">Inputs!$G$133</definedName>
    <definedName name="pbi_sta_term">Inputs!$D$133</definedName>
    <definedName name="pbi_uti_amount">Inputs!$C$134</definedName>
    <definedName name="pbi_uti_escal">Inputs!$E$134</definedName>
    <definedName name="pbi_uti_for_ds">Inputs!$H$134</definedName>
    <definedName name="pbi_uti_tax_fed">Inputs!$F$134</definedName>
    <definedName name="pbi_uti_tax_sta">Inputs!$G$134</definedName>
    <definedName name="pbi_uti_term">Inputs!$D$134</definedName>
    <definedName name="ppa_escalation">Inputs!$C$37</definedName>
    <definedName name="PPAPriceInput">Inputs!$C$36</definedName>
    <definedName name="prop_tax_assessed_decline">Inputs!$C$54</definedName>
    <definedName name="prop_tax_cost_assessed_percent">Inputs!$C$52</definedName>
    <definedName name="property_tax_rate">Inputs!$C$55</definedName>
    <definedName name="PropertyTaxAssessedValue">Inputs!$C$53</definedName>
    <definedName name="ptc_fed_amount">Inputs!$C$111</definedName>
    <definedName name="ptc_fed_escal">Inputs!$E$111</definedName>
    <definedName name="ptc_fed_term">Inputs!$D$111</definedName>
    <definedName name="ptc_sta_amount">Inputs!$C$112</definedName>
    <definedName name="ptc_sta_escal">Inputs!$E$112</definedName>
    <definedName name="ptc_sta_term">Inputs!$D$112</definedName>
    <definedName name="real_discount_rate">Inputs!$C$44</definedName>
    <definedName name="reserves_interest">Inputs!$C$90</definedName>
    <definedName name="sales_tax_rate">Inputs!$C$49</definedName>
    <definedName name="salvage_percentage">Inputs!$C$57</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Inputs!$C$48</definedName>
    <definedName name="system_capacity">Inputs!$C$3</definedName>
    <definedName name="system_heat_rate">Inputs!$C$20</definedName>
    <definedName name="term_int_rate">Inputs!$C$69</definedName>
    <definedName name="term_tenor">Inputs!$C$67</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2" i="7" l="1" a="1"/>
  <c r="D222" i="7" s="1"/>
  <c r="B222" i="7"/>
  <c r="C222" i="7"/>
  <c r="E222" i="7"/>
  <c r="F222" i="7"/>
  <c r="G222" i="7"/>
  <c r="I222" i="7"/>
  <c r="J222" i="7"/>
  <c r="K222" i="7"/>
  <c r="M222" i="7"/>
  <c r="N222" i="7"/>
  <c r="O222" i="7"/>
  <c r="Q222" i="7"/>
  <c r="R222" i="7"/>
  <c r="S222" i="7"/>
  <c r="U222" i="7"/>
  <c r="V222" i="7"/>
  <c r="W222" i="7"/>
  <c r="Y222" i="7"/>
  <c r="Z222" i="7"/>
  <c r="AA222" i="7"/>
  <c r="AC222" i="7"/>
  <c r="AD222" i="7"/>
  <c r="AE222" i="7"/>
  <c r="AG222" i="7"/>
  <c r="AH222" i="7"/>
  <c r="AI222" i="7"/>
  <c r="AK222" i="7"/>
  <c r="AL222" i="7"/>
  <c r="AM222" i="7"/>
  <c r="AO222" i="7"/>
  <c r="AP222" i="7"/>
  <c r="C183" i="7"/>
  <c r="B182" i="7" a="1"/>
  <c r="I182" i="7" s="1"/>
  <c r="AN222" i="7" l="1"/>
  <c r="AJ222" i="7"/>
  <c r="AF222" i="7"/>
  <c r="AB222" i="7"/>
  <c r="X222" i="7"/>
  <c r="T222" i="7"/>
  <c r="P222" i="7"/>
  <c r="L222" i="7"/>
  <c r="H222" i="7"/>
  <c r="AO182" i="7"/>
  <c r="AG182" i="7"/>
  <c r="Y182" i="7"/>
  <c r="Q182" i="7"/>
  <c r="E182" i="7"/>
  <c r="AN182" i="7"/>
  <c r="AJ182" i="7"/>
  <c r="AF182" i="7"/>
  <c r="AB182" i="7"/>
  <c r="X182" i="7"/>
  <c r="T182" i="7"/>
  <c r="P182" i="7"/>
  <c r="L182" i="7"/>
  <c r="H182" i="7"/>
  <c r="D182" i="7"/>
  <c r="AM182" i="7"/>
  <c r="AI182" i="7"/>
  <c r="AE182" i="7"/>
  <c r="AA182" i="7"/>
  <c r="W182" i="7"/>
  <c r="S182" i="7"/>
  <c r="O182" i="7"/>
  <c r="K182" i="7"/>
  <c r="G182" i="7"/>
  <c r="C182" i="7"/>
  <c r="AP182" i="7"/>
  <c r="AL182" i="7"/>
  <c r="AH182" i="7"/>
  <c r="AD182" i="7"/>
  <c r="Z182" i="7"/>
  <c r="V182" i="7"/>
  <c r="R182" i="7"/>
  <c r="N182" i="7"/>
  <c r="J182" i="7"/>
  <c r="F182" i="7"/>
  <c r="B182" i="7"/>
  <c r="AK182" i="7"/>
  <c r="AC182" i="7"/>
  <c r="U182" i="7"/>
  <c r="M182" i="7"/>
  <c r="C2" i="7"/>
  <c r="C50" i="7" s="1"/>
  <c r="C588" i="7" l="1"/>
  <c r="C48" i="7"/>
  <c r="C49" i="7"/>
  <c r="D2" i="7"/>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C34" i="7"/>
  <c r="C48" i="1"/>
  <c r="C47" i="1"/>
  <c r="B14" i="7" l="1" a="1"/>
  <c r="D14" i="7" s="1"/>
  <c r="AL14" i="7" l="1"/>
  <c r="AG14" i="7"/>
  <c r="AA14" i="7"/>
  <c r="V14" i="7"/>
  <c r="Q14" i="7"/>
  <c r="K14" i="7"/>
  <c r="F14" i="7"/>
  <c r="AP14" i="7"/>
  <c r="AK14" i="7"/>
  <c r="AE14" i="7"/>
  <c r="Z14" i="7"/>
  <c r="U14" i="7"/>
  <c r="O14" i="7"/>
  <c r="J14" i="7"/>
  <c r="E14" i="7"/>
  <c r="AO14" i="7"/>
  <c r="AI14" i="7"/>
  <c r="AD14" i="7"/>
  <c r="Y14" i="7"/>
  <c r="S14" i="7"/>
  <c r="N14" i="7"/>
  <c r="I14" i="7"/>
  <c r="C14" i="7"/>
  <c r="AM14" i="7"/>
  <c r="AH14" i="7"/>
  <c r="AC14" i="7"/>
  <c r="W14" i="7"/>
  <c r="R14" i="7"/>
  <c r="M14" i="7"/>
  <c r="G14" i="7"/>
  <c r="B14" i="7"/>
  <c r="D588" i="7"/>
  <c r="D48" i="7"/>
  <c r="D49" i="7"/>
  <c r="D34" i="7"/>
  <c r="D50" i="7"/>
  <c r="AN14" i="7"/>
  <c r="AJ14" i="7"/>
  <c r="AF14" i="7"/>
  <c r="AB14" i="7"/>
  <c r="X14" i="7"/>
  <c r="T14" i="7"/>
  <c r="P14" i="7"/>
  <c r="L14" i="7"/>
  <c r="H14" i="7"/>
  <c r="C43" i="1"/>
  <c r="E50" i="7" l="1"/>
  <c r="E49" i="7"/>
  <c r="E48" i="7"/>
  <c r="E34" i="7"/>
  <c r="E588" i="7"/>
  <c r="B9" i="7" a="1"/>
  <c r="C9" i="7" s="1"/>
  <c r="B8" i="7" a="1"/>
  <c r="G8" i="7" s="1"/>
  <c r="F49" i="7" l="1"/>
  <c r="F34" i="7"/>
  <c r="F48" i="7"/>
  <c r="F588" i="7"/>
  <c r="F50" i="7"/>
  <c r="AP9" i="7"/>
  <c r="B9" i="7"/>
  <c r="Q9" i="7"/>
  <c r="AF9" i="7"/>
  <c r="X9" i="7"/>
  <c r="P9" i="7"/>
  <c r="H9" i="7"/>
  <c r="AH9" i="7"/>
  <c r="J9" i="7"/>
  <c r="Y9" i="7"/>
  <c r="AM9" i="7"/>
  <c r="O9" i="7"/>
  <c r="G9" i="7"/>
  <c r="W9" i="7"/>
  <c r="AD9" i="7"/>
  <c r="N9" i="7"/>
  <c r="AC9" i="7"/>
  <c r="E9" i="7"/>
  <c r="AJ9" i="7"/>
  <c r="AB9" i="7"/>
  <c r="T9" i="7"/>
  <c r="L9" i="7"/>
  <c r="D9" i="7"/>
  <c r="Z9" i="7"/>
  <c r="R9" i="7"/>
  <c r="AO9" i="7"/>
  <c r="AG9" i="7"/>
  <c r="I9" i="7"/>
  <c r="AN9" i="7"/>
  <c r="AE9" i="7"/>
  <c r="AL9" i="7"/>
  <c r="V9" i="7"/>
  <c r="F9" i="7"/>
  <c r="AK9" i="7"/>
  <c r="U9" i="7"/>
  <c r="M9" i="7"/>
  <c r="AI9" i="7"/>
  <c r="AA9" i="7"/>
  <c r="S9" i="7"/>
  <c r="K9" i="7"/>
  <c r="AN8" i="7"/>
  <c r="AF8" i="7"/>
  <c r="X8" i="7"/>
  <c r="P8" i="7"/>
  <c r="H8" i="7"/>
  <c r="AL8" i="7"/>
  <c r="AD8" i="7"/>
  <c r="V8" i="7"/>
  <c r="N8" i="7"/>
  <c r="F8" i="7"/>
  <c r="AK8" i="7"/>
  <c r="AC8" i="7"/>
  <c r="U8" i="7"/>
  <c r="M8" i="7"/>
  <c r="E8" i="7"/>
  <c r="AJ8" i="7"/>
  <c r="AB8" i="7"/>
  <c r="T8" i="7"/>
  <c r="L8" i="7"/>
  <c r="D8" i="7"/>
  <c r="AI8" i="7"/>
  <c r="AA8" i="7"/>
  <c r="S8" i="7"/>
  <c r="K8" i="7"/>
  <c r="C8" i="7"/>
  <c r="AP8" i="7"/>
  <c r="AH8" i="7"/>
  <c r="Z8" i="7"/>
  <c r="R8" i="7"/>
  <c r="J8" i="7"/>
  <c r="B8" i="7"/>
  <c r="AO8" i="7"/>
  <c r="AG8" i="7"/>
  <c r="Y8" i="7"/>
  <c r="Q8" i="7"/>
  <c r="I8" i="7"/>
  <c r="AM8" i="7"/>
  <c r="AE8" i="7"/>
  <c r="W8" i="7"/>
  <c r="O8" i="7"/>
  <c r="G588" i="7" l="1"/>
  <c r="G34" i="7"/>
  <c r="G50" i="7"/>
  <c r="G48" i="7"/>
  <c r="G49" i="7"/>
  <c r="B10" i="7"/>
  <c r="D10" i="7"/>
  <c r="AN10" i="7"/>
  <c r="AF10" i="7"/>
  <c r="P10" i="7"/>
  <c r="H10" i="7"/>
  <c r="AI10" i="7"/>
  <c r="AA10" i="7"/>
  <c r="S10" i="7"/>
  <c r="K10" i="7"/>
  <c r="C10" i="7"/>
  <c r="AP10" i="7"/>
  <c r="AH10" i="7"/>
  <c r="Z10" i="7"/>
  <c r="R10" i="7"/>
  <c r="J10" i="7"/>
  <c r="AO10" i="7"/>
  <c r="AG10" i="7"/>
  <c r="Y10" i="7"/>
  <c r="Q10" i="7"/>
  <c r="I10" i="7"/>
  <c r="AM10" i="7"/>
  <c r="AE10" i="7"/>
  <c r="W10" i="7"/>
  <c r="O10" i="7"/>
  <c r="G10" i="7"/>
  <c r="AL10" i="7"/>
  <c r="AD10" i="7"/>
  <c r="V10" i="7"/>
  <c r="N10" i="7"/>
  <c r="F10" i="7"/>
  <c r="AK10" i="7"/>
  <c r="AC10" i="7"/>
  <c r="U10" i="7"/>
  <c r="M10" i="7"/>
  <c r="E10" i="7"/>
  <c r="AJ10" i="7"/>
  <c r="AB10" i="7"/>
  <c r="T10" i="7"/>
  <c r="L10" i="7"/>
  <c r="B578" i="7" a="1"/>
  <c r="C578" i="7" s="1"/>
  <c r="B577" i="7" a="1"/>
  <c r="C577" i="7" s="1"/>
  <c r="B576" i="7" a="1"/>
  <c r="B576" i="7" s="1"/>
  <c r="H588" i="7" l="1"/>
  <c r="H50" i="7"/>
  <c r="H48" i="7"/>
  <c r="H34" i="7"/>
  <c r="H49" i="7"/>
  <c r="X10" i="7"/>
  <c r="AC577" i="7"/>
  <c r="M577" i="7"/>
  <c r="AP577" i="7"/>
  <c r="Z577" i="7"/>
  <c r="J577" i="7"/>
  <c r="AD577" i="7"/>
  <c r="AO577" i="7"/>
  <c r="Y577" i="7"/>
  <c r="AL577" i="7"/>
  <c r="V577" i="7"/>
  <c r="F577" i="7"/>
  <c r="AK577" i="7"/>
  <c r="U577" i="7"/>
  <c r="E577" i="7"/>
  <c r="AG577" i="7"/>
  <c r="Q577" i="7"/>
  <c r="N577" i="7"/>
  <c r="I577" i="7"/>
  <c r="AH577" i="7"/>
  <c r="R577" i="7"/>
  <c r="B577" i="7"/>
  <c r="AL578" i="7"/>
  <c r="AD578" i="7"/>
  <c r="V578" i="7"/>
  <c r="N578" i="7"/>
  <c r="F578" i="7"/>
  <c r="AK578" i="7"/>
  <c r="AC578" i="7"/>
  <c r="U578" i="7"/>
  <c r="M578" i="7"/>
  <c r="E578" i="7"/>
  <c r="AN578" i="7"/>
  <c r="AJ578" i="7"/>
  <c r="AF578" i="7"/>
  <c r="AB578" i="7"/>
  <c r="X578" i="7"/>
  <c r="T578" i="7"/>
  <c r="P578" i="7"/>
  <c r="L578" i="7"/>
  <c r="H578" i="7"/>
  <c r="D578" i="7"/>
  <c r="AP578" i="7"/>
  <c r="AH578" i="7"/>
  <c r="Z578" i="7"/>
  <c r="R578" i="7"/>
  <c r="J578" i="7"/>
  <c r="B578" i="7"/>
  <c r="C575" i="7" s="1"/>
  <c r="AO578" i="7"/>
  <c r="AG578" i="7"/>
  <c r="Y578" i="7"/>
  <c r="Q578" i="7"/>
  <c r="I578" i="7"/>
  <c r="AM578" i="7"/>
  <c r="AI578" i="7"/>
  <c r="AE578" i="7"/>
  <c r="AA578" i="7"/>
  <c r="W578" i="7"/>
  <c r="S578" i="7"/>
  <c r="O578" i="7"/>
  <c r="K578" i="7"/>
  <c r="G578" i="7"/>
  <c r="AN577" i="7"/>
  <c r="AJ577" i="7"/>
  <c r="AF577" i="7"/>
  <c r="AB577" i="7"/>
  <c r="X577" i="7"/>
  <c r="T577" i="7"/>
  <c r="P577" i="7"/>
  <c r="L577" i="7"/>
  <c r="H577" i="7"/>
  <c r="D577" i="7"/>
  <c r="AM577" i="7"/>
  <c r="AI577" i="7"/>
  <c r="AE577" i="7"/>
  <c r="AA577" i="7"/>
  <c r="W577" i="7"/>
  <c r="S577" i="7"/>
  <c r="O577" i="7"/>
  <c r="K577" i="7"/>
  <c r="G577" i="7"/>
  <c r="AN576" i="7"/>
  <c r="AF576" i="7"/>
  <c r="X576" i="7"/>
  <c r="P576" i="7"/>
  <c r="H576" i="7"/>
  <c r="AM576" i="7"/>
  <c r="AE576" i="7"/>
  <c r="AA576" i="7"/>
  <c r="W576" i="7"/>
  <c r="S576" i="7"/>
  <c r="O576" i="7"/>
  <c r="K576" i="7"/>
  <c r="G576" i="7"/>
  <c r="C576" i="7"/>
  <c r="AO576" i="7"/>
  <c r="AK576" i="7"/>
  <c r="AG576" i="7"/>
  <c r="AC576" i="7"/>
  <c r="Y576" i="7"/>
  <c r="U576" i="7"/>
  <c r="Q576" i="7"/>
  <c r="M576" i="7"/>
  <c r="I576" i="7"/>
  <c r="E576" i="7"/>
  <c r="AJ576" i="7"/>
  <c r="AB576" i="7"/>
  <c r="T576" i="7"/>
  <c r="L576" i="7"/>
  <c r="D576" i="7"/>
  <c r="AI576" i="7"/>
  <c r="AP576" i="7"/>
  <c r="AL576" i="7"/>
  <c r="AH576" i="7"/>
  <c r="AD576" i="7"/>
  <c r="Z576" i="7"/>
  <c r="V576" i="7"/>
  <c r="R576" i="7"/>
  <c r="N576" i="7"/>
  <c r="J576" i="7"/>
  <c r="F576" i="7"/>
  <c r="I50" i="7" l="1"/>
  <c r="I49" i="7"/>
  <c r="I48" i="7"/>
  <c r="I34" i="7"/>
  <c r="I588" i="7"/>
  <c r="C15" i="1"/>
  <c r="J50" i="7" l="1"/>
  <c r="J588" i="7"/>
  <c r="J49" i="7"/>
  <c r="J34" i="7"/>
  <c r="J48" i="7"/>
  <c r="AP590" i="7"/>
  <c r="K588" i="7" l="1"/>
  <c r="K49" i="7"/>
  <c r="K34" i="7"/>
  <c r="K48" i="7"/>
  <c r="K50" i="7"/>
  <c r="L588" i="7" l="1"/>
  <c r="L50" i="7"/>
  <c r="L49" i="7"/>
  <c r="L48" i="7"/>
  <c r="L34" i="7"/>
  <c r="B24" i="7" a="1"/>
  <c r="C24" i="7" s="1"/>
  <c r="B23" i="7" a="1"/>
  <c r="C23" i="7" s="1"/>
  <c r="M50" i="7" l="1"/>
  <c r="M49" i="7"/>
  <c r="M48" i="7"/>
  <c r="M34" i="7"/>
  <c r="M588" i="7"/>
  <c r="B590" i="7"/>
  <c r="V24" i="7"/>
  <c r="AG24" i="7"/>
  <c r="AD23" i="7"/>
  <c r="N23" i="7"/>
  <c r="M24" i="7"/>
  <c r="AP23" i="7"/>
  <c r="Z23" i="7"/>
  <c r="J23" i="7"/>
  <c r="AO24" i="7"/>
  <c r="AD24" i="7"/>
  <c r="U24" i="7"/>
  <c r="I24" i="7"/>
  <c r="AL23" i="7"/>
  <c r="V23" i="7"/>
  <c r="F23" i="7"/>
  <c r="AL24" i="7"/>
  <c r="AC24" i="7"/>
  <c r="Q24" i="7"/>
  <c r="F24" i="7"/>
  <c r="AH23" i="7"/>
  <c r="R23" i="7"/>
  <c r="B23" i="7"/>
  <c r="AK24" i="7"/>
  <c r="Y24" i="7"/>
  <c r="N24" i="7"/>
  <c r="E24" i="7"/>
  <c r="AN23" i="7"/>
  <c r="AJ23" i="7"/>
  <c r="AF23" i="7"/>
  <c r="AB23" i="7"/>
  <c r="X23" i="7"/>
  <c r="T23" i="7"/>
  <c r="P23" i="7"/>
  <c r="L23" i="7"/>
  <c r="H23" i="7"/>
  <c r="D23" i="7"/>
  <c r="AP24" i="7"/>
  <c r="AH24" i="7"/>
  <c r="Z24" i="7"/>
  <c r="R24" i="7"/>
  <c r="J24" i="7"/>
  <c r="B24" i="7"/>
  <c r="AO23" i="7"/>
  <c r="AK23" i="7"/>
  <c r="AG23" i="7"/>
  <c r="AC23" i="7"/>
  <c r="Y23" i="7"/>
  <c r="U23" i="7"/>
  <c r="Q23" i="7"/>
  <c r="M23" i="7"/>
  <c r="I23" i="7"/>
  <c r="E23" i="7"/>
  <c r="AM23" i="7"/>
  <c r="AI23" i="7"/>
  <c r="AE23" i="7"/>
  <c r="AA23" i="7"/>
  <c r="W23" i="7"/>
  <c r="S23" i="7"/>
  <c r="O23" i="7"/>
  <c r="K23" i="7"/>
  <c r="G23" i="7"/>
  <c r="AN24" i="7"/>
  <c r="AJ24" i="7"/>
  <c r="AF24" i="7"/>
  <c r="AB24" i="7"/>
  <c r="X24" i="7"/>
  <c r="T24" i="7"/>
  <c r="P24" i="7"/>
  <c r="L24" i="7"/>
  <c r="H24" i="7"/>
  <c r="D24" i="7"/>
  <c r="AM24" i="7"/>
  <c r="AI24" i="7"/>
  <c r="AE24" i="7"/>
  <c r="AA24" i="7"/>
  <c r="W24" i="7"/>
  <c r="S24" i="7"/>
  <c r="O24" i="7"/>
  <c r="K24" i="7"/>
  <c r="G24" i="7"/>
  <c r="B588" i="7" l="1"/>
  <c r="B83" i="7" s="1"/>
  <c r="N48" i="7"/>
  <c r="N34" i="7"/>
  <c r="N50" i="7"/>
  <c r="N588" i="7"/>
  <c r="N49" i="7"/>
  <c r="F590" i="7"/>
  <c r="G136" i="7"/>
  <c r="AL590" i="7"/>
  <c r="AM136" i="7"/>
  <c r="AE590" i="7"/>
  <c r="AF136" i="7"/>
  <c r="Q590" i="7"/>
  <c r="R136" i="7"/>
  <c r="X590" i="7"/>
  <c r="Y136" i="7"/>
  <c r="AK590" i="7"/>
  <c r="AL136" i="7"/>
  <c r="J590" i="7"/>
  <c r="K136" i="7"/>
  <c r="C590" i="7"/>
  <c r="D136" i="7"/>
  <c r="AI590" i="7"/>
  <c r="AJ136" i="7"/>
  <c r="Y590" i="7"/>
  <c r="Z136" i="7"/>
  <c r="AJ590" i="7"/>
  <c r="AK136" i="7"/>
  <c r="AO590" i="7"/>
  <c r="AP136" i="7"/>
  <c r="L590" i="7"/>
  <c r="M136" i="7"/>
  <c r="N590" i="7"/>
  <c r="O136" i="7"/>
  <c r="H590" i="7"/>
  <c r="I136" i="7"/>
  <c r="G590" i="7"/>
  <c r="H136" i="7"/>
  <c r="AM590" i="7"/>
  <c r="AN136" i="7"/>
  <c r="AG590" i="7"/>
  <c r="AH136" i="7"/>
  <c r="R590" i="7"/>
  <c r="S136" i="7"/>
  <c r="K590" i="7"/>
  <c r="L136" i="7"/>
  <c r="V590" i="7"/>
  <c r="W136" i="7"/>
  <c r="O590" i="7"/>
  <c r="P136" i="7"/>
  <c r="Z590" i="7"/>
  <c r="AA136" i="7"/>
  <c r="S590" i="7"/>
  <c r="T136" i="7"/>
  <c r="E590" i="7"/>
  <c r="F136" i="7"/>
  <c r="T590" i="7"/>
  <c r="U136" i="7"/>
  <c r="AD590" i="7"/>
  <c r="AE136" i="7"/>
  <c r="W590" i="7"/>
  <c r="X136" i="7"/>
  <c r="D590" i="7"/>
  <c r="E136" i="7"/>
  <c r="P590" i="7"/>
  <c r="Q136" i="7"/>
  <c r="AC590" i="7"/>
  <c r="AD136" i="7"/>
  <c r="AF590" i="7"/>
  <c r="AG136" i="7"/>
  <c r="AH590" i="7"/>
  <c r="AI136" i="7"/>
  <c r="AA590" i="7"/>
  <c r="AB136" i="7"/>
  <c r="I590" i="7"/>
  <c r="J136" i="7"/>
  <c r="M590" i="7"/>
  <c r="N136" i="7"/>
  <c r="AB590" i="7"/>
  <c r="AC136" i="7"/>
  <c r="AN590" i="7"/>
  <c r="AO136" i="7"/>
  <c r="U590" i="7"/>
  <c r="V136" i="7"/>
  <c r="D148" i="1"/>
  <c r="O588" i="7" l="1"/>
  <c r="O50" i="7"/>
  <c r="O48" i="7"/>
  <c r="O49" i="7"/>
  <c r="O34" i="7"/>
  <c r="E148" i="1"/>
  <c r="E175" i="1" s="1"/>
  <c r="E177" i="1" s="1"/>
  <c r="D175" i="1"/>
  <c r="D177" i="1" s="1"/>
  <c r="F148" i="1"/>
  <c r="B564" i="7"/>
  <c r="P588" i="7" l="1"/>
  <c r="P50" i="7"/>
  <c r="P49" i="7"/>
  <c r="P34" i="7"/>
  <c r="P48" i="7"/>
  <c r="G148" i="1"/>
  <c r="F175" i="1"/>
  <c r="F177" i="1" s="1"/>
  <c r="B5" i="7" a="1"/>
  <c r="B74" i="7"/>
  <c r="Q50" i="7" l="1"/>
  <c r="Q49" i="7"/>
  <c r="Q48" i="7"/>
  <c r="Q34" i="7"/>
  <c r="Q588" i="7"/>
  <c r="H148" i="1"/>
  <c r="G175" i="1"/>
  <c r="G177"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73" i="7"/>
  <c r="S11" i="7" l="1"/>
  <c r="S13" i="7"/>
  <c r="S15" i="7" s="1"/>
  <c r="S16" i="7" s="1"/>
  <c r="S17" i="7" s="1"/>
  <c r="B11" i="7"/>
  <c r="B13" i="7"/>
  <c r="B15" i="7" s="1"/>
  <c r="B16" i="7" s="1"/>
  <c r="AN11" i="7"/>
  <c r="AN13" i="7"/>
  <c r="AN15" i="7" s="1"/>
  <c r="AN16" i="7" s="1"/>
  <c r="AN17" i="7" s="1"/>
  <c r="Q11" i="7"/>
  <c r="Q13" i="7"/>
  <c r="Q15" i="7" s="1"/>
  <c r="Q16" i="7" s="1"/>
  <c r="Q17" i="7" s="1"/>
  <c r="AL11" i="7"/>
  <c r="AL13" i="7"/>
  <c r="AL15" i="7" s="1"/>
  <c r="AL16" i="7" s="1"/>
  <c r="AL17" i="7" s="1"/>
  <c r="AA11" i="7"/>
  <c r="AA13" i="7"/>
  <c r="AA15" i="7" s="1"/>
  <c r="AA16" i="7" s="1"/>
  <c r="AA17" i="7" s="1"/>
  <c r="J11" i="7"/>
  <c r="J13" i="7"/>
  <c r="J15" i="7" s="1"/>
  <c r="J16" i="7" s="1"/>
  <c r="J17" i="7" s="1"/>
  <c r="AF11" i="7"/>
  <c r="AF13" i="7"/>
  <c r="AF15" i="7" s="1"/>
  <c r="AF16" i="7" s="1"/>
  <c r="AF17" i="7" s="1"/>
  <c r="Y11" i="7"/>
  <c r="Y13" i="7"/>
  <c r="Y15" i="7" s="1"/>
  <c r="Y16" i="7" s="1"/>
  <c r="Y17" i="7" s="1"/>
  <c r="D11" i="7"/>
  <c r="D13" i="7"/>
  <c r="D15" i="7" s="1"/>
  <c r="D16" i="7" s="1"/>
  <c r="D17" i="7" s="1"/>
  <c r="C11" i="7"/>
  <c r="F15" i="1" s="1"/>
  <c r="C13" i="7"/>
  <c r="C15" i="7" s="1"/>
  <c r="C16" i="7" s="1"/>
  <c r="C17" i="7" s="1"/>
  <c r="C18" i="7" s="1"/>
  <c r="AI11" i="7"/>
  <c r="AI13" i="7"/>
  <c r="AI15" i="7" s="1"/>
  <c r="AI16" i="7" s="1"/>
  <c r="AI17" i="7" s="1"/>
  <c r="R11" i="7"/>
  <c r="R13" i="7"/>
  <c r="R15" i="7" s="1"/>
  <c r="R16" i="7" s="1"/>
  <c r="R17" i="7" s="1"/>
  <c r="G11" i="7"/>
  <c r="G13" i="7"/>
  <c r="G15" i="7" s="1"/>
  <c r="G16" i="7" s="1"/>
  <c r="G17" i="7" s="1"/>
  <c r="AG11" i="7"/>
  <c r="AG13" i="7"/>
  <c r="AG15" i="7" s="1"/>
  <c r="AG16" i="7" s="1"/>
  <c r="AG17" i="7" s="1"/>
  <c r="L11" i="7"/>
  <c r="L13" i="7"/>
  <c r="L15" i="7" s="1"/>
  <c r="L16" i="7" s="1"/>
  <c r="L17" i="7" s="1"/>
  <c r="E11" i="7"/>
  <c r="E13" i="7"/>
  <c r="E15" i="7" s="1"/>
  <c r="E16" i="7" s="1"/>
  <c r="E17" i="7" s="1"/>
  <c r="Z11" i="7"/>
  <c r="Z13" i="7"/>
  <c r="Z15" i="7" s="1"/>
  <c r="Z16" i="7" s="1"/>
  <c r="Z17" i="7" s="1"/>
  <c r="O11" i="7"/>
  <c r="O13" i="7"/>
  <c r="O15" i="7" s="1"/>
  <c r="O16" i="7" s="1"/>
  <c r="O17" i="7" s="1"/>
  <c r="AO11" i="7"/>
  <c r="AO13" i="7"/>
  <c r="AO15" i="7" s="1"/>
  <c r="AO16" i="7" s="1"/>
  <c r="AO17" i="7" s="1"/>
  <c r="T11" i="7"/>
  <c r="T13" i="7"/>
  <c r="T15" i="7" s="1"/>
  <c r="T16" i="7" s="1"/>
  <c r="T17" i="7" s="1"/>
  <c r="W11" i="7"/>
  <c r="W13" i="7"/>
  <c r="W15" i="7" s="1"/>
  <c r="W16" i="7" s="1"/>
  <c r="W17" i="7" s="1"/>
  <c r="M11" i="7"/>
  <c r="M13" i="7"/>
  <c r="M15" i="7" s="1"/>
  <c r="M16" i="7" s="1"/>
  <c r="M17" i="7" s="1"/>
  <c r="AH11" i="7"/>
  <c r="AH13" i="7"/>
  <c r="AH15" i="7" s="1"/>
  <c r="AH16" i="7" s="1"/>
  <c r="AH17" i="7" s="1"/>
  <c r="F11" i="7"/>
  <c r="F13" i="7"/>
  <c r="F15" i="7" s="1"/>
  <c r="F16" i="7" s="1"/>
  <c r="F17" i="7" s="1"/>
  <c r="AB11" i="7"/>
  <c r="AB13" i="7"/>
  <c r="AB15" i="7" s="1"/>
  <c r="AB16" i="7" s="1"/>
  <c r="AB17" i="7" s="1"/>
  <c r="U11" i="7"/>
  <c r="U13" i="7"/>
  <c r="U15" i="7" s="1"/>
  <c r="U16" i="7" s="1"/>
  <c r="U17" i="7" s="1"/>
  <c r="AP11" i="7"/>
  <c r="AP13" i="7"/>
  <c r="AP15" i="7" s="1"/>
  <c r="AP16" i="7" s="1"/>
  <c r="AP17" i="7" s="1"/>
  <c r="AE11" i="7"/>
  <c r="AE13" i="7"/>
  <c r="AE15" i="7" s="1"/>
  <c r="AE16" i="7" s="1"/>
  <c r="AE17" i="7" s="1"/>
  <c r="N11" i="7"/>
  <c r="N13" i="7"/>
  <c r="N15" i="7" s="1"/>
  <c r="N16" i="7" s="1"/>
  <c r="N17" i="7" s="1"/>
  <c r="AJ11" i="7"/>
  <c r="AJ13" i="7"/>
  <c r="AJ15" i="7" s="1"/>
  <c r="AJ16" i="7" s="1"/>
  <c r="AJ17" i="7" s="1"/>
  <c r="AC11" i="7"/>
  <c r="AC13" i="7"/>
  <c r="AC15" i="7" s="1"/>
  <c r="AC16" i="7" s="1"/>
  <c r="AC17" i="7" s="1"/>
  <c r="H11" i="7"/>
  <c r="H13" i="7"/>
  <c r="H15" i="7" s="1"/>
  <c r="H16" i="7" s="1"/>
  <c r="H17" i="7" s="1"/>
  <c r="AM11" i="7"/>
  <c r="AM13" i="7"/>
  <c r="AM15" i="7" s="1"/>
  <c r="AM16" i="7" s="1"/>
  <c r="AM17" i="7" s="1"/>
  <c r="V11" i="7"/>
  <c r="V13" i="7"/>
  <c r="V15" i="7" s="1"/>
  <c r="V16" i="7" s="1"/>
  <c r="V17" i="7" s="1"/>
  <c r="K11" i="7"/>
  <c r="K13" i="7"/>
  <c r="K15" i="7" s="1"/>
  <c r="K16" i="7" s="1"/>
  <c r="K17" i="7" s="1"/>
  <c r="AK11" i="7"/>
  <c r="AK13" i="7"/>
  <c r="AK15" i="7" s="1"/>
  <c r="AK16" i="7" s="1"/>
  <c r="AK17" i="7" s="1"/>
  <c r="P11" i="7"/>
  <c r="P13" i="7"/>
  <c r="P15" i="7" s="1"/>
  <c r="P16" i="7" s="1"/>
  <c r="P17" i="7" s="1"/>
  <c r="I11" i="7"/>
  <c r="I13" i="7"/>
  <c r="I15" i="7" s="1"/>
  <c r="I16" i="7" s="1"/>
  <c r="I17" i="7" s="1"/>
  <c r="AD11" i="7"/>
  <c r="AD13" i="7"/>
  <c r="AD15" i="7" s="1"/>
  <c r="AD16" i="7" s="1"/>
  <c r="AD17" i="7" s="1"/>
  <c r="X11" i="7"/>
  <c r="X13" i="7"/>
  <c r="X15" i="7" s="1"/>
  <c r="X16" i="7" s="1"/>
  <c r="X17" i="7" s="1"/>
  <c r="R34" i="7"/>
  <c r="R588" i="7"/>
  <c r="R48" i="7"/>
  <c r="R50" i="7"/>
  <c r="R49" i="7"/>
  <c r="I148" i="1"/>
  <c r="H175" i="1"/>
  <c r="H177" i="1" s="1"/>
  <c r="P234" i="7"/>
  <c r="P233" i="7"/>
  <c r="P232" i="7"/>
  <c r="P231" i="7"/>
  <c r="P230" i="7"/>
  <c r="P229" i="7"/>
  <c r="P367" i="7"/>
  <c r="P366" i="7"/>
  <c r="P365" i="7"/>
  <c r="P364" i="7"/>
  <c r="B17" i="7" l="1"/>
  <c r="F14" i="1"/>
  <c r="D18" i="7"/>
  <c r="E18" i="7" s="1"/>
  <c r="F18" i="7" s="1"/>
  <c r="G18" i="7" s="1"/>
  <c r="H18" i="7" s="1"/>
  <c r="I18" i="7" s="1"/>
  <c r="J18" i="7" s="1"/>
  <c r="K18" i="7" s="1"/>
  <c r="L18" i="7" s="1"/>
  <c r="M18" i="7" s="1"/>
  <c r="N18" i="7" s="1"/>
  <c r="O18" i="7" s="1"/>
  <c r="P18" i="7" s="1"/>
  <c r="Q18" i="7" s="1"/>
  <c r="R18" i="7" s="1"/>
  <c r="S18" i="7" s="1"/>
  <c r="T18" i="7" s="1"/>
  <c r="U18" i="7" s="1"/>
  <c r="V18" i="7" s="1"/>
  <c r="W18" i="7" s="1"/>
  <c r="X18" i="7" s="1"/>
  <c r="Y18" i="7" s="1"/>
  <c r="Z18" i="7" s="1"/>
  <c r="AA18" i="7" s="1"/>
  <c r="AB18" i="7" s="1"/>
  <c r="AC18" i="7" s="1"/>
  <c r="AD18" i="7" s="1"/>
  <c r="AE18" i="7" s="1"/>
  <c r="AF18" i="7" s="1"/>
  <c r="AG18" i="7" s="1"/>
  <c r="AH18" i="7" s="1"/>
  <c r="AI18" i="7" s="1"/>
  <c r="AJ18" i="7" s="1"/>
  <c r="AK18" i="7" s="1"/>
  <c r="AL18" i="7" s="1"/>
  <c r="AM18" i="7" s="1"/>
  <c r="AN18" i="7" s="1"/>
  <c r="AO18" i="7" s="1"/>
  <c r="AP18" i="7" s="1"/>
  <c r="S588" i="7"/>
  <c r="S48" i="7"/>
  <c r="S34" i="7"/>
  <c r="S50" i="7"/>
  <c r="S49" i="7"/>
  <c r="J148" i="1"/>
  <c r="I175" i="1"/>
  <c r="I177" i="1" s="1"/>
  <c r="M362" i="7"/>
  <c r="B388" i="7"/>
  <c r="B387" i="7"/>
  <c r="B385" i="7"/>
  <c r="B252" i="7"/>
  <c r="B382" i="7"/>
  <c r="B381" i="7"/>
  <c r="B380" i="7"/>
  <c r="B379" i="7"/>
  <c r="B249" i="7"/>
  <c r="B248" i="7"/>
  <c r="B247" i="7"/>
  <c r="B255" i="7"/>
  <c r="B254" i="7"/>
  <c r="T588" i="7" l="1"/>
  <c r="T50" i="7"/>
  <c r="T49" i="7"/>
  <c r="T34" i="7"/>
  <c r="T48" i="7"/>
  <c r="K148" i="1"/>
  <c r="J175" i="1"/>
  <c r="J177" i="1" s="1"/>
  <c r="X22" i="7"/>
  <c r="S22" i="7"/>
  <c r="N22" i="7"/>
  <c r="H22" i="7"/>
  <c r="C22" i="7"/>
  <c r="W22" i="7"/>
  <c r="R22" i="7"/>
  <c r="L22" i="7"/>
  <c r="G22" i="7"/>
  <c r="AL22" i="7"/>
  <c r="AA22" i="7"/>
  <c r="V22" i="7"/>
  <c r="P22" i="7"/>
  <c r="K22" i="7"/>
  <c r="F22" i="7"/>
  <c r="AP22" i="7"/>
  <c r="Z22" i="7"/>
  <c r="T22" i="7"/>
  <c r="O22" i="7"/>
  <c r="J22" i="7"/>
  <c r="D22" i="7"/>
  <c r="F9" i="1"/>
  <c r="Y22" i="7"/>
  <c r="U22" i="7"/>
  <c r="Q22" i="7"/>
  <c r="M22" i="7"/>
  <c r="I22" i="7"/>
  <c r="E22" i="7"/>
  <c r="U50" i="7" l="1"/>
  <c r="U49" i="7"/>
  <c r="U48" i="7"/>
  <c r="U34" i="7"/>
  <c r="U588" i="7"/>
  <c r="L148" i="1"/>
  <c r="K175" i="1"/>
  <c r="K177" i="1" s="1"/>
  <c r="AK22" i="7"/>
  <c r="AK137" i="7"/>
  <c r="AP137" i="7"/>
  <c r="AB22" i="7"/>
  <c r="AB137" i="7"/>
  <c r="AD22" i="7"/>
  <c r="AD137" i="7"/>
  <c r="AO22" i="7"/>
  <c r="AO137" i="7"/>
  <c r="AH22" i="7"/>
  <c r="AH137" i="7"/>
  <c r="AI22" i="7"/>
  <c r="AI137" i="7"/>
  <c r="AC22" i="7"/>
  <c r="AC137" i="7"/>
  <c r="AE22" i="7"/>
  <c r="AE137" i="7"/>
  <c r="AF22" i="7"/>
  <c r="AF137" i="7"/>
  <c r="AM22" i="7"/>
  <c r="AM137" i="7"/>
  <c r="AN22" i="7"/>
  <c r="AN137" i="7"/>
  <c r="AG22" i="7"/>
  <c r="AG137" i="7"/>
  <c r="AJ22" i="7"/>
  <c r="AJ137" i="7"/>
  <c r="AL137" i="7"/>
  <c r="B596" i="7"/>
  <c r="B84" i="7"/>
  <c r="V49" i="7" l="1"/>
  <c r="V34" i="7"/>
  <c r="V48" i="7"/>
  <c r="V50" i="7"/>
  <c r="V588" i="7"/>
  <c r="M148" i="1"/>
  <c r="L175" i="1"/>
  <c r="L177" i="1" s="1"/>
  <c r="F10" i="1"/>
  <c r="B75" i="7"/>
  <c r="B72" i="7"/>
  <c r="W588" i="7" l="1"/>
  <c r="W50" i="7"/>
  <c r="W48" i="7"/>
  <c r="W49" i="7"/>
  <c r="W34" i="7"/>
  <c r="N148" i="1"/>
  <c r="M175" i="1"/>
  <c r="M177" i="1" s="1"/>
  <c r="P235" i="7"/>
  <c r="C146" i="1"/>
  <c r="G86" i="1"/>
  <c r="G85" i="1"/>
  <c r="G84" i="1"/>
  <c r="G83" i="1"/>
  <c r="G82" i="1"/>
  <c r="X50" i="7" l="1"/>
  <c r="X588" i="7"/>
  <c r="X48" i="7"/>
  <c r="X34" i="7"/>
  <c r="X49" i="7"/>
  <c r="O148" i="1"/>
  <c r="N175" i="1"/>
  <c r="N177" i="1" s="1"/>
  <c r="B366" i="7"/>
  <c r="B234" i="7"/>
  <c r="B365" i="7"/>
  <c r="B233" i="7"/>
  <c r="B232" i="7"/>
  <c r="B363" i="7"/>
  <c r="B231" i="7"/>
  <c r="B362" i="7"/>
  <c r="B230" i="7"/>
  <c r="B229" i="7"/>
  <c r="B364" i="7"/>
  <c r="B367" i="7"/>
  <c r="C145" i="1"/>
  <c r="H82" i="1"/>
  <c r="I82" i="1" s="1"/>
  <c r="H84" i="1"/>
  <c r="I84" i="1" s="1"/>
  <c r="H85" i="1"/>
  <c r="I85" i="1" s="1"/>
  <c r="H86" i="1"/>
  <c r="I86" i="1" s="1"/>
  <c r="H83" i="1"/>
  <c r="I83" i="1" s="1"/>
  <c r="G87" i="1"/>
  <c r="Y50" i="7" l="1"/>
  <c r="Y49" i="7"/>
  <c r="Y48" i="7"/>
  <c r="Y34" i="7"/>
  <c r="Y588" i="7"/>
  <c r="P148" i="1"/>
  <c r="O175" i="1"/>
  <c r="O177" i="1" s="1"/>
  <c r="B368" i="7"/>
  <c r="H87" i="1"/>
  <c r="I87" i="1"/>
  <c r="B76" i="7" s="1"/>
  <c r="C45" i="1"/>
  <c r="Z588" i="7" l="1"/>
  <c r="Z49" i="7"/>
  <c r="Z34" i="7"/>
  <c r="Z50" i="7"/>
  <c r="Z48" i="7"/>
  <c r="Q148" i="1"/>
  <c r="P175" i="1"/>
  <c r="P177" i="1" s="1"/>
  <c r="B268" i="7"/>
  <c r="G42" i="4"/>
  <c r="G3" i="4"/>
  <c r="AA588" i="7" l="1"/>
  <c r="AA49" i="7"/>
  <c r="AA34" i="7"/>
  <c r="AA48" i="7"/>
  <c r="AA50" i="7"/>
  <c r="R148" i="1"/>
  <c r="Q175" i="1"/>
  <c r="Q177" i="1" s="1"/>
  <c r="C522" i="7"/>
  <c r="C168" i="7" s="1"/>
  <c r="C523" i="7"/>
  <c r="C524" i="7"/>
  <c r="C170" i="7" s="1"/>
  <c r="C525" i="7"/>
  <c r="C515" i="7"/>
  <c r="B246" i="7" s="1"/>
  <c r="C516" i="7"/>
  <c r="C517" i="7"/>
  <c r="C164" i="7" s="1"/>
  <c r="C518" i="7"/>
  <c r="AB588" i="7" l="1"/>
  <c r="AB50" i="7"/>
  <c r="AB34" i="7"/>
  <c r="AB48" i="7"/>
  <c r="AB49" i="7"/>
  <c r="S148" i="1"/>
  <c r="R175" i="1"/>
  <c r="R177" i="1" s="1"/>
  <c r="B253" i="7"/>
  <c r="B256" i="7" s="1"/>
  <c r="B386" i="7"/>
  <c r="C519" i="7"/>
  <c r="C526" i="7"/>
  <c r="B78" i="7" s="1"/>
  <c r="C163" i="7"/>
  <c r="C165" i="7"/>
  <c r="C169" i="7"/>
  <c r="C171" i="7"/>
  <c r="C202" i="7"/>
  <c r="C204" i="7"/>
  <c r="C208" i="7"/>
  <c r="C210" i="7"/>
  <c r="C162" i="7"/>
  <c r="C203" i="7"/>
  <c r="C205" i="7"/>
  <c r="C209" i="7"/>
  <c r="C211" i="7"/>
  <c r="AC50" i="7" l="1"/>
  <c r="AC49" i="7"/>
  <c r="AC48" i="7"/>
  <c r="AC34" i="7"/>
  <c r="AC588" i="7"/>
  <c r="T148" i="1"/>
  <c r="S175" i="1"/>
  <c r="S177" i="1" s="1"/>
  <c r="B98" i="7"/>
  <c r="C212" i="7"/>
  <c r="C58" i="1"/>
  <c r="C53" i="1"/>
  <c r="AD48" i="7" l="1"/>
  <c r="AD34" i="7"/>
  <c r="AD50" i="7"/>
  <c r="AD588" i="7"/>
  <c r="AD49" i="7"/>
  <c r="U148" i="1"/>
  <c r="T175" i="1"/>
  <c r="T177" i="1" s="1"/>
  <c r="B376" i="7"/>
  <c r="B375" i="7"/>
  <c r="B374" i="7"/>
  <c r="B373" i="7"/>
  <c r="B243" i="7"/>
  <c r="B242" i="7"/>
  <c r="B241" i="7"/>
  <c r="B240"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E588" i="7" l="1"/>
  <c r="AE50" i="7"/>
  <c r="AE48" i="7"/>
  <c r="AE49" i="7"/>
  <c r="AE34" i="7"/>
  <c r="V148" i="1"/>
  <c r="U175" i="1"/>
  <c r="U177" i="1" s="1"/>
  <c r="AF588" i="7" l="1"/>
  <c r="AF50" i="7"/>
  <c r="AF49" i="7"/>
  <c r="AF34" i="7"/>
  <c r="AF48" i="7"/>
  <c r="W148" i="1"/>
  <c r="V175" i="1"/>
  <c r="V177" i="1" s="1"/>
  <c r="C589" i="7"/>
  <c r="C568" i="7"/>
  <c r="C569" i="7"/>
  <c r="C571" i="7"/>
  <c r="C502" i="7"/>
  <c r="C496" i="7"/>
  <c r="C542" i="7"/>
  <c r="C538" i="7"/>
  <c r="C534" i="7"/>
  <c r="C530" i="7"/>
  <c r="C41" i="7"/>
  <c r="C45" i="7"/>
  <c r="C38" i="7"/>
  <c r="C559" i="7"/>
  <c r="D559" i="7" s="1"/>
  <c r="C136" i="7"/>
  <c r="C51" i="7"/>
  <c r="C664" i="7"/>
  <c r="C632" i="7"/>
  <c r="C600" i="7"/>
  <c r="C31" i="7"/>
  <c r="C52" i="7"/>
  <c r="AG50" i="7" l="1"/>
  <c r="AG49" i="7"/>
  <c r="AG48" i="7"/>
  <c r="AG34" i="7"/>
  <c r="AG588" i="7"/>
  <c r="X148" i="1"/>
  <c r="W175" i="1"/>
  <c r="W177" i="1" s="1"/>
  <c r="D589" i="7"/>
  <c r="D568" i="7"/>
  <c r="D569" i="7"/>
  <c r="D571" i="7"/>
  <c r="D542" i="7"/>
  <c r="D538" i="7"/>
  <c r="D534" i="7"/>
  <c r="D530" i="7"/>
  <c r="D502" i="7"/>
  <c r="D496" i="7"/>
  <c r="D41" i="7"/>
  <c r="D45" i="7"/>
  <c r="D38" i="7"/>
  <c r="E559" i="7"/>
  <c r="D51" i="7"/>
  <c r="D664" i="7"/>
  <c r="D632" i="7"/>
  <c r="D600" i="7"/>
  <c r="D31" i="7"/>
  <c r="D52" i="7"/>
  <c r="AH588" i="7" l="1"/>
  <c r="AH48" i="7"/>
  <c r="AH50" i="7"/>
  <c r="AH49" i="7"/>
  <c r="AH34" i="7"/>
  <c r="Y148" i="1"/>
  <c r="X175" i="1"/>
  <c r="X177" i="1" s="1"/>
  <c r="E589" i="7"/>
  <c r="E568" i="7"/>
  <c r="E569" i="7"/>
  <c r="E571" i="7"/>
  <c r="E502" i="7"/>
  <c r="E496" i="7"/>
  <c r="E542" i="7"/>
  <c r="E538" i="7"/>
  <c r="E534" i="7"/>
  <c r="E530" i="7"/>
  <c r="E41" i="7"/>
  <c r="E45" i="7"/>
  <c r="E38" i="7"/>
  <c r="F559" i="7"/>
  <c r="E51" i="7"/>
  <c r="E664" i="7"/>
  <c r="E632" i="7"/>
  <c r="E600" i="7"/>
  <c r="E52" i="7"/>
  <c r="E31" i="7"/>
  <c r="D95" i="1"/>
  <c r="D97" i="1"/>
  <c r="D96" i="1"/>
  <c r="AI588" i="7" l="1"/>
  <c r="AI48" i="7"/>
  <c r="AI34" i="7"/>
  <c r="AI50" i="7"/>
  <c r="AI49" i="7"/>
  <c r="Z148" i="1"/>
  <c r="Y175" i="1"/>
  <c r="Y177" i="1" s="1"/>
  <c r="F589" i="7"/>
  <c r="F568" i="7"/>
  <c r="F569" i="7"/>
  <c r="F571" i="7"/>
  <c r="F496" i="7"/>
  <c r="F542" i="7"/>
  <c r="F538" i="7"/>
  <c r="F534" i="7"/>
  <c r="F530" i="7"/>
  <c r="F502" i="7"/>
  <c r="F41" i="7"/>
  <c r="F45" i="7"/>
  <c r="F38" i="7"/>
  <c r="G559" i="7"/>
  <c r="F51" i="7"/>
  <c r="F632" i="7"/>
  <c r="F664" i="7"/>
  <c r="F600" i="7"/>
  <c r="F52" i="7"/>
  <c r="F31" i="7"/>
  <c r="AP584" i="7"/>
  <c r="AJ588" i="7" l="1"/>
  <c r="AJ50" i="7"/>
  <c r="AJ49" i="7"/>
  <c r="AJ34" i="7"/>
  <c r="AJ48" i="7"/>
  <c r="AA148" i="1"/>
  <c r="Z175" i="1"/>
  <c r="Z177" i="1" s="1"/>
  <c r="G589" i="7"/>
  <c r="G568" i="7"/>
  <c r="G569" i="7"/>
  <c r="G571" i="7"/>
  <c r="G502" i="7"/>
  <c r="G496" i="7"/>
  <c r="G534" i="7"/>
  <c r="G542" i="7"/>
  <c r="G538" i="7"/>
  <c r="G530" i="7"/>
  <c r="G41" i="7"/>
  <c r="G45" i="7"/>
  <c r="G38" i="7"/>
  <c r="H559" i="7"/>
  <c r="G51" i="7"/>
  <c r="G664" i="7"/>
  <c r="G632" i="7"/>
  <c r="G600" i="7"/>
  <c r="G31" i="7"/>
  <c r="G52"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G363" i="7"/>
  <c r="G364" i="7"/>
  <c r="G365" i="7"/>
  <c r="G366" i="7"/>
  <c r="G367" i="7"/>
  <c r="G231" i="7"/>
  <c r="G232" i="7"/>
  <c r="G233" i="7"/>
  <c r="G234" i="7"/>
  <c r="G230" i="7"/>
  <c r="AK50" i="7" l="1"/>
  <c r="AK49" i="7"/>
  <c r="AK48" i="7"/>
  <c r="AK34" i="7"/>
  <c r="AK588" i="7"/>
  <c r="AB148" i="1"/>
  <c r="AA175" i="1"/>
  <c r="AA177" i="1" s="1"/>
  <c r="H589" i="7"/>
  <c r="H568" i="7"/>
  <c r="H569" i="7"/>
  <c r="H571" i="7"/>
  <c r="H534" i="7"/>
  <c r="H502" i="7"/>
  <c r="H496" i="7"/>
  <c r="H542" i="7"/>
  <c r="H538" i="7"/>
  <c r="H530" i="7"/>
  <c r="H41" i="7"/>
  <c r="H45" i="7"/>
  <c r="H38" i="7"/>
  <c r="I559" i="7"/>
  <c r="H51" i="7"/>
  <c r="H664" i="7"/>
  <c r="H600" i="7"/>
  <c r="H632" i="7"/>
  <c r="H31" i="7"/>
  <c r="H52" i="7"/>
  <c r="A677" i="7"/>
  <c r="A678" i="7" s="1"/>
  <c r="A679" i="7" s="1"/>
  <c r="A680" i="7" s="1"/>
  <c r="A681" i="7" s="1"/>
  <c r="A682" i="7" s="1"/>
  <c r="A683" i="7" s="1"/>
  <c r="A684" i="7" s="1"/>
  <c r="A685" i="7" s="1"/>
  <c r="A665" i="7"/>
  <c r="H665" i="7" s="1"/>
  <c r="B660" i="7"/>
  <c r="C657" i="7" s="1"/>
  <c r="A645" i="7"/>
  <c r="A646" i="7" s="1"/>
  <c r="A647" i="7" s="1"/>
  <c r="A648" i="7" s="1"/>
  <c r="A649" i="7" s="1"/>
  <c r="A650" i="7" s="1"/>
  <c r="A651" i="7" s="1"/>
  <c r="A652" i="7" s="1"/>
  <c r="A653" i="7" s="1"/>
  <c r="A633" i="7"/>
  <c r="H633" i="7" s="1"/>
  <c r="B628" i="7"/>
  <c r="C625" i="7" s="1"/>
  <c r="A613" i="7"/>
  <c r="A614" i="7" s="1"/>
  <c r="A615" i="7" s="1"/>
  <c r="A616" i="7" s="1"/>
  <c r="A617" i="7" s="1"/>
  <c r="A618" i="7" s="1"/>
  <c r="A619" i="7" s="1"/>
  <c r="A620" i="7" s="1"/>
  <c r="A621" i="7" s="1"/>
  <c r="A601" i="7"/>
  <c r="H601" i="7" s="1"/>
  <c r="C593" i="7"/>
  <c r="A541" i="7"/>
  <c r="A537" i="7"/>
  <c r="A533" i="7"/>
  <c r="A529" i="7"/>
  <c r="A525" i="7"/>
  <c r="A255" i="7" s="1"/>
  <c r="A524" i="7"/>
  <c r="A254" i="7" s="1"/>
  <c r="A523" i="7"/>
  <c r="A253" i="7" s="1"/>
  <c r="A522" i="7"/>
  <c r="A252" i="7" s="1"/>
  <c r="A518" i="7"/>
  <c r="A249" i="7" s="1"/>
  <c r="A517" i="7"/>
  <c r="A248" i="7" s="1"/>
  <c r="A516" i="7"/>
  <c r="A247" i="7" s="1"/>
  <c r="A515" i="7"/>
  <c r="A246" i="7" s="1"/>
  <c r="A514" i="7"/>
  <c r="A245" i="7" s="1"/>
  <c r="C512" i="7"/>
  <c r="A512" i="7"/>
  <c r="A243" i="7" s="1"/>
  <c r="C511" i="7"/>
  <c r="A511" i="7"/>
  <c r="A242" i="7" s="1"/>
  <c r="C510" i="7"/>
  <c r="A510" i="7"/>
  <c r="A241" i="7" s="1"/>
  <c r="C509" i="7"/>
  <c r="A509" i="7"/>
  <c r="A240" i="7" s="1"/>
  <c r="A508" i="7"/>
  <c r="A239" i="7" s="1"/>
  <c r="K368" i="7"/>
  <c r="K235" i="7"/>
  <c r="A482" i="7"/>
  <c r="A483" i="7" s="1"/>
  <c r="A484" i="7" s="1"/>
  <c r="A485" i="7" s="1"/>
  <c r="A486" i="7" s="1"/>
  <c r="A487" i="7" s="1"/>
  <c r="A488" i="7" s="1"/>
  <c r="A489" i="7" s="1"/>
  <c r="A490" i="7" s="1"/>
  <c r="A470" i="7"/>
  <c r="A471" i="7" s="1"/>
  <c r="A472" i="7" s="1"/>
  <c r="A473" i="7" s="1"/>
  <c r="A474" i="7" s="1"/>
  <c r="A475" i="7" s="1"/>
  <c r="A476" i="7" s="1"/>
  <c r="A477" i="7" s="1"/>
  <c r="A478" i="7" s="1"/>
  <c r="A456" i="7"/>
  <c r="A457" i="7" s="1"/>
  <c r="A458" i="7" s="1"/>
  <c r="A459" i="7" s="1"/>
  <c r="A460" i="7" s="1"/>
  <c r="A461" i="7" s="1"/>
  <c r="A462" i="7" s="1"/>
  <c r="A463" i="7" s="1"/>
  <c r="A464" i="7" s="1"/>
  <c r="A444" i="7"/>
  <c r="A445" i="7" s="1"/>
  <c r="A446" i="7" s="1"/>
  <c r="A447" i="7" s="1"/>
  <c r="A448" i="7" s="1"/>
  <c r="A449" i="7" s="1"/>
  <c r="A450" i="7" s="1"/>
  <c r="A451" i="7" s="1"/>
  <c r="A452" i="7" s="1"/>
  <c r="A430" i="7"/>
  <c r="A431" i="7" s="1"/>
  <c r="A432" i="7" s="1"/>
  <c r="A433" i="7" s="1"/>
  <c r="A434" i="7" s="1"/>
  <c r="A435" i="7" s="1"/>
  <c r="A436" i="7" s="1"/>
  <c r="A437" i="7" s="1"/>
  <c r="A438" i="7" s="1"/>
  <c r="A418" i="7"/>
  <c r="A419" i="7" s="1"/>
  <c r="A420" i="7" s="1"/>
  <c r="A421" i="7" s="1"/>
  <c r="A422" i="7" s="1"/>
  <c r="A423" i="7" s="1"/>
  <c r="A424" i="7" s="1"/>
  <c r="A425" i="7" s="1"/>
  <c r="A426" i="7" s="1"/>
  <c r="B412" i="7"/>
  <c r="B411" i="7"/>
  <c r="A390" i="7"/>
  <c r="A348" i="7"/>
  <c r="A349" i="7" s="1"/>
  <c r="A350" i="7" s="1"/>
  <c r="A351" i="7" s="1"/>
  <c r="A352" i="7" s="1"/>
  <c r="A353" i="7" s="1"/>
  <c r="A354" i="7" s="1"/>
  <c r="A355" i="7" s="1"/>
  <c r="A356" i="7" s="1"/>
  <c r="A336" i="7"/>
  <c r="A337" i="7" s="1"/>
  <c r="A338" i="7" s="1"/>
  <c r="A339" i="7" s="1"/>
  <c r="A340" i="7" s="1"/>
  <c r="A341" i="7" s="1"/>
  <c r="A342" i="7" s="1"/>
  <c r="A343" i="7" s="1"/>
  <c r="A344" i="7" s="1"/>
  <c r="A322" i="7"/>
  <c r="A323" i="7" s="1"/>
  <c r="A324" i="7" s="1"/>
  <c r="A325" i="7" s="1"/>
  <c r="A326" i="7" s="1"/>
  <c r="A327" i="7" s="1"/>
  <c r="A328" i="7" s="1"/>
  <c r="A329" i="7" s="1"/>
  <c r="A330" i="7" s="1"/>
  <c r="A310" i="7"/>
  <c r="A311" i="7" s="1"/>
  <c r="A312" i="7" s="1"/>
  <c r="A313" i="7" s="1"/>
  <c r="A314" i="7" s="1"/>
  <c r="A315" i="7" s="1"/>
  <c r="A316" i="7" s="1"/>
  <c r="A317" i="7" s="1"/>
  <c r="A318" i="7" s="1"/>
  <c r="A296" i="7"/>
  <c r="A297" i="7" s="1"/>
  <c r="A298" i="7" s="1"/>
  <c r="A299" i="7" s="1"/>
  <c r="A300" i="7" s="1"/>
  <c r="A301" i="7" s="1"/>
  <c r="A302" i="7" s="1"/>
  <c r="A303" i="7" s="1"/>
  <c r="A304" i="7" s="1"/>
  <c r="A285" i="7"/>
  <c r="A286" i="7" s="1"/>
  <c r="A287" i="7" s="1"/>
  <c r="A288" i="7" s="1"/>
  <c r="A289" i="7" s="1"/>
  <c r="A290" i="7" s="1"/>
  <c r="A291" i="7" s="1"/>
  <c r="A292" i="7" s="1"/>
  <c r="A293" i="7" s="1"/>
  <c r="B279" i="7"/>
  <c r="B278" i="7"/>
  <c r="A256" i="7"/>
  <c r="A251" i="7"/>
  <c r="A250" i="7"/>
  <c r="A244" i="7"/>
  <c r="A238" i="7"/>
  <c r="A234" i="7"/>
  <c r="A367" i="7" s="1"/>
  <c r="A233" i="7"/>
  <c r="A366" i="7" s="1"/>
  <c r="A232" i="7"/>
  <c r="A365" i="7" s="1"/>
  <c r="A231" i="7"/>
  <c r="A364" i="7" s="1"/>
  <c r="A230" i="7"/>
  <c r="A363" i="7" s="1"/>
  <c r="A229" i="7"/>
  <c r="A362" i="7" s="1"/>
  <c r="A213" i="7"/>
  <c r="A207" i="7"/>
  <c r="A201" i="7"/>
  <c r="A195" i="7"/>
  <c r="A194" i="7"/>
  <c r="A173" i="7"/>
  <c r="A167" i="7"/>
  <c r="A161" i="7"/>
  <c r="A155" i="7"/>
  <c r="A154" i="7"/>
  <c r="B122" i="7"/>
  <c r="B121" i="7"/>
  <c r="B118" i="7"/>
  <c r="B11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B91" i="7"/>
  <c r="B90" i="7"/>
  <c r="B89" i="7"/>
  <c r="B86" i="7"/>
  <c r="B85" i="7"/>
  <c r="B68" i="7"/>
  <c r="A64" i="7"/>
  <c r="A63" i="7"/>
  <c r="A62" i="7"/>
  <c r="A61" i="7"/>
  <c r="AL49" i="7" l="1"/>
  <c r="AL34" i="7"/>
  <c r="AL48" i="7"/>
  <c r="AL50" i="7"/>
  <c r="AL588" i="7"/>
  <c r="AC148" i="1"/>
  <c r="AB175" i="1"/>
  <c r="AB177" i="1" s="1"/>
  <c r="I589" i="7"/>
  <c r="I568" i="7"/>
  <c r="I569" i="7"/>
  <c r="I571" i="7"/>
  <c r="I502" i="7"/>
  <c r="I496" i="7"/>
  <c r="I542" i="7"/>
  <c r="I538" i="7"/>
  <c r="I534" i="7"/>
  <c r="I530" i="7"/>
  <c r="I41" i="7"/>
  <c r="I45" i="7"/>
  <c r="I38" i="7"/>
  <c r="J559" i="7"/>
  <c r="I51" i="7"/>
  <c r="A666" i="7"/>
  <c r="C678" i="7" s="1"/>
  <c r="C665" i="7"/>
  <c r="C336" i="7" s="1"/>
  <c r="D665" i="7"/>
  <c r="E665" i="7"/>
  <c r="F665" i="7"/>
  <c r="G665" i="7"/>
  <c r="A602" i="7"/>
  <c r="C614" i="7" s="1"/>
  <c r="C601" i="7"/>
  <c r="D601" i="7"/>
  <c r="E601" i="7"/>
  <c r="F601" i="7"/>
  <c r="G601" i="7"/>
  <c r="A634" i="7"/>
  <c r="I634" i="7" s="1"/>
  <c r="C633" i="7"/>
  <c r="C310" i="7" s="1"/>
  <c r="D633" i="7"/>
  <c r="E633" i="7"/>
  <c r="F633" i="7"/>
  <c r="G633" i="7"/>
  <c r="I665" i="7"/>
  <c r="I664" i="7"/>
  <c r="I666" i="7"/>
  <c r="I632" i="7"/>
  <c r="I633" i="7"/>
  <c r="I600" i="7"/>
  <c r="I601" i="7"/>
  <c r="I52" i="7"/>
  <c r="I31" i="7"/>
  <c r="C196" i="7"/>
  <c r="C156" i="7"/>
  <c r="C198" i="7"/>
  <c r="C158" i="7"/>
  <c r="C197" i="7"/>
  <c r="C157" i="7"/>
  <c r="C199" i="7"/>
  <c r="C159" i="7"/>
  <c r="C513" i="7"/>
  <c r="B250" i="7"/>
  <c r="B244" i="7"/>
  <c r="B92" i="7"/>
  <c r="B377" i="7"/>
  <c r="B383" i="7"/>
  <c r="D613" i="7"/>
  <c r="D397" i="7"/>
  <c r="D266" i="7"/>
  <c r="C677" i="7"/>
  <c r="C335" i="7"/>
  <c r="C645" i="7"/>
  <c r="C613" i="7"/>
  <c r="C284" i="7"/>
  <c r="C503" i="7"/>
  <c r="C497" i="7"/>
  <c r="C398" i="7"/>
  <c r="C397" i="7"/>
  <c r="C396" i="7"/>
  <c r="C395" i="7"/>
  <c r="C394" i="7"/>
  <c r="C412" i="7"/>
  <c r="C279" i="7"/>
  <c r="C265" i="7"/>
  <c r="C264" i="7"/>
  <c r="C263" i="7"/>
  <c r="C262" i="7"/>
  <c r="C261" i="7"/>
  <c r="B123" i="7"/>
  <c r="C40" i="7"/>
  <c r="D40" i="7"/>
  <c r="B119" i="7"/>
  <c r="A395" i="7"/>
  <c r="A402" i="7" s="1"/>
  <c r="A397" i="7"/>
  <c r="A404" i="7" s="1"/>
  <c r="A399" i="7"/>
  <c r="A406" i="7" s="1"/>
  <c r="A372" i="7"/>
  <c r="A383" i="7"/>
  <c r="A384" i="7"/>
  <c r="A261" i="7"/>
  <c r="A268" i="7" s="1"/>
  <c r="A262" i="7"/>
  <c r="A269" i="7" s="1"/>
  <c r="A263" i="7"/>
  <c r="A270" i="7" s="1"/>
  <c r="A264" i="7"/>
  <c r="A271" i="7" s="1"/>
  <c r="A265" i="7"/>
  <c r="A272" i="7" s="1"/>
  <c r="A266" i="7"/>
  <c r="A273" i="7" s="1"/>
  <c r="A394" i="7"/>
  <c r="A401" i="7" s="1"/>
  <c r="A396" i="7"/>
  <c r="A403" i="7" s="1"/>
  <c r="A398" i="7"/>
  <c r="A405" i="7" s="1"/>
  <c r="A371" i="7"/>
  <c r="A377" i="7"/>
  <c r="A378" i="7"/>
  <c r="A389" i="7"/>
  <c r="AM588" i="7" l="1"/>
  <c r="AM50" i="7"/>
  <c r="AM48" i="7"/>
  <c r="AM49" i="7"/>
  <c r="AM34" i="7"/>
  <c r="AD148" i="1"/>
  <c r="AC175" i="1"/>
  <c r="AC177" i="1" s="1"/>
  <c r="J589" i="7"/>
  <c r="J568" i="7"/>
  <c r="J569" i="7"/>
  <c r="J571" i="7"/>
  <c r="J502" i="7"/>
  <c r="J530" i="7"/>
  <c r="J496" i="7"/>
  <c r="J542" i="7"/>
  <c r="J538" i="7"/>
  <c r="J534" i="7"/>
  <c r="J41" i="7"/>
  <c r="J45" i="7"/>
  <c r="J38" i="7"/>
  <c r="K559" i="7"/>
  <c r="B77" i="7"/>
  <c r="B79" i="7" s="1"/>
  <c r="B97" i="7"/>
  <c r="I602" i="7"/>
  <c r="J51" i="7"/>
  <c r="D368" i="7"/>
  <c r="D646" i="7"/>
  <c r="C646" i="7"/>
  <c r="C280" i="7"/>
  <c r="A603" i="7"/>
  <c r="D615" i="7" s="1"/>
  <c r="C602" i="7"/>
  <c r="C286" i="7" s="1"/>
  <c r="D602" i="7"/>
  <c r="E602" i="7"/>
  <c r="F602" i="7"/>
  <c r="G602" i="7"/>
  <c r="H602" i="7"/>
  <c r="A635" i="7"/>
  <c r="D647" i="7" s="1"/>
  <c r="C634" i="7"/>
  <c r="C311" i="7" s="1"/>
  <c r="D634" i="7"/>
  <c r="E634" i="7"/>
  <c r="F634" i="7"/>
  <c r="G634" i="7"/>
  <c r="H634" i="7"/>
  <c r="A667" i="7"/>
  <c r="J667" i="7" s="1"/>
  <c r="C666" i="7"/>
  <c r="C337" i="7" s="1"/>
  <c r="D666" i="7"/>
  <c r="E666" i="7"/>
  <c r="F666" i="7"/>
  <c r="G666" i="7"/>
  <c r="H666" i="7"/>
  <c r="J664" i="7"/>
  <c r="J635" i="7"/>
  <c r="J634" i="7"/>
  <c r="J633" i="7"/>
  <c r="J632" i="7"/>
  <c r="J666" i="7"/>
  <c r="J665" i="7"/>
  <c r="J601" i="7"/>
  <c r="J602" i="7"/>
  <c r="J600" i="7"/>
  <c r="C160" i="7"/>
  <c r="J52" i="7"/>
  <c r="J31" i="7"/>
  <c r="D497" i="7"/>
  <c r="D262" i="7"/>
  <c r="D263" i="7"/>
  <c r="D394" i="7"/>
  <c r="D398" i="7"/>
  <c r="D503" i="7"/>
  <c r="D614" i="7"/>
  <c r="D309" i="7"/>
  <c r="D336" i="7"/>
  <c r="D279" i="7"/>
  <c r="D264" i="7"/>
  <c r="D395" i="7"/>
  <c r="D399" i="7"/>
  <c r="D284" i="7"/>
  <c r="D677" i="7"/>
  <c r="D42" i="7"/>
  <c r="D261" i="7"/>
  <c r="D265" i="7"/>
  <c r="D396" i="7"/>
  <c r="D412" i="7"/>
  <c r="D285" i="7"/>
  <c r="D645" i="7"/>
  <c r="D678" i="7"/>
  <c r="D235" i="7"/>
  <c r="C200" i="7"/>
  <c r="C413" i="7"/>
  <c r="C309" i="7"/>
  <c r="C42" i="7"/>
  <c r="E677" i="7"/>
  <c r="E678" i="7"/>
  <c r="E646" i="7"/>
  <c r="E645" i="7"/>
  <c r="E613" i="7"/>
  <c r="E503" i="7"/>
  <c r="E399" i="7"/>
  <c r="E398" i="7"/>
  <c r="E397" i="7"/>
  <c r="E395" i="7"/>
  <c r="E394" i="7"/>
  <c r="E412" i="7"/>
  <c r="E266" i="7"/>
  <c r="E265" i="7"/>
  <c r="E264" i="7"/>
  <c r="E262" i="7"/>
  <c r="E261" i="7"/>
  <c r="E40" i="7"/>
  <c r="C470" i="7"/>
  <c r="C285" i="7"/>
  <c r="C417" i="7"/>
  <c r="C444" i="7"/>
  <c r="C469" i="7"/>
  <c r="D335" i="7"/>
  <c r="AN588" i="7" l="1"/>
  <c r="AN50" i="7"/>
  <c r="AN48" i="7"/>
  <c r="AN34" i="7"/>
  <c r="AN49" i="7"/>
  <c r="AE148" i="1"/>
  <c r="AD175" i="1"/>
  <c r="AD177" i="1" s="1"/>
  <c r="K589" i="7"/>
  <c r="K568" i="7"/>
  <c r="K569" i="7"/>
  <c r="K571" i="7"/>
  <c r="K502" i="7"/>
  <c r="K496" i="7"/>
  <c r="K542" i="7"/>
  <c r="K538" i="7"/>
  <c r="K534" i="7"/>
  <c r="K530" i="7"/>
  <c r="K41" i="7"/>
  <c r="K45" i="7"/>
  <c r="K38" i="7"/>
  <c r="L559" i="7"/>
  <c r="D230" i="7"/>
  <c r="D231" i="7"/>
  <c r="D233" i="7"/>
  <c r="D234" i="7"/>
  <c r="D229" i="7"/>
  <c r="D232" i="7"/>
  <c r="D367" i="7"/>
  <c r="D365" i="7"/>
  <c r="D362" i="7"/>
  <c r="D363" i="7"/>
  <c r="D364" i="7"/>
  <c r="D366" i="7"/>
  <c r="D443" i="7"/>
  <c r="C419" i="7"/>
  <c r="C445" i="7"/>
  <c r="D418" i="7"/>
  <c r="C471" i="7"/>
  <c r="C443" i="7"/>
  <c r="E647" i="7"/>
  <c r="K51" i="7"/>
  <c r="E615" i="7"/>
  <c r="D286" i="7"/>
  <c r="D337" i="7"/>
  <c r="D679" i="7"/>
  <c r="J603" i="7"/>
  <c r="A668" i="7"/>
  <c r="C680" i="7" s="1"/>
  <c r="C667" i="7"/>
  <c r="D667" i="7"/>
  <c r="E667" i="7"/>
  <c r="F667" i="7"/>
  <c r="G667" i="7"/>
  <c r="H667" i="7"/>
  <c r="C679" i="7"/>
  <c r="I667" i="7"/>
  <c r="A604" i="7"/>
  <c r="F616" i="7" s="1"/>
  <c r="C603" i="7"/>
  <c r="D603" i="7"/>
  <c r="E603" i="7"/>
  <c r="F603" i="7"/>
  <c r="G603" i="7"/>
  <c r="H603" i="7"/>
  <c r="I603" i="7"/>
  <c r="C615" i="7"/>
  <c r="D311" i="7"/>
  <c r="A636" i="7"/>
  <c r="K636" i="7" s="1"/>
  <c r="C635" i="7"/>
  <c r="D635" i="7"/>
  <c r="E635" i="7"/>
  <c r="F635" i="7"/>
  <c r="G635" i="7"/>
  <c r="H635" i="7"/>
  <c r="C647" i="7"/>
  <c r="C648" i="7"/>
  <c r="I635" i="7"/>
  <c r="K667" i="7"/>
  <c r="K666" i="7"/>
  <c r="K664" i="7"/>
  <c r="K635" i="7"/>
  <c r="K665" i="7"/>
  <c r="K633" i="7"/>
  <c r="K603" i="7"/>
  <c r="K601" i="7"/>
  <c r="K634" i="7"/>
  <c r="K602" i="7"/>
  <c r="K600" i="7"/>
  <c r="K632" i="7"/>
  <c r="D280" i="7"/>
  <c r="D413" i="7"/>
  <c r="K31" i="7"/>
  <c r="K52" i="7"/>
  <c r="E263" i="7"/>
  <c r="E279" i="7"/>
  <c r="E396" i="7"/>
  <c r="E497" i="7"/>
  <c r="E614" i="7"/>
  <c r="E679" i="7"/>
  <c r="E311" i="7"/>
  <c r="E284" i="7"/>
  <c r="E337" i="7"/>
  <c r="E336" i="7"/>
  <c r="D310" i="7"/>
  <c r="E285" i="7"/>
  <c r="E310" i="7"/>
  <c r="E335" i="7"/>
  <c r="E42" i="7"/>
  <c r="D470" i="7"/>
  <c r="D469" i="7"/>
  <c r="C418" i="7"/>
  <c r="D417" i="7"/>
  <c r="F679" i="7"/>
  <c r="F678" i="7"/>
  <c r="F337" i="7"/>
  <c r="F336" i="7"/>
  <c r="F335" i="7"/>
  <c r="F647" i="7"/>
  <c r="F646" i="7"/>
  <c r="F645" i="7"/>
  <c r="F311" i="7"/>
  <c r="F310" i="7"/>
  <c r="F309" i="7"/>
  <c r="F615" i="7"/>
  <c r="F614" i="7"/>
  <c r="F613" i="7"/>
  <c r="F285" i="7"/>
  <c r="F284" i="7"/>
  <c r="F503" i="7"/>
  <c r="F497" i="7"/>
  <c r="F412" i="7"/>
  <c r="F399" i="7"/>
  <c r="F398" i="7"/>
  <c r="F397" i="7"/>
  <c r="F396" i="7"/>
  <c r="F395" i="7"/>
  <c r="F394" i="7"/>
  <c r="F266" i="7"/>
  <c r="F265" i="7"/>
  <c r="F264" i="7"/>
  <c r="F263" i="7"/>
  <c r="F262" i="7"/>
  <c r="F261" i="7"/>
  <c r="F279" i="7"/>
  <c r="F40" i="7"/>
  <c r="E280" i="7"/>
  <c r="E413" i="7"/>
  <c r="AO50" i="7" l="1"/>
  <c r="AO49" i="7"/>
  <c r="AO48" i="7"/>
  <c r="AO34" i="7"/>
  <c r="AO588" i="7"/>
  <c r="AF148" i="1"/>
  <c r="AE175" i="1"/>
  <c r="AE177" i="1" s="1"/>
  <c r="L589" i="7"/>
  <c r="L568" i="7"/>
  <c r="L569" i="7"/>
  <c r="L571" i="7"/>
  <c r="L538" i="7"/>
  <c r="L530" i="7"/>
  <c r="L502" i="7"/>
  <c r="L496" i="7"/>
  <c r="L542" i="7"/>
  <c r="L534" i="7"/>
  <c r="L41" i="7"/>
  <c r="L45" i="7"/>
  <c r="L38" i="7"/>
  <c r="M559" i="7"/>
  <c r="D445" i="7"/>
  <c r="E444" i="7"/>
  <c r="E418" i="7"/>
  <c r="D444" i="7"/>
  <c r="E470" i="7"/>
  <c r="E469" i="7"/>
  <c r="E471" i="7"/>
  <c r="D471" i="7"/>
  <c r="E417" i="7"/>
  <c r="D419" i="7"/>
  <c r="E445" i="7"/>
  <c r="L51" i="7"/>
  <c r="F680" i="7"/>
  <c r="F648" i="7"/>
  <c r="F287" i="7"/>
  <c r="E312" i="7"/>
  <c r="F312" i="7"/>
  <c r="K604" i="7"/>
  <c r="E287" i="7"/>
  <c r="E338" i="7"/>
  <c r="C312" i="7"/>
  <c r="D312" i="7"/>
  <c r="C287" i="7"/>
  <c r="D287" i="7"/>
  <c r="A637" i="7"/>
  <c r="C649" i="7" s="1"/>
  <c r="C636" i="7"/>
  <c r="D636" i="7"/>
  <c r="E636" i="7"/>
  <c r="F636" i="7"/>
  <c r="G636" i="7"/>
  <c r="H636" i="7"/>
  <c r="I636" i="7"/>
  <c r="J636" i="7"/>
  <c r="D648" i="7"/>
  <c r="A605" i="7"/>
  <c r="E617" i="7" s="1"/>
  <c r="C604" i="7"/>
  <c r="D604" i="7"/>
  <c r="E604" i="7"/>
  <c r="F604" i="7"/>
  <c r="G604" i="7"/>
  <c r="H604" i="7"/>
  <c r="I604" i="7"/>
  <c r="C617" i="7"/>
  <c r="J604" i="7"/>
  <c r="E616" i="7"/>
  <c r="D616" i="7"/>
  <c r="E648" i="7"/>
  <c r="K668" i="7"/>
  <c r="C616" i="7"/>
  <c r="C338" i="7"/>
  <c r="D338" i="7"/>
  <c r="A669" i="7"/>
  <c r="C681" i="7" s="1"/>
  <c r="C668" i="7"/>
  <c r="D668" i="7"/>
  <c r="E668" i="7"/>
  <c r="F668" i="7"/>
  <c r="G668" i="7"/>
  <c r="H668" i="7"/>
  <c r="I668" i="7"/>
  <c r="D681" i="7"/>
  <c r="E680" i="7"/>
  <c r="J668" i="7"/>
  <c r="D680" i="7"/>
  <c r="E681" i="7"/>
  <c r="L667" i="7"/>
  <c r="L665" i="7"/>
  <c r="L668" i="7"/>
  <c r="L666" i="7"/>
  <c r="L664" i="7"/>
  <c r="L635" i="7"/>
  <c r="L633" i="7"/>
  <c r="L604" i="7"/>
  <c r="L603" i="7"/>
  <c r="L602" i="7"/>
  <c r="L601" i="7"/>
  <c r="L600" i="7"/>
  <c r="L636" i="7"/>
  <c r="L634" i="7"/>
  <c r="L632" i="7"/>
  <c r="L31" i="7"/>
  <c r="L52" i="7"/>
  <c r="E286" i="7"/>
  <c r="E309" i="7"/>
  <c r="F338" i="7"/>
  <c r="F286" i="7"/>
  <c r="F42" i="7"/>
  <c r="F417" i="7"/>
  <c r="F445" i="7"/>
  <c r="F469" i="7"/>
  <c r="F470" i="7"/>
  <c r="G680" i="7"/>
  <c r="G679" i="7"/>
  <c r="G678" i="7"/>
  <c r="G338" i="7"/>
  <c r="G337" i="7"/>
  <c r="G336" i="7"/>
  <c r="G335" i="7"/>
  <c r="G648" i="7"/>
  <c r="G647" i="7"/>
  <c r="G646" i="7"/>
  <c r="G645" i="7"/>
  <c r="G312" i="7"/>
  <c r="G311" i="7"/>
  <c r="G310" i="7"/>
  <c r="G309" i="7"/>
  <c r="G616" i="7"/>
  <c r="G615" i="7"/>
  <c r="G614" i="7"/>
  <c r="G613" i="7"/>
  <c r="G287" i="7"/>
  <c r="G286" i="7"/>
  <c r="G285" i="7"/>
  <c r="G284" i="7"/>
  <c r="G503" i="7"/>
  <c r="G497" i="7"/>
  <c r="G399" i="7"/>
  <c r="G398" i="7"/>
  <c r="G397" i="7"/>
  <c r="G396" i="7"/>
  <c r="G395" i="7"/>
  <c r="G394" i="7"/>
  <c r="G412" i="7"/>
  <c r="G279" i="7"/>
  <c r="G266" i="7"/>
  <c r="G265" i="7"/>
  <c r="G264" i="7"/>
  <c r="G263" i="7"/>
  <c r="G262" i="7"/>
  <c r="G261" i="7"/>
  <c r="G40" i="7"/>
  <c r="F280" i="7"/>
  <c r="F418" i="7"/>
  <c r="F443" i="7"/>
  <c r="F471" i="7"/>
  <c r="F413" i="7"/>
  <c r="F444" i="7"/>
  <c r="AP48" i="7" l="1"/>
  <c r="AP588" i="7"/>
  <c r="AP49" i="7"/>
  <c r="AP34" i="7"/>
  <c r="AP50" i="7"/>
  <c r="AG148" i="1"/>
  <c r="AF175" i="1"/>
  <c r="AF177" i="1" s="1"/>
  <c r="M589" i="7"/>
  <c r="M568" i="7"/>
  <c r="M569" i="7"/>
  <c r="M571" i="7"/>
  <c r="M502" i="7"/>
  <c r="M496" i="7"/>
  <c r="M542" i="7"/>
  <c r="M538" i="7"/>
  <c r="M534" i="7"/>
  <c r="M530" i="7"/>
  <c r="M41" i="7"/>
  <c r="M45" i="7"/>
  <c r="M38" i="7"/>
  <c r="N559" i="7"/>
  <c r="E443" i="7"/>
  <c r="F446" i="7"/>
  <c r="D420" i="7"/>
  <c r="E446" i="7"/>
  <c r="C420" i="7"/>
  <c r="F420" i="7"/>
  <c r="D446" i="7"/>
  <c r="F419" i="7"/>
  <c r="C446" i="7"/>
  <c r="F472" i="7"/>
  <c r="E472" i="7"/>
  <c r="D472" i="7"/>
  <c r="E420" i="7"/>
  <c r="E419" i="7"/>
  <c r="C472" i="7"/>
  <c r="G649" i="7"/>
  <c r="M51" i="7"/>
  <c r="E649" i="7"/>
  <c r="L637" i="7"/>
  <c r="G313" i="7"/>
  <c r="D617" i="7"/>
  <c r="G288" i="7"/>
  <c r="G617" i="7"/>
  <c r="L605" i="7"/>
  <c r="G339" i="7"/>
  <c r="D649" i="7"/>
  <c r="G681" i="7"/>
  <c r="L669" i="7"/>
  <c r="F649" i="7"/>
  <c r="C288" i="7"/>
  <c r="D288" i="7"/>
  <c r="F288" i="7"/>
  <c r="E288" i="7"/>
  <c r="D339" i="7"/>
  <c r="C339" i="7"/>
  <c r="F339" i="7"/>
  <c r="E339" i="7"/>
  <c r="A606" i="7"/>
  <c r="C618" i="7" s="1"/>
  <c r="C605" i="7"/>
  <c r="D605" i="7"/>
  <c r="E605" i="7"/>
  <c r="F605" i="7"/>
  <c r="G605" i="7"/>
  <c r="H605" i="7"/>
  <c r="I605" i="7"/>
  <c r="J605" i="7"/>
  <c r="K605" i="7"/>
  <c r="F617" i="7"/>
  <c r="C313" i="7"/>
  <c r="D313" i="7"/>
  <c r="F313" i="7"/>
  <c r="E313" i="7"/>
  <c r="A670" i="7"/>
  <c r="E682" i="7" s="1"/>
  <c r="C669" i="7"/>
  <c r="D669" i="7"/>
  <c r="E669" i="7"/>
  <c r="F669" i="7"/>
  <c r="G669" i="7"/>
  <c r="H669" i="7"/>
  <c r="I669" i="7"/>
  <c r="J669" i="7"/>
  <c r="K669" i="7"/>
  <c r="F681" i="7"/>
  <c r="A638" i="7"/>
  <c r="D650" i="7" s="1"/>
  <c r="C637" i="7"/>
  <c r="D637" i="7"/>
  <c r="E637" i="7"/>
  <c r="F637" i="7"/>
  <c r="G637" i="7"/>
  <c r="H637" i="7"/>
  <c r="I637" i="7"/>
  <c r="J637" i="7"/>
  <c r="K637" i="7"/>
  <c r="M668" i="7"/>
  <c r="M666" i="7"/>
  <c r="M665" i="7"/>
  <c r="M664" i="7"/>
  <c r="M669" i="7"/>
  <c r="M632" i="7"/>
  <c r="M637" i="7"/>
  <c r="M635" i="7"/>
  <c r="M667" i="7"/>
  <c r="M636" i="7"/>
  <c r="M634" i="7"/>
  <c r="M604" i="7"/>
  <c r="M602" i="7"/>
  <c r="M600" i="7"/>
  <c r="M633" i="7"/>
  <c r="M605" i="7"/>
  <c r="M603" i="7"/>
  <c r="M601" i="7"/>
  <c r="M52" i="7"/>
  <c r="M31" i="7"/>
  <c r="G42" i="7"/>
  <c r="G417" i="7"/>
  <c r="G420" i="7"/>
  <c r="G444" i="7"/>
  <c r="G472" i="7"/>
  <c r="G445" i="7"/>
  <c r="G469" i="7"/>
  <c r="H681" i="7"/>
  <c r="H680" i="7"/>
  <c r="H679" i="7"/>
  <c r="H678" i="7"/>
  <c r="H339" i="7"/>
  <c r="H338" i="7"/>
  <c r="H337" i="7"/>
  <c r="H336" i="7"/>
  <c r="H335" i="7"/>
  <c r="H649" i="7"/>
  <c r="H648" i="7"/>
  <c r="H647" i="7"/>
  <c r="H646" i="7"/>
  <c r="H645" i="7"/>
  <c r="H313" i="7"/>
  <c r="H312" i="7"/>
  <c r="H311" i="7"/>
  <c r="H310" i="7"/>
  <c r="H309" i="7"/>
  <c r="H617" i="7"/>
  <c r="H616" i="7"/>
  <c r="H615" i="7"/>
  <c r="H614" i="7"/>
  <c r="H613" i="7"/>
  <c r="H288" i="7"/>
  <c r="H287" i="7"/>
  <c r="H286" i="7"/>
  <c r="H285" i="7"/>
  <c r="H284" i="7"/>
  <c r="H503" i="7"/>
  <c r="H497" i="7"/>
  <c r="H412" i="7"/>
  <c r="H399" i="7"/>
  <c r="H398" i="7"/>
  <c r="H397" i="7"/>
  <c r="H396" i="7"/>
  <c r="H395" i="7"/>
  <c r="H394" i="7"/>
  <c r="H266" i="7"/>
  <c r="H265" i="7"/>
  <c r="H264" i="7"/>
  <c r="H263" i="7"/>
  <c r="H262" i="7"/>
  <c r="H261" i="7"/>
  <c r="H279" i="7"/>
  <c r="H40" i="7"/>
  <c r="G280" i="7"/>
  <c r="G419" i="7"/>
  <c r="G418" i="7"/>
  <c r="G446" i="7"/>
  <c r="G470" i="7"/>
  <c r="G443" i="7"/>
  <c r="G471" i="7"/>
  <c r="G413" i="7"/>
  <c r="AH148" i="1" l="1"/>
  <c r="AG175" i="1"/>
  <c r="AG177" i="1" s="1"/>
  <c r="N589" i="7"/>
  <c r="N568" i="7"/>
  <c r="N569" i="7"/>
  <c r="N571" i="7"/>
  <c r="N496" i="7"/>
  <c r="N542" i="7"/>
  <c r="N538" i="7"/>
  <c r="N534" i="7"/>
  <c r="N530" i="7"/>
  <c r="N502" i="7"/>
  <c r="N41" i="7"/>
  <c r="N45" i="7"/>
  <c r="N38" i="7"/>
  <c r="O559" i="7"/>
  <c r="C421" i="7"/>
  <c r="G421" i="7"/>
  <c r="E473" i="7"/>
  <c r="E447" i="7"/>
  <c r="F473" i="7"/>
  <c r="G447" i="7"/>
  <c r="F447" i="7"/>
  <c r="C473" i="7"/>
  <c r="D421" i="7"/>
  <c r="D447" i="7"/>
  <c r="D473" i="7"/>
  <c r="F421" i="7"/>
  <c r="C447" i="7"/>
  <c r="E421" i="7"/>
  <c r="G473" i="7"/>
  <c r="N51" i="7"/>
  <c r="H650" i="7"/>
  <c r="H682" i="7"/>
  <c r="H618" i="7"/>
  <c r="F618" i="7"/>
  <c r="M638" i="7"/>
  <c r="E650" i="7"/>
  <c r="F650" i="7"/>
  <c r="H289" i="7"/>
  <c r="D618" i="7"/>
  <c r="C650" i="7"/>
  <c r="E618" i="7"/>
  <c r="M606" i="7"/>
  <c r="H314" i="7"/>
  <c r="M670" i="7"/>
  <c r="F682" i="7"/>
  <c r="D682" i="7"/>
  <c r="C682" i="7"/>
  <c r="H340" i="7"/>
  <c r="A639" i="7"/>
  <c r="E651" i="7" s="1"/>
  <c r="C638" i="7"/>
  <c r="D638" i="7"/>
  <c r="E638" i="7"/>
  <c r="F638" i="7"/>
  <c r="G638" i="7"/>
  <c r="H638" i="7"/>
  <c r="I638" i="7"/>
  <c r="J638" i="7"/>
  <c r="K638" i="7"/>
  <c r="L638" i="7"/>
  <c r="G650" i="7"/>
  <c r="C340" i="7"/>
  <c r="D340" i="7"/>
  <c r="E340" i="7"/>
  <c r="F340" i="7"/>
  <c r="G340" i="7"/>
  <c r="C289" i="7"/>
  <c r="D289" i="7"/>
  <c r="E289" i="7"/>
  <c r="G289" i="7"/>
  <c r="F289" i="7"/>
  <c r="C314" i="7"/>
  <c r="D314" i="7"/>
  <c r="E314" i="7"/>
  <c r="F314" i="7"/>
  <c r="G314" i="7"/>
  <c r="A671" i="7"/>
  <c r="G683" i="7" s="1"/>
  <c r="C670" i="7"/>
  <c r="D670" i="7"/>
  <c r="E670" i="7"/>
  <c r="F670" i="7"/>
  <c r="G670" i="7"/>
  <c r="H670" i="7"/>
  <c r="I670" i="7"/>
  <c r="J670" i="7"/>
  <c r="K670" i="7"/>
  <c r="G682" i="7"/>
  <c r="L670" i="7"/>
  <c r="A607" i="7"/>
  <c r="G619" i="7" s="1"/>
  <c r="C606" i="7"/>
  <c r="D606" i="7"/>
  <c r="E606" i="7"/>
  <c r="F606" i="7"/>
  <c r="G606" i="7"/>
  <c r="H606" i="7"/>
  <c r="I606" i="7"/>
  <c r="C619" i="7"/>
  <c r="J606" i="7"/>
  <c r="K606" i="7"/>
  <c r="L606" i="7"/>
  <c r="G618" i="7"/>
  <c r="N670" i="7"/>
  <c r="N668" i="7"/>
  <c r="N666" i="7"/>
  <c r="N638" i="7"/>
  <c r="N637" i="7"/>
  <c r="N636" i="7"/>
  <c r="N635" i="7"/>
  <c r="N634" i="7"/>
  <c r="N633" i="7"/>
  <c r="N632" i="7"/>
  <c r="N665" i="7"/>
  <c r="N669" i="7"/>
  <c r="N664" i="7"/>
  <c r="N667" i="7"/>
  <c r="N606" i="7"/>
  <c r="N604" i="7"/>
  <c r="N602" i="7"/>
  <c r="N600" i="7"/>
  <c r="N605" i="7"/>
  <c r="N603" i="7"/>
  <c r="N601" i="7"/>
  <c r="N52" i="7"/>
  <c r="N31" i="7"/>
  <c r="H42" i="7"/>
  <c r="H418" i="7"/>
  <c r="H419" i="7"/>
  <c r="H443" i="7"/>
  <c r="H447" i="7"/>
  <c r="H471" i="7"/>
  <c r="H413" i="7"/>
  <c r="H444" i="7"/>
  <c r="H472" i="7"/>
  <c r="I682" i="7"/>
  <c r="I681" i="7"/>
  <c r="I680" i="7"/>
  <c r="I679" i="7"/>
  <c r="I340" i="7"/>
  <c r="I339" i="7"/>
  <c r="I338" i="7"/>
  <c r="I337" i="7"/>
  <c r="I336" i="7"/>
  <c r="I314" i="7"/>
  <c r="I313" i="7"/>
  <c r="I335" i="7"/>
  <c r="I650" i="7"/>
  <c r="I649" i="7"/>
  <c r="I648" i="7"/>
  <c r="I647" i="7"/>
  <c r="I646" i="7"/>
  <c r="I645" i="7"/>
  <c r="I289" i="7"/>
  <c r="I288" i="7"/>
  <c r="I312" i="7"/>
  <c r="I310" i="7"/>
  <c r="I309" i="7"/>
  <c r="I618" i="7"/>
  <c r="I617" i="7"/>
  <c r="I616" i="7"/>
  <c r="I615" i="7"/>
  <c r="I614" i="7"/>
  <c r="I613" i="7"/>
  <c r="I287" i="7"/>
  <c r="I286" i="7"/>
  <c r="I285" i="7"/>
  <c r="I284" i="7"/>
  <c r="I503" i="7"/>
  <c r="I497" i="7"/>
  <c r="I399" i="7"/>
  <c r="I398" i="7"/>
  <c r="I397" i="7"/>
  <c r="I396" i="7"/>
  <c r="I395" i="7"/>
  <c r="I394" i="7"/>
  <c r="I311" i="7"/>
  <c r="I412" i="7"/>
  <c r="I279" i="7"/>
  <c r="I266" i="7"/>
  <c r="I265" i="7"/>
  <c r="I264" i="7"/>
  <c r="I263" i="7"/>
  <c r="I262" i="7"/>
  <c r="I261" i="7"/>
  <c r="I40" i="7"/>
  <c r="H280" i="7"/>
  <c r="H420" i="7"/>
  <c r="H417" i="7"/>
  <c r="H421" i="7"/>
  <c r="H445" i="7"/>
  <c r="H469" i="7"/>
  <c r="H473" i="7"/>
  <c r="H446" i="7"/>
  <c r="H470" i="7"/>
  <c r="AI148" i="1" l="1"/>
  <c r="AH175" i="1"/>
  <c r="AH177" i="1" s="1"/>
  <c r="O589" i="7"/>
  <c r="O568" i="7"/>
  <c r="O569" i="7"/>
  <c r="O571" i="7"/>
  <c r="O502" i="7"/>
  <c r="O542" i="7"/>
  <c r="O538" i="7"/>
  <c r="O530" i="7"/>
  <c r="O496" i="7"/>
  <c r="O534" i="7"/>
  <c r="O41" i="7"/>
  <c r="O45" i="7"/>
  <c r="O38" i="7"/>
  <c r="P559" i="7"/>
  <c r="G448" i="7"/>
  <c r="D422" i="7"/>
  <c r="H448" i="7"/>
  <c r="E448" i="7"/>
  <c r="G474" i="7"/>
  <c r="D448" i="7"/>
  <c r="F474" i="7"/>
  <c r="H474" i="7"/>
  <c r="C422" i="7"/>
  <c r="C448" i="7"/>
  <c r="E474" i="7"/>
  <c r="F422" i="7"/>
  <c r="D474" i="7"/>
  <c r="H422" i="7"/>
  <c r="G422" i="7"/>
  <c r="C474" i="7"/>
  <c r="F448" i="7"/>
  <c r="E422" i="7"/>
  <c r="O51" i="7"/>
  <c r="C683" i="7"/>
  <c r="F683" i="7"/>
  <c r="I651" i="7"/>
  <c r="N639" i="7"/>
  <c r="F651" i="7"/>
  <c r="C651" i="7"/>
  <c r="I683" i="7"/>
  <c r="E683" i="7"/>
  <c r="D683" i="7"/>
  <c r="I619" i="7"/>
  <c r="N671" i="7"/>
  <c r="I315" i="7"/>
  <c r="D651" i="7"/>
  <c r="D619" i="7"/>
  <c r="G651" i="7"/>
  <c r="N607" i="7"/>
  <c r="F619" i="7"/>
  <c r="I341" i="7"/>
  <c r="A672" i="7"/>
  <c r="D684" i="7" s="1"/>
  <c r="C671" i="7"/>
  <c r="D671" i="7"/>
  <c r="E671" i="7"/>
  <c r="F671" i="7"/>
  <c r="G671" i="7"/>
  <c r="H671" i="7"/>
  <c r="I671" i="7"/>
  <c r="C684" i="7"/>
  <c r="J671" i="7"/>
  <c r="K671" i="7"/>
  <c r="L671" i="7"/>
  <c r="H683" i="7"/>
  <c r="M671" i="7"/>
  <c r="C290" i="7"/>
  <c r="E290" i="7"/>
  <c r="D290" i="7"/>
  <c r="F290" i="7"/>
  <c r="G290" i="7"/>
  <c r="H290" i="7"/>
  <c r="C315" i="7"/>
  <c r="D315" i="7"/>
  <c r="F315" i="7"/>
  <c r="E315" i="7"/>
  <c r="G315" i="7"/>
  <c r="H315" i="7"/>
  <c r="A608" i="7"/>
  <c r="E620" i="7" s="1"/>
  <c r="C607" i="7"/>
  <c r="D607" i="7"/>
  <c r="E607" i="7"/>
  <c r="F607" i="7"/>
  <c r="G607" i="7"/>
  <c r="H607" i="7"/>
  <c r="I607" i="7"/>
  <c r="J607" i="7"/>
  <c r="K607" i="7"/>
  <c r="L607" i="7"/>
  <c r="M607" i="7"/>
  <c r="H619" i="7"/>
  <c r="A640" i="7"/>
  <c r="F652" i="7" s="1"/>
  <c r="C639" i="7"/>
  <c r="D639" i="7"/>
  <c r="E639" i="7"/>
  <c r="F639" i="7"/>
  <c r="G639" i="7"/>
  <c r="H639" i="7"/>
  <c r="I639" i="7"/>
  <c r="C652" i="7"/>
  <c r="J639" i="7"/>
  <c r="K639" i="7"/>
  <c r="L639" i="7"/>
  <c r="M639" i="7"/>
  <c r="H651" i="7"/>
  <c r="I290" i="7"/>
  <c r="E619" i="7"/>
  <c r="C341" i="7"/>
  <c r="D341" i="7"/>
  <c r="E341" i="7"/>
  <c r="F341" i="7"/>
  <c r="G341" i="7"/>
  <c r="H341" i="7"/>
  <c r="O671" i="7"/>
  <c r="O670" i="7"/>
  <c r="O669" i="7"/>
  <c r="O668" i="7"/>
  <c r="O667" i="7"/>
  <c r="O666" i="7"/>
  <c r="O664" i="7"/>
  <c r="O639" i="7"/>
  <c r="O637" i="7"/>
  <c r="O665" i="7"/>
  <c r="O638" i="7"/>
  <c r="O636" i="7"/>
  <c r="O634" i="7"/>
  <c r="O632" i="7"/>
  <c r="O605" i="7"/>
  <c r="O603" i="7"/>
  <c r="O601" i="7"/>
  <c r="O633" i="7"/>
  <c r="O607" i="7"/>
  <c r="O635" i="7"/>
  <c r="O606" i="7"/>
  <c r="O604" i="7"/>
  <c r="O602" i="7"/>
  <c r="O600" i="7"/>
  <c r="O31" i="7"/>
  <c r="O52" i="7"/>
  <c r="I421" i="7"/>
  <c r="I420" i="7"/>
  <c r="I444" i="7"/>
  <c r="I448" i="7"/>
  <c r="I472" i="7"/>
  <c r="I445" i="7"/>
  <c r="I469" i="7"/>
  <c r="I473" i="7"/>
  <c r="I42" i="7"/>
  <c r="J683" i="7"/>
  <c r="J682" i="7"/>
  <c r="J681" i="7"/>
  <c r="J680" i="7"/>
  <c r="J679" i="7"/>
  <c r="J341" i="7"/>
  <c r="J340" i="7"/>
  <c r="J339" i="7"/>
  <c r="J338" i="7"/>
  <c r="J337" i="7"/>
  <c r="J336" i="7"/>
  <c r="J335" i="7"/>
  <c r="J651" i="7"/>
  <c r="J650" i="7"/>
  <c r="J649" i="7"/>
  <c r="J648" i="7"/>
  <c r="J647" i="7"/>
  <c r="J646" i="7"/>
  <c r="J645" i="7"/>
  <c r="J315" i="7"/>
  <c r="J314" i="7"/>
  <c r="J313" i="7"/>
  <c r="J312" i="7"/>
  <c r="J311" i="7"/>
  <c r="J310" i="7"/>
  <c r="J309" i="7"/>
  <c r="J619" i="7"/>
  <c r="J618" i="7"/>
  <c r="J617" i="7"/>
  <c r="J616" i="7"/>
  <c r="J615" i="7"/>
  <c r="J614" i="7"/>
  <c r="J613" i="7"/>
  <c r="J290" i="7"/>
  <c r="J289" i="7"/>
  <c r="J288" i="7"/>
  <c r="J287" i="7"/>
  <c r="J286" i="7"/>
  <c r="J285" i="7"/>
  <c r="J284" i="7"/>
  <c r="J503" i="7"/>
  <c r="J497" i="7"/>
  <c r="J412" i="7"/>
  <c r="J399" i="7"/>
  <c r="J398" i="7"/>
  <c r="J397" i="7"/>
  <c r="J396" i="7"/>
  <c r="J395" i="7"/>
  <c r="J394" i="7"/>
  <c r="J266" i="7"/>
  <c r="J265" i="7"/>
  <c r="J264" i="7"/>
  <c r="J263" i="7"/>
  <c r="J262" i="7"/>
  <c r="J261" i="7"/>
  <c r="J279" i="7"/>
  <c r="J40" i="7"/>
  <c r="I280" i="7"/>
  <c r="I417" i="7"/>
  <c r="I419" i="7"/>
  <c r="I418" i="7"/>
  <c r="I422" i="7"/>
  <c r="I446" i="7"/>
  <c r="I470" i="7"/>
  <c r="I474" i="7"/>
  <c r="I443" i="7"/>
  <c r="I447" i="7"/>
  <c r="I471" i="7"/>
  <c r="I413" i="7"/>
  <c r="AJ148" i="1" l="1"/>
  <c r="AI175" i="1"/>
  <c r="AI177" i="1" s="1"/>
  <c r="C620" i="7"/>
  <c r="P589" i="7"/>
  <c r="P568" i="7"/>
  <c r="P569" i="7"/>
  <c r="P571" i="7"/>
  <c r="P542" i="7"/>
  <c r="P534" i="7"/>
  <c r="P502" i="7"/>
  <c r="P496" i="7"/>
  <c r="P538" i="7"/>
  <c r="P530" i="7"/>
  <c r="P41" i="7"/>
  <c r="P45" i="7"/>
  <c r="P38" i="7"/>
  <c r="Q559" i="7"/>
  <c r="O608" i="7"/>
  <c r="C423" i="7"/>
  <c r="H475" i="7"/>
  <c r="D449" i="7"/>
  <c r="I423" i="7"/>
  <c r="G475" i="7"/>
  <c r="C449" i="7"/>
  <c r="F475" i="7"/>
  <c r="H423" i="7"/>
  <c r="F449" i="7"/>
  <c r="E475" i="7"/>
  <c r="G423" i="7"/>
  <c r="D475" i="7"/>
  <c r="H449" i="7"/>
  <c r="F423" i="7"/>
  <c r="I449" i="7"/>
  <c r="C475" i="7"/>
  <c r="G449" i="7"/>
  <c r="D423" i="7"/>
  <c r="E449" i="7"/>
  <c r="E423" i="7"/>
  <c r="I475" i="7"/>
  <c r="P51" i="7"/>
  <c r="E652" i="7"/>
  <c r="G620" i="7"/>
  <c r="D620" i="7"/>
  <c r="J620" i="7"/>
  <c r="H620" i="7"/>
  <c r="F620" i="7"/>
  <c r="J684" i="7"/>
  <c r="F684" i="7"/>
  <c r="O640" i="7"/>
  <c r="H652" i="7"/>
  <c r="G652" i="7"/>
  <c r="J291" i="7"/>
  <c r="H684" i="7"/>
  <c r="J652" i="7"/>
  <c r="D652" i="7"/>
  <c r="E684" i="7"/>
  <c r="O672" i="7"/>
  <c r="G684" i="7"/>
  <c r="J316" i="7"/>
  <c r="A641" i="7"/>
  <c r="D653" i="7" s="1"/>
  <c r="C640" i="7"/>
  <c r="D640" i="7"/>
  <c r="E640" i="7"/>
  <c r="F640" i="7"/>
  <c r="G640" i="7"/>
  <c r="H640" i="7"/>
  <c r="I640" i="7"/>
  <c r="J640" i="7"/>
  <c r="K640" i="7"/>
  <c r="L640" i="7"/>
  <c r="M640" i="7"/>
  <c r="I652" i="7"/>
  <c r="N640" i="7"/>
  <c r="D342" i="7"/>
  <c r="C342" i="7"/>
  <c r="E342" i="7"/>
  <c r="F342" i="7"/>
  <c r="G342" i="7"/>
  <c r="H342" i="7"/>
  <c r="I342" i="7"/>
  <c r="C291" i="7"/>
  <c r="D291" i="7"/>
  <c r="F291" i="7"/>
  <c r="E291" i="7"/>
  <c r="G291" i="7"/>
  <c r="H291" i="7"/>
  <c r="I291" i="7"/>
  <c r="A673" i="7"/>
  <c r="I685" i="7" s="1"/>
  <c r="C672" i="7"/>
  <c r="D672" i="7"/>
  <c r="E672" i="7"/>
  <c r="F672" i="7"/>
  <c r="G672" i="7"/>
  <c r="H672" i="7"/>
  <c r="I672" i="7"/>
  <c r="C685" i="7"/>
  <c r="J672" i="7"/>
  <c r="K672" i="7"/>
  <c r="L672" i="7"/>
  <c r="M672" i="7"/>
  <c r="I684" i="7"/>
  <c r="N672" i="7"/>
  <c r="J342" i="7"/>
  <c r="C316" i="7"/>
  <c r="E316" i="7"/>
  <c r="D316" i="7"/>
  <c r="F316" i="7"/>
  <c r="G316" i="7"/>
  <c r="H316" i="7"/>
  <c r="I316" i="7"/>
  <c r="A609" i="7"/>
  <c r="F621" i="7" s="1"/>
  <c r="C608" i="7"/>
  <c r="D608" i="7"/>
  <c r="E608" i="7"/>
  <c r="F608" i="7"/>
  <c r="G608" i="7"/>
  <c r="H608" i="7"/>
  <c r="I608" i="7"/>
  <c r="C621" i="7"/>
  <c r="J608" i="7"/>
  <c r="K608" i="7"/>
  <c r="L608" i="7"/>
  <c r="M608" i="7"/>
  <c r="N608" i="7"/>
  <c r="I620" i="7"/>
  <c r="P671" i="7"/>
  <c r="P669" i="7"/>
  <c r="P667" i="7"/>
  <c r="P670" i="7"/>
  <c r="P666" i="7"/>
  <c r="P668" i="7"/>
  <c r="P639" i="7"/>
  <c r="P637" i="7"/>
  <c r="P633" i="7"/>
  <c r="P664" i="7"/>
  <c r="P665" i="7"/>
  <c r="P640" i="7"/>
  <c r="P638" i="7"/>
  <c r="P636" i="7"/>
  <c r="P672" i="7"/>
  <c r="P606" i="7"/>
  <c r="P605" i="7"/>
  <c r="P604" i="7"/>
  <c r="P603" i="7"/>
  <c r="P602" i="7"/>
  <c r="P601" i="7"/>
  <c r="P600" i="7"/>
  <c r="P635" i="7"/>
  <c r="P632" i="7"/>
  <c r="P607" i="7"/>
  <c r="P634" i="7"/>
  <c r="P608" i="7"/>
  <c r="P31" i="7"/>
  <c r="P52" i="7"/>
  <c r="J422" i="7"/>
  <c r="J417" i="7"/>
  <c r="J421" i="7"/>
  <c r="J445" i="7"/>
  <c r="J449" i="7"/>
  <c r="J469" i="7"/>
  <c r="J473" i="7"/>
  <c r="J446" i="7"/>
  <c r="J470" i="7"/>
  <c r="J474" i="7"/>
  <c r="J42" i="7"/>
  <c r="K684" i="7"/>
  <c r="K683" i="7"/>
  <c r="K682" i="7"/>
  <c r="K681" i="7"/>
  <c r="K680" i="7"/>
  <c r="K679" i="7"/>
  <c r="K342" i="7"/>
  <c r="K341" i="7"/>
  <c r="K340" i="7"/>
  <c r="K339" i="7"/>
  <c r="K338" i="7"/>
  <c r="K337" i="7"/>
  <c r="K316" i="7"/>
  <c r="K315" i="7"/>
  <c r="K314" i="7"/>
  <c r="K313" i="7"/>
  <c r="K336" i="7"/>
  <c r="K652" i="7"/>
  <c r="K651" i="7"/>
  <c r="K650" i="7"/>
  <c r="K649" i="7"/>
  <c r="K648" i="7"/>
  <c r="K647" i="7"/>
  <c r="K646" i="7"/>
  <c r="K645" i="7"/>
  <c r="K312" i="7"/>
  <c r="K291" i="7"/>
  <c r="K290" i="7"/>
  <c r="K289" i="7"/>
  <c r="K288" i="7"/>
  <c r="K311" i="7"/>
  <c r="K310" i="7"/>
  <c r="K309" i="7"/>
  <c r="K620" i="7"/>
  <c r="K619" i="7"/>
  <c r="K618" i="7"/>
  <c r="K617" i="7"/>
  <c r="K616" i="7"/>
  <c r="K615" i="7"/>
  <c r="K614" i="7"/>
  <c r="K613" i="7"/>
  <c r="K286" i="7"/>
  <c r="K287" i="7"/>
  <c r="K285" i="7"/>
  <c r="K503" i="7"/>
  <c r="K497" i="7"/>
  <c r="K399" i="7"/>
  <c r="K398" i="7"/>
  <c r="K397" i="7"/>
  <c r="K396" i="7"/>
  <c r="K395" i="7"/>
  <c r="K394" i="7"/>
  <c r="K412" i="7"/>
  <c r="K279" i="7"/>
  <c r="K266" i="7"/>
  <c r="K265" i="7"/>
  <c r="K264" i="7"/>
  <c r="K263" i="7"/>
  <c r="K262" i="7"/>
  <c r="K261" i="7"/>
  <c r="K40" i="7"/>
  <c r="J420" i="7"/>
  <c r="J280" i="7"/>
  <c r="J418" i="7"/>
  <c r="J419" i="7"/>
  <c r="J423" i="7"/>
  <c r="J443" i="7"/>
  <c r="J447" i="7"/>
  <c r="J471" i="7"/>
  <c r="J475" i="7"/>
  <c r="J413" i="7"/>
  <c r="J444" i="7"/>
  <c r="J448" i="7"/>
  <c r="J472" i="7"/>
  <c r="K685" i="7" l="1"/>
  <c r="K653" i="7"/>
  <c r="AK148" i="1"/>
  <c r="AJ175" i="1"/>
  <c r="AJ177" i="1" s="1"/>
  <c r="Q589" i="7"/>
  <c r="Q568" i="7"/>
  <c r="Q569" i="7"/>
  <c r="Q571" i="7"/>
  <c r="Q502" i="7"/>
  <c r="Q496" i="7"/>
  <c r="Q542" i="7"/>
  <c r="Q538" i="7"/>
  <c r="Q534" i="7"/>
  <c r="Q530" i="7"/>
  <c r="Q41" i="7"/>
  <c r="Q45" i="7"/>
  <c r="Q38" i="7"/>
  <c r="R559" i="7"/>
  <c r="E450" i="7"/>
  <c r="C424" i="7"/>
  <c r="D450" i="7"/>
  <c r="C450" i="7"/>
  <c r="I476" i="7"/>
  <c r="D476" i="7"/>
  <c r="J476" i="7"/>
  <c r="I424" i="7"/>
  <c r="H476" i="7"/>
  <c r="D424" i="7"/>
  <c r="I450" i="7"/>
  <c r="H424" i="7"/>
  <c r="G476" i="7"/>
  <c r="H450" i="7"/>
  <c r="G424" i="7"/>
  <c r="F476" i="7"/>
  <c r="G450" i="7"/>
  <c r="E424" i="7"/>
  <c r="E476" i="7"/>
  <c r="J424" i="7"/>
  <c r="F450" i="7"/>
  <c r="F424" i="7"/>
  <c r="C476" i="7"/>
  <c r="J450" i="7"/>
  <c r="C653" i="7"/>
  <c r="G653" i="7"/>
  <c r="G621" i="7"/>
  <c r="P609" i="7"/>
  <c r="Q51" i="7"/>
  <c r="K317" i="7"/>
  <c r="F685" i="7"/>
  <c r="H685" i="7"/>
  <c r="K343" i="7"/>
  <c r="I621" i="7"/>
  <c r="D621" i="7"/>
  <c r="E653" i="7"/>
  <c r="E685" i="7"/>
  <c r="H621" i="7"/>
  <c r="E621" i="7"/>
  <c r="G685" i="7"/>
  <c r="D685" i="7"/>
  <c r="I653" i="7"/>
  <c r="K621" i="7"/>
  <c r="P641" i="7"/>
  <c r="P673" i="7"/>
  <c r="H653" i="7"/>
  <c r="F653" i="7"/>
  <c r="K292" i="7"/>
  <c r="C343" i="7"/>
  <c r="D343" i="7"/>
  <c r="E343" i="7"/>
  <c r="F343" i="7"/>
  <c r="G343" i="7"/>
  <c r="H343" i="7"/>
  <c r="I343" i="7"/>
  <c r="J343" i="7"/>
  <c r="C609" i="7"/>
  <c r="D609" i="7"/>
  <c r="D610" i="7" s="1"/>
  <c r="D595" i="7" s="1"/>
  <c r="D89" i="7" s="1"/>
  <c r="E609" i="7"/>
  <c r="E610" i="7" s="1"/>
  <c r="E595" i="7" s="1"/>
  <c r="E89" i="7" s="1"/>
  <c r="F609" i="7"/>
  <c r="F610" i="7" s="1"/>
  <c r="F595" i="7" s="1"/>
  <c r="F89" i="7" s="1"/>
  <c r="G609" i="7"/>
  <c r="G610" i="7" s="1"/>
  <c r="G595" i="7" s="1"/>
  <c r="G89" i="7" s="1"/>
  <c r="H609" i="7"/>
  <c r="H610" i="7" s="1"/>
  <c r="H595" i="7" s="1"/>
  <c r="H89" i="7" s="1"/>
  <c r="I609" i="7"/>
  <c r="I610" i="7" s="1"/>
  <c r="I595" i="7" s="1"/>
  <c r="I89" i="7" s="1"/>
  <c r="J609" i="7"/>
  <c r="J610" i="7" s="1"/>
  <c r="J595" i="7" s="1"/>
  <c r="J89" i="7" s="1"/>
  <c r="K609" i="7"/>
  <c r="K610" i="7" s="1"/>
  <c r="K595" i="7" s="1"/>
  <c r="K89" i="7" s="1"/>
  <c r="L609" i="7"/>
  <c r="M609" i="7"/>
  <c r="N609" i="7"/>
  <c r="O609" i="7"/>
  <c r="J621" i="7"/>
  <c r="C673" i="7"/>
  <c r="D673" i="7"/>
  <c r="D674" i="7" s="1"/>
  <c r="D659" i="7" s="1"/>
  <c r="D91" i="7" s="1"/>
  <c r="E673" i="7"/>
  <c r="E674" i="7" s="1"/>
  <c r="E659" i="7" s="1"/>
  <c r="E91" i="7" s="1"/>
  <c r="F673" i="7"/>
  <c r="F674" i="7" s="1"/>
  <c r="F659" i="7" s="1"/>
  <c r="F91" i="7" s="1"/>
  <c r="G673" i="7"/>
  <c r="G674" i="7" s="1"/>
  <c r="G659" i="7" s="1"/>
  <c r="G91" i="7" s="1"/>
  <c r="H673" i="7"/>
  <c r="H674" i="7" s="1"/>
  <c r="H659" i="7" s="1"/>
  <c r="H91" i="7" s="1"/>
  <c r="I673" i="7"/>
  <c r="I674" i="7" s="1"/>
  <c r="I659" i="7" s="1"/>
  <c r="I91" i="7" s="1"/>
  <c r="J673" i="7"/>
  <c r="J674" i="7" s="1"/>
  <c r="J659" i="7" s="1"/>
  <c r="J91" i="7" s="1"/>
  <c r="K673" i="7"/>
  <c r="K674" i="7" s="1"/>
  <c r="K659" i="7" s="1"/>
  <c r="K91" i="7" s="1"/>
  <c r="L673" i="7"/>
  <c r="M673" i="7"/>
  <c r="N673" i="7"/>
  <c r="O673" i="7"/>
  <c r="J685" i="7"/>
  <c r="C317" i="7"/>
  <c r="D317" i="7"/>
  <c r="F317" i="7"/>
  <c r="E317" i="7"/>
  <c r="G317" i="7"/>
  <c r="H317" i="7"/>
  <c r="I317" i="7"/>
  <c r="J317" i="7"/>
  <c r="C292" i="7"/>
  <c r="D292" i="7"/>
  <c r="E292" i="7"/>
  <c r="F292" i="7"/>
  <c r="G292" i="7"/>
  <c r="H292" i="7"/>
  <c r="I292" i="7"/>
  <c r="J292" i="7"/>
  <c r="C641" i="7"/>
  <c r="D641" i="7"/>
  <c r="D642" i="7" s="1"/>
  <c r="D627" i="7" s="1"/>
  <c r="D90" i="7" s="1"/>
  <c r="E641" i="7"/>
  <c r="E642" i="7" s="1"/>
  <c r="E627" i="7" s="1"/>
  <c r="E90" i="7" s="1"/>
  <c r="F641" i="7"/>
  <c r="F642" i="7" s="1"/>
  <c r="F627" i="7" s="1"/>
  <c r="F90" i="7" s="1"/>
  <c r="G641" i="7"/>
  <c r="G642" i="7" s="1"/>
  <c r="G627" i="7" s="1"/>
  <c r="G90" i="7" s="1"/>
  <c r="H641" i="7"/>
  <c r="H642" i="7" s="1"/>
  <c r="H627" i="7" s="1"/>
  <c r="H90" i="7" s="1"/>
  <c r="I641" i="7"/>
  <c r="I642" i="7" s="1"/>
  <c r="I627" i="7" s="1"/>
  <c r="I90" i="7" s="1"/>
  <c r="J641" i="7"/>
  <c r="J642" i="7" s="1"/>
  <c r="J627" i="7" s="1"/>
  <c r="J90" i="7" s="1"/>
  <c r="K641" i="7"/>
  <c r="K642" i="7" s="1"/>
  <c r="K627" i="7" s="1"/>
  <c r="K90" i="7" s="1"/>
  <c r="L641" i="7"/>
  <c r="M641" i="7"/>
  <c r="N641" i="7"/>
  <c r="J653" i="7"/>
  <c r="O641" i="7"/>
  <c r="Q665" i="7"/>
  <c r="Q664" i="7"/>
  <c r="Q673" i="7"/>
  <c r="Q671" i="7"/>
  <c r="Q669" i="7"/>
  <c r="Q667" i="7"/>
  <c r="Q670" i="7"/>
  <c r="Q640" i="7"/>
  <c r="Q638" i="7"/>
  <c r="Q672" i="7"/>
  <c r="Q666" i="7"/>
  <c r="Q668" i="7"/>
  <c r="Q641" i="7"/>
  <c r="Q639" i="7"/>
  <c r="Q637" i="7"/>
  <c r="Q635" i="7"/>
  <c r="Q633" i="7"/>
  <c r="Q609" i="7"/>
  <c r="Q607" i="7"/>
  <c r="Q632" i="7"/>
  <c r="Q605" i="7"/>
  <c r="Q603" i="7"/>
  <c r="Q601" i="7"/>
  <c r="Q634" i="7"/>
  <c r="Q608" i="7"/>
  <c r="Q606" i="7"/>
  <c r="Q604" i="7"/>
  <c r="Q602" i="7"/>
  <c r="Q600" i="7"/>
  <c r="Q636" i="7"/>
  <c r="Q52" i="7"/>
  <c r="Q31" i="7"/>
  <c r="K445" i="7"/>
  <c r="K424" i="7"/>
  <c r="K473" i="7"/>
  <c r="K420" i="7"/>
  <c r="K449" i="7"/>
  <c r="K280" i="7"/>
  <c r="K421" i="7"/>
  <c r="L685" i="7"/>
  <c r="L684" i="7"/>
  <c r="L683" i="7"/>
  <c r="L682" i="7"/>
  <c r="L681" i="7"/>
  <c r="L680" i="7"/>
  <c r="L678" i="7"/>
  <c r="L343" i="7"/>
  <c r="L342" i="7"/>
  <c r="L341" i="7"/>
  <c r="L340" i="7"/>
  <c r="L339" i="7"/>
  <c r="L338" i="7"/>
  <c r="L337" i="7"/>
  <c r="L336" i="7"/>
  <c r="L653" i="7"/>
  <c r="L652" i="7"/>
  <c r="L651" i="7"/>
  <c r="L650" i="7"/>
  <c r="L649" i="7"/>
  <c r="L648" i="7"/>
  <c r="L647" i="7"/>
  <c r="L646" i="7"/>
  <c r="L645" i="7"/>
  <c r="L317" i="7"/>
  <c r="L316" i="7"/>
  <c r="L315" i="7"/>
  <c r="L314" i="7"/>
  <c r="L313" i="7"/>
  <c r="L312" i="7"/>
  <c r="L311" i="7"/>
  <c r="L310" i="7"/>
  <c r="L309" i="7"/>
  <c r="L621" i="7"/>
  <c r="L620" i="7"/>
  <c r="L619" i="7"/>
  <c r="L618" i="7"/>
  <c r="L617" i="7"/>
  <c r="L616" i="7"/>
  <c r="L615" i="7"/>
  <c r="L614" i="7"/>
  <c r="L613" i="7"/>
  <c r="L292" i="7"/>
  <c r="L291" i="7"/>
  <c r="L290" i="7"/>
  <c r="L289" i="7"/>
  <c r="L288" i="7"/>
  <c r="L287" i="7"/>
  <c r="L286" i="7"/>
  <c r="L285" i="7"/>
  <c r="L503" i="7"/>
  <c r="L497" i="7"/>
  <c r="L412" i="7"/>
  <c r="L399" i="7"/>
  <c r="L398" i="7"/>
  <c r="L397" i="7"/>
  <c r="L396" i="7"/>
  <c r="L395" i="7"/>
  <c r="L394" i="7"/>
  <c r="L266" i="7"/>
  <c r="L265" i="7"/>
  <c r="L264" i="7"/>
  <c r="L263" i="7"/>
  <c r="L262" i="7"/>
  <c r="L261" i="7"/>
  <c r="L279" i="7"/>
  <c r="L40" i="7"/>
  <c r="K423" i="7"/>
  <c r="K444" i="7"/>
  <c r="K448" i="7"/>
  <c r="K472" i="7"/>
  <c r="K476" i="7"/>
  <c r="K42" i="7"/>
  <c r="K284" i="7"/>
  <c r="K335" i="7"/>
  <c r="K419" i="7"/>
  <c r="K418" i="7"/>
  <c r="K422" i="7"/>
  <c r="K446" i="7"/>
  <c r="K450" i="7"/>
  <c r="K470" i="7"/>
  <c r="K474" i="7"/>
  <c r="K443" i="7"/>
  <c r="K447" i="7"/>
  <c r="K471" i="7"/>
  <c r="K475" i="7"/>
  <c r="K413" i="7"/>
  <c r="AL148" i="1" l="1"/>
  <c r="AK175" i="1"/>
  <c r="AK177" i="1" s="1"/>
  <c r="R589" i="7"/>
  <c r="R568" i="7"/>
  <c r="R569" i="7"/>
  <c r="R571" i="7"/>
  <c r="R538" i="7"/>
  <c r="R534" i="7"/>
  <c r="R502" i="7"/>
  <c r="R496" i="7"/>
  <c r="R542" i="7"/>
  <c r="R530" i="7"/>
  <c r="R41" i="7"/>
  <c r="R45" i="7"/>
  <c r="R38" i="7"/>
  <c r="S559" i="7"/>
  <c r="D425" i="7"/>
  <c r="D451" i="7"/>
  <c r="H477" i="7"/>
  <c r="K451" i="7"/>
  <c r="G477" i="7"/>
  <c r="J425" i="7"/>
  <c r="J451" i="7"/>
  <c r="F477" i="7"/>
  <c r="I425" i="7"/>
  <c r="I451" i="7"/>
  <c r="E477" i="7"/>
  <c r="H425" i="7"/>
  <c r="H451" i="7"/>
  <c r="D477" i="7"/>
  <c r="G425" i="7"/>
  <c r="G451" i="7"/>
  <c r="C477" i="7"/>
  <c r="K477" i="7"/>
  <c r="C425" i="7"/>
  <c r="F425" i="7"/>
  <c r="E451" i="7"/>
  <c r="J477" i="7"/>
  <c r="K425" i="7"/>
  <c r="C451" i="7"/>
  <c r="E425" i="7"/>
  <c r="F451" i="7"/>
  <c r="I477" i="7"/>
  <c r="R51" i="7"/>
  <c r="L293" i="7"/>
  <c r="L344" i="7"/>
  <c r="L318" i="7"/>
  <c r="J92" i="7"/>
  <c r="H92" i="7"/>
  <c r="I92" i="7"/>
  <c r="D92" i="7"/>
  <c r="G92" i="7"/>
  <c r="C293" i="7"/>
  <c r="D293" i="7"/>
  <c r="E293" i="7"/>
  <c r="F293" i="7"/>
  <c r="G293" i="7"/>
  <c r="H293" i="7"/>
  <c r="I293" i="7"/>
  <c r="J293" i="7"/>
  <c r="K293" i="7"/>
  <c r="C610" i="7"/>
  <c r="C595" i="7" s="1"/>
  <c r="C89" i="7" s="1"/>
  <c r="C318" i="7"/>
  <c r="D318" i="7"/>
  <c r="E318" i="7"/>
  <c r="F318" i="7"/>
  <c r="G318" i="7"/>
  <c r="H318" i="7"/>
  <c r="I318" i="7"/>
  <c r="J318" i="7"/>
  <c r="K318" i="7"/>
  <c r="C642" i="7"/>
  <c r="C627" i="7" s="1"/>
  <c r="C90" i="7" s="1"/>
  <c r="F92" i="7"/>
  <c r="C344" i="7"/>
  <c r="D344" i="7"/>
  <c r="F344" i="7"/>
  <c r="E344" i="7"/>
  <c r="G344" i="7"/>
  <c r="H344" i="7"/>
  <c r="I344" i="7"/>
  <c r="J344" i="7"/>
  <c r="K344" i="7"/>
  <c r="C674" i="7"/>
  <c r="C659" i="7" s="1"/>
  <c r="C91" i="7" s="1"/>
  <c r="E92" i="7"/>
  <c r="R672" i="7"/>
  <c r="R670" i="7"/>
  <c r="R668" i="7"/>
  <c r="R666" i="7"/>
  <c r="R671" i="7"/>
  <c r="R667" i="7"/>
  <c r="R665" i="7"/>
  <c r="R641" i="7"/>
  <c r="R640" i="7"/>
  <c r="R639" i="7"/>
  <c r="R638" i="7"/>
  <c r="R637" i="7"/>
  <c r="R636" i="7"/>
  <c r="R635" i="7"/>
  <c r="R634" i="7"/>
  <c r="R633" i="7"/>
  <c r="R632" i="7"/>
  <c r="R609" i="7"/>
  <c r="R608" i="7"/>
  <c r="R607" i="7"/>
  <c r="R669" i="7"/>
  <c r="R664" i="7"/>
  <c r="R673" i="7"/>
  <c r="R606" i="7"/>
  <c r="R604" i="7"/>
  <c r="R602" i="7"/>
  <c r="R600" i="7"/>
  <c r="R605" i="7"/>
  <c r="R603" i="7"/>
  <c r="R601" i="7"/>
  <c r="R52" i="7"/>
  <c r="R31" i="7"/>
  <c r="L335" i="7"/>
  <c r="L610" i="7"/>
  <c r="L595" i="7" s="1"/>
  <c r="L89" i="7" s="1"/>
  <c r="L674" i="7"/>
  <c r="L659" i="7" s="1"/>
  <c r="L91" i="7" s="1"/>
  <c r="L284" i="7"/>
  <c r="L42" i="7"/>
  <c r="L642" i="7"/>
  <c r="L627" i="7" s="1"/>
  <c r="L90" i="7" s="1"/>
  <c r="K469" i="7"/>
  <c r="L422" i="7"/>
  <c r="L280" i="7"/>
  <c r="L420" i="7"/>
  <c r="L421" i="7"/>
  <c r="L425" i="7"/>
  <c r="L445" i="7"/>
  <c r="L449" i="7"/>
  <c r="L473" i="7"/>
  <c r="L477" i="7"/>
  <c r="L446" i="7"/>
  <c r="L450" i="7"/>
  <c r="L470" i="7"/>
  <c r="L474" i="7"/>
  <c r="K417" i="7"/>
  <c r="M685" i="7"/>
  <c r="M684" i="7"/>
  <c r="M683" i="7"/>
  <c r="M682" i="7"/>
  <c r="M681" i="7"/>
  <c r="M680" i="7"/>
  <c r="M677" i="7"/>
  <c r="M344" i="7"/>
  <c r="M343" i="7"/>
  <c r="M342" i="7"/>
  <c r="M341" i="7"/>
  <c r="M340" i="7"/>
  <c r="M339" i="7"/>
  <c r="M338" i="7"/>
  <c r="M337" i="7"/>
  <c r="M336" i="7"/>
  <c r="M318" i="7"/>
  <c r="M317" i="7"/>
  <c r="M316" i="7"/>
  <c r="M315" i="7"/>
  <c r="M314" i="7"/>
  <c r="M313" i="7"/>
  <c r="M312" i="7"/>
  <c r="M653" i="7"/>
  <c r="M652" i="7"/>
  <c r="M651" i="7"/>
  <c r="M650" i="7"/>
  <c r="M649" i="7"/>
  <c r="M648" i="7"/>
  <c r="M647" i="7"/>
  <c r="M646" i="7"/>
  <c r="M645" i="7"/>
  <c r="M293" i="7"/>
  <c r="M292" i="7"/>
  <c r="M291" i="7"/>
  <c r="M290" i="7"/>
  <c r="M289" i="7"/>
  <c r="M288" i="7"/>
  <c r="M311" i="7"/>
  <c r="M310" i="7"/>
  <c r="M309" i="7"/>
  <c r="M621" i="7"/>
  <c r="M620" i="7"/>
  <c r="M619" i="7"/>
  <c r="M618" i="7"/>
  <c r="M617" i="7"/>
  <c r="M616" i="7"/>
  <c r="M615" i="7"/>
  <c r="M614" i="7"/>
  <c r="M613" i="7"/>
  <c r="M287" i="7"/>
  <c r="M286" i="7"/>
  <c r="M285" i="7"/>
  <c r="M284" i="7"/>
  <c r="M503" i="7"/>
  <c r="M497" i="7"/>
  <c r="M399" i="7"/>
  <c r="M398" i="7"/>
  <c r="M397" i="7"/>
  <c r="M396" i="7"/>
  <c r="M395" i="7"/>
  <c r="M394" i="7"/>
  <c r="M412" i="7"/>
  <c r="M279" i="7"/>
  <c r="M266" i="7"/>
  <c r="M265" i="7"/>
  <c r="M264" i="7"/>
  <c r="M263" i="7"/>
  <c r="M262" i="7"/>
  <c r="M261" i="7"/>
  <c r="M40" i="7"/>
  <c r="L418" i="7"/>
  <c r="L424" i="7"/>
  <c r="L419" i="7"/>
  <c r="L423" i="7"/>
  <c r="L443" i="7"/>
  <c r="L447" i="7"/>
  <c r="L451" i="7"/>
  <c r="L471" i="7"/>
  <c r="L475" i="7"/>
  <c r="L413" i="7"/>
  <c r="L444" i="7"/>
  <c r="L448" i="7"/>
  <c r="L472" i="7"/>
  <c r="L476" i="7"/>
  <c r="K92" i="7"/>
  <c r="AM148" i="1" l="1"/>
  <c r="AL175" i="1"/>
  <c r="AL177" i="1" s="1"/>
  <c r="S589" i="7"/>
  <c r="S568" i="7"/>
  <c r="S569" i="7"/>
  <c r="S571" i="7"/>
  <c r="S502" i="7"/>
  <c r="S496" i="7"/>
  <c r="S542" i="7"/>
  <c r="S538" i="7"/>
  <c r="S534" i="7"/>
  <c r="S530" i="7"/>
  <c r="S41" i="7"/>
  <c r="S45" i="7"/>
  <c r="S38" i="7"/>
  <c r="T559" i="7"/>
  <c r="H426" i="7"/>
  <c r="J478" i="7"/>
  <c r="E452" i="7"/>
  <c r="G426" i="7"/>
  <c r="L417" i="7"/>
  <c r="I478" i="7"/>
  <c r="D452" i="7"/>
  <c r="F426" i="7"/>
  <c r="F452" i="7"/>
  <c r="L469" i="7"/>
  <c r="H478" i="7"/>
  <c r="K452" i="7"/>
  <c r="C452" i="7"/>
  <c r="E426" i="7"/>
  <c r="L452" i="7"/>
  <c r="G478" i="7"/>
  <c r="J452" i="7"/>
  <c r="D426" i="7"/>
  <c r="L478" i="7"/>
  <c r="C478" i="7"/>
  <c r="E478" i="7"/>
  <c r="I452" i="7"/>
  <c r="K426" i="7"/>
  <c r="C426" i="7"/>
  <c r="L426" i="7"/>
  <c r="K478" i="7"/>
  <c r="F478" i="7"/>
  <c r="H452" i="7"/>
  <c r="J426" i="7"/>
  <c r="D478" i="7"/>
  <c r="G452" i="7"/>
  <c r="I426" i="7"/>
  <c r="S51" i="7"/>
  <c r="C92" i="7"/>
  <c r="S673" i="7"/>
  <c r="S672" i="7"/>
  <c r="S671" i="7"/>
  <c r="S670" i="7"/>
  <c r="S669" i="7"/>
  <c r="S668" i="7"/>
  <c r="S667" i="7"/>
  <c r="S666" i="7"/>
  <c r="S636" i="7"/>
  <c r="S665" i="7"/>
  <c r="S641" i="7"/>
  <c r="S639" i="7"/>
  <c r="S637" i="7"/>
  <c r="S635" i="7"/>
  <c r="S664" i="7"/>
  <c r="S640" i="7"/>
  <c r="S638" i="7"/>
  <c r="S634" i="7"/>
  <c r="S632" i="7"/>
  <c r="S607" i="7"/>
  <c r="S606" i="7"/>
  <c r="S604" i="7"/>
  <c r="S602" i="7"/>
  <c r="S600" i="7"/>
  <c r="S633" i="7"/>
  <c r="S608" i="7"/>
  <c r="S605" i="7"/>
  <c r="S603" i="7"/>
  <c r="S601" i="7"/>
  <c r="S609" i="7"/>
  <c r="S31" i="7"/>
  <c r="S52" i="7"/>
  <c r="M335" i="7"/>
  <c r="L92" i="7"/>
  <c r="M674" i="7"/>
  <c r="M659" i="7" s="1"/>
  <c r="M91" i="7" s="1"/>
  <c r="M42" i="7"/>
  <c r="M418" i="7"/>
  <c r="M447" i="7"/>
  <c r="M451" i="7"/>
  <c r="M470" i="7"/>
  <c r="M425" i="7"/>
  <c r="M474" i="7"/>
  <c r="M478" i="7"/>
  <c r="M421" i="7"/>
  <c r="M423" i="7"/>
  <c r="M420" i="7"/>
  <c r="M424" i="7"/>
  <c r="M444" i="7"/>
  <c r="M448" i="7"/>
  <c r="M452" i="7"/>
  <c r="M472" i="7"/>
  <c r="M476" i="7"/>
  <c r="M445" i="7"/>
  <c r="M449" i="7"/>
  <c r="M473" i="7"/>
  <c r="M477" i="7"/>
  <c r="N685" i="7"/>
  <c r="N684" i="7"/>
  <c r="N683" i="7"/>
  <c r="N682" i="7"/>
  <c r="N681" i="7"/>
  <c r="N680" i="7"/>
  <c r="N677" i="7"/>
  <c r="N344" i="7"/>
  <c r="N343" i="7"/>
  <c r="N342" i="7"/>
  <c r="N341" i="7"/>
  <c r="N340" i="7"/>
  <c r="N339" i="7"/>
  <c r="N338" i="7"/>
  <c r="N337" i="7"/>
  <c r="N336" i="7"/>
  <c r="N335" i="7"/>
  <c r="N653" i="7"/>
  <c r="N652" i="7"/>
  <c r="N651" i="7"/>
  <c r="N650" i="7"/>
  <c r="N649" i="7"/>
  <c r="N648" i="7"/>
  <c r="N647" i="7"/>
  <c r="N646" i="7"/>
  <c r="N645" i="7"/>
  <c r="N318" i="7"/>
  <c r="N317" i="7"/>
  <c r="N316" i="7"/>
  <c r="N315" i="7"/>
  <c r="N314" i="7"/>
  <c r="N313" i="7"/>
  <c r="N312" i="7"/>
  <c r="N311" i="7"/>
  <c r="N310" i="7"/>
  <c r="N309" i="7"/>
  <c r="N621" i="7"/>
  <c r="N620" i="7"/>
  <c r="N619" i="7"/>
  <c r="N618" i="7"/>
  <c r="N617" i="7"/>
  <c r="N616" i="7"/>
  <c r="N615" i="7"/>
  <c r="N614" i="7"/>
  <c r="N613" i="7"/>
  <c r="N293" i="7"/>
  <c r="N292" i="7"/>
  <c r="N291" i="7"/>
  <c r="N290" i="7"/>
  <c r="N289" i="7"/>
  <c r="N288" i="7"/>
  <c r="N287" i="7"/>
  <c r="N286" i="7"/>
  <c r="N285" i="7"/>
  <c r="N284" i="7"/>
  <c r="N503" i="7"/>
  <c r="N497" i="7"/>
  <c r="N412" i="7"/>
  <c r="N399" i="7"/>
  <c r="N398" i="7"/>
  <c r="N397" i="7"/>
  <c r="N396" i="7"/>
  <c r="N395" i="7"/>
  <c r="N394" i="7"/>
  <c r="N266" i="7"/>
  <c r="N265" i="7"/>
  <c r="N264" i="7"/>
  <c r="N263" i="7"/>
  <c r="N262" i="7"/>
  <c r="N261" i="7"/>
  <c r="N279" i="7"/>
  <c r="N40" i="7"/>
  <c r="M280" i="7"/>
  <c r="M417" i="7"/>
  <c r="M419" i="7"/>
  <c r="M422" i="7"/>
  <c r="M426" i="7"/>
  <c r="M446" i="7"/>
  <c r="M450" i="7"/>
  <c r="M443" i="7"/>
  <c r="M471" i="7"/>
  <c r="M475" i="7"/>
  <c r="M413" i="7"/>
  <c r="M610" i="7"/>
  <c r="M595" i="7" s="1"/>
  <c r="M89" i="7" s="1"/>
  <c r="M642" i="7"/>
  <c r="M627" i="7" s="1"/>
  <c r="M90" i="7" s="1"/>
  <c r="AN148" i="1" l="1"/>
  <c r="AM175" i="1"/>
  <c r="AM177" i="1" s="1"/>
  <c r="T589" i="7"/>
  <c r="T568" i="7"/>
  <c r="T569" i="7"/>
  <c r="T571" i="7"/>
  <c r="T538" i="7"/>
  <c r="T530" i="7"/>
  <c r="T502" i="7"/>
  <c r="T496" i="7"/>
  <c r="T542" i="7"/>
  <c r="T534" i="7"/>
  <c r="T41" i="7"/>
  <c r="T45" i="7"/>
  <c r="T38" i="7"/>
  <c r="U559" i="7"/>
  <c r="M469" i="7"/>
  <c r="T51" i="7"/>
  <c r="T672" i="7"/>
  <c r="T670" i="7"/>
  <c r="T668" i="7"/>
  <c r="T666" i="7"/>
  <c r="T664" i="7"/>
  <c r="T665" i="7"/>
  <c r="T671" i="7"/>
  <c r="T641" i="7"/>
  <c r="T639" i="7"/>
  <c r="T637" i="7"/>
  <c r="T673" i="7"/>
  <c r="T667" i="7"/>
  <c r="T669" i="7"/>
  <c r="T640" i="7"/>
  <c r="T638" i="7"/>
  <c r="T636" i="7"/>
  <c r="T634" i="7"/>
  <c r="T632" i="7"/>
  <c r="T608" i="7"/>
  <c r="T606" i="7"/>
  <c r="T605" i="7"/>
  <c r="T604" i="7"/>
  <c r="T603" i="7"/>
  <c r="T602" i="7"/>
  <c r="T601" i="7"/>
  <c r="T600" i="7"/>
  <c r="T633" i="7"/>
  <c r="T635" i="7"/>
  <c r="T609" i="7"/>
  <c r="T607" i="7"/>
  <c r="T31" i="7"/>
  <c r="T52" i="7"/>
  <c r="N446" i="7"/>
  <c r="N422" i="7"/>
  <c r="N424" i="7"/>
  <c r="N470" i="7"/>
  <c r="N474" i="7"/>
  <c r="N478" i="7"/>
  <c r="N450" i="7"/>
  <c r="N420" i="7"/>
  <c r="N280" i="7"/>
  <c r="N418" i="7"/>
  <c r="N426" i="7"/>
  <c r="N419" i="7"/>
  <c r="N423" i="7"/>
  <c r="N443" i="7"/>
  <c r="N447" i="7"/>
  <c r="N451" i="7"/>
  <c r="N471" i="7"/>
  <c r="N475" i="7"/>
  <c r="N413" i="7"/>
  <c r="N444" i="7"/>
  <c r="N448" i="7"/>
  <c r="N452" i="7"/>
  <c r="N472" i="7"/>
  <c r="N476" i="7"/>
  <c r="O685" i="7"/>
  <c r="O684" i="7"/>
  <c r="O683" i="7"/>
  <c r="O682" i="7"/>
  <c r="O681" i="7"/>
  <c r="O679" i="7"/>
  <c r="O344" i="7"/>
  <c r="O343" i="7"/>
  <c r="O342" i="7"/>
  <c r="O341" i="7"/>
  <c r="O340" i="7"/>
  <c r="O339" i="7"/>
  <c r="O338" i="7"/>
  <c r="O337" i="7"/>
  <c r="O677" i="7"/>
  <c r="O335" i="7"/>
  <c r="O318" i="7"/>
  <c r="O317" i="7"/>
  <c r="O316" i="7"/>
  <c r="O315" i="7"/>
  <c r="O314" i="7"/>
  <c r="O313" i="7"/>
  <c r="O312" i="7"/>
  <c r="O336" i="7"/>
  <c r="O653" i="7"/>
  <c r="O652" i="7"/>
  <c r="O651" i="7"/>
  <c r="O650" i="7"/>
  <c r="O649" i="7"/>
  <c r="O648" i="7"/>
  <c r="O647" i="7"/>
  <c r="O646" i="7"/>
  <c r="O645" i="7"/>
  <c r="O293" i="7"/>
  <c r="O292" i="7"/>
  <c r="O291" i="7"/>
  <c r="O290" i="7"/>
  <c r="O289" i="7"/>
  <c r="O288" i="7"/>
  <c r="O311" i="7"/>
  <c r="O310" i="7"/>
  <c r="O309" i="7"/>
  <c r="O621" i="7"/>
  <c r="O620" i="7"/>
  <c r="O619" i="7"/>
  <c r="O618" i="7"/>
  <c r="O617" i="7"/>
  <c r="O616" i="7"/>
  <c r="O615" i="7"/>
  <c r="O614" i="7"/>
  <c r="O286" i="7"/>
  <c r="O287" i="7"/>
  <c r="O285" i="7"/>
  <c r="O503" i="7"/>
  <c r="O497" i="7"/>
  <c r="O399" i="7"/>
  <c r="O398" i="7"/>
  <c r="O397" i="7"/>
  <c r="O396" i="7"/>
  <c r="O395" i="7"/>
  <c r="O394" i="7"/>
  <c r="O412" i="7"/>
  <c r="O279" i="7"/>
  <c r="O266" i="7"/>
  <c r="O265" i="7"/>
  <c r="O264" i="7"/>
  <c r="O263" i="7"/>
  <c r="O262" i="7"/>
  <c r="O261" i="7"/>
  <c r="O40" i="7"/>
  <c r="N417" i="7"/>
  <c r="N421" i="7"/>
  <c r="N425" i="7"/>
  <c r="N445" i="7"/>
  <c r="N449" i="7"/>
  <c r="N469" i="7"/>
  <c r="N473" i="7"/>
  <c r="N477" i="7"/>
  <c r="M92" i="7"/>
  <c r="N42" i="7"/>
  <c r="N610" i="7"/>
  <c r="N595" i="7" s="1"/>
  <c r="N89" i="7" s="1"/>
  <c r="N642" i="7"/>
  <c r="N627" i="7" s="1"/>
  <c r="N90" i="7" s="1"/>
  <c r="N674" i="7"/>
  <c r="N659" i="7" s="1"/>
  <c r="N91" i="7" s="1"/>
  <c r="AO148" i="1" l="1"/>
  <c r="AN175" i="1"/>
  <c r="AN177" i="1" s="1"/>
  <c r="U589" i="7"/>
  <c r="U568" i="7"/>
  <c r="U569" i="7"/>
  <c r="U571" i="7"/>
  <c r="U567" i="7"/>
  <c r="U502" i="7"/>
  <c r="U496" i="7"/>
  <c r="U542" i="7"/>
  <c r="U538" i="7"/>
  <c r="U534" i="7"/>
  <c r="U530" i="7"/>
  <c r="U41" i="7"/>
  <c r="U45" i="7"/>
  <c r="U38" i="7"/>
  <c r="U563" i="7"/>
  <c r="V559" i="7"/>
  <c r="U51" i="7"/>
  <c r="U673" i="7"/>
  <c r="U671" i="7"/>
  <c r="U669" i="7"/>
  <c r="U667" i="7"/>
  <c r="U665" i="7"/>
  <c r="U664" i="7"/>
  <c r="U641" i="7"/>
  <c r="U672" i="7"/>
  <c r="U668" i="7"/>
  <c r="U670" i="7"/>
  <c r="U666" i="7"/>
  <c r="U640" i="7"/>
  <c r="U638" i="7"/>
  <c r="U636" i="7"/>
  <c r="U639" i="7"/>
  <c r="U637" i="7"/>
  <c r="U635" i="7"/>
  <c r="U633" i="7"/>
  <c r="U609" i="7"/>
  <c r="U608" i="7"/>
  <c r="U634" i="7"/>
  <c r="U605" i="7"/>
  <c r="U603" i="7"/>
  <c r="U601" i="7"/>
  <c r="U607" i="7"/>
  <c r="U632" i="7"/>
  <c r="U606" i="7"/>
  <c r="U604" i="7"/>
  <c r="U602" i="7"/>
  <c r="U600" i="7"/>
  <c r="U52" i="7"/>
  <c r="U31" i="7"/>
  <c r="O42" i="7"/>
  <c r="O610" i="7"/>
  <c r="O595" i="7" s="1"/>
  <c r="O89" i="7" s="1"/>
  <c r="O642" i="7"/>
  <c r="O627" i="7" s="1"/>
  <c r="O90" i="7" s="1"/>
  <c r="O445" i="7"/>
  <c r="O424" i="7"/>
  <c r="O473" i="7"/>
  <c r="O420" i="7"/>
  <c r="O448" i="7"/>
  <c r="P685" i="7"/>
  <c r="P684" i="7"/>
  <c r="P683" i="7"/>
  <c r="P682" i="7"/>
  <c r="P681" i="7"/>
  <c r="P679" i="7"/>
  <c r="P677" i="7"/>
  <c r="P344" i="7"/>
  <c r="P343" i="7"/>
  <c r="P342" i="7"/>
  <c r="P341" i="7"/>
  <c r="P340" i="7"/>
  <c r="P339" i="7"/>
  <c r="P338" i="7"/>
  <c r="P337" i="7"/>
  <c r="P336" i="7"/>
  <c r="P335" i="7"/>
  <c r="P653" i="7"/>
  <c r="P652" i="7"/>
  <c r="P651" i="7"/>
  <c r="P650" i="7"/>
  <c r="P649" i="7"/>
  <c r="P648" i="7"/>
  <c r="P647" i="7"/>
  <c r="P646" i="7"/>
  <c r="P645" i="7"/>
  <c r="P318" i="7"/>
  <c r="P317" i="7"/>
  <c r="P316" i="7"/>
  <c r="P315" i="7"/>
  <c r="P314" i="7"/>
  <c r="P313" i="7"/>
  <c r="P312" i="7"/>
  <c r="P311" i="7"/>
  <c r="P310" i="7"/>
  <c r="P309" i="7"/>
  <c r="P621" i="7"/>
  <c r="P620" i="7"/>
  <c r="P619" i="7"/>
  <c r="P618" i="7"/>
  <c r="P617" i="7"/>
  <c r="P616" i="7"/>
  <c r="P615" i="7"/>
  <c r="P614" i="7"/>
  <c r="P293" i="7"/>
  <c r="P292" i="7"/>
  <c r="P291" i="7"/>
  <c r="P290" i="7"/>
  <c r="P289" i="7"/>
  <c r="P288" i="7"/>
  <c r="P287" i="7"/>
  <c r="P286" i="7"/>
  <c r="P285" i="7"/>
  <c r="P503" i="7"/>
  <c r="P497" i="7"/>
  <c r="P412" i="7"/>
  <c r="P399" i="7"/>
  <c r="P398" i="7"/>
  <c r="P397" i="7"/>
  <c r="P396" i="7"/>
  <c r="P395" i="7"/>
  <c r="P394" i="7"/>
  <c r="P266" i="7"/>
  <c r="P265" i="7"/>
  <c r="P264" i="7"/>
  <c r="P263" i="7"/>
  <c r="P262" i="7"/>
  <c r="P261" i="7"/>
  <c r="P279" i="7"/>
  <c r="P40" i="7"/>
  <c r="O421" i="7"/>
  <c r="O422" i="7"/>
  <c r="O446" i="7"/>
  <c r="O470" i="7"/>
  <c r="O474" i="7"/>
  <c r="O478" i="7"/>
  <c r="O447" i="7"/>
  <c r="O451" i="7"/>
  <c r="O475" i="7"/>
  <c r="O413" i="7"/>
  <c r="O423" i="7"/>
  <c r="O425" i="7"/>
  <c r="O444" i="7"/>
  <c r="O452" i="7"/>
  <c r="O472" i="7"/>
  <c r="O476" i="7"/>
  <c r="O449" i="7"/>
  <c r="O469" i="7"/>
  <c r="O477" i="7"/>
  <c r="N92" i="7"/>
  <c r="O284" i="7"/>
  <c r="O674" i="7"/>
  <c r="O659" i="7" s="1"/>
  <c r="O91" i="7" s="1"/>
  <c r="O280" i="7"/>
  <c r="O419" i="7"/>
  <c r="O418" i="7"/>
  <c r="O426" i="7"/>
  <c r="O450" i="7"/>
  <c r="O443" i="7"/>
  <c r="O471" i="7"/>
  <c r="AP148" i="1" l="1"/>
  <c r="AO175" i="1"/>
  <c r="AO177" i="1" s="1"/>
  <c r="V589" i="7"/>
  <c r="V568" i="7"/>
  <c r="V569" i="7"/>
  <c r="V571" i="7"/>
  <c r="V567" i="7"/>
  <c r="V496" i="7"/>
  <c r="V542" i="7"/>
  <c r="V538" i="7"/>
  <c r="V534" i="7"/>
  <c r="V530" i="7"/>
  <c r="V502" i="7"/>
  <c r="V41" i="7"/>
  <c r="V45" i="7"/>
  <c r="V38" i="7"/>
  <c r="V563" i="7"/>
  <c r="W559" i="7"/>
  <c r="V51" i="7"/>
  <c r="V673" i="7"/>
  <c r="V671" i="7"/>
  <c r="V669" i="7"/>
  <c r="V667" i="7"/>
  <c r="V640" i="7"/>
  <c r="V639" i="7"/>
  <c r="V638" i="7"/>
  <c r="V637" i="7"/>
  <c r="V636" i="7"/>
  <c r="V635" i="7"/>
  <c r="V634" i="7"/>
  <c r="V633" i="7"/>
  <c r="V632" i="7"/>
  <c r="V609" i="7"/>
  <c r="V608" i="7"/>
  <c r="V607" i="7"/>
  <c r="V666" i="7"/>
  <c r="V641" i="7"/>
  <c r="V672" i="7"/>
  <c r="V668" i="7"/>
  <c r="V664" i="7"/>
  <c r="V670" i="7"/>
  <c r="V665" i="7"/>
  <c r="V605" i="7"/>
  <c r="V603" i="7"/>
  <c r="V601" i="7"/>
  <c r="V606" i="7"/>
  <c r="V604" i="7"/>
  <c r="V602" i="7"/>
  <c r="V600" i="7"/>
  <c r="V52" i="7"/>
  <c r="V31" i="7"/>
  <c r="O92" i="7"/>
  <c r="O417" i="7"/>
  <c r="P422" i="7"/>
  <c r="P280" i="7"/>
  <c r="P420" i="7"/>
  <c r="P421" i="7"/>
  <c r="P425" i="7"/>
  <c r="P445" i="7"/>
  <c r="P449" i="7"/>
  <c r="P469" i="7"/>
  <c r="P473" i="7"/>
  <c r="P477" i="7"/>
  <c r="P446" i="7"/>
  <c r="P450" i="7"/>
  <c r="P470" i="7"/>
  <c r="P474" i="7"/>
  <c r="P478" i="7"/>
  <c r="P42" i="7"/>
  <c r="P284" i="7"/>
  <c r="P610" i="7"/>
  <c r="P595" i="7" s="1"/>
  <c r="P89" i="7" s="1"/>
  <c r="P642" i="7"/>
  <c r="P627" i="7" s="1"/>
  <c r="P90" i="7" s="1"/>
  <c r="P674" i="7"/>
  <c r="P659" i="7" s="1"/>
  <c r="P91" i="7" s="1"/>
  <c r="Q685" i="7"/>
  <c r="Q684" i="7"/>
  <c r="Q683" i="7"/>
  <c r="Q682" i="7"/>
  <c r="Q681" i="7"/>
  <c r="Q679" i="7"/>
  <c r="Q677" i="7"/>
  <c r="Q344" i="7"/>
  <c r="Q343" i="7"/>
  <c r="Q342" i="7"/>
  <c r="Q341" i="7"/>
  <c r="Q340" i="7"/>
  <c r="Q339" i="7"/>
  <c r="Q338" i="7"/>
  <c r="Q337" i="7"/>
  <c r="Q336" i="7"/>
  <c r="Q318" i="7"/>
  <c r="Q317" i="7"/>
  <c r="Q316" i="7"/>
  <c r="Q315" i="7"/>
  <c r="Q314" i="7"/>
  <c r="Q313" i="7"/>
  <c r="Q312" i="7"/>
  <c r="Q335" i="7"/>
  <c r="Q653" i="7"/>
  <c r="Q652" i="7"/>
  <c r="Q651" i="7"/>
  <c r="Q650" i="7"/>
  <c r="Q649" i="7"/>
  <c r="Q648" i="7"/>
  <c r="Q647" i="7"/>
  <c r="Q646" i="7"/>
  <c r="Q645" i="7"/>
  <c r="Q311" i="7"/>
  <c r="Q293" i="7"/>
  <c r="Q292" i="7"/>
  <c r="Q291" i="7"/>
  <c r="Q290" i="7"/>
  <c r="Q289" i="7"/>
  <c r="Q288" i="7"/>
  <c r="Q310" i="7"/>
  <c r="Q621" i="7"/>
  <c r="Q620" i="7"/>
  <c r="Q619" i="7"/>
  <c r="Q618" i="7"/>
  <c r="Q617" i="7"/>
  <c r="Q616" i="7"/>
  <c r="Q615" i="7"/>
  <c r="Q614" i="7"/>
  <c r="Q287" i="7"/>
  <c r="Q286" i="7"/>
  <c r="Q285" i="7"/>
  <c r="Q503" i="7"/>
  <c r="Q497" i="7"/>
  <c r="Q399" i="7"/>
  <c r="Q398" i="7"/>
  <c r="Q397" i="7"/>
  <c r="Q396" i="7"/>
  <c r="Q395" i="7"/>
  <c r="Q394" i="7"/>
  <c r="Q412" i="7"/>
  <c r="Q279" i="7"/>
  <c r="Q266" i="7"/>
  <c r="Q265" i="7"/>
  <c r="Q264" i="7"/>
  <c r="Q263" i="7"/>
  <c r="Q262" i="7"/>
  <c r="Q261" i="7"/>
  <c r="Q40" i="7"/>
  <c r="P418" i="7"/>
  <c r="P426" i="7"/>
  <c r="P424" i="7"/>
  <c r="P419" i="7"/>
  <c r="P423" i="7"/>
  <c r="P443" i="7"/>
  <c r="P447" i="7"/>
  <c r="P451" i="7"/>
  <c r="P471" i="7"/>
  <c r="P475" i="7"/>
  <c r="P413" i="7"/>
  <c r="P444" i="7"/>
  <c r="P448" i="7"/>
  <c r="P452" i="7"/>
  <c r="P472" i="7"/>
  <c r="P476" i="7"/>
  <c r="AQ148" i="1" l="1"/>
  <c r="AQ175" i="1" s="1"/>
  <c r="AQ177" i="1" s="1"/>
  <c r="AP175" i="1"/>
  <c r="AP177" i="1" s="1"/>
  <c r="W589" i="7"/>
  <c r="W568" i="7"/>
  <c r="W569" i="7"/>
  <c r="W571" i="7"/>
  <c r="W567" i="7"/>
  <c r="U550" i="7"/>
  <c r="U552" i="7" s="1"/>
  <c r="W502" i="7"/>
  <c r="W496" i="7"/>
  <c r="W534" i="7"/>
  <c r="W542" i="7"/>
  <c r="W538" i="7"/>
  <c r="W530" i="7"/>
  <c r="W41" i="7"/>
  <c r="W45" i="7"/>
  <c r="W38" i="7"/>
  <c r="W563" i="7"/>
  <c r="X559" i="7"/>
  <c r="W51" i="7"/>
  <c r="W673" i="7"/>
  <c r="W672" i="7"/>
  <c r="W671" i="7"/>
  <c r="W670" i="7"/>
  <c r="W669" i="7"/>
  <c r="W668" i="7"/>
  <c r="W667" i="7"/>
  <c r="W666" i="7"/>
  <c r="W665" i="7"/>
  <c r="W641" i="7"/>
  <c r="W664" i="7"/>
  <c r="W640" i="7"/>
  <c r="W638" i="7"/>
  <c r="W639" i="7"/>
  <c r="W637" i="7"/>
  <c r="W635" i="7"/>
  <c r="W633" i="7"/>
  <c r="W609" i="7"/>
  <c r="W607" i="7"/>
  <c r="W634" i="7"/>
  <c r="W606" i="7"/>
  <c r="W604" i="7"/>
  <c r="W602" i="7"/>
  <c r="W600" i="7"/>
  <c r="W636" i="7"/>
  <c r="W632" i="7"/>
  <c r="W608" i="7"/>
  <c r="W605" i="7"/>
  <c r="W603" i="7"/>
  <c r="W601" i="7"/>
  <c r="W31" i="7"/>
  <c r="W52" i="7"/>
  <c r="Q284" i="7"/>
  <c r="Q642" i="7"/>
  <c r="Q627" i="7" s="1"/>
  <c r="Q90" i="7" s="1"/>
  <c r="Q42" i="7"/>
  <c r="Q309" i="7"/>
  <c r="Q610" i="7"/>
  <c r="Q595" i="7" s="1"/>
  <c r="Q89" i="7" s="1"/>
  <c r="Q421" i="7"/>
  <c r="Q423" i="7"/>
  <c r="Q420" i="7"/>
  <c r="Q424" i="7"/>
  <c r="Q444" i="7"/>
  <c r="Q448" i="7"/>
  <c r="Q452" i="7"/>
  <c r="Q472" i="7"/>
  <c r="Q476" i="7"/>
  <c r="Q445" i="7"/>
  <c r="Q449" i="7"/>
  <c r="Q469" i="7"/>
  <c r="Q473" i="7"/>
  <c r="Q477" i="7"/>
  <c r="P417" i="7"/>
  <c r="Q674" i="7"/>
  <c r="Q659" i="7" s="1"/>
  <c r="Q91" i="7" s="1"/>
  <c r="P92" i="7"/>
  <c r="R685" i="7"/>
  <c r="R684" i="7"/>
  <c r="R683" i="7"/>
  <c r="R682" i="7"/>
  <c r="R680" i="7"/>
  <c r="R678" i="7"/>
  <c r="R677" i="7"/>
  <c r="R344" i="7"/>
  <c r="R343" i="7"/>
  <c r="R342" i="7"/>
  <c r="R341" i="7"/>
  <c r="R340" i="7"/>
  <c r="R339" i="7"/>
  <c r="R338" i="7"/>
  <c r="R337" i="7"/>
  <c r="R336" i="7"/>
  <c r="R335" i="7"/>
  <c r="R653" i="7"/>
  <c r="R652" i="7"/>
  <c r="R651" i="7"/>
  <c r="R650" i="7"/>
  <c r="R649" i="7"/>
  <c r="R648" i="7"/>
  <c r="R647" i="7"/>
  <c r="R646" i="7"/>
  <c r="R318" i="7"/>
  <c r="R317" i="7"/>
  <c r="R316" i="7"/>
  <c r="R315" i="7"/>
  <c r="R314" i="7"/>
  <c r="R313" i="7"/>
  <c r="R312" i="7"/>
  <c r="R311" i="7"/>
  <c r="R310" i="7"/>
  <c r="R309" i="7"/>
  <c r="R621" i="7"/>
  <c r="R620" i="7"/>
  <c r="R619" i="7"/>
  <c r="R618" i="7"/>
  <c r="R617" i="7"/>
  <c r="R616" i="7"/>
  <c r="R615" i="7"/>
  <c r="R614" i="7"/>
  <c r="R293" i="7"/>
  <c r="R292" i="7"/>
  <c r="R291" i="7"/>
  <c r="R290" i="7"/>
  <c r="R289" i="7"/>
  <c r="R288" i="7"/>
  <c r="R287" i="7"/>
  <c r="R286" i="7"/>
  <c r="R285" i="7"/>
  <c r="R503" i="7"/>
  <c r="R497" i="7"/>
  <c r="R412" i="7"/>
  <c r="R399" i="7"/>
  <c r="R398" i="7"/>
  <c r="R397" i="7"/>
  <c r="R396" i="7"/>
  <c r="R395" i="7"/>
  <c r="R394" i="7"/>
  <c r="R266" i="7"/>
  <c r="R265" i="7"/>
  <c r="R264" i="7"/>
  <c r="R263" i="7"/>
  <c r="R262" i="7"/>
  <c r="R261" i="7"/>
  <c r="R279" i="7"/>
  <c r="R40" i="7"/>
  <c r="Q280" i="7"/>
  <c r="Q425" i="7"/>
  <c r="Q419" i="7"/>
  <c r="Q418" i="7"/>
  <c r="Q422" i="7"/>
  <c r="Q426" i="7"/>
  <c r="Q446" i="7"/>
  <c r="Q450" i="7"/>
  <c r="Q470" i="7"/>
  <c r="Q474" i="7"/>
  <c r="Q478" i="7"/>
  <c r="Q447" i="7"/>
  <c r="Q451" i="7"/>
  <c r="Q471" i="7"/>
  <c r="Q475" i="7"/>
  <c r="Q413" i="7"/>
  <c r="C47" i="7" l="1" a="1"/>
  <c r="C47" i="7" s="1"/>
  <c r="X589" i="7"/>
  <c r="X568" i="7"/>
  <c r="X569" i="7"/>
  <c r="X571" i="7"/>
  <c r="X567" i="7"/>
  <c r="V550" i="7"/>
  <c r="V552" i="7" s="1"/>
  <c r="X534" i="7"/>
  <c r="X502" i="7"/>
  <c r="X496" i="7"/>
  <c r="X542" i="7"/>
  <c r="X538" i="7"/>
  <c r="X530" i="7"/>
  <c r="X41" i="7"/>
  <c r="X45" i="7"/>
  <c r="X38" i="7"/>
  <c r="X563" i="7"/>
  <c r="Y559" i="7"/>
  <c r="Q443" i="7"/>
  <c r="Q417" i="7"/>
  <c r="X51" i="7"/>
  <c r="X672" i="7"/>
  <c r="X670" i="7"/>
  <c r="X668" i="7"/>
  <c r="X666" i="7"/>
  <c r="X673" i="7"/>
  <c r="X669" i="7"/>
  <c r="X665" i="7"/>
  <c r="X671" i="7"/>
  <c r="X664" i="7"/>
  <c r="X640" i="7"/>
  <c r="X638" i="7"/>
  <c r="X634" i="7"/>
  <c r="X667" i="7"/>
  <c r="X639" i="7"/>
  <c r="X637" i="7"/>
  <c r="X635" i="7"/>
  <c r="X641" i="7"/>
  <c r="X606" i="7"/>
  <c r="X605" i="7"/>
  <c r="X604" i="7"/>
  <c r="X603" i="7"/>
  <c r="X602" i="7"/>
  <c r="X601" i="7"/>
  <c r="X600" i="7"/>
  <c r="X636" i="7"/>
  <c r="X632" i="7"/>
  <c r="X609" i="7"/>
  <c r="X607" i="7"/>
  <c r="X608" i="7"/>
  <c r="X633" i="7"/>
  <c r="X31" i="7"/>
  <c r="X52" i="7"/>
  <c r="E235" i="7"/>
  <c r="B389" i="7"/>
  <c r="R284" i="7"/>
  <c r="Q92" i="7"/>
  <c r="S685" i="7"/>
  <c r="S684" i="7"/>
  <c r="S683" i="7"/>
  <c r="S682" i="7"/>
  <c r="S680" i="7"/>
  <c r="S678" i="7"/>
  <c r="S344" i="7"/>
  <c r="S343" i="7"/>
  <c r="S342" i="7"/>
  <c r="S341" i="7"/>
  <c r="S340" i="7"/>
  <c r="S339" i="7"/>
  <c r="S338" i="7"/>
  <c r="S337" i="7"/>
  <c r="S677" i="7"/>
  <c r="S335" i="7"/>
  <c r="S318" i="7"/>
  <c r="S317" i="7"/>
  <c r="S316" i="7"/>
  <c r="S315" i="7"/>
  <c r="S314" i="7"/>
  <c r="S313" i="7"/>
  <c r="S312" i="7"/>
  <c r="S336" i="7"/>
  <c r="S653" i="7"/>
  <c r="S652" i="7"/>
  <c r="S651" i="7"/>
  <c r="S650" i="7"/>
  <c r="S649" i="7"/>
  <c r="S648" i="7"/>
  <c r="S647" i="7"/>
  <c r="S646" i="7"/>
  <c r="S293" i="7"/>
  <c r="S292" i="7"/>
  <c r="S291" i="7"/>
  <c r="S290" i="7"/>
  <c r="S289" i="7"/>
  <c r="S288" i="7"/>
  <c r="S311" i="7"/>
  <c r="S310" i="7"/>
  <c r="S309" i="7"/>
  <c r="S621" i="7"/>
  <c r="S620" i="7"/>
  <c r="S619" i="7"/>
  <c r="S618" i="7"/>
  <c r="S617" i="7"/>
  <c r="S616" i="7"/>
  <c r="S615" i="7"/>
  <c r="S614" i="7"/>
  <c r="S286" i="7"/>
  <c r="S287" i="7"/>
  <c r="S285" i="7"/>
  <c r="S503" i="7"/>
  <c r="S497" i="7"/>
  <c r="S399" i="7"/>
  <c r="S398" i="7"/>
  <c r="S397" i="7"/>
  <c r="S396" i="7"/>
  <c r="S395" i="7"/>
  <c r="S394" i="7"/>
  <c r="S412" i="7"/>
  <c r="S279" i="7"/>
  <c r="S266" i="7"/>
  <c r="S265" i="7"/>
  <c r="S264" i="7"/>
  <c r="S263" i="7"/>
  <c r="S262" i="7"/>
  <c r="S261" i="7"/>
  <c r="S40" i="7"/>
  <c r="R424" i="7"/>
  <c r="R422" i="7"/>
  <c r="R421" i="7"/>
  <c r="R425" i="7"/>
  <c r="R445" i="7"/>
  <c r="R449" i="7"/>
  <c r="R469" i="7"/>
  <c r="R473" i="7"/>
  <c r="R477" i="7"/>
  <c r="R446" i="7"/>
  <c r="R450" i="7"/>
  <c r="R470" i="7"/>
  <c r="R474" i="7"/>
  <c r="R478" i="7"/>
  <c r="R42" i="7"/>
  <c r="R610" i="7"/>
  <c r="R595" i="7" s="1"/>
  <c r="R89" i="7" s="1"/>
  <c r="R642" i="7"/>
  <c r="R627" i="7" s="1"/>
  <c r="R90" i="7" s="1"/>
  <c r="R674" i="7"/>
  <c r="R659" i="7" s="1"/>
  <c r="R91" i="7" s="1"/>
  <c r="R420" i="7"/>
  <c r="R280" i="7"/>
  <c r="R418" i="7"/>
  <c r="R426" i="7"/>
  <c r="R419" i="7"/>
  <c r="R423" i="7"/>
  <c r="R443" i="7"/>
  <c r="R447" i="7"/>
  <c r="R451" i="7"/>
  <c r="R471" i="7"/>
  <c r="R475" i="7"/>
  <c r="R413" i="7"/>
  <c r="R444" i="7"/>
  <c r="R448" i="7"/>
  <c r="R452" i="7"/>
  <c r="R472" i="7"/>
  <c r="R476" i="7"/>
  <c r="AE47" i="7" l="1"/>
  <c r="AA47" i="7"/>
  <c r="H47" i="7"/>
  <c r="M47" i="7"/>
  <c r="G47" i="7"/>
  <c r="X47" i="7"/>
  <c r="R47" i="7"/>
  <c r="AK47" i="7"/>
  <c r="I47" i="7"/>
  <c r="D47" i="7"/>
  <c r="Y47" i="7"/>
  <c r="J47" i="7"/>
  <c r="E47" i="7"/>
  <c r="AC47" i="7"/>
  <c r="AJ47" i="7"/>
  <c r="V47" i="7"/>
  <c r="T47" i="7"/>
  <c r="AB47" i="7"/>
  <c r="K47" i="7"/>
  <c r="AF47" i="7"/>
  <c r="AM47" i="7"/>
  <c r="AP47" i="7"/>
  <c r="W47" i="7"/>
  <c r="N47" i="7"/>
  <c r="AI47" i="7"/>
  <c r="O47" i="7"/>
  <c r="Q47" i="7"/>
  <c r="F47" i="7"/>
  <c r="AD47" i="7"/>
  <c r="S47" i="7"/>
  <c r="L47" i="7"/>
  <c r="AO47" i="7"/>
  <c r="U47" i="7"/>
  <c r="AL47" i="7"/>
  <c r="Z47" i="7"/>
  <c r="AH47" i="7"/>
  <c r="AN47" i="7"/>
  <c r="AG47" i="7"/>
  <c r="P47" i="7"/>
  <c r="Y589" i="7"/>
  <c r="Y568" i="7"/>
  <c r="Y569" i="7"/>
  <c r="Y571" i="7"/>
  <c r="Y567" i="7" s="1"/>
  <c r="W550" i="7"/>
  <c r="W552" i="7" s="1"/>
  <c r="Y502" i="7"/>
  <c r="Y496" i="7"/>
  <c r="Y542" i="7"/>
  <c r="Y538" i="7"/>
  <c r="Y534" i="7"/>
  <c r="Y530" i="7"/>
  <c r="Y41" i="7"/>
  <c r="Y45" i="7"/>
  <c r="Y38" i="7"/>
  <c r="Y563" i="7"/>
  <c r="Z559" i="7"/>
  <c r="E368" i="7"/>
  <c r="E365" i="7" s="1"/>
  <c r="B390" i="7"/>
  <c r="E229" i="7"/>
  <c r="E232" i="7"/>
  <c r="E234" i="7"/>
  <c r="E233" i="7"/>
  <c r="E230" i="7"/>
  <c r="E231" i="7"/>
  <c r="R417" i="7"/>
  <c r="Y51" i="7"/>
  <c r="Y664" i="7"/>
  <c r="Y641" i="7"/>
  <c r="Y672" i="7"/>
  <c r="Y670" i="7"/>
  <c r="Y668" i="7"/>
  <c r="Y666" i="7"/>
  <c r="Y667" i="7"/>
  <c r="Y673" i="7"/>
  <c r="Y639" i="7"/>
  <c r="Y637" i="7"/>
  <c r="Y669" i="7"/>
  <c r="Y665" i="7"/>
  <c r="Y671" i="7"/>
  <c r="Y640" i="7"/>
  <c r="Y638" i="7"/>
  <c r="Y636" i="7"/>
  <c r="Y634" i="7"/>
  <c r="Y632" i="7"/>
  <c r="Y608" i="7"/>
  <c r="Y609" i="7"/>
  <c r="Y607" i="7"/>
  <c r="Y606" i="7"/>
  <c r="Y604" i="7"/>
  <c r="Y602" i="7"/>
  <c r="Y600" i="7"/>
  <c r="Y635" i="7"/>
  <c r="Y633" i="7"/>
  <c r="Y605" i="7"/>
  <c r="Y603" i="7"/>
  <c r="Y601" i="7"/>
  <c r="Y52" i="7"/>
  <c r="Y31" i="7"/>
  <c r="C172" i="7"/>
  <c r="B257" i="7"/>
  <c r="S284" i="7"/>
  <c r="T685" i="7"/>
  <c r="T684" i="7"/>
  <c r="T683" i="7"/>
  <c r="T682" i="7"/>
  <c r="T680" i="7"/>
  <c r="T678" i="7"/>
  <c r="T677" i="7"/>
  <c r="T344" i="7"/>
  <c r="T343" i="7"/>
  <c r="T342" i="7"/>
  <c r="T341" i="7"/>
  <c r="T340" i="7"/>
  <c r="T339" i="7"/>
  <c r="T338" i="7"/>
  <c r="T337" i="7"/>
  <c r="T336" i="7"/>
  <c r="T335" i="7"/>
  <c r="T653" i="7"/>
  <c r="T652" i="7"/>
  <c r="T651" i="7"/>
  <c r="T650" i="7"/>
  <c r="T649" i="7"/>
  <c r="T648" i="7"/>
  <c r="T647" i="7"/>
  <c r="T646" i="7"/>
  <c r="T318" i="7"/>
  <c r="T317" i="7"/>
  <c r="T316" i="7"/>
  <c r="T315" i="7"/>
  <c r="T314" i="7"/>
  <c r="T313" i="7"/>
  <c r="T312" i="7"/>
  <c r="T311" i="7"/>
  <c r="T310" i="7"/>
  <c r="T309" i="7"/>
  <c r="T621" i="7"/>
  <c r="T620" i="7"/>
  <c r="T619" i="7"/>
  <c r="T618" i="7"/>
  <c r="T617" i="7"/>
  <c r="T616" i="7"/>
  <c r="T615" i="7"/>
  <c r="T614" i="7"/>
  <c r="T293" i="7"/>
  <c r="T292" i="7"/>
  <c r="T291" i="7"/>
  <c r="T290" i="7"/>
  <c r="T289" i="7"/>
  <c r="T288" i="7"/>
  <c r="T287" i="7"/>
  <c r="T286" i="7"/>
  <c r="T285" i="7"/>
  <c r="T503" i="7"/>
  <c r="T497" i="7"/>
  <c r="T412" i="7"/>
  <c r="T399" i="7"/>
  <c r="T398" i="7"/>
  <c r="T397" i="7"/>
  <c r="T396" i="7"/>
  <c r="T395" i="7"/>
  <c r="T394" i="7"/>
  <c r="T266" i="7"/>
  <c r="T265" i="7"/>
  <c r="T264" i="7"/>
  <c r="T263" i="7"/>
  <c r="T262" i="7"/>
  <c r="T261" i="7"/>
  <c r="T279" i="7"/>
  <c r="T40" i="7"/>
  <c r="S280" i="7"/>
  <c r="S419" i="7"/>
  <c r="S421" i="7"/>
  <c r="S418" i="7"/>
  <c r="S422" i="7"/>
  <c r="S426" i="7"/>
  <c r="S446" i="7"/>
  <c r="S450" i="7"/>
  <c r="S470" i="7"/>
  <c r="S474" i="7"/>
  <c r="S478" i="7"/>
  <c r="S443" i="7"/>
  <c r="S447" i="7"/>
  <c r="S451" i="7"/>
  <c r="S471" i="7"/>
  <c r="S475" i="7"/>
  <c r="S413" i="7"/>
  <c r="R92" i="7"/>
  <c r="S42" i="7"/>
  <c r="S610" i="7"/>
  <c r="S595" i="7" s="1"/>
  <c r="S89" i="7" s="1"/>
  <c r="S642" i="7"/>
  <c r="S627" i="7" s="1"/>
  <c r="S90" i="7" s="1"/>
  <c r="S423" i="7"/>
  <c r="S425" i="7"/>
  <c r="S420" i="7"/>
  <c r="S424" i="7"/>
  <c r="S444" i="7"/>
  <c r="S448" i="7"/>
  <c r="S452" i="7"/>
  <c r="S472" i="7"/>
  <c r="S476" i="7"/>
  <c r="S445" i="7"/>
  <c r="S449" i="7"/>
  <c r="S469" i="7"/>
  <c r="S473" i="7"/>
  <c r="S477" i="7"/>
  <c r="S674" i="7"/>
  <c r="S659" i="7" s="1"/>
  <c r="S91" i="7" s="1"/>
  <c r="Z589" i="7" l="1"/>
  <c r="Z568" i="7"/>
  <c r="Z569" i="7"/>
  <c r="Z571" i="7"/>
  <c r="Z567" i="7" s="1"/>
  <c r="X550" i="7"/>
  <c r="X552" i="7" s="1"/>
  <c r="Z502" i="7"/>
  <c r="Z530" i="7"/>
  <c r="Z496" i="7"/>
  <c r="Z542" i="7"/>
  <c r="Z538" i="7"/>
  <c r="Z534" i="7"/>
  <c r="Z41" i="7"/>
  <c r="Z45" i="7"/>
  <c r="Z38" i="7"/>
  <c r="Z563" i="7"/>
  <c r="AA559" i="7"/>
  <c r="E362" i="7"/>
  <c r="E364" i="7"/>
  <c r="E363" i="7"/>
  <c r="E367" i="7"/>
  <c r="E366" i="7"/>
  <c r="S417" i="7"/>
  <c r="Z51" i="7"/>
  <c r="Z673" i="7"/>
  <c r="Z671" i="7"/>
  <c r="Z669" i="7"/>
  <c r="Z667" i="7"/>
  <c r="Z665" i="7"/>
  <c r="Z670" i="7"/>
  <c r="Z666" i="7"/>
  <c r="Z664" i="7"/>
  <c r="Z640" i="7"/>
  <c r="Z639" i="7"/>
  <c r="Z638" i="7"/>
  <c r="Z637" i="7"/>
  <c r="Z636" i="7"/>
  <c r="Z635" i="7"/>
  <c r="Z634" i="7"/>
  <c r="Z633" i="7"/>
  <c r="Z632" i="7"/>
  <c r="Z609" i="7"/>
  <c r="Z608" i="7"/>
  <c r="Z607" i="7"/>
  <c r="Z672" i="7"/>
  <c r="Z668" i="7"/>
  <c r="Z641" i="7"/>
  <c r="Z600" i="7"/>
  <c r="Z605" i="7"/>
  <c r="Z603" i="7"/>
  <c r="Z601" i="7"/>
  <c r="Z606" i="7"/>
  <c r="Z604" i="7"/>
  <c r="Z602" i="7"/>
  <c r="Z52" i="7"/>
  <c r="Z31" i="7"/>
  <c r="T284" i="7"/>
  <c r="T674" i="7"/>
  <c r="T659" i="7" s="1"/>
  <c r="T91" i="7" s="1"/>
  <c r="U685" i="7"/>
  <c r="U684" i="7"/>
  <c r="U683" i="7"/>
  <c r="U681" i="7"/>
  <c r="U680" i="7"/>
  <c r="U678" i="7"/>
  <c r="U677" i="7"/>
  <c r="U344" i="7"/>
  <c r="U343" i="7"/>
  <c r="U342" i="7"/>
  <c r="U341" i="7"/>
  <c r="U340" i="7"/>
  <c r="U339" i="7"/>
  <c r="U338" i="7"/>
  <c r="U337" i="7"/>
  <c r="U336" i="7"/>
  <c r="U318" i="7"/>
  <c r="U317" i="7"/>
  <c r="U316" i="7"/>
  <c r="U315" i="7"/>
  <c r="U314" i="7"/>
  <c r="U313" i="7"/>
  <c r="U312" i="7"/>
  <c r="U335" i="7"/>
  <c r="U653" i="7"/>
  <c r="U652" i="7"/>
  <c r="U651" i="7"/>
  <c r="U650" i="7"/>
  <c r="U649" i="7"/>
  <c r="U648" i="7"/>
  <c r="U647" i="7"/>
  <c r="U646" i="7"/>
  <c r="U311" i="7"/>
  <c r="U293" i="7"/>
  <c r="U292" i="7"/>
  <c r="U291" i="7"/>
  <c r="U290" i="7"/>
  <c r="U289" i="7"/>
  <c r="U288" i="7"/>
  <c r="U310" i="7"/>
  <c r="U309" i="7"/>
  <c r="U621" i="7"/>
  <c r="U620" i="7"/>
  <c r="U619" i="7"/>
  <c r="U618" i="7"/>
  <c r="U617" i="7"/>
  <c r="U616" i="7"/>
  <c r="U615" i="7"/>
  <c r="U614" i="7"/>
  <c r="U287" i="7"/>
  <c r="U286" i="7"/>
  <c r="U285" i="7"/>
  <c r="U503" i="7"/>
  <c r="U497" i="7"/>
  <c r="U399" i="7"/>
  <c r="U398" i="7"/>
  <c r="U397" i="7"/>
  <c r="U396" i="7"/>
  <c r="U395" i="7"/>
  <c r="U394" i="7"/>
  <c r="U412" i="7"/>
  <c r="U279" i="7"/>
  <c r="U266" i="7"/>
  <c r="U265" i="7"/>
  <c r="U264" i="7"/>
  <c r="U263" i="7"/>
  <c r="U262" i="7"/>
  <c r="U261" i="7"/>
  <c r="U40" i="7"/>
  <c r="T422" i="7"/>
  <c r="T280" i="7"/>
  <c r="T420" i="7"/>
  <c r="T421" i="7"/>
  <c r="T425" i="7"/>
  <c r="T445" i="7"/>
  <c r="T449" i="7"/>
  <c r="T469" i="7"/>
  <c r="T473" i="7"/>
  <c r="T477" i="7"/>
  <c r="T446" i="7"/>
  <c r="T450" i="7"/>
  <c r="T470" i="7"/>
  <c r="T474" i="7"/>
  <c r="T478" i="7"/>
  <c r="T42" i="7"/>
  <c r="T610" i="7"/>
  <c r="T595" i="7" s="1"/>
  <c r="T89" i="7" s="1"/>
  <c r="T642" i="7"/>
  <c r="T627" i="7" s="1"/>
  <c r="T90" i="7" s="1"/>
  <c r="T418" i="7"/>
  <c r="T426" i="7"/>
  <c r="T424" i="7"/>
  <c r="T419" i="7"/>
  <c r="T423" i="7"/>
  <c r="T443" i="7"/>
  <c r="T447" i="7"/>
  <c r="T451" i="7"/>
  <c r="T471" i="7"/>
  <c r="T475" i="7"/>
  <c r="T413" i="7"/>
  <c r="T444" i="7"/>
  <c r="T448" i="7"/>
  <c r="T452" i="7"/>
  <c r="T472" i="7"/>
  <c r="T476" i="7"/>
  <c r="S92" i="7"/>
  <c r="AA568" i="7" l="1"/>
  <c r="AA569" i="7"/>
  <c r="AA571" i="7"/>
  <c r="AA567" i="7"/>
  <c r="Y550" i="7"/>
  <c r="Y552" i="7" s="1"/>
  <c r="AA502" i="7"/>
  <c r="AA496" i="7"/>
  <c r="AA542" i="7"/>
  <c r="AA538" i="7"/>
  <c r="AA534" i="7"/>
  <c r="AA530" i="7"/>
  <c r="AA41" i="7"/>
  <c r="AA45" i="7"/>
  <c r="AA38" i="7"/>
  <c r="AA563" i="7"/>
  <c r="AB559" i="7"/>
  <c r="T417" i="7"/>
  <c r="AA51" i="7"/>
  <c r="AA673" i="7"/>
  <c r="AA672" i="7"/>
  <c r="AA671" i="7"/>
  <c r="AA670" i="7"/>
  <c r="AA669" i="7"/>
  <c r="AA668" i="7"/>
  <c r="AA667" i="7"/>
  <c r="AA666" i="7"/>
  <c r="AA665" i="7"/>
  <c r="AA641" i="7"/>
  <c r="AA640" i="7"/>
  <c r="AA638" i="7"/>
  <c r="AA636" i="7"/>
  <c r="AA664" i="7"/>
  <c r="AA639" i="7"/>
  <c r="AA637" i="7"/>
  <c r="AA635" i="7"/>
  <c r="AA633" i="7"/>
  <c r="AA609" i="7"/>
  <c r="AA605" i="7"/>
  <c r="AA603" i="7"/>
  <c r="AA601" i="7"/>
  <c r="AA632" i="7"/>
  <c r="AA608" i="7"/>
  <c r="AA606" i="7"/>
  <c r="AA604" i="7"/>
  <c r="AA602" i="7"/>
  <c r="AA600" i="7"/>
  <c r="AA634" i="7"/>
  <c r="AA607" i="7"/>
  <c r="AA31" i="7"/>
  <c r="AA52" i="7"/>
  <c r="U284" i="7"/>
  <c r="U674" i="7"/>
  <c r="U659" i="7" s="1"/>
  <c r="U91" i="7" s="1"/>
  <c r="V685" i="7"/>
  <c r="V684" i="7"/>
  <c r="V683" i="7"/>
  <c r="V681" i="7"/>
  <c r="V680" i="7"/>
  <c r="V678" i="7"/>
  <c r="V677" i="7"/>
  <c r="V344" i="7"/>
  <c r="V343" i="7"/>
  <c r="V342" i="7"/>
  <c r="V341" i="7"/>
  <c r="V340" i="7"/>
  <c r="V339" i="7"/>
  <c r="V338" i="7"/>
  <c r="V337" i="7"/>
  <c r="V336" i="7"/>
  <c r="V335" i="7"/>
  <c r="V653" i="7"/>
  <c r="V652" i="7"/>
  <c r="V651" i="7"/>
  <c r="V650" i="7"/>
  <c r="V649" i="7"/>
  <c r="V648" i="7"/>
  <c r="V647" i="7"/>
  <c r="V646" i="7"/>
  <c r="V318" i="7"/>
  <c r="V317" i="7"/>
  <c r="V316" i="7"/>
  <c r="V315" i="7"/>
  <c r="V314" i="7"/>
  <c r="V313" i="7"/>
  <c r="V312" i="7"/>
  <c r="V311" i="7"/>
  <c r="V310" i="7"/>
  <c r="V309" i="7"/>
  <c r="V621" i="7"/>
  <c r="V620" i="7"/>
  <c r="V619" i="7"/>
  <c r="V618" i="7"/>
  <c r="V617" i="7"/>
  <c r="V616" i="7"/>
  <c r="V615" i="7"/>
  <c r="V614" i="7"/>
  <c r="V293" i="7"/>
  <c r="V292" i="7"/>
  <c r="V291" i="7"/>
  <c r="V290" i="7"/>
  <c r="V289" i="7"/>
  <c r="V288" i="7"/>
  <c r="V287" i="7"/>
  <c r="V286" i="7"/>
  <c r="V285" i="7"/>
  <c r="V503" i="7"/>
  <c r="V497" i="7"/>
  <c r="V412" i="7"/>
  <c r="V399" i="7"/>
  <c r="V398" i="7"/>
  <c r="V397" i="7"/>
  <c r="V396" i="7"/>
  <c r="V395" i="7"/>
  <c r="V394" i="7"/>
  <c r="V266" i="7"/>
  <c r="V265" i="7"/>
  <c r="V264" i="7"/>
  <c r="V263" i="7"/>
  <c r="V262" i="7"/>
  <c r="V261" i="7"/>
  <c r="V279" i="7"/>
  <c r="V40" i="7"/>
  <c r="U280" i="7"/>
  <c r="U425" i="7"/>
  <c r="U419" i="7"/>
  <c r="U418" i="7"/>
  <c r="U422" i="7"/>
  <c r="U426" i="7"/>
  <c r="U446" i="7"/>
  <c r="U450" i="7"/>
  <c r="U470" i="7"/>
  <c r="U474" i="7"/>
  <c r="U478" i="7"/>
  <c r="U443" i="7"/>
  <c r="U447" i="7"/>
  <c r="U451" i="7"/>
  <c r="U471" i="7"/>
  <c r="U475" i="7"/>
  <c r="U413" i="7"/>
  <c r="T92" i="7"/>
  <c r="U42" i="7"/>
  <c r="U610" i="7"/>
  <c r="U595" i="7" s="1"/>
  <c r="U89" i="7" s="1"/>
  <c r="U642" i="7"/>
  <c r="U627" i="7" s="1"/>
  <c r="U90" i="7" s="1"/>
  <c r="U421" i="7"/>
  <c r="U423" i="7"/>
  <c r="U420" i="7"/>
  <c r="U424" i="7"/>
  <c r="U444" i="7"/>
  <c r="U448" i="7"/>
  <c r="U452" i="7"/>
  <c r="U472" i="7"/>
  <c r="U476" i="7"/>
  <c r="U445" i="7"/>
  <c r="U449" i="7"/>
  <c r="U469" i="7"/>
  <c r="U473" i="7"/>
  <c r="U477" i="7"/>
  <c r="AB589" i="7" l="1"/>
  <c r="AB568" i="7"/>
  <c r="AB569" i="7"/>
  <c r="AB571" i="7"/>
  <c r="AB567" i="7" s="1"/>
  <c r="Z550" i="7"/>
  <c r="Z552" i="7" s="1"/>
  <c r="AB538" i="7"/>
  <c r="AB530" i="7"/>
  <c r="AB502" i="7"/>
  <c r="AB496" i="7"/>
  <c r="AB542" i="7"/>
  <c r="AB534" i="7"/>
  <c r="AB41" i="7"/>
  <c r="AB38" i="7"/>
  <c r="AB45" i="7"/>
  <c r="AB563" i="7"/>
  <c r="AC559" i="7"/>
  <c r="U417" i="7"/>
  <c r="AB51" i="7"/>
  <c r="AB673" i="7"/>
  <c r="AB671" i="7"/>
  <c r="AB669" i="7"/>
  <c r="AB667" i="7"/>
  <c r="AB641" i="7"/>
  <c r="AB668" i="7"/>
  <c r="AB665" i="7"/>
  <c r="AB640" i="7"/>
  <c r="AB638" i="7"/>
  <c r="AB670" i="7"/>
  <c r="AB664" i="7"/>
  <c r="AB672" i="7"/>
  <c r="AB666" i="7"/>
  <c r="AB639" i="7"/>
  <c r="AB637" i="7"/>
  <c r="AB635" i="7"/>
  <c r="AB633" i="7"/>
  <c r="AB609" i="7"/>
  <c r="AB607" i="7"/>
  <c r="AB606" i="7"/>
  <c r="AB605" i="7"/>
  <c r="AB604" i="7"/>
  <c r="AB603" i="7"/>
  <c r="AB602" i="7"/>
  <c r="AB601" i="7"/>
  <c r="AB600" i="7"/>
  <c r="AB632" i="7"/>
  <c r="AB608" i="7"/>
  <c r="AB636" i="7"/>
  <c r="AB634" i="7"/>
  <c r="AB31" i="7"/>
  <c r="AB52" i="7"/>
  <c r="V610" i="7"/>
  <c r="V595" i="7" s="1"/>
  <c r="V89" i="7" s="1"/>
  <c r="V674" i="7"/>
  <c r="V659" i="7" s="1"/>
  <c r="V91" i="7" s="1"/>
  <c r="V284" i="7"/>
  <c r="V42" i="7"/>
  <c r="V642" i="7"/>
  <c r="V627" i="7" s="1"/>
  <c r="V90" i="7" s="1"/>
  <c r="W685" i="7"/>
  <c r="W684" i="7"/>
  <c r="W683" i="7"/>
  <c r="W681" i="7"/>
  <c r="W679" i="7"/>
  <c r="W678" i="7"/>
  <c r="W344" i="7"/>
  <c r="W343" i="7"/>
  <c r="W342" i="7"/>
  <c r="W341" i="7"/>
  <c r="W340" i="7"/>
  <c r="W339" i="7"/>
  <c r="W338" i="7"/>
  <c r="W337" i="7"/>
  <c r="W335" i="7"/>
  <c r="W318" i="7"/>
  <c r="W317" i="7"/>
  <c r="W316" i="7"/>
  <c r="W315" i="7"/>
  <c r="W314" i="7"/>
  <c r="W313" i="7"/>
  <c r="W312" i="7"/>
  <c r="W336" i="7"/>
  <c r="W653" i="7"/>
  <c r="W652" i="7"/>
  <c r="W651" i="7"/>
  <c r="W650" i="7"/>
  <c r="W649" i="7"/>
  <c r="W648" i="7"/>
  <c r="W647" i="7"/>
  <c r="W646" i="7"/>
  <c r="W293" i="7"/>
  <c r="W292" i="7"/>
  <c r="W291" i="7"/>
  <c r="W290" i="7"/>
  <c r="W289" i="7"/>
  <c r="W288" i="7"/>
  <c r="W311" i="7"/>
  <c r="W310" i="7"/>
  <c r="W309" i="7"/>
  <c r="W621" i="7"/>
  <c r="W620" i="7"/>
  <c r="W619" i="7"/>
  <c r="W618" i="7"/>
  <c r="W617" i="7"/>
  <c r="W616" i="7"/>
  <c r="W615" i="7"/>
  <c r="W614" i="7"/>
  <c r="W286" i="7"/>
  <c r="W287" i="7"/>
  <c r="W285" i="7"/>
  <c r="W503" i="7"/>
  <c r="W497" i="7"/>
  <c r="W399" i="7"/>
  <c r="W398" i="7"/>
  <c r="W397" i="7"/>
  <c r="W396" i="7"/>
  <c r="W395" i="7"/>
  <c r="W394" i="7"/>
  <c r="W412" i="7"/>
  <c r="W279" i="7"/>
  <c r="W266" i="7"/>
  <c r="W265" i="7"/>
  <c r="W264" i="7"/>
  <c r="W263" i="7"/>
  <c r="W262" i="7"/>
  <c r="W261" i="7"/>
  <c r="W40" i="7"/>
  <c r="V420" i="7"/>
  <c r="V280" i="7"/>
  <c r="V418" i="7"/>
  <c r="V426" i="7"/>
  <c r="V419" i="7"/>
  <c r="V423" i="7"/>
  <c r="V443" i="7"/>
  <c r="V447" i="7"/>
  <c r="V451" i="7"/>
  <c r="V471" i="7"/>
  <c r="V475" i="7"/>
  <c r="V413" i="7"/>
  <c r="V444" i="7"/>
  <c r="V448" i="7"/>
  <c r="V452" i="7"/>
  <c r="V472" i="7"/>
  <c r="V476" i="7"/>
  <c r="V424" i="7"/>
  <c r="V422" i="7"/>
  <c r="V421" i="7"/>
  <c r="V425" i="7"/>
  <c r="V445" i="7"/>
  <c r="V449" i="7"/>
  <c r="V469" i="7"/>
  <c r="V473" i="7"/>
  <c r="V477" i="7"/>
  <c r="V446" i="7"/>
  <c r="V450" i="7"/>
  <c r="V470" i="7"/>
  <c r="V474" i="7"/>
  <c r="V478" i="7"/>
  <c r="U92" i="7"/>
  <c r="AB83" i="7" l="1"/>
  <c r="AC589" i="7"/>
  <c r="AC568" i="7"/>
  <c r="AC569" i="7"/>
  <c r="AC571" i="7"/>
  <c r="AC567" i="7" s="1"/>
  <c r="AA550" i="7"/>
  <c r="AA552" i="7" s="1"/>
  <c r="AC502" i="7"/>
  <c r="AC496" i="7"/>
  <c r="AC542" i="7"/>
  <c r="AC538" i="7"/>
  <c r="AC534" i="7"/>
  <c r="AC530" i="7"/>
  <c r="AC41" i="7"/>
  <c r="AC45" i="7"/>
  <c r="AC38" i="7"/>
  <c r="AC563" i="7"/>
  <c r="AD559" i="7"/>
  <c r="V417" i="7"/>
  <c r="AC51" i="7"/>
  <c r="AC672" i="7"/>
  <c r="AC670" i="7"/>
  <c r="AC668" i="7"/>
  <c r="AC666" i="7"/>
  <c r="AC664" i="7"/>
  <c r="AC641" i="7"/>
  <c r="AC671" i="7"/>
  <c r="AC667" i="7"/>
  <c r="AC673" i="7"/>
  <c r="AC665" i="7"/>
  <c r="AC632" i="7"/>
  <c r="AC669" i="7"/>
  <c r="AC639" i="7"/>
  <c r="AC637" i="7"/>
  <c r="AC635" i="7"/>
  <c r="AC640" i="7"/>
  <c r="AC638" i="7"/>
  <c r="AC636" i="7"/>
  <c r="AC634" i="7"/>
  <c r="AC633" i="7"/>
  <c r="AC606" i="7"/>
  <c r="AC604" i="7"/>
  <c r="AC602" i="7"/>
  <c r="AC600" i="7"/>
  <c r="AC607" i="7"/>
  <c r="AC609" i="7"/>
  <c r="AC608" i="7"/>
  <c r="AC605" i="7"/>
  <c r="AC603" i="7"/>
  <c r="AC601" i="7"/>
  <c r="AC52" i="7"/>
  <c r="AC31" i="7"/>
  <c r="W81" i="7"/>
  <c r="V92" i="7"/>
  <c r="W284" i="7"/>
  <c r="W42" i="7"/>
  <c r="W642" i="7"/>
  <c r="W627" i="7" s="1"/>
  <c r="W90" i="7" s="1"/>
  <c r="W610" i="7"/>
  <c r="W595" i="7" s="1"/>
  <c r="W89" i="7" s="1"/>
  <c r="W423" i="7"/>
  <c r="W425" i="7"/>
  <c r="W420" i="7"/>
  <c r="W424" i="7"/>
  <c r="W444" i="7"/>
  <c r="W448" i="7"/>
  <c r="W452" i="7"/>
  <c r="W472" i="7"/>
  <c r="W476" i="7"/>
  <c r="W445" i="7"/>
  <c r="W449" i="7"/>
  <c r="W469" i="7"/>
  <c r="W473" i="7"/>
  <c r="W477" i="7"/>
  <c r="X575" i="7"/>
  <c r="W674" i="7"/>
  <c r="W659" i="7" s="1"/>
  <c r="W91" i="7" s="1"/>
  <c r="X685" i="7"/>
  <c r="X684" i="7"/>
  <c r="X682" i="7"/>
  <c r="X681" i="7"/>
  <c r="X679" i="7"/>
  <c r="X678" i="7"/>
  <c r="X344" i="7"/>
  <c r="X343" i="7"/>
  <c r="X342" i="7"/>
  <c r="X341" i="7"/>
  <c r="X340" i="7"/>
  <c r="X338" i="7"/>
  <c r="X337" i="7"/>
  <c r="X336" i="7"/>
  <c r="X335" i="7"/>
  <c r="X653" i="7"/>
  <c r="X652" i="7"/>
  <c r="X651" i="7"/>
  <c r="X650" i="7"/>
  <c r="X649" i="7"/>
  <c r="X648" i="7"/>
  <c r="X647" i="7"/>
  <c r="X646" i="7"/>
  <c r="X318" i="7"/>
  <c r="X317" i="7"/>
  <c r="X316" i="7"/>
  <c r="X315" i="7"/>
  <c r="X314" i="7"/>
  <c r="X313" i="7"/>
  <c r="X312" i="7"/>
  <c r="X311" i="7"/>
  <c r="X310" i="7"/>
  <c r="X309" i="7"/>
  <c r="X621" i="7"/>
  <c r="X620" i="7"/>
  <c r="X619" i="7"/>
  <c r="X618" i="7"/>
  <c r="X617" i="7"/>
  <c r="X616" i="7"/>
  <c r="X615" i="7"/>
  <c r="X614" i="7"/>
  <c r="X293" i="7"/>
  <c r="X292" i="7"/>
  <c r="X291" i="7"/>
  <c r="X290" i="7"/>
  <c r="X289" i="7"/>
  <c r="X288" i="7"/>
  <c r="X287" i="7"/>
  <c r="X286" i="7"/>
  <c r="X285" i="7"/>
  <c r="X503" i="7"/>
  <c r="X497" i="7"/>
  <c r="X412" i="7"/>
  <c r="X399" i="7"/>
  <c r="X398" i="7"/>
  <c r="X397" i="7"/>
  <c r="X396" i="7"/>
  <c r="X395" i="7"/>
  <c r="X394" i="7"/>
  <c r="X339" i="7"/>
  <c r="X266" i="7"/>
  <c r="X265" i="7"/>
  <c r="X264" i="7"/>
  <c r="X263" i="7"/>
  <c r="X262" i="7"/>
  <c r="X261" i="7"/>
  <c r="X279" i="7"/>
  <c r="X40" i="7"/>
  <c r="W280" i="7"/>
  <c r="W419" i="7"/>
  <c r="W421" i="7"/>
  <c r="W418" i="7"/>
  <c r="W422" i="7"/>
  <c r="W426" i="7"/>
  <c r="W446" i="7"/>
  <c r="W450" i="7"/>
  <c r="W470" i="7"/>
  <c r="W474" i="7"/>
  <c r="W478" i="7"/>
  <c r="W443" i="7"/>
  <c r="W447" i="7"/>
  <c r="W451" i="7"/>
  <c r="W471" i="7"/>
  <c r="W475" i="7"/>
  <c r="W413" i="7"/>
  <c r="AC83" i="7" l="1"/>
  <c r="AD589" i="7"/>
  <c r="AD568" i="7"/>
  <c r="AD569" i="7"/>
  <c r="AD571" i="7"/>
  <c r="AD567" i="7" s="1"/>
  <c r="AB550" i="7"/>
  <c r="AB552" i="7" s="1"/>
  <c r="AD542" i="7"/>
  <c r="AD538" i="7"/>
  <c r="AD534" i="7"/>
  <c r="AD530" i="7"/>
  <c r="AD502" i="7"/>
  <c r="AD496" i="7"/>
  <c r="AD41" i="7"/>
  <c r="AD45" i="7"/>
  <c r="AD38" i="7"/>
  <c r="AD563" i="7"/>
  <c r="AE559" i="7"/>
  <c r="W417" i="7"/>
  <c r="AD51" i="7"/>
  <c r="AD672" i="7"/>
  <c r="AD670" i="7"/>
  <c r="AD668" i="7"/>
  <c r="AD666" i="7"/>
  <c r="AD665" i="7"/>
  <c r="AD640" i="7"/>
  <c r="AD639" i="7"/>
  <c r="AD638" i="7"/>
  <c r="AD637" i="7"/>
  <c r="AD636" i="7"/>
  <c r="AD635" i="7"/>
  <c r="AD634" i="7"/>
  <c r="AD633" i="7"/>
  <c r="AD632" i="7"/>
  <c r="AD609" i="7"/>
  <c r="AD608" i="7"/>
  <c r="AD607" i="7"/>
  <c r="AD669" i="7"/>
  <c r="AD664" i="7"/>
  <c r="AD671" i="7"/>
  <c r="AD673" i="7"/>
  <c r="AD667" i="7"/>
  <c r="AD641" i="7"/>
  <c r="AD606" i="7"/>
  <c r="AD604" i="7"/>
  <c r="AD602" i="7"/>
  <c r="AD600" i="7"/>
  <c r="AD605" i="7"/>
  <c r="AD603" i="7"/>
  <c r="AD601" i="7"/>
  <c r="AD52" i="7"/>
  <c r="AD31" i="7"/>
  <c r="X284" i="7"/>
  <c r="W92" i="7"/>
  <c r="X422" i="7"/>
  <c r="X280" i="7"/>
  <c r="X420" i="7"/>
  <c r="X421" i="7"/>
  <c r="X425" i="7"/>
  <c r="X445" i="7"/>
  <c r="X449" i="7"/>
  <c r="X469" i="7"/>
  <c r="X473" i="7"/>
  <c r="X477" i="7"/>
  <c r="X446" i="7"/>
  <c r="X450" i="7"/>
  <c r="X470" i="7"/>
  <c r="X474" i="7"/>
  <c r="X478" i="7"/>
  <c r="Y575" i="7"/>
  <c r="X42" i="7"/>
  <c r="X81" i="7"/>
  <c r="X610" i="7"/>
  <c r="X595" i="7" s="1"/>
  <c r="X89" i="7" s="1"/>
  <c r="X642" i="7"/>
  <c r="X627" i="7" s="1"/>
  <c r="X90" i="7" s="1"/>
  <c r="X674" i="7"/>
  <c r="X659" i="7" s="1"/>
  <c r="X91" i="7" s="1"/>
  <c r="Y685" i="7"/>
  <c r="Y684" i="7"/>
  <c r="Y682" i="7"/>
  <c r="Y681" i="7"/>
  <c r="Y679" i="7"/>
  <c r="Y678" i="7"/>
  <c r="Y344" i="7"/>
  <c r="Y343" i="7"/>
  <c r="Y342" i="7"/>
  <c r="Y341" i="7"/>
  <c r="Y340" i="7"/>
  <c r="Y339" i="7"/>
  <c r="Y338" i="7"/>
  <c r="Y337" i="7"/>
  <c r="Y336" i="7"/>
  <c r="Y318" i="7"/>
  <c r="Y317" i="7"/>
  <c r="Y316" i="7"/>
  <c r="Y315" i="7"/>
  <c r="Y314" i="7"/>
  <c r="Y313" i="7"/>
  <c r="Y312" i="7"/>
  <c r="Y335" i="7"/>
  <c r="Y653" i="7"/>
  <c r="Y652" i="7"/>
  <c r="Y651" i="7"/>
  <c r="Y650" i="7"/>
  <c r="Y649" i="7"/>
  <c r="Y648" i="7"/>
  <c r="Y647" i="7"/>
  <c r="Y646" i="7"/>
  <c r="Y311" i="7"/>
  <c r="Y293" i="7"/>
  <c r="Y292" i="7"/>
  <c r="Y291" i="7"/>
  <c r="Y290" i="7"/>
  <c r="Y289" i="7"/>
  <c r="Y288" i="7"/>
  <c r="Y310" i="7"/>
  <c r="Y309" i="7"/>
  <c r="Y621" i="7"/>
  <c r="Y620" i="7"/>
  <c r="Y619" i="7"/>
  <c r="Y618" i="7"/>
  <c r="Y617" i="7"/>
  <c r="Y616" i="7"/>
  <c r="Y615" i="7"/>
  <c r="Y614" i="7"/>
  <c r="Y287" i="7"/>
  <c r="Y286" i="7"/>
  <c r="Y285" i="7"/>
  <c r="Y503" i="7"/>
  <c r="Y497" i="7"/>
  <c r="Y399" i="7"/>
  <c r="Y398" i="7"/>
  <c r="Y397" i="7"/>
  <c r="Y396" i="7"/>
  <c r="Y395" i="7"/>
  <c r="Y394" i="7"/>
  <c r="Y412" i="7"/>
  <c r="Y279" i="7"/>
  <c r="Y266" i="7"/>
  <c r="Y265" i="7"/>
  <c r="Y264" i="7"/>
  <c r="Y263" i="7"/>
  <c r="Y262" i="7"/>
  <c r="Y261" i="7"/>
  <c r="Y40" i="7"/>
  <c r="X418" i="7"/>
  <c r="X426" i="7"/>
  <c r="X424" i="7"/>
  <c r="X419" i="7"/>
  <c r="X423" i="7"/>
  <c r="X443" i="7"/>
  <c r="X447" i="7"/>
  <c r="X451" i="7"/>
  <c r="X471" i="7"/>
  <c r="X475" i="7"/>
  <c r="X413" i="7"/>
  <c r="X444" i="7"/>
  <c r="X448" i="7"/>
  <c r="X452" i="7"/>
  <c r="X472" i="7"/>
  <c r="X476" i="7"/>
  <c r="AD83" i="7" l="1"/>
  <c r="AE589" i="7"/>
  <c r="AE568" i="7"/>
  <c r="AE569" i="7"/>
  <c r="AE571" i="7"/>
  <c r="AE567" i="7"/>
  <c r="AC550" i="7"/>
  <c r="AC552" i="7" s="1"/>
  <c r="AE502" i="7"/>
  <c r="AE496" i="7"/>
  <c r="AE542" i="7"/>
  <c r="AE538" i="7"/>
  <c r="AE530" i="7"/>
  <c r="AE534" i="7"/>
  <c r="AE41" i="7"/>
  <c r="AE45" i="7"/>
  <c r="AE38" i="7"/>
  <c r="AE563" i="7"/>
  <c r="AF559" i="7"/>
  <c r="W102" i="7"/>
  <c r="W103" i="7" s="1"/>
  <c r="X417" i="7"/>
  <c r="AE51" i="7"/>
  <c r="AE673" i="7"/>
  <c r="AE672" i="7"/>
  <c r="AE671" i="7"/>
  <c r="AE670" i="7"/>
  <c r="AE669" i="7"/>
  <c r="AE668" i="7"/>
  <c r="AE667" i="7"/>
  <c r="AE666" i="7"/>
  <c r="AE665" i="7"/>
  <c r="AE664" i="7"/>
  <c r="AE639" i="7"/>
  <c r="AE637" i="7"/>
  <c r="AE641" i="7"/>
  <c r="AE640" i="7"/>
  <c r="AE638" i="7"/>
  <c r="AE636" i="7"/>
  <c r="AE634" i="7"/>
  <c r="AE632" i="7"/>
  <c r="AE608" i="7"/>
  <c r="AE600" i="7"/>
  <c r="AE635" i="7"/>
  <c r="AE633" i="7"/>
  <c r="AE607" i="7"/>
  <c r="AE605" i="7"/>
  <c r="AE603" i="7"/>
  <c r="AE601" i="7"/>
  <c r="AE609" i="7"/>
  <c r="AE606" i="7"/>
  <c r="AE604" i="7"/>
  <c r="AE602" i="7"/>
  <c r="AE31" i="7"/>
  <c r="AE52" i="7"/>
  <c r="Y284" i="7"/>
  <c r="Y674" i="7"/>
  <c r="Y659" i="7" s="1"/>
  <c r="Y91" i="7" s="1"/>
  <c r="Y42" i="7"/>
  <c r="Z685" i="7"/>
  <c r="Z684" i="7"/>
  <c r="Z682" i="7"/>
  <c r="Z681" i="7"/>
  <c r="Z679" i="7"/>
  <c r="Z678" i="7"/>
  <c r="Z344" i="7"/>
  <c r="Z343" i="7"/>
  <c r="Z342" i="7"/>
  <c r="Z341" i="7"/>
  <c r="Z340" i="7"/>
  <c r="Z339" i="7"/>
  <c r="Z338" i="7"/>
  <c r="Z337" i="7"/>
  <c r="Z336" i="7"/>
  <c r="Z335" i="7"/>
  <c r="Z653" i="7"/>
  <c r="Z652" i="7"/>
  <c r="Z651" i="7"/>
  <c r="Z650" i="7"/>
  <c r="Z649" i="7"/>
  <c r="Z648" i="7"/>
  <c r="Z647" i="7"/>
  <c r="Z646" i="7"/>
  <c r="Z318" i="7"/>
  <c r="Z317" i="7"/>
  <c r="Z316" i="7"/>
  <c r="Z315" i="7"/>
  <c r="Z314" i="7"/>
  <c r="Z313" i="7"/>
  <c r="Z312" i="7"/>
  <c r="Z311" i="7"/>
  <c r="Z310" i="7"/>
  <c r="Z309" i="7"/>
  <c r="Z621" i="7"/>
  <c r="Z620" i="7"/>
  <c r="Z619" i="7"/>
  <c r="Z618" i="7"/>
  <c r="Z617" i="7"/>
  <c r="Z616" i="7"/>
  <c r="Z615" i="7"/>
  <c r="Z614" i="7"/>
  <c r="Z293" i="7"/>
  <c r="Z292" i="7"/>
  <c r="Z291" i="7"/>
  <c r="Z290" i="7"/>
  <c r="Z289" i="7"/>
  <c r="Z288" i="7"/>
  <c r="Z287" i="7"/>
  <c r="Z286" i="7"/>
  <c r="Z285" i="7"/>
  <c r="Z503" i="7"/>
  <c r="Z497" i="7"/>
  <c r="Z412" i="7"/>
  <c r="Z399" i="7"/>
  <c r="Z398" i="7"/>
  <c r="Z397" i="7"/>
  <c r="Z396" i="7"/>
  <c r="Z395" i="7"/>
  <c r="Z394" i="7"/>
  <c r="Z266" i="7"/>
  <c r="Z265" i="7"/>
  <c r="Z264" i="7"/>
  <c r="Z263" i="7"/>
  <c r="Z262" i="7"/>
  <c r="Z261" i="7"/>
  <c r="Z279" i="7"/>
  <c r="Z40" i="7"/>
  <c r="Y280" i="7"/>
  <c r="Y425" i="7"/>
  <c r="Y419" i="7"/>
  <c r="Y418" i="7"/>
  <c r="Y422" i="7"/>
  <c r="Y426" i="7"/>
  <c r="Y446" i="7"/>
  <c r="Y450" i="7"/>
  <c r="Y470" i="7"/>
  <c r="Y474" i="7"/>
  <c r="Y478" i="7"/>
  <c r="Y443" i="7"/>
  <c r="Y447" i="7"/>
  <c r="Y451" i="7"/>
  <c r="Y471" i="7"/>
  <c r="Y475" i="7"/>
  <c r="Y413" i="7"/>
  <c r="Y81" i="7"/>
  <c r="Y610" i="7"/>
  <c r="Y595" i="7" s="1"/>
  <c r="Y89" i="7" s="1"/>
  <c r="Y642" i="7"/>
  <c r="Y627" i="7" s="1"/>
  <c r="Y90" i="7" s="1"/>
  <c r="X92" i="7"/>
  <c r="Y421" i="7"/>
  <c r="Y423" i="7"/>
  <c r="Y420" i="7"/>
  <c r="Y424" i="7"/>
  <c r="Y444" i="7"/>
  <c r="Y448" i="7"/>
  <c r="Y452" i="7"/>
  <c r="Y472" i="7"/>
  <c r="Y476" i="7"/>
  <c r="Y445" i="7"/>
  <c r="Y449" i="7"/>
  <c r="Y469" i="7"/>
  <c r="Y473" i="7"/>
  <c r="Y477" i="7"/>
  <c r="Z575" i="7"/>
  <c r="AE83" i="7" l="1"/>
  <c r="AF589" i="7"/>
  <c r="W575" i="7"/>
  <c r="AF568" i="7"/>
  <c r="AF569" i="7"/>
  <c r="AF571" i="7"/>
  <c r="AF567" i="7" s="1"/>
  <c r="AD550" i="7"/>
  <c r="AD552" i="7" s="1"/>
  <c r="AF534" i="7"/>
  <c r="AF502" i="7"/>
  <c r="AF496" i="7"/>
  <c r="AF542" i="7"/>
  <c r="AF538" i="7"/>
  <c r="AF530" i="7"/>
  <c r="AF41" i="7"/>
  <c r="AF45" i="7"/>
  <c r="AF38" i="7"/>
  <c r="AF563" i="7"/>
  <c r="AG559" i="7"/>
  <c r="Y417" i="7"/>
  <c r="AF51" i="7"/>
  <c r="AF673" i="7"/>
  <c r="AF671" i="7"/>
  <c r="AF669" i="7"/>
  <c r="AF667" i="7"/>
  <c r="AF665" i="7"/>
  <c r="AF672" i="7"/>
  <c r="AF668" i="7"/>
  <c r="AF664" i="7"/>
  <c r="AF639" i="7"/>
  <c r="AF637" i="7"/>
  <c r="AF635" i="7"/>
  <c r="AF633" i="7"/>
  <c r="AF609" i="7"/>
  <c r="AF670" i="7"/>
  <c r="AF666" i="7"/>
  <c r="AF641" i="7"/>
  <c r="AF640" i="7"/>
  <c r="AF638" i="7"/>
  <c r="AF636" i="7"/>
  <c r="AF606" i="7"/>
  <c r="AF605" i="7"/>
  <c r="AF604" i="7"/>
  <c r="AF603" i="7"/>
  <c r="AF602" i="7"/>
  <c r="AF601" i="7"/>
  <c r="AF600" i="7"/>
  <c r="AF607" i="7"/>
  <c r="AF634" i="7"/>
  <c r="AF608" i="7"/>
  <c r="AF632" i="7"/>
  <c r="AF31" i="7"/>
  <c r="AF52" i="7"/>
  <c r="X102" i="7"/>
  <c r="X103" i="7" s="1"/>
  <c r="Z284" i="7"/>
  <c r="AA685" i="7"/>
  <c r="AA683" i="7"/>
  <c r="AA682" i="7"/>
  <c r="AA681" i="7"/>
  <c r="AA679" i="7"/>
  <c r="AA678" i="7"/>
  <c r="AA344" i="7"/>
  <c r="AA343" i="7"/>
  <c r="AA342" i="7"/>
  <c r="AA341" i="7"/>
  <c r="AA340" i="7"/>
  <c r="AA339" i="7"/>
  <c r="AA338" i="7"/>
  <c r="AA337" i="7"/>
  <c r="AA335" i="7"/>
  <c r="AA318" i="7"/>
  <c r="AA317" i="7"/>
  <c r="AA316" i="7"/>
  <c r="AA315" i="7"/>
  <c r="AA314" i="7"/>
  <c r="AA313" i="7"/>
  <c r="AA312" i="7"/>
  <c r="AA336" i="7"/>
  <c r="AA653" i="7"/>
  <c r="AA652" i="7"/>
  <c r="AA651" i="7"/>
  <c r="AA650" i="7"/>
  <c r="AA649" i="7"/>
  <c r="AA648" i="7"/>
  <c r="AA647" i="7"/>
  <c r="AA646" i="7"/>
  <c r="AA293" i="7"/>
  <c r="AA292" i="7"/>
  <c r="AA291" i="7"/>
  <c r="AA290" i="7"/>
  <c r="AA289" i="7"/>
  <c r="AA288" i="7"/>
  <c r="AA311" i="7"/>
  <c r="AA310" i="7"/>
  <c r="AA309" i="7"/>
  <c r="AA621" i="7"/>
  <c r="AA620" i="7"/>
  <c r="AA619" i="7"/>
  <c r="AA618" i="7"/>
  <c r="AA617" i="7"/>
  <c r="AA616" i="7"/>
  <c r="AA615" i="7"/>
  <c r="AA613" i="7"/>
  <c r="AA286" i="7"/>
  <c r="AA287" i="7"/>
  <c r="AA285" i="7"/>
  <c r="AA503" i="7"/>
  <c r="AA497" i="7"/>
  <c r="AA399" i="7"/>
  <c r="AA398" i="7"/>
  <c r="AA397" i="7"/>
  <c r="AA396" i="7"/>
  <c r="AA395" i="7"/>
  <c r="AA394" i="7"/>
  <c r="AA412" i="7"/>
  <c r="AA279" i="7"/>
  <c r="AA266" i="7"/>
  <c r="AA265" i="7"/>
  <c r="AA264" i="7"/>
  <c r="AA263" i="7"/>
  <c r="AA262" i="7"/>
  <c r="AA261" i="7"/>
  <c r="AA40" i="7"/>
  <c r="Z424" i="7"/>
  <c r="Z422" i="7"/>
  <c r="Z421" i="7"/>
  <c r="Z425" i="7"/>
  <c r="Z445" i="7"/>
  <c r="Z449" i="7"/>
  <c r="Z469" i="7"/>
  <c r="Z473" i="7"/>
  <c r="Z477" i="7"/>
  <c r="Z446" i="7"/>
  <c r="Z450" i="7"/>
  <c r="Z470" i="7"/>
  <c r="Z474" i="7"/>
  <c r="Z478" i="7"/>
  <c r="AA575" i="7"/>
  <c r="Z42" i="7"/>
  <c r="Z81" i="7"/>
  <c r="Z610" i="7"/>
  <c r="Z595" i="7" s="1"/>
  <c r="Z89" i="7" s="1"/>
  <c r="Z642" i="7"/>
  <c r="Z627" i="7" s="1"/>
  <c r="Z90" i="7" s="1"/>
  <c r="Z674" i="7"/>
  <c r="Z659" i="7" s="1"/>
  <c r="Z91" i="7" s="1"/>
  <c r="Z420" i="7"/>
  <c r="Z280" i="7"/>
  <c r="Z418" i="7"/>
  <c r="Z426" i="7"/>
  <c r="Z419" i="7"/>
  <c r="Z423" i="7"/>
  <c r="Z443" i="7"/>
  <c r="Z447" i="7"/>
  <c r="Z451" i="7"/>
  <c r="Z471" i="7"/>
  <c r="Z475" i="7"/>
  <c r="Z413" i="7"/>
  <c r="Z444" i="7"/>
  <c r="Z448" i="7"/>
  <c r="Z452" i="7"/>
  <c r="Z472" i="7"/>
  <c r="Z476" i="7"/>
  <c r="Y92" i="7"/>
  <c r="AF83" i="7" l="1"/>
  <c r="AG589" i="7"/>
  <c r="AG568" i="7"/>
  <c r="AG569" i="7"/>
  <c r="AG571" i="7"/>
  <c r="AG567" i="7" s="1"/>
  <c r="AE550" i="7"/>
  <c r="AE552" i="7" s="1"/>
  <c r="AG502" i="7"/>
  <c r="AG496" i="7"/>
  <c r="AG542" i="7"/>
  <c r="AG538" i="7"/>
  <c r="AG534" i="7"/>
  <c r="AG530" i="7"/>
  <c r="AG41" i="7"/>
  <c r="AG45" i="7"/>
  <c r="AG38" i="7"/>
  <c r="AG563" i="7"/>
  <c r="AH559" i="7"/>
  <c r="Z102" i="7"/>
  <c r="Z103" i="7" s="1"/>
  <c r="Z417" i="7"/>
  <c r="AG51" i="7"/>
  <c r="Y102" i="7"/>
  <c r="Y103" i="7" s="1"/>
  <c r="AG664" i="7"/>
  <c r="AG641" i="7"/>
  <c r="AG673" i="7"/>
  <c r="AG671" i="7"/>
  <c r="AG669" i="7"/>
  <c r="AG667" i="7"/>
  <c r="AG670" i="7"/>
  <c r="AG666" i="7"/>
  <c r="AG640" i="7"/>
  <c r="AG638" i="7"/>
  <c r="AG636" i="7"/>
  <c r="AG672" i="7"/>
  <c r="AG668" i="7"/>
  <c r="AG665" i="7"/>
  <c r="AG639" i="7"/>
  <c r="AG637" i="7"/>
  <c r="AG635" i="7"/>
  <c r="AG633" i="7"/>
  <c r="AG609" i="7"/>
  <c r="AG607" i="7"/>
  <c r="AG634" i="7"/>
  <c r="AG605" i="7"/>
  <c r="AG603" i="7"/>
  <c r="AG601" i="7"/>
  <c r="AG608" i="7"/>
  <c r="AG632" i="7"/>
  <c r="AG606" i="7"/>
  <c r="AG604" i="7"/>
  <c r="AG602" i="7"/>
  <c r="AG600" i="7"/>
  <c r="AG52" i="7"/>
  <c r="AG31" i="7"/>
  <c r="AA284" i="7"/>
  <c r="AA642" i="7"/>
  <c r="AA627" i="7" s="1"/>
  <c r="AA90" i="7" s="1"/>
  <c r="AA610" i="7"/>
  <c r="AA595" i="7" s="1"/>
  <c r="AA89" i="7" s="1"/>
  <c r="AA81" i="7"/>
  <c r="AB685" i="7"/>
  <c r="AB683" i="7"/>
  <c r="AB682" i="7"/>
  <c r="AB680" i="7"/>
  <c r="AB679" i="7"/>
  <c r="AB678" i="7"/>
  <c r="AB344" i="7"/>
  <c r="AB343" i="7"/>
  <c r="AB342" i="7"/>
  <c r="AB341" i="7"/>
  <c r="AB340" i="7"/>
  <c r="AB339" i="7"/>
  <c r="AB338" i="7"/>
  <c r="AB337" i="7"/>
  <c r="AB336" i="7"/>
  <c r="AB335" i="7"/>
  <c r="AB653" i="7"/>
  <c r="AB652" i="7"/>
  <c r="AB651" i="7"/>
  <c r="AB650" i="7"/>
  <c r="AB649" i="7"/>
  <c r="AB648" i="7"/>
  <c r="AB647" i="7"/>
  <c r="AB646" i="7"/>
  <c r="AB318" i="7"/>
  <c r="AB317" i="7"/>
  <c r="AB316" i="7"/>
  <c r="AB315" i="7"/>
  <c r="AB314" i="7"/>
  <c r="AB313" i="7"/>
  <c r="AB312" i="7"/>
  <c r="AB311" i="7"/>
  <c r="AB310" i="7"/>
  <c r="AB309" i="7"/>
  <c r="AB621" i="7"/>
  <c r="AB620" i="7"/>
  <c r="AB619" i="7"/>
  <c r="AB618" i="7"/>
  <c r="AB617" i="7"/>
  <c r="AB616" i="7"/>
  <c r="AB615" i="7"/>
  <c r="AB613" i="7"/>
  <c r="AB293" i="7"/>
  <c r="AB292" i="7"/>
  <c r="AB291" i="7"/>
  <c r="AB290" i="7"/>
  <c r="AB289" i="7"/>
  <c r="AB288" i="7"/>
  <c r="AB287" i="7"/>
  <c r="AB286" i="7"/>
  <c r="AB285" i="7"/>
  <c r="AB284" i="7"/>
  <c r="AB503" i="7"/>
  <c r="AB497" i="7"/>
  <c r="AB412" i="7"/>
  <c r="AB399" i="7"/>
  <c r="AB398" i="7"/>
  <c r="AB397" i="7"/>
  <c r="AB396" i="7"/>
  <c r="AB395" i="7"/>
  <c r="AB394" i="7"/>
  <c r="AB279" i="7"/>
  <c r="AB266" i="7"/>
  <c r="AB265" i="7"/>
  <c r="AB264" i="7"/>
  <c r="AB263" i="7"/>
  <c r="AB262" i="7"/>
  <c r="AB261" i="7"/>
  <c r="AB40" i="7"/>
  <c r="AA423" i="7"/>
  <c r="AA425" i="7"/>
  <c r="AA420" i="7"/>
  <c r="AA424" i="7"/>
  <c r="AA444" i="7"/>
  <c r="AA448" i="7"/>
  <c r="AA452" i="7"/>
  <c r="AA472" i="7"/>
  <c r="AA476" i="7"/>
  <c r="AA445" i="7"/>
  <c r="AA449" i="7"/>
  <c r="AA469" i="7"/>
  <c r="AA473" i="7"/>
  <c r="AA477" i="7"/>
  <c r="AB575" i="7"/>
  <c r="Z92" i="7"/>
  <c r="AA42" i="7"/>
  <c r="AA674" i="7"/>
  <c r="AA659" i="7" s="1"/>
  <c r="AA91" i="7" s="1"/>
  <c r="AA280" i="7"/>
  <c r="AA419" i="7"/>
  <c r="AA421" i="7"/>
  <c r="AA418" i="7"/>
  <c r="AA422" i="7"/>
  <c r="AA426" i="7"/>
  <c r="AA446" i="7"/>
  <c r="AA450" i="7"/>
  <c r="AA470" i="7"/>
  <c r="AA474" i="7"/>
  <c r="AA478" i="7"/>
  <c r="AA443" i="7"/>
  <c r="AA447" i="7"/>
  <c r="AA451" i="7"/>
  <c r="AA471" i="7"/>
  <c r="AA475" i="7"/>
  <c r="AA413" i="7"/>
  <c r="AG83" i="7" l="1"/>
  <c r="AH589" i="7"/>
  <c r="AH568" i="7"/>
  <c r="AH569" i="7"/>
  <c r="AH571" i="7"/>
  <c r="AH567" i="7" s="1"/>
  <c r="AF550" i="7"/>
  <c r="AF552" i="7" s="1"/>
  <c r="AH496" i="7"/>
  <c r="AH534" i="7"/>
  <c r="AH502" i="7"/>
  <c r="AH542" i="7"/>
  <c r="AH538" i="7"/>
  <c r="AH530" i="7"/>
  <c r="AH41" i="7"/>
  <c r="AH45" i="7"/>
  <c r="AH38" i="7"/>
  <c r="AH563" i="7"/>
  <c r="AI559" i="7"/>
  <c r="AA417" i="7"/>
  <c r="AH51" i="7"/>
  <c r="AH672" i="7"/>
  <c r="AH670" i="7"/>
  <c r="AH668" i="7"/>
  <c r="AH666" i="7"/>
  <c r="AH673" i="7"/>
  <c r="AH669" i="7"/>
  <c r="AH641" i="7"/>
  <c r="AH640" i="7"/>
  <c r="AH639" i="7"/>
  <c r="AH638" i="7"/>
  <c r="AH637" i="7"/>
  <c r="AH636" i="7"/>
  <c r="AH635" i="7"/>
  <c r="AH634" i="7"/>
  <c r="AH633" i="7"/>
  <c r="AH632" i="7"/>
  <c r="AH609" i="7"/>
  <c r="AH608" i="7"/>
  <c r="AH607" i="7"/>
  <c r="AH671" i="7"/>
  <c r="AH667" i="7"/>
  <c r="AH665" i="7"/>
  <c r="AH664" i="7"/>
  <c r="AH606" i="7"/>
  <c r="AH604" i="7"/>
  <c r="AH602" i="7"/>
  <c r="AH600" i="7"/>
  <c r="AH605" i="7"/>
  <c r="AH603" i="7"/>
  <c r="AH601" i="7"/>
  <c r="AH52" i="7"/>
  <c r="AH31" i="7"/>
  <c r="AA92" i="7"/>
  <c r="AB610" i="7"/>
  <c r="AB595" i="7" s="1"/>
  <c r="AB89" i="7" s="1"/>
  <c r="AB674" i="7"/>
  <c r="AB659" i="7" s="1"/>
  <c r="AB91" i="7" s="1"/>
  <c r="AB42" i="7"/>
  <c r="AB642" i="7"/>
  <c r="AB627" i="7" s="1"/>
  <c r="AB90" i="7" s="1"/>
  <c r="AB81" i="7"/>
  <c r="AC685" i="7"/>
  <c r="AC683" i="7"/>
  <c r="AC682" i="7"/>
  <c r="AC680" i="7"/>
  <c r="AC679" i="7"/>
  <c r="AC678" i="7"/>
  <c r="AC344" i="7"/>
  <c r="AC343" i="7"/>
  <c r="AC342" i="7"/>
  <c r="AC341" i="7"/>
  <c r="AC340" i="7"/>
  <c r="AC339" i="7"/>
  <c r="AC338" i="7"/>
  <c r="AC337" i="7"/>
  <c r="AC336" i="7"/>
  <c r="AC318" i="7"/>
  <c r="AC317" i="7"/>
  <c r="AC316" i="7"/>
  <c r="AC315" i="7"/>
  <c r="AC314" i="7"/>
  <c r="AC313" i="7"/>
  <c r="AC312" i="7"/>
  <c r="AC335" i="7"/>
  <c r="AC653" i="7"/>
  <c r="AC652" i="7"/>
  <c r="AC651" i="7"/>
  <c r="AC650" i="7"/>
  <c r="AC649" i="7"/>
  <c r="AC648" i="7"/>
  <c r="AC647" i="7"/>
  <c r="AC646" i="7"/>
  <c r="AC311" i="7"/>
  <c r="AC293" i="7"/>
  <c r="AC292" i="7"/>
  <c r="AC291" i="7"/>
  <c r="AC290" i="7"/>
  <c r="AC289" i="7"/>
  <c r="AC288" i="7"/>
  <c r="AC310" i="7"/>
  <c r="AC309" i="7"/>
  <c r="AC621" i="7"/>
  <c r="AC620" i="7"/>
  <c r="AC619" i="7"/>
  <c r="AC618" i="7"/>
  <c r="AC617" i="7"/>
  <c r="AC616" i="7"/>
  <c r="AC615" i="7"/>
  <c r="AC613" i="7"/>
  <c r="AC287" i="7"/>
  <c r="AC286" i="7"/>
  <c r="AC285" i="7"/>
  <c r="AC284" i="7"/>
  <c r="AC503" i="7"/>
  <c r="AC497" i="7"/>
  <c r="AC399" i="7"/>
  <c r="AC398" i="7"/>
  <c r="AC397" i="7"/>
  <c r="AC396" i="7"/>
  <c r="AC395" i="7"/>
  <c r="AC394" i="7"/>
  <c r="AC412" i="7"/>
  <c r="AC279" i="7"/>
  <c r="AC266" i="7"/>
  <c r="AC265" i="7"/>
  <c r="AC264" i="7"/>
  <c r="AC263" i="7"/>
  <c r="AC262" i="7"/>
  <c r="AC261" i="7"/>
  <c r="AC40" i="7"/>
  <c r="AB422" i="7"/>
  <c r="AB280" i="7"/>
  <c r="AB420" i="7"/>
  <c r="AB419" i="7"/>
  <c r="AB423" i="7"/>
  <c r="AB443" i="7"/>
  <c r="AB447" i="7"/>
  <c r="AB451" i="7"/>
  <c r="AB471" i="7"/>
  <c r="AB475" i="7"/>
  <c r="AB413" i="7"/>
  <c r="AB444" i="7"/>
  <c r="AB448" i="7"/>
  <c r="AB452" i="7"/>
  <c r="AB472" i="7"/>
  <c r="AB476" i="7"/>
  <c r="AB418" i="7"/>
  <c r="AB426" i="7"/>
  <c r="AB424" i="7"/>
  <c r="AB417" i="7"/>
  <c r="AB421" i="7"/>
  <c r="AB425" i="7"/>
  <c r="AB445" i="7"/>
  <c r="AB449" i="7"/>
  <c r="AB469" i="7"/>
  <c r="AB473" i="7"/>
  <c r="AB477" i="7"/>
  <c r="AB446" i="7"/>
  <c r="AB450" i="7"/>
  <c r="AB470" i="7"/>
  <c r="AB474" i="7"/>
  <c r="AB478" i="7"/>
  <c r="AC575" i="7"/>
  <c r="AH83" i="7" l="1"/>
  <c r="AI589" i="7"/>
  <c r="AI568" i="7"/>
  <c r="AI569" i="7"/>
  <c r="AI571" i="7"/>
  <c r="AI567" i="7" s="1"/>
  <c r="AG550" i="7"/>
  <c r="AG552" i="7" s="1"/>
  <c r="AI502" i="7"/>
  <c r="AI496" i="7"/>
  <c r="AI542" i="7"/>
  <c r="AI538" i="7"/>
  <c r="AI534" i="7"/>
  <c r="AI530" i="7"/>
  <c r="AI41" i="7"/>
  <c r="AI45" i="7"/>
  <c r="AI38" i="7"/>
  <c r="AI563" i="7"/>
  <c r="AJ559" i="7"/>
  <c r="AB102" i="7"/>
  <c r="AB103" i="7" s="1"/>
  <c r="AI51" i="7"/>
  <c r="AA102" i="7"/>
  <c r="AA103" i="7" s="1"/>
  <c r="AI673" i="7"/>
  <c r="AI672" i="7"/>
  <c r="AI671" i="7"/>
  <c r="AI670" i="7"/>
  <c r="AI669" i="7"/>
  <c r="AI668" i="7"/>
  <c r="AI667" i="7"/>
  <c r="AI666" i="7"/>
  <c r="AI665" i="7"/>
  <c r="AI640" i="7"/>
  <c r="AI636" i="7"/>
  <c r="AI641" i="7"/>
  <c r="AI664" i="7"/>
  <c r="AI639" i="7"/>
  <c r="AI637" i="7"/>
  <c r="AI635" i="7"/>
  <c r="AI638" i="7"/>
  <c r="AI634" i="7"/>
  <c r="AI632" i="7"/>
  <c r="AI608" i="7"/>
  <c r="AI606" i="7"/>
  <c r="AI604" i="7"/>
  <c r="AI602" i="7"/>
  <c r="AI600" i="7"/>
  <c r="AI609" i="7"/>
  <c r="AI605" i="7"/>
  <c r="AI603" i="7"/>
  <c r="AI601" i="7"/>
  <c r="AI633" i="7"/>
  <c r="AI607" i="7"/>
  <c r="AI31" i="7"/>
  <c r="AI52" i="7"/>
  <c r="AB92" i="7"/>
  <c r="AC674" i="7"/>
  <c r="AC659" i="7" s="1"/>
  <c r="AC91" i="7" s="1"/>
  <c r="AC42" i="7"/>
  <c r="AD684" i="7"/>
  <c r="AD683" i="7"/>
  <c r="AD682" i="7"/>
  <c r="AD680" i="7"/>
  <c r="AD679" i="7"/>
  <c r="AD678" i="7"/>
  <c r="AD344" i="7"/>
  <c r="AD343" i="7"/>
  <c r="AD342" i="7"/>
  <c r="AD341" i="7"/>
  <c r="AD340" i="7"/>
  <c r="AD339" i="7"/>
  <c r="AD338" i="7"/>
  <c r="AD337" i="7"/>
  <c r="AD336" i="7"/>
  <c r="AD335" i="7"/>
  <c r="AD653" i="7"/>
  <c r="AD652" i="7"/>
  <c r="AD651" i="7"/>
  <c r="AD650" i="7"/>
  <c r="AD649" i="7"/>
  <c r="AD648" i="7"/>
  <c r="AD647" i="7"/>
  <c r="AD646" i="7"/>
  <c r="AD318" i="7"/>
  <c r="AD317" i="7"/>
  <c r="AD316" i="7"/>
  <c r="AD315" i="7"/>
  <c r="AD314" i="7"/>
  <c r="AD313" i="7"/>
  <c r="AD312" i="7"/>
  <c r="AD311" i="7"/>
  <c r="AD310" i="7"/>
  <c r="AD309" i="7"/>
  <c r="AD621" i="7"/>
  <c r="AD620" i="7"/>
  <c r="AD619" i="7"/>
  <c r="AD618" i="7"/>
  <c r="AD617" i="7"/>
  <c r="AD616" i="7"/>
  <c r="AD615" i="7"/>
  <c r="AD613" i="7"/>
  <c r="AD293" i="7"/>
  <c r="AD292" i="7"/>
  <c r="AD291" i="7"/>
  <c r="AD290" i="7"/>
  <c r="AD289" i="7"/>
  <c r="AD288" i="7"/>
  <c r="AD287" i="7"/>
  <c r="AD286" i="7"/>
  <c r="AD285" i="7"/>
  <c r="AD284" i="7"/>
  <c r="AD503" i="7"/>
  <c r="AD497" i="7"/>
  <c r="AD412" i="7"/>
  <c r="AD399" i="7"/>
  <c r="AD398" i="7"/>
  <c r="AD397" i="7"/>
  <c r="AD396" i="7"/>
  <c r="AD395" i="7"/>
  <c r="AD394" i="7"/>
  <c r="AD279" i="7"/>
  <c r="AD266" i="7"/>
  <c r="AD265" i="7"/>
  <c r="AD264" i="7"/>
  <c r="AD263" i="7"/>
  <c r="AD262" i="7"/>
  <c r="AD261" i="7"/>
  <c r="AD40" i="7"/>
  <c r="AC280" i="7"/>
  <c r="AC421" i="7"/>
  <c r="AC419" i="7"/>
  <c r="AC418" i="7"/>
  <c r="AC422" i="7"/>
  <c r="AC426" i="7"/>
  <c r="AC446" i="7"/>
  <c r="AC450" i="7"/>
  <c r="AC470" i="7"/>
  <c r="AC474" i="7"/>
  <c r="AC478" i="7"/>
  <c r="AC443" i="7"/>
  <c r="AC447" i="7"/>
  <c r="AC451" i="7"/>
  <c r="AC471" i="7"/>
  <c r="AC475" i="7"/>
  <c r="AC413" i="7"/>
  <c r="AC81" i="7"/>
  <c r="AC610" i="7"/>
  <c r="AC595" i="7" s="1"/>
  <c r="AC89" i="7" s="1"/>
  <c r="AC642" i="7"/>
  <c r="AC627" i="7" s="1"/>
  <c r="AC90" i="7" s="1"/>
  <c r="AC417" i="7"/>
  <c r="AC425" i="7"/>
  <c r="AC423" i="7"/>
  <c r="AC420" i="7"/>
  <c r="AC424" i="7"/>
  <c r="AC444" i="7"/>
  <c r="AC448" i="7"/>
  <c r="AC452" i="7"/>
  <c r="AC472" i="7"/>
  <c r="AC476" i="7"/>
  <c r="AC445" i="7"/>
  <c r="AC449" i="7"/>
  <c r="AC469" i="7"/>
  <c r="AC473" i="7"/>
  <c r="AC477" i="7"/>
  <c r="AD575" i="7"/>
  <c r="AI83" i="7" l="1"/>
  <c r="AJ589" i="7"/>
  <c r="AJ568" i="7"/>
  <c r="AJ569" i="7"/>
  <c r="AJ571" i="7"/>
  <c r="AJ567" i="7" s="1"/>
  <c r="AH550" i="7"/>
  <c r="AH552" i="7" s="1"/>
  <c r="AJ538" i="7"/>
  <c r="AJ534" i="7"/>
  <c r="AJ530" i="7"/>
  <c r="AJ502" i="7"/>
  <c r="AJ496" i="7"/>
  <c r="AJ542" i="7"/>
  <c r="AJ41" i="7"/>
  <c r="AJ45" i="7"/>
  <c r="AJ38" i="7"/>
  <c r="AJ563" i="7"/>
  <c r="AK559" i="7"/>
  <c r="AJ51" i="7"/>
  <c r="AJ672" i="7"/>
  <c r="AJ670" i="7"/>
  <c r="AJ668" i="7"/>
  <c r="AJ666" i="7"/>
  <c r="AJ664" i="7"/>
  <c r="AJ671" i="7"/>
  <c r="AJ641" i="7"/>
  <c r="AJ667" i="7"/>
  <c r="AJ665" i="7"/>
  <c r="AJ639" i="7"/>
  <c r="AJ637" i="7"/>
  <c r="AJ673" i="7"/>
  <c r="AJ669" i="7"/>
  <c r="AJ640" i="7"/>
  <c r="AJ638" i="7"/>
  <c r="AJ636" i="7"/>
  <c r="AJ634" i="7"/>
  <c r="AJ632" i="7"/>
  <c r="AJ608" i="7"/>
  <c r="AJ606" i="7"/>
  <c r="AJ605" i="7"/>
  <c r="AJ604" i="7"/>
  <c r="AJ603" i="7"/>
  <c r="AJ602" i="7"/>
  <c r="AJ601" i="7"/>
  <c r="AJ600" i="7"/>
  <c r="AJ609" i="7"/>
  <c r="AJ633" i="7"/>
  <c r="AJ607" i="7"/>
  <c r="AJ635" i="7"/>
  <c r="AJ31" i="7"/>
  <c r="AJ52" i="7"/>
  <c r="AE684" i="7"/>
  <c r="AE683" i="7"/>
  <c r="AE682" i="7"/>
  <c r="AE680" i="7"/>
  <c r="AE679" i="7"/>
  <c r="AE678" i="7"/>
  <c r="AE344" i="7"/>
  <c r="AE343" i="7"/>
  <c r="AE342" i="7"/>
  <c r="AE341" i="7"/>
  <c r="AE340" i="7"/>
  <c r="AE339" i="7"/>
  <c r="AE338" i="7"/>
  <c r="AE337" i="7"/>
  <c r="AE335" i="7"/>
  <c r="AE318" i="7"/>
  <c r="AE317" i="7"/>
  <c r="AE316" i="7"/>
  <c r="AE315" i="7"/>
  <c r="AE314" i="7"/>
  <c r="AE313" i="7"/>
  <c r="AE312" i="7"/>
  <c r="AE336" i="7"/>
  <c r="AE653" i="7"/>
  <c r="AE652" i="7"/>
  <c r="AE651" i="7"/>
  <c r="AE650" i="7"/>
  <c r="AE649" i="7"/>
  <c r="AE648" i="7"/>
  <c r="AE647" i="7"/>
  <c r="AE646" i="7"/>
  <c r="AE293" i="7"/>
  <c r="AE292" i="7"/>
  <c r="AE291" i="7"/>
  <c r="AE290" i="7"/>
  <c r="AE289" i="7"/>
  <c r="AE288" i="7"/>
  <c r="AE311" i="7"/>
  <c r="AE310" i="7"/>
  <c r="AE309" i="7"/>
  <c r="AE621" i="7"/>
  <c r="AE620" i="7"/>
  <c r="AE619" i="7"/>
  <c r="AE618" i="7"/>
  <c r="AE617" i="7"/>
  <c r="AE616" i="7"/>
  <c r="AE615" i="7"/>
  <c r="AE613" i="7"/>
  <c r="AE286" i="7"/>
  <c r="AE287" i="7"/>
  <c r="AE285" i="7"/>
  <c r="AE284" i="7"/>
  <c r="AE503" i="7"/>
  <c r="AE497" i="7"/>
  <c r="AE399" i="7"/>
  <c r="AE398" i="7"/>
  <c r="AE397" i="7"/>
  <c r="AE396" i="7"/>
  <c r="AE395" i="7"/>
  <c r="AE394" i="7"/>
  <c r="AE412" i="7"/>
  <c r="AE279" i="7"/>
  <c r="AE266" i="7"/>
  <c r="AE265" i="7"/>
  <c r="AE264" i="7"/>
  <c r="AE263" i="7"/>
  <c r="AE262" i="7"/>
  <c r="AE261" i="7"/>
  <c r="AE40" i="7"/>
  <c r="AD420" i="7"/>
  <c r="AD280" i="7"/>
  <c r="AD418" i="7"/>
  <c r="AD426" i="7"/>
  <c r="AD417" i="7"/>
  <c r="AD421" i="7"/>
  <c r="AD425" i="7"/>
  <c r="AD445" i="7"/>
  <c r="AD449" i="7"/>
  <c r="AD469" i="7"/>
  <c r="AD473" i="7"/>
  <c r="AD477" i="7"/>
  <c r="AD446" i="7"/>
  <c r="AD450" i="7"/>
  <c r="AD470" i="7"/>
  <c r="AD474" i="7"/>
  <c r="AD478" i="7"/>
  <c r="AE575" i="7"/>
  <c r="AD42" i="7"/>
  <c r="AD81" i="7"/>
  <c r="AD610" i="7"/>
  <c r="AD595" i="7" s="1"/>
  <c r="AD89" i="7" s="1"/>
  <c r="AD642" i="7"/>
  <c r="AD627" i="7" s="1"/>
  <c r="AD90" i="7" s="1"/>
  <c r="AD674" i="7"/>
  <c r="AD659" i="7" s="1"/>
  <c r="AD91" i="7" s="1"/>
  <c r="AD424" i="7"/>
  <c r="AD422" i="7"/>
  <c r="AD419" i="7"/>
  <c r="AD423" i="7"/>
  <c r="AD443" i="7"/>
  <c r="AD447" i="7"/>
  <c r="AD451" i="7"/>
  <c r="AD471" i="7"/>
  <c r="AD475" i="7"/>
  <c r="AD413" i="7"/>
  <c r="AD444" i="7"/>
  <c r="AD448" i="7"/>
  <c r="AD452" i="7"/>
  <c r="AD472" i="7"/>
  <c r="AD476" i="7"/>
  <c r="AC92" i="7"/>
  <c r="AJ83" i="7" l="1"/>
  <c r="AK589" i="7"/>
  <c r="AK568" i="7"/>
  <c r="AK569" i="7"/>
  <c r="AK571" i="7"/>
  <c r="AK567" i="7" s="1"/>
  <c r="AI550" i="7"/>
  <c r="AI552" i="7" s="1"/>
  <c r="AK502" i="7"/>
  <c r="AK496" i="7"/>
  <c r="AK542" i="7"/>
  <c r="AK538" i="7"/>
  <c r="AK534" i="7"/>
  <c r="AK530" i="7"/>
  <c r="AK41" i="7"/>
  <c r="AK45" i="7"/>
  <c r="AK38" i="7"/>
  <c r="AK563" i="7"/>
  <c r="AL559" i="7"/>
  <c r="AK51" i="7"/>
  <c r="AC102" i="7"/>
  <c r="AC103" i="7" s="1"/>
  <c r="AK673" i="7"/>
  <c r="AK671" i="7"/>
  <c r="AK669" i="7"/>
  <c r="AK667" i="7"/>
  <c r="AK665" i="7"/>
  <c r="AK664" i="7"/>
  <c r="AK641" i="7"/>
  <c r="AK670" i="7"/>
  <c r="AK666" i="7"/>
  <c r="AK672" i="7"/>
  <c r="AK668" i="7"/>
  <c r="AK640" i="7"/>
  <c r="AK638" i="7"/>
  <c r="AK636" i="7"/>
  <c r="AK639" i="7"/>
  <c r="AK637" i="7"/>
  <c r="AK635" i="7"/>
  <c r="AK633" i="7"/>
  <c r="AK609" i="7"/>
  <c r="AK632" i="7"/>
  <c r="AK607" i="7"/>
  <c r="AK605" i="7"/>
  <c r="AK603" i="7"/>
  <c r="AK601" i="7"/>
  <c r="AK634" i="7"/>
  <c r="AK608" i="7"/>
  <c r="AK606" i="7"/>
  <c r="AK604" i="7"/>
  <c r="AK602" i="7"/>
  <c r="AK600" i="7"/>
  <c r="AK52" i="7"/>
  <c r="AK31" i="7"/>
  <c r="AE610" i="7"/>
  <c r="AE595" i="7" s="1"/>
  <c r="AE89" i="7" s="1"/>
  <c r="AE642" i="7"/>
  <c r="AE627" i="7" s="1"/>
  <c r="AE90" i="7" s="1"/>
  <c r="AE81" i="7"/>
  <c r="AE423" i="7"/>
  <c r="AE417" i="7"/>
  <c r="AE425" i="7"/>
  <c r="AE420" i="7"/>
  <c r="AE424" i="7"/>
  <c r="AE444" i="7"/>
  <c r="AE448" i="7"/>
  <c r="AE452" i="7"/>
  <c r="AE472" i="7"/>
  <c r="AE476" i="7"/>
  <c r="AE445" i="7"/>
  <c r="AE449" i="7"/>
  <c r="AE469" i="7"/>
  <c r="AE473" i="7"/>
  <c r="AE477" i="7"/>
  <c r="AF575" i="7"/>
  <c r="AE42" i="7"/>
  <c r="AE674" i="7"/>
  <c r="AE659" i="7" s="1"/>
  <c r="AE91" i="7" s="1"/>
  <c r="AF684" i="7"/>
  <c r="AF683" i="7"/>
  <c r="AF682" i="7"/>
  <c r="AF680" i="7"/>
  <c r="AF679" i="7"/>
  <c r="AF678" i="7"/>
  <c r="AF344" i="7"/>
  <c r="AF343" i="7"/>
  <c r="AF342" i="7"/>
  <c r="AF341" i="7"/>
  <c r="AF340" i="7"/>
  <c r="AF339" i="7"/>
  <c r="AF338" i="7"/>
  <c r="AF337" i="7"/>
  <c r="AF336" i="7"/>
  <c r="AF335" i="7"/>
  <c r="AF653" i="7"/>
  <c r="AF652" i="7"/>
  <c r="AF651" i="7"/>
  <c r="AF650" i="7"/>
  <c r="AF649" i="7"/>
  <c r="AF648" i="7"/>
  <c r="AF647" i="7"/>
  <c r="AF646" i="7"/>
  <c r="AF318" i="7"/>
  <c r="AF317" i="7"/>
  <c r="AF316" i="7"/>
  <c r="AF315" i="7"/>
  <c r="AF314" i="7"/>
  <c r="AF313" i="7"/>
  <c r="AF312" i="7"/>
  <c r="AF311" i="7"/>
  <c r="AF310" i="7"/>
  <c r="AF309" i="7"/>
  <c r="AF621" i="7"/>
  <c r="AF620" i="7"/>
  <c r="AF619" i="7"/>
  <c r="AF618" i="7"/>
  <c r="AF617" i="7"/>
  <c r="AF616" i="7"/>
  <c r="AF615" i="7"/>
  <c r="AF613" i="7"/>
  <c r="AF293" i="7"/>
  <c r="AF292" i="7"/>
  <c r="AF291" i="7"/>
  <c r="AF290" i="7"/>
  <c r="AF289" i="7"/>
  <c r="AF288" i="7"/>
  <c r="AF287" i="7"/>
  <c r="AF286" i="7"/>
  <c r="AF285" i="7"/>
  <c r="AF284" i="7"/>
  <c r="AF503" i="7"/>
  <c r="AF497" i="7"/>
  <c r="AF412" i="7"/>
  <c r="AF399" i="7"/>
  <c r="AF398" i="7"/>
  <c r="AF397" i="7"/>
  <c r="AF396" i="7"/>
  <c r="AF395" i="7"/>
  <c r="AF394" i="7"/>
  <c r="AF279" i="7"/>
  <c r="AF266" i="7"/>
  <c r="AF265" i="7"/>
  <c r="AF264" i="7"/>
  <c r="AF263" i="7"/>
  <c r="AF262" i="7"/>
  <c r="AF261" i="7"/>
  <c r="AF40" i="7"/>
  <c r="AE280" i="7"/>
  <c r="AE419" i="7"/>
  <c r="AE421" i="7"/>
  <c r="AE418" i="7"/>
  <c r="AE422" i="7"/>
  <c r="AE426" i="7"/>
  <c r="AE446" i="7"/>
  <c r="AE450" i="7"/>
  <c r="AE470" i="7"/>
  <c r="AE474" i="7"/>
  <c r="AE478" i="7"/>
  <c r="AE443" i="7"/>
  <c r="AE447" i="7"/>
  <c r="AE451" i="7"/>
  <c r="AE471" i="7"/>
  <c r="AE475" i="7"/>
  <c r="AE413" i="7"/>
  <c r="AD92" i="7"/>
  <c r="AK83" i="7" l="1"/>
  <c r="AL589" i="7"/>
  <c r="AL568" i="7"/>
  <c r="AL569" i="7"/>
  <c r="AL571" i="7"/>
  <c r="AL567" i="7" s="1"/>
  <c r="AJ550" i="7"/>
  <c r="AJ552" i="7" s="1"/>
  <c r="AL542" i="7"/>
  <c r="AL538" i="7"/>
  <c r="AL534" i="7"/>
  <c r="AL530" i="7"/>
  <c r="AL502" i="7"/>
  <c r="AL496" i="7"/>
  <c r="AL41" i="7"/>
  <c r="AL45" i="7"/>
  <c r="AL38" i="7"/>
  <c r="AL563" i="7"/>
  <c r="AM559" i="7"/>
  <c r="AE102" i="7"/>
  <c r="AE103" i="7" s="1"/>
  <c r="AL51" i="7"/>
  <c r="AD102" i="7"/>
  <c r="AD103" i="7" s="1"/>
  <c r="AL673" i="7"/>
  <c r="AL671" i="7"/>
  <c r="AL669" i="7"/>
  <c r="AL667" i="7"/>
  <c r="AL665" i="7"/>
  <c r="AL640" i="7"/>
  <c r="AL639" i="7"/>
  <c r="AL638" i="7"/>
  <c r="AL637" i="7"/>
  <c r="AL636" i="7"/>
  <c r="AL635" i="7"/>
  <c r="AL634" i="7"/>
  <c r="AL633" i="7"/>
  <c r="AL632" i="7"/>
  <c r="AL609" i="7"/>
  <c r="AL608" i="7"/>
  <c r="AL607" i="7"/>
  <c r="AL672" i="7"/>
  <c r="AL666" i="7"/>
  <c r="AL668" i="7"/>
  <c r="AL664" i="7"/>
  <c r="AL670" i="7"/>
  <c r="AL641" i="7"/>
  <c r="AL605" i="7"/>
  <c r="AL603" i="7"/>
  <c r="AL601" i="7"/>
  <c r="AL606" i="7"/>
  <c r="AL604" i="7"/>
  <c r="AL602" i="7"/>
  <c r="AL600" i="7"/>
  <c r="AL52" i="7"/>
  <c r="AL31" i="7"/>
  <c r="C399" i="7"/>
  <c r="C266" i="7"/>
  <c r="AE92" i="7"/>
  <c r="AF642" i="7"/>
  <c r="AF627" i="7" s="1"/>
  <c r="AF90" i="7" s="1"/>
  <c r="AF42" i="7"/>
  <c r="AF610" i="7"/>
  <c r="AF595" i="7" s="1"/>
  <c r="AF89" i="7" s="1"/>
  <c r="AF674" i="7"/>
  <c r="AF659" i="7" s="1"/>
  <c r="AF91" i="7" s="1"/>
  <c r="AF81" i="7"/>
  <c r="AG685" i="7"/>
  <c r="AG684" i="7"/>
  <c r="AG683" i="7"/>
  <c r="AG681" i="7"/>
  <c r="AG680" i="7"/>
  <c r="AG679" i="7"/>
  <c r="AG678" i="7"/>
  <c r="AG344" i="7"/>
  <c r="AG342" i="7"/>
  <c r="AG341" i="7"/>
  <c r="AG340" i="7"/>
  <c r="AG339" i="7"/>
  <c r="AG338" i="7"/>
  <c r="AG337" i="7"/>
  <c r="AG336" i="7"/>
  <c r="AG318" i="7"/>
  <c r="AG317" i="7"/>
  <c r="AG316" i="7"/>
  <c r="AG315" i="7"/>
  <c r="AG314" i="7"/>
  <c r="AG313" i="7"/>
  <c r="AG312" i="7"/>
  <c r="AG335" i="7"/>
  <c r="AG653" i="7"/>
  <c r="AG652" i="7"/>
  <c r="AG651" i="7"/>
  <c r="AG650" i="7"/>
  <c r="AG649" i="7"/>
  <c r="AG648" i="7"/>
  <c r="AG647" i="7"/>
  <c r="AG645" i="7"/>
  <c r="AG311" i="7"/>
  <c r="AG293" i="7"/>
  <c r="AG292" i="7"/>
  <c r="AG291" i="7"/>
  <c r="AG290" i="7"/>
  <c r="AG289" i="7"/>
  <c r="AG288" i="7"/>
  <c r="AG310" i="7"/>
  <c r="AG309" i="7"/>
  <c r="AG621" i="7"/>
  <c r="AG620" i="7"/>
  <c r="AG619" i="7"/>
  <c r="AG618" i="7"/>
  <c r="AG617" i="7"/>
  <c r="AG616" i="7"/>
  <c r="AG615" i="7"/>
  <c r="AG613" i="7"/>
  <c r="AG287" i="7"/>
  <c r="AG286" i="7"/>
  <c r="AG285" i="7"/>
  <c r="AG284" i="7"/>
  <c r="AG503" i="7"/>
  <c r="AG497" i="7"/>
  <c r="AG399" i="7"/>
  <c r="AG398" i="7"/>
  <c r="AG397" i="7"/>
  <c r="AG396" i="7"/>
  <c r="AG395" i="7"/>
  <c r="AG394" i="7"/>
  <c r="AG343" i="7"/>
  <c r="AG412" i="7"/>
  <c r="AG279" i="7"/>
  <c r="AG266" i="7"/>
  <c r="AG265" i="7"/>
  <c r="AG264" i="7"/>
  <c r="AG263" i="7"/>
  <c r="AG262" i="7"/>
  <c r="AG261" i="7"/>
  <c r="AG40" i="7"/>
  <c r="AF422" i="7"/>
  <c r="AF280" i="7"/>
  <c r="AF420" i="7"/>
  <c r="AF419" i="7"/>
  <c r="AF423" i="7"/>
  <c r="AF443" i="7"/>
  <c r="AF447" i="7"/>
  <c r="AF451" i="7"/>
  <c r="AF471" i="7"/>
  <c r="AF475" i="7"/>
  <c r="AF413" i="7"/>
  <c r="AF444" i="7"/>
  <c r="AF448" i="7"/>
  <c r="AF452" i="7"/>
  <c r="AF472" i="7"/>
  <c r="AF476" i="7"/>
  <c r="AF418" i="7"/>
  <c r="AF426" i="7"/>
  <c r="AF424" i="7"/>
  <c r="AF417" i="7"/>
  <c r="AF421" i="7"/>
  <c r="AF425" i="7"/>
  <c r="AF445" i="7"/>
  <c r="AF449" i="7"/>
  <c r="AF469" i="7"/>
  <c r="AF473" i="7"/>
  <c r="AF477" i="7"/>
  <c r="AF446" i="7"/>
  <c r="AF450" i="7"/>
  <c r="AF470" i="7"/>
  <c r="AF474" i="7"/>
  <c r="AF478" i="7"/>
  <c r="AG575" i="7"/>
  <c r="AL83" i="7" l="1"/>
  <c r="AM589" i="7"/>
  <c r="AM568" i="7"/>
  <c r="AM569" i="7"/>
  <c r="AM571" i="7"/>
  <c r="AM567" i="7" s="1"/>
  <c r="AK550" i="7"/>
  <c r="AK552" i="7" s="1"/>
  <c r="AM496" i="7"/>
  <c r="AM502" i="7"/>
  <c r="AM534" i="7"/>
  <c r="AM542" i="7"/>
  <c r="AM538" i="7"/>
  <c r="AM530" i="7"/>
  <c r="AM41" i="7"/>
  <c r="AM45" i="7"/>
  <c r="AM38" i="7"/>
  <c r="AM563" i="7"/>
  <c r="AN559" i="7"/>
  <c r="AF102" i="7"/>
  <c r="AF103" i="7" s="1"/>
  <c r="AM51" i="7"/>
  <c r="AM673" i="7"/>
  <c r="AM672" i="7"/>
  <c r="AM671" i="7"/>
  <c r="AM670" i="7"/>
  <c r="AM669" i="7"/>
  <c r="AM668" i="7"/>
  <c r="AM667" i="7"/>
  <c r="AM666" i="7"/>
  <c r="AM665" i="7"/>
  <c r="AM641" i="7"/>
  <c r="AM664" i="7"/>
  <c r="AM640" i="7"/>
  <c r="AM638" i="7"/>
  <c r="AM636" i="7"/>
  <c r="AM639" i="7"/>
  <c r="AM637" i="7"/>
  <c r="AM635" i="7"/>
  <c r="AM633" i="7"/>
  <c r="AM609" i="7"/>
  <c r="AM607" i="7"/>
  <c r="AM603" i="7"/>
  <c r="AM632" i="7"/>
  <c r="AM606" i="7"/>
  <c r="AM604" i="7"/>
  <c r="AM602" i="7"/>
  <c r="AM600" i="7"/>
  <c r="AM634" i="7"/>
  <c r="AM608" i="7"/>
  <c r="AM605" i="7"/>
  <c r="AM601" i="7"/>
  <c r="AM31" i="7"/>
  <c r="AM52" i="7"/>
  <c r="AG674" i="7"/>
  <c r="AG659" i="7" s="1"/>
  <c r="AG91" i="7" s="1"/>
  <c r="AF92" i="7"/>
  <c r="AH685" i="7"/>
  <c r="AH684" i="7"/>
  <c r="AH683" i="7"/>
  <c r="AH681" i="7"/>
  <c r="AH680" i="7"/>
  <c r="AH679" i="7"/>
  <c r="AH678" i="7"/>
  <c r="AH344" i="7"/>
  <c r="AH343" i="7"/>
  <c r="AH342" i="7"/>
  <c r="AH341" i="7"/>
  <c r="AH340" i="7"/>
  <c r="AH338" i="7"/>
  <c r="AH337" i="7"/>
  <c r="AH336" i="7"/>
  <c r="AH335" i="7"/>
  <c r="AH653" i="7"/>
  <c r="AH652" i="7"/>
  <c r="AH651" i="7"/>
  <c r="AH650" i="7"/>
  <c r="AH649" i="7"/>
  <c r="AH648" i="7"/>
  <c r="AH647" i="7"/>
  <c r="AH645" i="7"/>
  <c r="AH318" i="7"/>
  <c r="AH317" i="7"/>
  <c r="AH316" i="7"/>
  <c r="AH315" i="7"/>
  <c r="AH314" i="7"/>
  <c r="AH313" i="7"/>
  <c r="AH312" i="7"/>
  <c r="AH311" i="7"/>
  <c r="AH310" i="7"/>
  <c r="AH309" i="7"/>
  <c r="AH621" i="7"/>
  <c r="AH620" i="7"/>
  <c r="AH619" i="7"/>
  <c r="AH618" i="7"/>
  <c r="AH617" i="7"/>
  <c r="AH616" i="7"/>
  <c r="AH615" i="7"/>
  <c r="AH613" i="7"/>
  <c r="AH293" i="7"/>
  <c r="AH292" i="7"/>
  <c r="AH291" i="7"/>
  <c r="AH290" i="7"/>
  <c r="AH289" i="7"/>
  <c r="AH288" i="7"/>
  <c r="AH287" i="7"/>
  <c r="AH286" i="7"/>
  <c r="AH285" i="7"/>
  <c r="AH284" i="7"/>
  <c r="AH503" i="7"/>
  <c r="AH497" i="7"/>
  <c r="AH412" i="7"/>
  <c r="AH399" i="7"/>
  <c r="AH398" i="7"/>
  <c r="AH397" i="7"/>
  <c r="AH396" i="7"/>
  <c r="AH395" i="7"/>
  <c r="AH394" i="7"/>
  <c r="AH339" i="7"/>
  <c r="AH279" i="7"/>
  <c r="AH266" i="7"/>
  <c r="AH265" i="7"/>
  <c r="AH264" i="7"/>
  <c r="AH263" i="7"/>
  <c r="AH262" i="7"/>
  <c r="AH261" i="7"/>
  <c r="AH40" i="7"/>
  <c r="AG280" i="7"/>
  <c r="AG421" i="7"/>
  <c r="AG419" i="7"/>
  <c r="AG418" i="7"/>
  <c r="AG422" i="7"/>
  <c r="AG426" i="7"/>
  <c r="AG446" i="7"/>
  <c r="AG450" i="7"/>
  <c r="AG470" i="7"/>
  <c r="AG474" i="7"/>
  <c r="AG478" i="7"/>
  <c r="AG443" i="7"/>
  <c r="AG447" i="7"/>
  <c r="AG451" i="7"/>
  <c r="AG471" i="7"/>
  <c r="AG475" i="7"/>
  <c r="AG413" i="7"/>
  <c r="AG42" i="7"/>
  <c r="AG81" i="7"/>
  <c r="AG610" i="7"/>
  <c r="AG595" i="7" s="1"/>
  <c r="AG89" i="7" s="1"/>
  <c r="AG642" i="7"/>
  <c r="AG627" i="7" s="1"/>
  <c r="AG90" i="7" s="1"/>
  <c r="AG417" i="7"/>
  <c r="AG425" i="7"/>
  <c r="AG423" i="7"/>
  <c r="AG420" i="7"/>
  <c r="AG424" i="7"/>
  <c r="AG444" i="7"/>
  <c r="AG448" i="7"/>
  <c r="AG452" i="7"/>
  <c r="AG472" i="7"/>
  <c r="AG476" i="7"/>
  <c r="AG445" i="7"/>
  <c r="AG449" i="7"/>
  <c r="AG469" i="7"/>
  <c r="AG473" i="7"/>
  <c r="AG477" i="7"/>
  <c r="AH575" i="7"/>
  <c r="AM83" i="7" l="1"/>
  <c r="AN589" i="7"/>
  <c r="AN568" i="7"/>
  <c r="AN569" i="7"/>
  <c r="AN571" i="7"/>
  <c r="AN567" i="7" s="1"/>
  <c r="AL550" i="7"/>
  <c r="AL552" i="7" s="1"/>
  <c r="AN502" i="7"/>
  <c r="AN496" i="7"/>
  <c r="AN542" i="7"/>
  <c r="AN538" i="7"/>
  <c r="AN534" i="7"/>
  <c r="AN530" i="7"/>
  <c r="AN41" i="7"/>
  <c r="AN45" i="7"/>
  <c r="AN38" i="7"/>
  <c r="AN563" i="7"/>
  <c r="AO559" i="7"/>
  <c r="AN51" i="7"/>
  <c r="AN672" i="7"/>
  <c r="AN670" i="7"/>
  <c r="AN668" i="7"/>
  <c r="AN666" i="7"/>
  <c r="AN671" i="7"/>
  <c r="AN667" i="7"/>
  <c r="AN665" i="7"/>
  <c r="AN638" i="7"/>
  <c r="AN634" i="7"/>
  <c r="AN632" i="7"/>
  <c r="AN673" i="7"/>
  <c r="AN669" i="7"/>
  <c r="AN641" i="7"/>
  <c r="AN639" i="7"/>
  <c r="AN637" i="7"/>
  <c r="AN635" i="7"/>
  <c r="AN664" i="7"/>
  <c r="AN606" i="7"/>
  <c r="AN605" i="7"/>
  <c r="AN604" i="7"/>
  <c r="AN603" i="7"/>
  <c r="AN602" i="7"/>
  <c r="AN601" i="7"/>
  <c r="AN600" i="7"/>
  <c r="AN640" i="7"/>
  <c r="AN636" i="7"/>
  <c r="AN608" i="7"/>
  <c r="AN607" i="7"/>
  <c r="AN633" i="7"/>
  <c r="AN609" i="7"/>
  <c r="AN31" i="7"/>
  <c r="AN52" i="7"/>
  <c r="AH42" i="7"/>
  <c r="AH610" i="7"/>
  <c r="AH595" i="7" s="1"/>
  <c r="AH89" i="7" s="1"/>
  <c r="AH81" i="7"/>
  <c r="AI685" i="7"/>
  <c r="AI684" i="7"/>
  <c r="AI683" i="7"/>
  <c r="AI681" i="7"/>
  <c r="AI680" i="7"/>
  <c r="AI679" i="7"/>
  <c r="AI678" i="7"/>
  <c r="AI344" i="7"/>
  <c r="AI343" i="7"/>
  <c r="AI342" i="7"/>
  <c r="AI341" i="7"/>
  <c r="AI340" i="7"/>
  <c r="AI339" i="7"/>
  <c r="AI338" i="7"/>
  <c r="AI337" i="7"/>
  <c r="AI335" i="7"/>
  <c r="AI318" i="7"/>
  <c r="AI317" i="7"/>
  <c r="AI316" i="7"/>
  <c r="AI315" i="7"/>
  <c r="AI314" i="7"/>
  <c r="AI313" i="7"/>
  <c r="AI312" i="7"/>
  <c r="AI336" i="7"/>
  <c r="AI653" i="7"/>
  <c r="AI652" i="7"/>
  <c r="AI651" i="7"/>
  <c r="AI650" i="7"/>
  <c r="AI649" i="7"/>
  <c r="AI648" i="7"/>
  <c r="AI647" i="7"/>
  <c r="AI645" i="7"/>
  <c r="AI293" i="7"/>
  <c r="AI292" i="7"/>
  <c r="AI291" i="7"/>
  <c r="AI290" i="7"/>
  <c r="AI289" i="7"/>
  <c r="AI288" i="7"/>
  <c r="AI311" i="7"/>
  <c r="AI310" i="7"/>
  <c r="AI309" i="7"/>
  <c r="AI621" i="7"/>
  <c r="AI620" i="7"/>
  <c r="AI619" i="7"/>
  <c r="AI618" i="7"/>
  <c r="AI617" i="7"/>
  <c r="AI616" i="7"/>
  <c r="AI615" i="7"/>
  <c r="AI613" i="7"/>
  <c r="AI286" i="7"/>
  <c r="AI287" i="7"/>
  <c r="AI285" i="7"/>
  <c r="AI284" i="7"/>
  <c r="AI503" i="7"/>
  <c r="AI497" i="7"/>
  <c r="AI399" i="7"/>
  <c r="AI398" i="7"/>
  <c r="AI397" i="7"/>
  <c r="AI396" i="7"/>
  <c r="AI395" i="7"/>
  <c r="AI394" i="7"/>
  <c r="AI412" i="7"/>
  <c r="AI279" i="7"/>
  <c r="AI266" i="7"/>
  <c r="AI265" i="7"/>
  <c r="AI264" i="7"/>
  <c r="AI263" i="7"/>
  <c r="AI262" i="7"/>
  <c r="AI261" i="7"/>
  <c r="AI40" i="7"/>
  <c r="AH424" i="7"/>
  <c r="AH422" i="7"/>
  <c r="AH419" i="7"/>
  <c r="AH423" i="7"/>
  <c r="AH443" i="7"/>
  <c r="AH447" i="7"/>
  <c r="AH451" i="7"/>
  <c r="AH471" i="7"/>
  <c r="AH475" i="7"/>
  <c r="AH413" i="7"/>
  <c r="AH444" i="7"/>
  <c r="AH448" i="7"/>
  <c r="AH452" i="7"/>
  <c r="AH472" i="7"/>
  <c r="AH476" i="7"/>
  <c r="AG92" i="7"/>
  <c r="AH420" i="7"/>
  <c r="AH280" i="7"/>
  <c r="AH418" i="7"/>
  <c r="AH426" i="7"/>
  <c r="AH417" i="7"/>
  <c r="AH421" i="7"/>
  <c r="AH425" i="7"/>
  <c r="AH445" i="7"/>
  <c r="AH449" i="7"/>
  <c r="AH469" i="7"/>
  <c r="AH473" i="7"/>
  <c r="AH477" i="7"/>
  <c r="AH446" i="7"/>
  <c r="AH450" i="7"/>
  <c r="AH470" i="7"/>
  <c r="AH474" i="7"/>
  <c r="AH478" i="7"/>
  <c r="AI575" i="7"/>
  <c r="AH642" i="7"/>
  <c r="AH627" i="7" s="1"/>
  <c r="AH90" i="7" s="1"/>
  <c r="AH674" i="7"/>
  <c r="AH659" i="7" s="1"/>
  <c r="AH91" i="7" s="1"/>
  <c r="AN83" i="7" l="1"/>
  <c r="AO589" i="7"/>
  <c r="AO568" i="7"/>
  <c r="AO569" i="7"/>
  <c r="AO571" i="7"/>
  <c r="AO567" i="7" s="1"/>
  <c r="AM550" i="7"/>
  <c r="AM552" i="7" s="1"/>
  <c r="AO502" i="7"/>
  <c r="AO496" i="7"/>
  <c r="AO542" i="7"/>
  <c r="AO538" i="7"/>
  <c r="AO534" i="7"/>
  <c r="AO530" i="7"/>
  <c r="AO41" i="7"/>
  <c r="AO45" i="7"/>
  <c r="AO38" i="7"/>
  <c r="AO563" i="7"/>
  <c r="AP559" i="7"/>
  <c r="AO51" i="7"/>
  <c r="AG102" i="7"/>
  <c r="AG103" i="7" s="1"/>
  <c r="AO664" i="7"/>
  <c r="AO641" i="7"/>
  <c r="AO672" i="7"/>
  <c r="AO670" i="7"/>
  <c r="AO668" i="7"/>
  <c r="AO666" i="7"/>
  <c r="AO673" i="7"/>
  <c r="AO667" i="7"/>
  <c r="AO669" i="7"/>
  <c r="AO639" i="7"/>
  <c r="AO637" i="7"/>
  <c r="AO671" i="7"/>
  <c r="AO665" i="7"/>
  <c r="AO640" i="7"/>
  <c r="AO638" i="7"/>
  <c r="AO636" i="7"/>
  <c r="AO634" i="7"/>
  <c r="AO632" i="7"/>
  <c r="AO608" i="7"/>
  <c r="AO633" i="7"/>
  <c r="AO606" i="7"/>
  <c r="AO604" i="7"/>
  <c r="AO602" i="7"/>
  <c r="AO600" i="7"/>
  <c r="AO635" i="7"/>
  <c r="AO609" i="7"/>
  <c r="AO605" i="7"/>
  <c r="AO603" i="7"/>
  <c r="AO601" i="7"/>
  <c r="AO607" i="7"/>
  <c r="AO52" i="7"/>
  <c r="AO31" i="7"/>
  <c r="AH92" i="7"/>
  <c r="AJ685" i="7"/>
  <c r="AJ684" i="7"/>
  <c r="AJ683" i="7"/>
  <c r="AJ681" i="7"/>
  <c r="AJ680" i="7"/>
  <c r="AJ679" i="7"/>
  <c r="AJ678" i="7"/>
  <c r="AJ344" i="7"/>
  <c r="AJ343" i="7"/>
  <c r="AJ342" i="7"/>
  <c r="AJ341" i="7"/>
  <c r="AJ340" i="7"/>
  <c r="AJ339" i="7"/>
  <c r="AJ338" i="7"/>
  <c r="AJ337" i="7"/>
  <c r="AJ336" i="7"/>
  <c r="AJ653" i="7"/>
  <c r="AJ652" i="7"/>
  <c r="AJ651" i="7"/>
  <c r="AJ650" i="7"/>
  <c r="AJ649" i="7"/>
  <c r="AJ648" i="7"/>
  <c r="AJ647" i="7"/>
  <c r="AJ645" i="7"/>
  <c r="AJ318" i="7"/>
  <c r="AJ317" i="7"/>
  <c r="AJ316" i="7"/>
  <c r="AJ315" i="7"/>
  <c r="AJ314" i="7"/>
  <c r="AJ313" i="7"/>
  <c r="AJ312" i="7"/>
  <c r="AJ311" i="7"/>
  <c r="AJ310" i="7"/>
  <c r="AJ309" i="7"/>
  <c r="AJ621" i="7"/>
  <c r="AJ620" i="7"/>
  <c r="AJ619" i="7"/>
  <c r="AJ618" i="7"/>
  <c r="AJ617" i="7"/>
  <c r="AJ616" i="7"/>
  <c r="AJ615" i="7"/>
  <c r="AJ613" i="7"/>
  <c r="AJ293" i="7"/>
  <c r="AJ292" i="7"/>
  <c r="AJ291" i="7"/>
  <c r="AJ290" i="7"/>
  <c r="AJ289" i="7"/>
  <c r="AJ288" i="7"/>
  <c r="AJ287" i="7"/>
  <c r="AJ286" i="7"/>
  <c r="AJ285" i="7"/>
  <c r="AJ284" i="7"/>
  <c r="AJ503" i="7"/>
  <c r="AJ497" i="7"/>
  <c r="AJ412" i="7"/>
  <c r="AJ399" i="7"/>
  <c r="AJ398" i="7"/>
  <c r="AJ397" i="7"/>
  <c r="AJ396" i="7"/>
  <c r="AJ395" i="7"/>
  <c r="AJ394" i="7"/>
  <c r="AJ335" i="7"/>
  <c r="AJ279" i="7"/>
  <c r="AJ266" i="7"/>
  <c r="AJ265" i="7"/>
  <c r="AJ264" i="7"/>
  <c r="AJ263" i="7"/>
  <c r="AJ262" i="7"/>
  <c r="AJ261" i="7"/>
  <c r="AJ40" i="7"/>
  <c r="AI280" i="7"/>
  <c r="AI419" i="7"/>
  <c r="AI421" i="7"/>
  <c r="AI418" i="7"/>
  <c r="AI422" i="7"/>
  <c r="AI426" i="7"/>
  <c r="AI446" i="7"/>
  <c r="AI450" i="7"/>
  <c r="AI470" i="7"/>
  <c r="AI474" i="7"/>
  <c r="AI478" i="7"/>
  <c r="AI443" i="7"/>
  <c r="AI447" i="7"/>
  <c r="AI451" i="7"/>
  <c r="AI471" i="7"/>
  <c r="AI475" i="7"/>
  <c r="AI413" i="7"/>
  <c r="AI42" i="7"/>
  <c r="AI81" i="7"/>
  <c r="AI610" i="7"/>
  <c r="AI595" i="7" s="1"/>
  <c r="AI89" i="7" s="1"/>
  <c r="AI642" i="7"/>
  <c r="AI627" i="7" s="1"/>
  <c r="AI90" i="7" s="1"/>
  <c r="AI423" i="7"/>
  <c r="AI417" i="7"/>
  <c r="AI425" i="7"/>
  <c r="AI420" i="7"/>
  <c r="AI424" i="7"/>
  <c r="AI444" i="7"/>
  <c r="AI448" i="7"/>
  <c r="AI452" i="7"/>
  <c r="AI472" i="7"/>
  <c r="AI476" i="7"/>
  <c r="AI445" i="7"/>
  <c r="AI449" i="7"/>
  <c r="AI469" i="7"/>
  <c r="AI473" i="7"/>
  <c r="AI477" i="7"/>
  <c r="AJ575" i="7"/>
  <c r="AI674" i="7"/>
  <c r="AI659" i="7" s="1"/>
  <c r="AI91" i="7" s="1"/>
  <c r="AO83" i="7" l="1"/>
  <c r="AP589" i="7"/>
  <c r="AP568" i="7"/>
  <c r="AP569" i="7"/>
  <c r="AP571" i="7"/>
  <c r="AP567" i="7"/>
  <c r="AN550" i="7"/>
  <c r="AN552" i="7" s="1"/>
  <c r="AP502" i="7"/>
  <c r="AP538" i="7"/>
  <c r="AP534" i="7"/>
  <c r="AP530" i="7"/>
  <c r="AP496" i="7"/>
  <c r="AP542" i="7"/>
  <c r="AP41" i="7"/>
  <c r="AP45" i="7"/>
  <c r="AP38" i="7"/>
  <c r="AP563" i="7"/>
  <c r="AP51" i="7"/>
  <c r="AH102" i="7"/>
  <c r="AH103" i="7" s="1"/>
  <c r="AP673" i="7"/>
  <c r="AP671" i="7"/>
  <c r="AP669" i="7"/>
  <c r="AP667" i="7"/>
  <c r="AP665" i="7"/>
  <c r="AP672" i="7"/>
  <c r="AP668" i="7"/>
  <c r="AP664" i="7"/>
  <c r="AP640" i="7"/>
  <c r="AP639" i="7"/>
  <c r="AP638" i="7"/>
  <c r="AP637" i="7"/>
  <c r="AP636" i="7"/>
  <c r="AP635" i="7"/>
  <c r="AP634" i="7"/>
  <c r="AP633" i="7"/>
  <c r="AP632" i="7"/>
  <c r="AP609" i="7"/>
  <c r="AP608" i="7"/>
  <c r="AP607" i="7"/>
  <c r="AP641" i="7"/>
  <c r="AP670" i="7"/>
  <c r="AP666" i="7"/>
  <c r="AP605" i="7"/>
  <c r="AP603" i="7"/>
  <c r="AP601" i="7"/>
  <c r="AP606" i="7"/>
  <c r="AP604" i="7"/>
  <c r="AP602" i="7"/>
  <c r="AP600" i="7"/>
  <c r="AP52" i="7"/>
  <c r="AP31" i="7"/>
  <c r="AK685" i="7"/>
  <c r="AK684" i="7"/>
  <c r="AK683" i="7"/>
  <c r="AK681" i="7"/>
  <c r="AK680" i="7"/>
  <c r="AK679" i="7"/>
  <c r="AK678" i="7"/>
  <c r="AK344" i="7"/>
  <c r="AK342" i="7"/>
  <c r="AK341" i="7"/>
  <c r="AK340" i="7"/>
  <c r="AK339" i="7"/>
  <c r="AK338" i="7"/>
  <c r="AK337" i="7"/>
  <c r="AK336" i="7"/>
  <c r="AK318" i="7"/>
  <c r="AK317" i="7"/>
  <c r="AK316" i="7"/>
  <c r="AK315" i="7"/>
  <c r="AK314" i="7"/>
  <c r="AK313" i="7"/>
  <c r="AK312" i="7"/>
  <c r="AK335" i="7"/>
  <c r="AK653" i="7"/>
  <c r="AK652" i="7"/>
  <c r="AK651" i="7"/>
  <c r="AK650" i="7"/>
  <c r="AK649" i="7"/>
  <c r="AK648" i="7"/>
  <c r="AK647" i="7"/>
  <c r="AK645" i="7"/>
  <c r="AK311" i="7"/>
  <c r="AK293" i="7"/>
  <c r="AK292" i="7"/>
  <c r="AK291" i="7"/>
  <c r="AK290" i="7"/>
  <c r="AK289" i="7"/>
  <c r="AK288" i="7"/>
  <c r="AK310" i="7"/>
  <c r="AK309" i="7"/>
  <c r="AK621" i="7"/>
  <c r="AK620" i="7"/>
  <c r="AK619" i="7"/>
  <c r="AK618" i="7"/>
  <c r="AK617" i="7"/>
  <c r="AK616" i="7"/>
  <c r="AK615" i="7"/>
  <c r="AK613" i="7"/>
  <c r="AK287" i="7"/>
  <c r="AK286" i="7"/>
  <c r="AK285" i="7"/>
  <c r="AK284" i="7"/>
  <c r="AK503" i="7"/>
  <c r="AK497" i="7"/>
  <c r="AK399" i="7"/>
  <c r="AK398" i="7"/>
  <c r="AK397" i="7"/>
  <c r="AK396" i="7"/>
  <c r="AK395" i="7"/>
  <c r="AK394" i="7"/>
  <c r="AK343" i="7"/>
  <c r="AK412" i="7"/>
  <c r="AK279" i="7"/>
  <c r="AK266" i="7"/>
  <c r="AK265" i="7"/>
  <c r="AK264" i="7"/>
  <c r="AK263" i="7"/>
  <c r="AK262" i="7"/>
  <c r="AK261" i="7"/>
  <c r="AK40" i="7"/>
  <c r="AJ418" i="7"/>
  <c r="AJ426" i="7"/>
  <c r="AJ424" i="7"/>
  <c r="AJ417" i="7"/>
  <c r="AJ421" i="7"/>
  <c r="AJ425" i="7"/>
  <c r="AJ445" i="7"/>
  <c r="AJ449" i="7"/>
  <c r="AJ469" i="7"/>
  <c r="AJ473" i="7"/>
  <c r="AJ477" i="7"/>
  <c r="AJ446" i="7"/>
  <c r="AJ450" i="7"/>
  <c r="AJ470" i="7"/>
  <c r="AJ474" i="7"/>
  <c r="AJ478" i="7"/>
  <c r="AK575" i="7"/>
  <c r="AJ42" i="7"/>
  <c r="AJ81" i="7"/>
  <c r="AJ610" i="7"/>
  <c r="AJ595" i="7" s="1"/>
  <c r="AJ89" i="7" s="1"/>
  <c r="AJ642" i="7"/>
  <c r="AJ627" i="7" s="1"/>
  <c r="AJ90" i="7" s="1"/>
  <c r="AJ674" i="7"/>
  <c r="AJ659" i="7" s="1"/>
  <c r="AJ91" i="7" s="1"/>
  <c r="AJ422" i="7"/>
  <c r="AJ280" i="7"/>
  <c r="AJ420" i="7"/>
  <c r="AJ419" i="7"/>
  <c r="AJ423" i="7"/>
  <c r="AJ443" i="7"/>
  <c r="AJ447" i="7"/>
  <c r="AJ451" i="7"/>
  <c r="AJ471" i="7"/>
  <c r="AJ475" i="7"/>
  <c r="AJ413" i="7"/>
  <c r="AJ444" i="7"/>
  <c r="AJ448" i="7"/>
  <c r="AJ452" i="7"/>
  <c r="AJ472" i="7"/>
  <c r="AJ476" i="7"/>
  <c r="AI92" i="7"/>
  <c r="AP83" i="7" l="1"/>
  <c r="AO550" i="7"/>
  <c r="AO552" i="7" s="1"/>
  <c r="AI102" i="7"/>
  <c r="AI103" i="7" s="1"/>
  <c r="AK674" i="7"/>
  <c r="AK659" i="7" s="1"/>
  <c r="AK91" i="7" s="1"/>
  <c r="AK42" i="7"/>
  <c r="AK417" i="7"/>
  <c r="AK425" i="7"/>
  <c r="AK423" i="7"/>
  <c r="AK420" i="7"/>
  <c r="AK424" i="7"/>
  <c r="AK444" i="7"/>
  <c r="AK448" i="7"/>
  <c r="AK452" i="7"/>
  <c r="AK472" i="7"/>
  <c r="AK476" i="7"/>
  <c r="AK445" i="7"/>
  <c r="AK449" i="7"/>
  <c r="AK469" i="7"/>
  <c r="AK473" i="7"/>
  <c r="AK477" i="7"/>
  <c r="AL575" i="7"/>
  <c r="AL685" i="7"/>
  <c r="AL684" i="7"/>
  <c r="AL682" i="7"/>
  <c r="AL681" i="7"/>
  <c r="AL680" i="7"/>
  <c r="AL679" i="7"/>
  <c r="AL678" i="7"/>
  <c r="AL344" i="7"/>
  <c r="AL342" i="7"/>
  <c r="AL341" i="7"/>
  <c r="AL340" i="7"/>
  <c r="AL339" i="7"/>
  <c r="AL338" i="7"/>
  <c r="AL337" i="7"/>
  <c r="AL336" i="7"/>
  <c r="AL335" i="7"/>
  <c r="AL653" i="7"/>
  <c r="AL652" i="7"/>
  <c r="AL651" i="7"/>
  <c r="AL650" i="7"/>
  <c r="AL649" i="7"/>
  <c r="AL648" i="7"/>
  <c r="AL647" i="7"/>
  <c r="AL645" i="7"/>
  <c r="AL318" i="7"/>
  <c r="AL317" i="7"/>
  <c r="AL316" i="7"/>
  <c r="AL315" i="7"/>
  <c r="AL314" i="7"/>
  <c r="AL313" i="7"/>
  <c r="AL312" i="7"/>
  <c r="AL311" i="7"/>
  <c r="AL310" i="7"/>
  <c r="AL309" i="7"/>
  <c r="AL621" i="7"/>
  <c r="AL620" i="7"/>
  <c r="AL619" i="7"/>
  <c r="AL618" i="7"/>
  <c r="AL617" i="7"/>
  <c r="AL616" i="7"/>
  <c r="AL615" i="7"/>
  <c r="AL613" i="7"/>
  <c r="AL293" i="7"/>
  <c r="AL292" i="7"/>
  <c r="AL291" i="7"/>
  <c r="AL290" i="7"/>
  <c r="AL289" i="7"/>
  <c r="AL288" i="7"/>
  <c r="AL287" i="7"/>
  <c r="AL286" i="7"/>
  <c r="AL285" i="7"/>
  <c r="AL284" i="7"/>
  <c r="AL503" i="7"/>
  <c r="AL497" i="7"/>
  <c r="AL412" i="7"/>
  <c r="AL399" i="7"/>
  <c r="AL398" i="7"/>
  <c r="AL397" i="7"/>
  <c r="AL396" i="7"/>
  <c r="AL395" i="7"/>
  <c r="AL394" i="7"/>
  <c r="AL343" i="7"/>
  <c r="AL279" i="7"/>
  <c r="AL266" i="7"/>
  <c r="AL265" i="7"/>
  <c r="AL264" i="7"/>
  <c r="AL263" i="7"/>
  <c r="AL262" i="7"/>
  <c r="AL261" i="7"/>
  <c r="AL40" i="7"/>
  <c r="AK280" i="7"/>
  <c r="AK421" i="7"/>
  <c r="AK419" i="7"/>
  <c r="AK418" i="7"/>
  <c r="AK422" i="7"/>
  <c r="AK426" i="7"/>
  <c r="AK446" i="7"/>
  <c r="AK450" i="7"/>
  <c r="AK470" i="7"/>
  <c r="AK474" i="7"/>
  <c r="AK478" i="7"/>
  <c r="AK443" i="7"/>
  <c r="AK447" i="7"/>
  <c r="AK451" i="7"/>
  <c r="AK471" i="7"/>
  <c r="AK475" i="7"/>
  <c r="AK413" i="7"/>
  <c r="AJ92" i="7"/>
  <c r="AK81" i="7"/>
  <c r="AK610" i="7"/>
  <c r="AK595" i="7" s="1"/>
  <c r="AK89" i="7" s="1"/>
  <c r="AK642" i="7"/>
  <c r="AK627" i="7" s="1"/>
  <c r="AK90" i="7" s="1"/>
  <c r="AP550" i="7" l="1"/>
  <c r="AP552" i="7" s="1"/>
  <c r="AJ102" i="7"/>
  <c r="AJ103" i="7" s="1"/>
  <c r="AL610" i="7"/>
  <c r="AL595" i="7" s="1"/>
  <c r="AL89" i="7" s="1"/>
  <c r="AL674" i="7"/>
  <c r="AL659" i="7" s="1"/>
  <c r="AL91" i="7" s="1"/>
  <c r="AL42" i="7"/>
  <c r="AL642" i="7"/>
  <c r="AL627" i="7" s="1"/>
  <c r="AL90" i="7" s="1"/>
  <c r="AL81" i="7"/>
  <c r="AM685" i="7"/>
  <c r="AM684" i="7"/>
  <c r="AM682" i="7"/>
  <c r="AM681" i="7"/>
  <c r="AM680" i="7"/>
  <c r="AM679" i="7"/>
  <c r="AM678" i="7"/>
  <c r="AM344" i="7"/>
  <c r="AM343" i="7"/>
  <c r="AM342" i="7"/>
  <c r="AM341" i="7"/>
  <c r="AM340" i="7"/>
  <c r="AM339" i="7"/>
  <c r="AM338" i="7"/>
  <c r="AM337" i="7"/>
  <c r="AM335" i="7"/>
  <c r="AM318" i="7"/>
  <c r="AM317" i="7"/>
  <c r="AM316" i="7"/>
  <c r="AM315" i="7"/>
  <c r="AM314" i="7"/>
  <c r="AM313" i="7"/>
  <c r="AM312" i="7"/>
  <c r="AM336" i="7"/>
  <c r="AM653" i="7"/>
  <c r="AM652" i="7"/>
  <c r="AM651" i="7"/>
  <c r="AM650" i="7"/>
  <c r="AM649" i="7"/>
  <c r="AM648" i="7"/>
  <c r="AM647" i="7"/>
  <c r="AM645" i="7"/>
  <c r="AM293" i="7"/>
  <c r="AM292" i="7"/>
  <c r="AM291" i="7"/>
  <c r="AM290" i="7"/>
  <c r="AM289" i="7"/>
  <c r="AM288" i="7"/>
  <c r="AM311" i="7"/>
  <c r="AM310" i="7"/>
  <c r="AM309" i="7"/>
  <c r="AM621" i="7"/>
  <c r="AM620" i="7"/>
  <c r="AM619" i="7"/>
  <c r="AM618" i="7"/>
  <c r="AM617" i="7"/>
  <c r="AM616" i="7"/>
  <c r="AM614" i="7"/>
  <c r="AM613" i="7"/>
  <c r="AM286" i="7"/>
  <c r="AM287" i="7"/>
  <c r="AM285" i="7"/>
  <c r="AM284" i="7"/>
  <c r="AM503" i="7"/>
  <c r="AM497" i="7"/>
  <c r="AM399" i="7"/>
  <c r="AM398" i="7"/>
  <c r="AM397" i="7"/>
  <c r="AM396" i="7"/>
  <c r="AM395" i="7"/>
  <c r="AM394" i="7"/>
  <c r="AM412" i="7"/>
  <c r="AM279" i="7"/>
  <c r="AM266" i="7"/>
  <c r="AM265" i="7"/>
  <c r="AM264" i="7"/>
  <c r="AM263" i="7"/>
  <c r="AM262" i="7"/>
  <c r="AM261" i="7"/>
  <c r="AM40" i="7"/>
  <c r="AL424" i="7"/>
  <c r="AL422" i="7"/>
  <c r="AL419" i="7"/>
  <c r="AL423" i="7"/>
  <c r="AL443" i="7"/>
  <c r="AL447" i="7"/>
  <c r="AL451" i="7"/>
  <c r="AL471" i="7"/>
  <c r="AL475" i="7"/>
  <c r="AL413" i="7"/>
  <c r="AL444" i="7"/>
  <c r="AL448" i="7"/>
  <c r="AL452" i="7"/>
  <c r="AL472" i="7"/>
  <c r="AL476" i="7"/>
  <c r="AK92" i="7"/>
  <c r="AL420" i="7"/>
  <c r="AL280" i="7"/>
  <c r="AL418" i="7"/>
  <c r="AL426" i="7"/>
  <c r="AL417" i="7"/>
  <c r="AL421" i="7"/>
  <c r="AL425" i="7"/>
  <c r="AL445" i="7"/>
  <c r="AL449" i="7"/>
  <c r="AL469" i="7"/>
  <c r="AL473" i="7"/>
  <c r="AL477" i="7"/>
  <c r="AL446" i="7"/>
  <c r="AL450" i="7"/>
  <c r="AL470" i="7"/>
  <c r="AL474" i="7"/>
  <c r="AL478" i="7"/>
  <c r="AM575" i="7"/>
  <c r="AK102" i="7" l="1"/>
  <c r="AK103" i="7" s="1"/>
  <c r="AL92" i="7"/>
  <c r="AM42" i="7"/>
  <c r="AM610" i="7"/>
  <c r="AM595" i="7" s="1"/>
  <c r="AM89" i="7" s="1"/>
  <c r="AM642" i="7"/>
  <c r="AM627" i="7" s="1"/>
  <c r="AM90" i="7" s="1"/>
  <c r="AM81" i="7"/>
  <c r="AM423" i="7"/>
  <c r="AM417" i="7"/>
  <c r="AM425" i="7"/>
  <c r="AM420" i="7"/>
  <c r="AM424" i="7"/>
  <c r="AM444" i="7"/>
  <c r="AM448" i="7"/>
  <c r="AM452" i="7"/>
  <c r="AM472" i="7"/>
  <c r="AM476" i="7"/>
  <c r="AM445" i="7"/>
  <c r="AM449" i="7"/>
  <c r="AM469" i="7"/>
  <c r="AM473" i="7"/>
  <c r="AM477" i="7"/>
  <c r="AN575" i="7"/>
  <c r="AM674" i="7"/>
  <c r="AM659" i="7" s="1"/>
  <c r="AM91" i="7" s="1"/>
  <c r="AN685" i="7"/>
  <c r="AN684" i="7"/>
  <c r="AN682" i="7"/>
  <c r="AN681" i="7"/>
  <c r="AN680" i="7"/>
  <c r="AN679" i="7"/>
  <c r="AN678" i="7"/>
  <c r="AN344" i="7"/>
  <c r="AN343" i="7"/>
  <c r="AN342" i="7"/>
  <c r="AN341" i="7"/>
  <c r="AN340" i="7"/>
  <c r="AN339" i="7"/>
  <c r="AN338" i="7"/>
  <c r="AN337" i="7"/>
  <c r="AN336" i="7"/>
  <c r="AN335" i="7"/>
  <c r="AN653" i="7"/>
  <c r="AN652" i="7"/>
  <c r="AN651" i="7"/>
  <c r="AN650" i="7"/>
  <c r="AN649" i="7"/>
  <c r="AN648" i="7"/>
  <c r="AN647" i="7"/>
  <c r="AN645" i="7"/>
  <c r="AN317" i="7"/>
  <c r="AN316" i="7"/>
  <c r="AN315" i="7"/>
  <c r="AN314" i="7"/>
  <c r="AN313" i="7"/>
  <c r="AN312" i="7"/>
  <c r="AN311" i="7"/>
  <c r="AN310" i="7"/>
  <c r="AN309" i="7"/>
  <c r="AN621" i="7"/>
  <c r="AN620" i="7"/>
  <c r="AN619" i="7"/>
  <c r="AN618" i="7"/>
  <c r="AN617" i="7"/>
  <c r="AN616" i="7"/>
  <c r="AN614" i="7"/>
  <c r="AN613" i="7"/>
  <c r="AN293" i="7"/>
  <c r="AN292" i="7"/>
  <c r="AN291" i="7"/>
  <c r="AN290" i="7"/>
  <c r="AN289" i="7"/>
  <c r="AN288" i="7"/>
  <c r="AN287" i="7"/>
  <c r="AN286" i="7"/>
  <c r="AN285" i="7"/>
  <c r="AN284" i="7"/>
  <c r="AN503" i="7"/>
  <c r="AN497" i="7"/>
  <c r="AN412" i="7"/>
  <c r="AN318" i="7"/>
  <c r="AN399" i="7"/>
  <c r="AN398" i="7"/>
  <c r="AN397" i="7"/>
  <c r="AN396" i="7"/>
  <c r="AN395" i="7"/>
  <c r="AN394" i="7"/>
  <c r="AN279" i="7"/>
  <c r="AN266" i="7"/>
  <c r="AN265" i="7"/>
  <c r="AN264" i="7"/>
  <c r="AN263" i="7"/>
  <c r="AN262" i="7"/>
  <c r="AN261" i="7"/>
  <c r="AN40" i="7"/>
  <c r="AM280" i="7"/>
  <c r="AM419" i="7"/>
  <c r="AM421" i="7"/>
  <c r="AM418" i="7"/>
  <c r="AM422" i="7"/>
  <c r="AM426" i="7"/>
  <c r="AM446" i="7"/>
  <c r="AM450" i="7"/>
  <c r="AM470" i="7"/>
  <c r="AM474" i="7"/>
  <c r="AM478" i="7"/>
  <c r="AM443" i="7"/>
  <c r="AM447" i="7"/>
  <c r="AM451" i="7"/>
  <c r="AM471" i="7"/>
  <c r="AM475" i="7"/>
  <c r="AM413" i="7"/>
  <c r="AL102" i="7" l="1"/>
  <c r="AL103" i="7" s="1"/>
  <c r="AM92" i="7"/>
  <c r="AN422" i="7"/>
  <c r="AN280" i="7"/>
  <c r="AN420" i="7"/>
  <c r="AN419" i="7"/>
  <c r="AN423" i="7"/>
  <c r="AN443" i="7"/>
  <c r="AN447" i="7"/>
  <c r="AN451" i="7"/>
  <c r="AN471" i="7"/>
  <c r="AN475" i="7"/>
  <c r="AN413" i="7"/>
  <c r="AN444" i="7"/>
  <c r="AN448" i="7"/>
  <c r="AN452" i="7"/>
  <c r="AN472" i="7"/>
  <c r="AN476" i="7"/>
  <c r="AO685" i="7"/>
  <c r="AO684" i="7"/>
  <c r="AO682" i="7"/>
  <c r="AO681" i="7"/>
  <c r="AO680" i="7"/>
  <c r="AO679" i="7"/>
  <c r="AO678" i="7"/>
  <c r="AO344" i="7"/>
  <c r="AO342" i="7"/>
  <c r="AO341" i="7"/>
  <c r="AO340" i="7"/>
  <c r="AO339" i="7"/>
  <c r="AO338" i="7"/>
  <c r="AO337" i="7"/>
  <c r="AO336" i="7"/>
  <c r="AO318" i="7"/>
  <c r="AO317" i="7"/>
  <c r="AO316" i="7"/>
  <c r="AO315" i="7"/>
  <c r="AO314" i="7"/>
  <c r="AO313" i="7"/>
  <c r="AO312" i="7"/>
  <c r="AO335" i="7"/>
  <c r="AO653" i="7"/>
  <c r="AO652" i="7"/>
  <c r="AO651" i="7"/>
  <c r="AO650" i="7"/>
  <c r="AO649" i="7"/>
  <c r="AO648" i="7"/>
  <c r="AO647" i="7"/>
  <c r="AO645" i="7"/>
  <c r="AO311" i="7"/>
  <c r="AO293" i="7"/>
  <c r="AO292" i="7"/>
  <c r="AO291" i="7"/>
  <c r="AO290" i="7"/>
  <c r="AO289" i="7"/>
  <c r="AO288" i="7"/>
  <c r="AO310" i="7"/>
  <c r="AO309" i="7"/>
  <c r="AO621" i="7"/>
  <c r="AO620" i="7"/>
  <c r="AO619" i="7"/>
  <c r="AO618" i="7"/>
  <c r="AO617" i="7"/>
  <c r="AO616" i="7"/>
  <c r="AO614" i="7"/>
  <c r="AO613" i="7"/>
  <c r="AO287" i="7"/>
  <c r="AO286" i="7"/>
  <c r="AO285" i="7"/>
  <c r="AO284" i="7"/>
  <c r="AO503" i="7"/>
  <c r="AO497" i="7"/>
  <c r="AO399" i="7"/>
  <c r="AO398" i="7"/>
  <c r="AO397" i="7"/>
  <c r="AO396" i="7"/>
  <c r="AO395" i="7"/>
  <c r="AO394" i="7"/>
  <c r="AO343" i="7"/>
  <c r="AO412" i="7"/>
  <c r="AO279" i="7"/>
  <c r="AO266" i="7"/>
  <c r="AO265" i="7"/>
  <c r="AO264" i="7"/>
  <c r="AO263" i="7"/>
  <c r="AO262" i="7"/>
  <c r="AO261" i="7"/>
  <c r="AO40" i="7"/>
  <c r="AN418" i="7"/>
  <c r="AN426" i="7"/>
  <c r="AN424" i="7"/>
  <c r="AN417" i="7"/>
  <c r="AN421" i="7"/>
  <c r="AN425" i="7"/>
  <c r="AN445" i="7"/>
  <c r="AN449" i="7"/>
  <c r="AN469" i="7"/>
  <c r="AN473" i="7"/>
  <c r="AN477" i="7"/>
  <c r="AN446" i="7"/>
  <c r="AN450" i="7"/>
  <c r="AN470" i="7"/>
  <c r="AN474" i="7"/>
  <c r="AN478" i="7"/>
  <c r="AO575" i="7"/>
  <c r="AN42" i="7"/>
  <c r="AN81" i="7"/>
  <c r="AN610" i="7"/>
  <c r="AN595" i="7" s="1"/>
  <c r="AN89" i="7" s="1"/>
  <c r="AN642" i="7"/>
  <c r="AN627" i="7" s="1"/>
  <c r="AN90" i="7" s="1"/>
  <c r="AN674" i="7"/>
  <c r="AN659" i="7" s="1"/>
  <c r="AN91" i="7" s="1"/>
  <c r="AM102" i="7" l="1"/>
  <c r="AM103" i="7" s="1"/>
  <c r="AO42" i="7"/>
  <c r="AO610" i="7"/>
  <c r="AO595" i="7" s="1"/>
  <c r="AO89" i="7" s="1"/>
  <c r="AO642" i="7"/>
  <c r="AO627" i="7" s="1"/>
  <c r="AO90" i="7" s="1"/>
  <c r="AO81" i="7"/>
  <c r="AO417" i="7"/>
  <c r="AO425" i="7"/>
  <c r="AO423" i="7"/>
  <c r="AO420" i="7"/>
  <c r="AO424" i="7"/>
  <c r="AO444" i="7"/>
  <c r="AO448" i="7"/>
  <c r="AO452" i="7"/>
  <c r="AO472" i="7"/>
  <c r="AO476" i="7"/>
  <c r="AO445" i="7"/>
  <c r="AO449" i="7"/>
  <c r="AO469" i="7"/>
  <c r="AO473" i="7"/>
  <c r="AO477" i="7"/>
  <c r="AP575" i="7"/>
  <c r="AO674" i="7"/>
  <c r="AO659" i="7" s="1"/>
  <c r="AO91" i="7" s="1"/>
  <c r="AP685" i="7"/>
  <c r="AP684" i="7"/>
  <c r="AP682" i="7"/>
  <c r="AP681" i="7"/>
  <c r="AP680" i="7"/>
  <c r="AP679" i="7"/>
  <c r="AP678" i="7"/>
  <c r="B673" i="7"/>
  <c r="B672" i="7"/>
  <c r="B671" i="7"/>
  <c r="B670" i="7"/>
  <c r="B669" i="7"/>
  <c r="B668" i="7"/>
  <c r="B667" i="7"/>
  <c r="B666" i="7"/>
  <c r="B665" i="7"/>
  <c r="AP335" i="7"/>
  <c r="AP653" i="7"/>
  <c r="B653" i="7" s="1"/>
  <c r="AP652" i="7"/>
  <c r="B652" i="7" s="1"/>
  <c r="AP651" i="7"/>
  <c r="B651" i="7" s="1"/>
  <c r="AP650" i="7"/>
  <c r="B650" i="7" s="1"/>
  <c r="AP649" i="7"/>
  <c r="B649" i="7" s="1"/>
  <c r="AP648" i="7"/>
  <c r="B648" i="7" s="1"/>
  <c r="AP647" i="7"/>
  <c r="B647" i="7" s="1"/>
  <c r="AP645" i="7"/>
  <c r="B641" i="7"/>
  <c r="B640" i="7"/>
  <c r="B639" i="7"/>
  <c r="B638" i="7"/>
  <c r="B637" i="7"/>
  <c r="B636" i="7"/>
  <c r="B635" i="7"/>
  <c r="B634" i="7"/>
  <c r="B633" i="7"/>
  <c r="AP309" i="7"/>
  <c r="AP621" i="7"/>
  <c r="B621" i="7" s="1"/>
  <c r="AP620" i="7"/>
  <c r="B620" i="7" s="1"/>
  <c r="AP619" i="7"/>
  <c r="B619" i="7" s="1"/>
  <c r="AP618" i="7"/>
  <c r="B618" i="7" s="1"/>
  <c r="AP617" i="7"/>
  <c r="B617" i="7" s="1"/>
  <c r="AP616" i="7"/>
  <c r="B616" i="7" s="1"/>
  <c r="AP614" i="7"/>
  <c r="AP613" i="7"/>
  <c r="B609" i="7"/>
  <c r="B608" i="7"/>
  <c r="B607" i="7"/>
  <c r="B606" i="7"/>
  <c r="B605" i="7"/>
  <c r="B604" i="7"/>
  <c r="B603" i="7"/>
  <c r="B602" i="7"/>
  <c r="B601" i="7"/>
  <c r="AP284" i="7"/>
  <c r="AP503" i="7"/>
  <c r="AP497" i="7"/>
  <c r="AP412" i="7"/>
  <c r="AP318" i="7"/>
  <c r="AP399" i="7"/>
  <c r="AP398" i="7"/>
  <c r="AP397" i="7"/>
  <c r="AP396" i="7"/>
  <c r="AP395" i="7"/>
  <c r="AP394" i="7"/>
  <c r="AP279" i="7"/>
  <c r="AP266" i="7"/>
  <c r="AP265" i="7"/>
  <c r="AP264" i="7"/>
  <c r="AP263" i="7"/>
  <c r="AP262" i="7"/>
  <c r="AP261" i="7"/>
  <c r="AP40" i="7"/>
  <c r="AO280" i="7"/>
  <c r="AO421" i="7"/>
  <c r="AO419" i="7"/>
  <c r="AO418" i="7"/>
  <c r="AO422" i="7"/>
  <c r="AO426" i="7"/>
  <c r="AO446" i="7"/>
  <c r="AO450" i="7"/>
  <c r="AO470" i="7"/>
  <c r="AO474" i="7"/>
  <c r="AO478" i="7"/>
  <c r="AO443" i="7"/>
  <c r="AO447" i="7"/>
  <c r="AO451" i="7"/>
  <c r="AO471" i="7"/>
  <c r="AO475" i="7"/>
  <c r="AO413" i="7"/>
  <c r="AN92" i="7"/>
  <c r="AN102" i="7" l="1"/>
  <c r="AN103" i="7" s="1"/>
  <c r="B261" i="7" a="1"/>
  <c r="B261" i="7" s="1"/>
  <c r="B263" i="7" a="1"/>
  <c r="B263" i="7" s="1"/>
  <c r="B265" i="7" a="1"/>
  <c r="B265" i="7" s="1"/>
  <c r="B395" i="7" a="1"/>
  <c r="B395" i="7" s="1"/>
  <c r="B397" i="7" a="1"/>
  <c r="B397" i="7" s="1"/>
  <c r="B399" i="7" a="1"/>
  <c r="B399" i="7" s="1"/>
  <c r="B262" i="7" a="1"/>
  <c r="B262" i="7" s="1"/>
  <c r="B264" i="7" a="1"/>
  <c r="B264" i="7" s="1"/>
  <c r="B266" i="7" a="1"/>
  <c r="B266" i="7" s="1"/>
  <c r="B394" i="7" a="1"/>
  <c r="B394" i="7" s="1"/>
  <c r="B396" i="7" a="1"/>
  <c r="B396" i="7" s="1"/>
  <c r="B398" i="7" a="1"/>
  <c r="B398" i="7" s="1"/>
  <c r="R679" i="7"/>
  <c r="S679" i="7"/>
  <c r="T679" i="7"/>
  <c r="U679" i="7"/>
  <c r="V679" i="7"/>
  <c r="AL683" i="7"/>
  <c r="AM683" i="7"/>
  <c r="AN683" i="7"/>
  <c r="AO683" i="7"/>
  <c r="W680" i="7"/>
  <c r="X680" i="7"/>
  <c r="Y680" i="7"/>
  <c r="Z680" i="7"/>
  <c r="AA680" i="7"/>
  <c r="AP683" i="7"/>
  <c r="I677" i="7"/>
  <c r="J677" i="7"/>
  <c r="K677" i="7"/>
  <c r="L677" i="7"/>
  <c r="AB681" i="7"/>
  <c r="AC681" i="7"/>
  <c r="AD681" i="7"/>
  <c r="AE681" i="7"/>
  <c r="AF681" i="7"/>
  <c r="M678" i="7"/>
  <c r="N678" i="7"/>
  <c r="O678" i="7"/>
  <c r="P678" i="7"/>
  <c r="Q678" i="7"/>
  <c r="AG682" i="7"/>
  <c r="AH682" i="7"/>
  <c r="AI682" i="7"/>
  <c r="AJ682" i="7"/>
  <c r="AK682" i="7"/>
  <c r="AP287" i="7"/>
  <c r="AP337" i="7"/>
  <c r="AP339" i="7"/>
  <c r="AP343" i="7"/>
  <c r="AP292" i="7"/>
  <c r="AP341" i="7"/>
  <c r="AP310" i="7"/>
  <c r="AP312" i="7"/>
  <c r="AP314" i="7"/>
  <c r="AP290" i="7"/>
  <c r="AP288" i="7"/>
  <c r="AP316" i="7"/>
  <c r="AP286" i="7"/>
  <c r="AP315" i="7"/>
  <c r="AP293" i="7"/>
  <c r="AP340" i="7"/>
  <c r="AP285" i="7"/>
  <c r="AP311" i="7"/>
  <c r="AP336" i="7"/>
  <c r="AP344" i="7"/>
  <c r="AP291" i="7"/>
  <c r="AP289" i="7"/>
  <c r="AP313" i="7"/>
  <c r="AP317" i="7"/>
  <c r="AP338" i="7"/>
  <c r="AP342" i="7"/>
  <c r="AP677" i="7"/>
  <c r="F677" i="7"/>
  <c r="G677" i="7"/>
  <c r="H677" i="7"/>
  <c r="L679" i="7"/>
  <c r="M679" i="7"/>
  <c r="N679" i="7"/>
  <c r="R681" i="7"/>
  <c r="S681" i="7"/>
  <c r="T681" i="7"/>
  <c r="X683" i="7"/>
  <c r="Y683" i="7"/>
  <c r="Z683" i="7"/>
  <c r="AD685" i="7"/>
  <c r="AE685" i="7"/>
  <c r="AF685" i="7"/>
  <c r="I678" i="7"/>
  <c r="J678" i="7"/>
  <c r="K678" i="7"/>
  <c r="O680" i="7"/>
  <c r="P680" i="7"/>
  <c r="Q680" i="7"/>
  <c r="U682" i="7"/>
  <c r="V682" i="7"/>
  <c r="W682" i="7"/>
  <c r="AA684" i="7"/>
  <c r="AB684" i="7"/>
  <c r="AC684" i="7"/>
  <c r="AP42" i="7"/>
  <c r="AO92" i="7"/>
  <c r="AP81" i="7"/>
  <c r="AP443" i="7"/>
  <c r="AP413" i="7"/>
  <c r="AM432" i="7" s="1"/>
  <c r="AP452" i="7"/>
  <c r="AP464" i="7" s="1"/>
  <c r="O613" i="7"/>
  <c r="P613" i="7"/>
  <c r="Q613" i="7"/>
  <c r="R613" i="7"/>
  <c r="S613" i="7"/>
  <c r="T613" i="7"/>
  <c r="U613" i="7"/>
  <c r="V613" i="7"/>
  <c r="W613" i="7"/>
  <c r="X613" i="7"/>
  <c r="Y613" i="7"/>
  <c r="Z613" i="7"/>
  <c r="AM615" i="7"/>
  <c r="AN615" i="7"/>
  <c r="AO615" i="7"/>
  <c r="R645" i="7"/>
  <c r="S645" i="7"/>
  <c r="T645" i="7"/>
  <c r="U645" i="7"/>
  <c r="V645" i="7"/>
  <c r="W645" i="7"/>
  <c r="X645" i="7"/>
  <c r="Y645" i="7"/>
  <c r="Z645" i="7"/>
  <c r="AA645" i="7"/>
  <c r="AB645" i="7"/>
  <c r="AC645" i="7"/>
  <c r="AD645" i="7"/>
  <c r="AE645" i="7"/>
  <c r="AF645" i="7"/>
  <c r="W677" i="7"/>
  <c r="X677" i="7"/>
  <c r="Y677" i="7"/>
  <c r="Z677" i="7"/>
  <c r="AA677" i="7"/>
  <c r="AB677" i="7"/>
  <c r="AC677" i="7"/>
  <c r="AD677" i="7"/>
  <c r="AE677" i="7"/>
  <c r="AF677" i="7"/>
  <c r="AG677" i="7"/>
  <c r="AH677" i="7"/>
  <c r="AI677" i="7"/>
  <c r="AJ677" i="7"/>
  <c r="AK677" i="7"/>
  <c r="AL677" i="7"/>
  <c r="AM677" i="7"/>
  <c r="AN677" i="7"/>
  <c r="AO677" i="7"/>
  <c r="AP615" i="7"/>
  <c r="AP280" i="7"/>
  <c r="Z329" i="7" s="1"/>
  <c r="AP417" i="7"/>
  <c r="AP469" i="7"/>
  <c r="AP610" i="7"/>
  <c r="AP595" i="7" s="1"/>
  <c r="AP89" i="7" s="1"/>
  <c r="B600" i="7"/>
  <c r="AA614" i="7"/>
  <c r="AB614" i="7"/>
  <c r="AC614" i="7"/>
  <c r="AD614" i="7"/>
  <c r="AE614" i="7"/>
  <c r="AF614" i="7"/>
  <c r="AG614" i="7"/>
  <c r="AH614" i="7"/>
  <c r="AI614" i="7"/>
  <c r="AJ614" i="7"/>
  <c r="AK614" i="7"/>
  <c r="AL614" i="7"/>
  <c r="AP642" i="7"/>
  <c r="AP627" i="7" s="1"/>
  <c r="AP90" i="7" s="1"/>
  <c r="B632" i="7"/>
  <c r="AG646" i="7"/>
  <c r="AH646" i="7"/>
  <c r="AI646" i="7"/>
  <c r="AJ646" i="7"/>
  <c r="AK646" i="7"/>
  <c r="AL646" i="7"/>
  <c r="AM646" i="7"/>
  <c r="AN646" i="7"/>
  <c r="AO646" i="7"/>
  <c r="AP674" i="7"/>
  <c r="AP659" i="7" s="1"/>
  <c r="AP91" i="7" s="1"/>
  <c r="B664" i="7"/>
  <c r="AP646" i="7"/>
  <c r="AP321" i="7" l="1"/>
  <c r="R644" i="7"/>
  <c r="S644" i="7"/>
  <c r="S654" i="7" s="1"/>
  <c r="S626" i="7" s="1"/>
  <c r="S85" i="7" s="1"/>
  <c r="T644" i="7"/>
  <c r="T654" i="7" s="1"/>
  <c r="T626" i="7" s="1"/>
  <c r="T85" i="7" s="1"/>
  <c r="U644" i="7"/>
  <c r="V644" i="7"/>
  <c r="V654" i="7" s="1"/>
  <c r="V626" i="7" s="1"/>
  <c r="V85" i="7" s="1"/>
  <c r="W644" i="7"/>
  <c r="W654" i="7" s="1"/>
  <c r="W626" i="7" s="1"/>
  <c r="W85" i="7" s="1"/>
  <c r="X644" i="7"/>
  <c r="X654" i="7" s="1"/>
  <c r="X626" i="7" s="1"/>
  <c r="X85" i="7" s="1"/>
  <c r="Y644" i="7"/>
  <c r="Z644" i="7"/>
  <c r="Z654" i="7" s="1"/>
  <c r="Z626" i="7" s="1"/>
  <c r="Z85" i="7" s="1"/>
  <c r="AA644" i="7"/>
  <c r="AA654" i="7" s="1"/>
  <c r="AA626" i="7" s="1"/>
  <c r="AA85" i="7" s="1"/>
  <c r="AB644" i="7"/>
  <c r="AB654" i="7" s="1"/>
  <c r="AB626" i="7" s="1"/>
  <c r="AB85" i="7" s="1"/>
  <c r="AC644" i="7"/>
  <c r="AD644" i="7"/>
  <c r="AD654" i="7" s="1"/>
  <c r="AD626" i="7" s="1"/>
  <c r="AD85" i="7" s="1"/>
  <c r="AE644" i="7"/>
  <c r="AF644" i="7"/>
  <c r="AF654" i="7" s="1"/>
  <c r="AF626" i="7" s="1"/>
  <c r="AF85" i="7" s="1"/>
  <c r="AG644" i="7"/>
  <c r="AG654" i="7" s="1"/>
  <c r="AG626" i="7" s="1"/>
  <c r="AG85" i="7" s="1"/>
  <c r="AH644" i="7"/>
  <c r="AI644" i="7"/>
  <c r="AJ644" i="7"/>
  <c r="AJ654" i="7" s="1"/>
  <c r="AJ626" i="7" s="1"/>
  <c r="AJ85" i="7" s="1"/>
  <c r="AK644" i="7"/>
  <c r="AL644" i="7"/>
  <c r="AL654" i="7" s="1"/>
  <c r="AL626" i="7" s="1"/>
  <c r="AL85" i="7" s="1"/>
  <c r="AM644" i="7"/>
  <c r="AM654" i="7" s="1"/>
  <c r="AM626" i="7" s="1"/>
  <c r="AM85" i="7" s="1"/>
  <c r="AN644" i="7"/>
  <c r="AN654" i="7" s="1"/>
  <c r="AN626" i="7" s="1"/>
  <c r="AN85" i="7" s="1"/>
  <c r="AO644" i="7"/>
  <c r="AO654" i="7" s="1"/>
  <c r="AO626" i="7" s="1"/>
  <c r="AO85" i="7" s="1"/>
  <c r="AP644" i="7"/>
  <c r="AE654" i="7"/>
  <c r="AE626" i="7" s="1"/>
  <c r="AE85" i="7" s="1"/>
  <c r="AP328" i="7"/>
  <c r="AN482" i="7"/>
  <c r="AO328" i="7"/>
  <c r="AO436" i="7"/>
  <c r="AM353" i="7"/>
  <c r="AJ487" i="7"/>
  <c r="AI353" i="7"/>
  <c r="AG353" i="7"/>
  <c r="AE353" i="7"/>
  <c r="AC353" i="7"/>
  <c r="AA353" i="7"/>
  <c r="X487" i="7"/>
  <c r="W353" i="7"/>
  <c r="U353" i="7"/>
  <c r="S353" i="7"/>
  <c r="P487" i="7"/>
  <c r="O353" i="7"/>
  <c r="L487" i="7"/>
  <c r="E487" i="7"/>
  <c r="F487" i="7"/>
  <c r="I353" i="7"/>
  <c r="D353" i="7"/>
  <c r="AN330" i="7"/>
  <c r="AK464" i="7"/>
  <c r="AJ330" i="7"/>
  <c r="AH330" i="7"/>
  <c r="AE464" i="7"/>
  <c r="AC464" i="7"/>
  <c r="AB330" i="7"/>
  <c r="Z330" i="7"/>
  <c r="X330" i="7"/>
  <c r="V330" i="7"/>
  <c r="S464" i="7"/>
  <c r="R330" i="7"/>
  <c r="P330" i="7"/>
  <c r="G464" i="7"/>
  <c r="E464" i="7"/>
  <c r="K464" i="7"/>
  <c r="K330" i="7"/>
  <c r="I330" i="7"/>
  <c r="G330" i="7"/>
  <c r="AM456" i="7"/>
  <c r="AK456" i="7"/>
  <c r="AJ322" i="7"/>
  <c r="AH322" i="7"/>
  <c r="AF322" i="7"/>
  <c r="AC456" i="7"/>
  <c r="AA456" i="7"/>
  <c r="Y456" i="7"/>
  <c r="X322" i="7"/>
  <c r="U456" i="7"/>
  <c r="S456" i="7"/>
  <c r="Q456" i="7"/>
  <c r="P322" i="7"/>
  <c r="N322" i="7"/>
  <c r="L322" i="7"/>
  <c r="I456" i="7"/>
  <c r="H322" i="7"/>
  <c r="F456" i="7"/>
  <c r="C456" i="7"/>
  <c r="AM299" i="7"/>
  <c r="AK299" i="7"/>
  <c r="AH433" i="7"/>
  <c r="AG299" i="7"/>
  <c r="AD433" i="7"/>
  <c r="AB433" i="7"/>
  <c r="Z433" i="7"/>
  <c r="X433" i="7"/>
  <c r="W299" i="7"/>
  <c r="U299" i="7"/>
  <c r="S299" i="7"/>
  <c r="Q299" i="7"/>
  <c r="O299" i="7"/>
  <c r="M299" i="7"/>
  <c r="K299" i="7"/>
  <c r="E433" i="7"/>
  <c r="D433" i="7"/>
  <c r="H299" i="7"/>
  <c r="C299" i="7"/>
  <c r="AK483" i="7"/>
  <c r="AJ349" i="7"/>
  <c r="AF349" i="7"/>
  <c r="AB349" i="7"/>
  <c r="T483" i="7"/>
  <c r="M349" i="7"/>
  <c r="E349" i="7"/>
  <c r="AL486" i="7"/>
  <c r="AE352" i="7"/>
  <c r="V486" i="7"/>
  <c r="O352" i="7"/>
  <c r="F486" i="7"/>
  <c r="AJ329" i="7"/>
  <c r="AB329" i="7"/>
  <c r="S463" i="7"/>
  <c r="C463" i="7"/>
  <c r="E329" i="7"/>
  <c r="W676" i="7"/>
  <c r="W686" i="7" s="1"/>
  <c r="W658" i="7" s="1"/>
  <c r="W86" i="7" s="1"/>
  <c r="X676" i="7"/>
  <c r="Y676" i="7"/>
  <c r="Z676" i="7"/>
  <c r="AA676" i="7"/>
  <c r="AA686" i="7" s="1"/>
  <c r="AA658" i="7" s="1"/>
  <c r="AA86" i="7" s="1"/>
  <c r="AB676" i="7"/>
  <c r="AC676" i="7"/>
  <c r="AD676" i="7"/>
  <c r="AE676" i="7"/>
  <c r="AE686" i="7" s="1"/>
  <c r="AE658" i="7" s="1"/>
  <c r="AE86" i="7" s="1"/>
  <c r="AF676" i="7"/>
  <c r="AG676" i="7"/>
  <c r="AH676" i="7"/>
  <c r="AI676" i="7"/>
  <c r="AI686" i="7" s="1"/>
  <c r="AI658" i="7" s="1"/>
  <c r="AI86" i="7" s="1"/>
  <c r="AJ676" i="7"/>
  <c r="AK676" i="7"/>
  <c r="AL676" i="7"/>
  <c r="AM676" i="7"/>
  <c r="AM686" i="7" s="1"/>
  <c r="AM658" i="7" s="1"/>
  <c r="AM86" i="7" s="1"/>
  <c r="AN676" i="7"/>
  <c r="AO676" i="7"/>
  <c r="AP676" i="7"/>
  <c r="AI654" i="7"/>
  <c r="AI626" i="7" s="1"/>
  <c r="AI85" i="7" s="1"/>
  <c r="R654" i="7"/>
  <c r="R626" i="7" s="1"/>
  <c r="R85" i="7" s="1"/>
  <c r="AP325" i="7"/>
  <c r="AP322" i="7"/>
  <c r="AO301" i="7"/>
  <c r="AN462" i="7"/>
  <c r="AN353" i="7"/>
  <c r="AK487" i="7"/>
  <c r="AI487" i="7"/>
  <c r="AG487" i="7"/>
  <c r="AE487" i="7"/>
  <c r="AD353" i="7"/>
  <c r="AA487" i="7"/>
  <c r="Z353" i="7"/>
  <c r="W487" i="7"/>
  <c r="U487" i="7"/>
  <c r="S487" i="7"/>
  <c r="R353" i="7"/>
  <c r="O487" i="7"/>
  <c r="N353" i="7"/>
  <c r="K487" i="7"/>
  <c r="K353" i="7"/>
  <c r="G487" i="7"/>
  <c r="E353" i="7"/>
  <c r="H353" i="7"/>
  <c r="AM464" i="7"/>
  <c r="AL330" i="7"/>
  <c r="AI464" i="7"/>
  <c r="AG464" i="7"/>
  <c r="AF330" i="7"/>
  <c r="AD330" i="7"/>
  <c r="AA464" i="7"/>
  <c r="Y464" i="7"/>
  <c r="W464" i="7"/>
  <c r="U464" i="7"/>
  <c r="T330" i="7"/>
  <c r="Q464" i="7"/>
  <c r="O464" i="7"/>
  <c r="H464" i="7"/>
  <c r="N330" i="7"/>
  <c r="C464" i="7"/>
  <c r="E330" i="7"/>
  <c r="L330" i="7"/>
  <c r="M330" i="7"/>
  <c r="AL456" i="7"/>
  <c r="AJ456" i="7"/>
  <c r="AH456" i="7"/>
  <c r="AF456" i="7"/>
  <c r="AE322" i="7"/>
  <c r="AC322" i="7"/>
  <c r="AA322" i="7"/>
  <c r="X456" i="7"/>
  <c r="W322" i="7"/>
  <c r="U322" i="7"/>
  <c r="S322" i="7"/>
  <c r="P456" i="7"/>
  <c r="N456" i="7"/>
  <c r="M322" i="7"/>
  <c r="K322" i="7"/>
  <c r="I322" i="7"/>
  <c r="E456" i="7"/>
  <c r="D322" i="7"/>
  <c r="C322" i="7"/>
  <c r="AL433" i="7"/>
  <c r="AJ433" i="7"/>
  <c r="AI299" i="7"/>
  <c r="AF433" i="7"/>
  <c r="AE299" i="7"/>
  <c r="AC299" i="7"/>
  <c r="AA299" i="7"/>
  <c r="Y299" i="7"/>
  <c r="V433" i="7"/>
  <c r="T433" i="7"/>
  <c r="R433" i="7"/>
  <c r="P433" i="7"/>
  <c r="N433" i="7"/>
  <c r="L433" i="7"/>
  <c r="J433" i="7"/>
  <c r="H433" i="7"/>
  <c r="F433" i="7"/>
  <c r="G299" i="7"/>
  <c r="AM483" i="7"/>
  <c r="AL349" i="7"/>
  <c r="AI349" i="7"/>
  <c r="AE349" i="7"/>
  <c r="AA349" i="7"/>
  <c r="S349" i="7"/>
  <c r="J483" i="7"/>
  <c r="AN437" i="7"/>
  <c r="AJ486" i="7"/>
  <c r="AC352" i="7"/>
  <c r="T486" i="7"/>
  <c r="M352" i="7"/>
  <c r="G352" i="7"/>
  <c r="AG463" i="7"/>
  <c r="Q463" i="7"/>
  <c r="G463" i="7"/>
  <c r="AH654" i="7"/>
  <c r="AH626" i="7" s="1"/>
  <c r="AH85" i="7" s="1"/>
  <c r="O612" i="7"/>
  <c r="O622" i="7" s="1"/>
  <c r="O594" i="7" s="1"/>
  <c r="O84" i="7" s="1"/>
  <c r="P612" i="7"/>
  <c r="P622" i="7" s="1"/>
  <c r="P594" i="7" s="1"/>
  <c r="P84" i="7" s="1"/>
  <c r="Q612" i="7"/>
  <c r="Q622" i="7" s="1"/>
  <c r="Q594" i="7" s="1"/>
  <c r="Q84" i="7" s="1"/>
  <c r="R612" i="7"/>
  <c r="R622" i="7" s="1"/>
  <c r="R594" i="7" s="1"/>
  <c r="R84" i="7" s="1"/>
  <c r="S612" i="7"/>
  <c r="S622" i="7" s="1"/>
  <c r="S594" i="7" s="1"/>
  <c r="S84" i="7" s="1"/>
  <c r="T612" i="7"/>
  <c r="T622" i="7" s="1"/>
  <c r="T594" i="7" s="1"/>
  <c r="T84" i="7" s="1"/>
  <c r="U612" i="7"/>
  <c r="U622" i="7" s="1"/>
  <c r="U594" i="7" s="1"/>
  <c r="U84" i="7" s="1"/>
  <c r="V612" i="7"/>
  <c r="V622" i="7" s="1"/>
  <c r="V594" i="7" s="1"/>
  <c r="W612" i="7"/>
  <c r="W622" i="7" s="1"/>
  <c r="W594" i="7" s="1"/>
  <c r="X612" i="7"/>
  <c r="X622" i="7" s="1"/>
  <c r="X594" i="7" s="1"/>
  <c r="Y612" i="7"/>
  <c r="Y622" i="7" s="1"/>
  <c r="Y594" i="7" s="1"/>
  <c r="Z612" i="7"/>
  <c r="Z622" i="7" s="1"/>
  <c r="Z594" i="7" s="1"/>
  <c r="AA612" i="7"/>
  <c r="AA622" i="7" s="1"/>
  <c r="AA594" i="7" s="1"/>
  <c r="AB612" i="7"/>
  <c r="AB622" i="7" s="1"/>
  <c r="AB594" i="7" s="1"/>
  <c r="AC612" i="7"/>
  <c r="AD612" i="7"/>
  <c r="AD622" i="7" s="1"/>
  <c r="AD594" i="7" s="1"/>
  <c r="AE612" i="7"/>
  <c r="AE622" i="7" s="1"/>
  <c r="AE594" i="7" s="1"/>
  <c r="AF612" i="7"/>
  <c r="AF622" i="7" s="1"/>
  <c r="AF594" i="7" s="1"/>
  <c r="AG612" i="7"/>
  <c r="AG622" i="7" s="1"/>
  <c r="AG594" i="7" s="1"/>
  <c r="AH612" i="7"/>
  <c r="AH622" i="7" s="1"/>
  <c r="AH594" i="7" s="1"/>
  <c r="AI612" i="7"/>
  <c r="AI622" i="7" s="1"/>
  <c r="AI594" i="7" s="1"/>
  <c r="AJ612" i="7"/>
  <c r="AJ622" i="7" s="1"/>
  <c r="AJ594" i="7" s="1"/>
  <c r="AK612" i="7"/>
  <c r="AK622" i="7" s="1"/>
  <c r="AK594" i="7" s="1"/>
  <c r="AL612" i="7"/>
  <c r="AM612" i="7"/>
  <c r="AM622" i="7" s="1"/>
  <c r="AM594" i="7" s="1"/>
  <c r="AN612" i="7"/>
  <c r="AN622" i="7" s="1"/>
  <c r="AN594" i="7" s="1"/>
  <c r="AO612" i="7"/>
  <c r="AO622" i="7" s="1"/>
  <c r="AO594" i="7" s="1"/>
  <c r="AP612" i="7"/>
  <c r="AO353" i="7"/>
  <c r="H300" i="7"/>
  <c r="I300" i="7"/>
  <c r="L300" i="7"/>
  <c r="N300" i="7"/>
  <c r="V300" i="7"/>
  <c r="Z300" i="7"/>
  <c r="AD300" i="7"/>
  <c r="AH300" i="7"/>
  <c r="AJ300" i="7"/>
  <c r="AL300" i="7"/>
  <c r="I323" i="7"/>
  <c r="M323" i="7"/>
  <c r="U323" i="7"/>
  <c r="Y323" i="7"/>
  <c r="AG323" i="7"/>
  <c r="AI323" i="7"/>
  <c r="AK323" i="7"/>
  <c r="H354" i="7"/>
  <c r="F354" i="7"/>
  <c r="K354" i="7"/>
  <c r="M354" i="7"/>
  <c r="O354" i="7"/>
  <c r="Q354" i="7"/>
  <c r="S354" i="7"/>
  <c r="W354" i="7"/>
  <c r="Y354" i="7"/>
  <c r="AA354" i="7"/>
  <c r="AM354" i="7"/>
  <c r="AO297" i="7"/>
  <c r="D301" i="7"/>
  <c r="J301" i="7"/>
  <c r="M301" i="7"/>
  <c r="O301" i="7"/>
  <c r="S301" i="7"/>
  <c r="AO296" i="7"/>
  <c r="AO322" i="7"/>
  <c r="G300" i="7"/>
  <c r="J300" i="7"/>
  <c r="K300" i="7"/>
  <c r="O300" i="7"/>
  <c r="Q300" i="7"/>
  <c r="S300" i="7"/>
  <c r="Y300" i="7"/>
  <c r="AC300" i="7"/>
  <c r="C323" i="7"/>
  <c r="E323" i="7"/>
  <c r="K323" i="7"/>
  <c r="O323" i="7"/>
  <c r="Q323" i="7"/>
  <c r="S323" i="7"/>
  <c r="W323" i="7"/>
  <c r="AA323" i="7"/>
  <c r="AC323" i="7"/>
  <c r="AE323" i="7"/>
  <c r="AM323" i="7"/>
  <c r="D354" i="7"/>
  <c r="C354" i="7"/>
  <c r="P354" i="7"/>
  <c r="R354" i="7"/>
  <c r="T354" i="7"/>
  <c r="V354" i="7"/>
  <c r="AB354" i="7"/>
  <c r="AF354" i="7"/>
  <c r="AH354" i="7"/>
  <c r="AL354" i="7"/>
  <c r="AN354" i="7"/>
  <c r="G301" i="7"/>
  <c r="C301" i="7"/>
  <c r="Q301" i="7"/>
  <c r="U301" i="7"/>
  <c r="W301" i="7"/>
  <c r="AK301" i="7"/>
  <c r="AO351" i="7"/>
  <c r="E300" i="7"/>
  <c r="F300" i="7"/>
  <c r="M300" i="7"/>
  <c r="U300" i="7"/>
  <c r="W300" i="7"/>
  <c r="AA300" i="7"/>
  <c r="AE300" i="7"/>
  <c r="AG300" i="7"/>
  <c r="AI300" i="7"/>
  <c r="AK300" i="7"/>
  <c r="AM300" i="7"/>
  <c r="F323" i="7"/>
  <c r="L323" i="7"/>
  <c r="P323" i="7"/>
  <c r="R323" i="7"/>
  <c r="T323" i="7"/>
  <c r="V323" i="7"/>
  <c r="AF323" i="7"/>
  <c r="AN323" i="7"/>
  <c r="E354" i="7"/>
  <c r="I354" i="7"/>
  <c r="L354" i="7"/>
  <c r="N354" i="7"/>
  <c r="X354" i="7"/>
  <c r="Z354" i="7"/>
  <c r="AD354" i="7"/>
  <c r="AJ354" i="7"/>
  <c r="F301" i="7"/>
  <c r="I301" i="7"/>
  <c r="K301" i="7"/>
  <c r="L301" i="7"/>
  <c r="N301" i="7"/>
  <c r="P301" i="7"/>
  <c r="R301" i="7"/>
  <c r="T301" i="7"/>
  <c r="V301" i="7"/>
  <c r="X301" i="7"/>
  <c r="Z301" i="7"/>
  <c r="AB301" i="7"/>
  <c r="AD301" i="7"/>
  <c r="AO323" i="7"/>
  <c r="AP330" i="7"/>
  <c r="AO349" i="7"/>
  <c r="D300" i="7"/>
  <c r="C300" i="7"/>
  <c r="P300" i="7"/>
  <c r="R300" i="7"/>
  <c r="T300" i="7"/>
  <c r="X300" i="7"/>
  <c r="AB300" i="7"/>
  <c r="AF300" i="7"/>
  <c r="AN300" i="7"/>
  <c r="D323" i="7"/>
  <c r="G323" i="7"/>
  <c r="H323" i="7"/>
  <c r="J323" i="7"/>
  <c r="N323" i="7"/>
  <c r="X323" i="7"/>
  <c r="Z323" i="7"/>
  <c r="AB323" i="7"/>
  <c r="AD323" i="7"/>
  <c r="AH323" i="7"/>
  <c r="AJ323" i="7"/>
  <c r="AL323" i="7"/>
  <c r="G354" i="7"/>
  <c r="J354" i="7"/>
  <c r="U354" i="7"/>
  <c r="AC354" i="7"/>
  <c r="AE354" i="7"/>
  <c r="AG354" i="7"/>
  <c r="AI354" i="7"/>
  <c r="AK354" i="7"/>
  <c r="AO304" i="7"/>
  <c r="H301" i="7"/>
  <c r="E301" i="7"/>
  <c r="Y301" i="7"/>
  <c r="AE301" i="7"/>
  <c r="AH301" i="7"/>
  <c r="AJ301" i="7"/>
  <c r="AM301" i="7"/>
  <c r="F324" i="7"/>
  <c r="L324" i="7"/>
  <c r="P324" i="7"/>
  <c r="R324" i="7"/>
  <c r="T324" i="7"/>
  <c r="V324" i="7"/>
  <c r="X324" i="7"/>
  <c r="Z324" i="7"/>
  <c r="AD324" i="7"/>
  <c r="AF324" i="7"/>
  <c r="AJ324" i="7"/>
  <c r="F355" i="7"/>
  <c r="J355" i="7"/>
  <c r="N355" i="7"/>
  <c r="P355" i="7"/>
  <c r="R355" i="7"/>
  <c r="T355" i="7"/>
  <c r="V355" i="7"/>
  <c r="AA301" i="7"/>
  <c r="AF301" i="7"/>
  <c r="G324" i="7"/>
  <c r="J324" i="7"/>
  <c r="N324" i="7"/>
  <c r="AC301" i="7"/>
  <c r="AI301" i="7"/>
  <c r="AN301" i="7"/>
  <c r="E324" i="7"/>
  <c r="H324" i="7"/>
  <c r="I324" i="7"/>
  <c r="Q324" i="7"/>
  <c r="U324" i="7"/>
  <c r="Y324" i="7"/>
  <c r="AC324" i="7"/>
  <c r="AE324" i="7"/>
  <c r="AK324" i="7"/>
  <c r="E355" i="7"/>
  <c r="C355" i="7"/>
  <c r="H355" i="7"/>
  <c r="S355" i="7"/>
  <c r="Y355" i="7"/>
  <c r="AG355" i="7"/>
  <c r="AI355" i="7"/>
  <c r="F302" i="7"/>
  <c r="D302" i="7"/>
  <c r="L302" i="7"/>
  <c r="U302" i="7"/>
  <c r="AE302" i="7"/>
  <c r="AG302" i="7"/>
  <c r="AI302" i="7"/>
  <c r="AM302" i="7"/>
  <c r="E325" i="7"/>
  <c r="H325" i="7"/>
  <c r="I325" i="7"/>
  <c r="M325" i="7"/>
  <c r="O325" i="7"/>
  <c r="Q325" i="7"/>
  <c r="U325" i="7"/>
  <c r="Y325" i="7"/>
  <c r="AC325" i="7"/>
  <c r="E348" i="7"/>
  <c r="J348" i="7"/>
  <c r="AG301" i="7"/>
  <c r="AL301" i="7"/>
  <c r="D324" i="7"/>
  <c r="C324" i="7"/>
  <c r="K324" i="7"/>
  <c r="M324" i="7"/>
  <c r="O324" i="7"/>
  <c r="S324" i="7"/>
  <c r="W324" i="7"/>
  <c r="AA324" i="7"/>
  <c r="AG324" i="7"/>
  <c r="AI324" i="7"/>
  <c r="AM324" i="7"/>
  <c r="D355" i="7"/>
  <c r="K355" i="7"/>
  <c r="G355" i="7"/>
  <c r="AD355" i="7"/>
  <c r="AJ355" i="7"/>
  <c r="AO299" i="7"/>
  <c r="H302" i="7"/>
  <c r="I302" i="7"/>
  <c r="E302" i="7"/>
  <c r="M302" i="7"/>
  <c r="O302" i="7"/>
  <c r="Q302" i="7"/>
  <c r="S302" i="7"/>
  <c r="W302" i="7"/>
  <c r="Y302" i="7"/>
  <c r="AA302" i="7"/>
  <c r="AC302" i="7"/>
  <c r="AK302" i="7"/>
  <c r="C325" i="7"/>
  <c r="F325" i="7"/>
  <c r="J325" i="7"/>
  <c r="N325" i="7"/>
  <c r="P325" i="7"/>
  <c r="R325" i="7"/>
  <c r="T325" i="7"/>
  <c r="X325" i="7"/>
  <c r="AH325" i="7"/>
  <c r="AH324" i="7"/>
  <c r="L355" i="7"/>
  <c r="U355" i="7"/>
  <c r="Z355" i="7"/>
  <c r="AH355" i="7"/>
  <c r="AL355" i="7"/>
  <c r="AO354" i="7"/>
  <c r="J302" i="7"/>
  <c r="V302" i="7"/>
  <c r="AH302" i="7"/>
  <c r="D325" i="7"/>
  <c r="L325" i="7"/>
  <c r="AB324" i="7"/>
  <c r="I355" i="7"/>
  <c r="O355" i="7"/>
  <c r="W355" i="7"/>
  <c r="AA355" i="7"/>
  <c r="AE355" i="7"/>
  <c r="AM355" i="7"/>
  <c r="C302" i="7"/>
  <c r="N302" i="7"/>
  <c r="R302" i="7"/>
  <c r="Z302" i="7"/>
  <c r="AD302" i="7"/>
  <c r="AL302" i="7"/>
  <c r="G325" i="7"/>
  <c r="AG325" i="7"/>
  <c r="AK325" i="7"/>
  <c r="F348" i="7"/>
  <c r="N348" i="7"/>
  <c r="R348" i="7"/>
  <c r="T348" i="7"/>
  <c r="V348" i="7"/>
  <c r="Z348" i="7"/>
  <c r="AD348" i="7"/>
  <c r="AF348" i="7"/>
  <c r="I356" i="7"/>
  <c r="F356" i="7"/>
  <c r="S356" i="7"/>
  <c r="W356" i="7"/>
  <c r="AA356" i="7"/>
  <c r="AK356" i="7"/>
  <c r="AO329" i="7"/>
  <c r="I326" i="7"/>
  <c r="G326" i="7"/>
  <c r="J326" i="7"/>
  <c r="N326" i="7"/>
  <c r="P326" i="7"/>
  <c r="T326" i="7"/>
  <c r="V326" i="7"/>
  <c r="X326" i="7"/>
  <c r="AB326" i="7"/>
  <c r="AJ326" i="7"/>
  <c r="AL326" i="7"/>
  <c r="F296" i="7"/>
  <c r="H296" i="7"/>
  <c r="AL324" i="7"/>
  <c r="M355" i="7"/>
  <c r="Q355" i="7"/>
  <c r="X355" i="7"/>
  <c r="AB355" i="7"/>
  <c r="AF355" i="7"/>
  <c r="AN355" i="7"/>
  <c r="G302" i="7"/>
  <c r="X302" i="7"/>
  <c r="AB302" i="7"/>
  <c r="AF302" i="7"/>
  <c r="AJ302" i="7"/>
  <c r="V325" i="7"/>
  <c r="Z325" i="7"/>
  <c r="AD325" i="7"/>
  <c r="AL325" i="7"/>
  <c r="AN325" i="7"/>
  <c r="H348" i="7"/>
  <c r="Q348" i="7"/>
  <c r="U348" i="7"/>
  <c r="Y348" i="7"/>
  <c r="AA348" i="7"/>
  <c r="AC348" i="7"/>
  <c r="AG348" i="7"/>
  <c r="AI348" i="7"/>
  <c r="AK348" i="7"/>
  <c r="C356" i="7"/>
  <c r="E356" i="7"/>
  <c r="J356" i="7"/>
  <c r="O356" i="7"/>
  <c r="Q356" i="7"/>
  <c r="U356" i="7"/>
  <c r="Y356" i="7"/>
  <c r="AC356" i="7"/>
  <c r="AE356" i="7"/>
  <c r="AG356" i="7"/>
  <c r="AI356" i="7"/>
  <c r="AM356" i="7"/>
  <c r="F326" i="7"/>
  <c r="D326" i="7"/>
  <c r="L326" i="7"/>
  <c r="R326" i="7"/>
  <c r="Z326" i="7"/>
  <c r="AD326" i="7"/>
  <c r="AF326" i="7"/>
  <c r="AH326" i="7"/>
  <c r="AN326" i="7"/>
  <c r="E296" i="7"/>
  <c r="AN324" i="7"/>
  <c r="AC355" i="7"/>
  <c r="AK355" i="7"/>
  <c r="K302" i="7"/>
  <c r="P302" i="7"/>
  <c r="T302" i="7"/>
  <c r="AN302" i="7"/>
  <c r="K325" i="7"/>
  <c r="S325" i="7"/>
  <c r="W325" i="7"/>
  <c r="AA325" i="7"/>
  <c r="AE325" i="7"/>
  <c r="AI325" i="7"/>
  <c r="C348" i="7"/>
  <c r="G348" i="7"/>
  <c r="I348" i="7"/>
  <c r="K348" i="7"/>
  <c r="M348" i="7"/>
  <c r="O348" i="7"/>
  <c r="S348" i="7"/>
  <c r="W348" i="7"/>
  <c r="AE348" i="7"/>
  <c r="AM348" i="7"/>
  <c r="L356" i="7"/>
  <c r="K356" i="7"/>
  <c r="H356" i="7"/>
  <c r="N356" i="7"/>
  <c r="R356" i="7"/>
  <c r="T356" i="7"/>
  <c r="V356" i="7"/>
  <c r="AB356" i="7"/>
  <c r="AF356" i="7"/>
  <c r="AH356" i="7"/>
  <c r="AJ356" i="7"/>
  <c r="AL356" i="7"/>
  <c r="AN356" i="7"/>
  <c r="AO355" i="7"/>
  <c r="AO324" i="7"/>
  <c r="H326" i="7"/>
  <c r="O326" i="7"/>
  <c r="S326" i="7"/>
  <c r="U326" i="7"/>
  <c r="AA326" i="7"/>
  <c r="AC326" i="7"/>
  <c r="AE326" i="7"/>
  <c r="AG326" i="7"/>
  <c r="AK326" i="7"/>
  <c r="AM326" i="7"/>
  <c r="AJ325" i="7"/>
  <c r="AH348" i="7"/>
  <c r="D356" i="7"/>
  <c r="E326" i="7"/>
  <c r="K326" i="7"/>
  <c r="AI326" i="7"/>
  <c r="D296" i="7"/>
  <c r="G296" i="7"/>
  <c r="N296" i="7"/>
  <c r="R296" i="7"/>
  <c r="T296" i="7"/>
  <c r="X296" i="7"/>
  <c r="AB296" i="7"/>
  <c r="AD296" i="7"/>
  <c r="AH296" i="7"/>
  <c r="AL296" i="7"/>
  <c r="J304" i="7"/>
  <c r="I304" i="7"/>
  <c r="D304" i="7"/>
  <c r="P304" i="7"/>
  <c r="V304" i="7"/>
  <c r="AH304" i="7"/>
  <c r="AN304" i="7"/>
  <c r="F327" i="7"/>
  <c r="G327" i="7"/>
  <c r="O327" i="7"/>
  <c r="S327" i="7"/>
  <c r="W327" i="7"/>
  <c r="AE327" i="7"/>
  <c r="AG327" i="7"/>
  <c r="AI327" i="7"/>
  <c r="AK327" i="7"/>
  <c r="AM327" i="7"/>
  <c r="F350" i="7"/>
  <c r="D350" i="7"/>
  <c r="H350" i="7"/>
  <c r="K350" i="7"/>
  <c r="Q350" i="7"/>
  <c r="W350" i="7"/>
  <c r="Y350" i="7"/>
  <c r="AM325" i="7"/>
  <c r="L348" i="7"/>
  <c r="AB348" i="7"/>
  <c r="AJ348" i="7"/>
  <c r="G356" i="7"/>
  <c r="AD356" i="7"/>
  <c r="C326" i="7"/>
  <c r="M326" i="7"/>
  <c r="J296" i="7"/>
  <c r="L296" i="7"/>
  <c r="P296" i="7"/>
  <c r="V296" i="7"/>
  <c r="Z296" i="7"/>
  <c r="AF296" i="7"/>
  <c r="AJ296" i="7"/>
  <c r="AN296" i="7"/>
  <c r="H304" i="7"/>
  <c r="F304" i="7"/>
  <c r="N304" i="7"/>
  <c r="O304" i="7"/>
  <c r="U304" i="7"/>
  <c r="AB325" i="7"/>
  <c r="D348" i="7"/>
  <c r="AL348" i="7"/>
  <c r="M356" i="7"/>
  <c r="P356" i="7"/>
  <c r="X356" i="7"/>
  <c r="W326" i="7"/>
  <c r="I296" i="7"/>
  <c r="K296" i="7"/>
  <c r="O296" i="7"/>
  <c r="Q296" i="7"/>
  <c r="S296" i="7"/>
  <c r="W296" i="7"/>
  <c r="AI296" i="7"/>
  <c r="AM296" i="7"/>
  <c r="G304" i="7"/>
  <c r="E304" i="7"/>
  <c r="K304" i="7"/>
  <c r="Q304" i="7"/>
  <c r="S304" i="7"/>
  <c r="W304" i="7"/>
  <c r="AG304" i="7"/>
  <c r="AI304" i="7"/>
  <c r="AK304" i="7"/>
  <c r="E327" i="7"/>
  <c r="J327" i="7"/>
  <c r="K327" i="7"/>
  <c r="L327" i="7"/>
  <c r="N327" i="7"/>
  <c r="P327" i="7"/>
  <c r="AF327" i="7"/>
  <c r="AJ327" i="7"/>
  <c r="E350" i="7"/>
  <c r="J350" i="7"/>
  <c r="L350" i="7"/>
  <c r="R350" i="7"/>
  <c r="T350" i="7"/>
  <c r="X350" i="7"/>
  <c r="Z350" i="7"/>
  <c r="AH350" i="7"/>
  <c r="AF325" i="7"/>
  <c r="P348" i="7"/>
  <c r="X348" i="7"/>
  <c r="AN348" i="7"/>
  <c r="Z356" i="7"/>
  <c r="AO330" i="7"/>
  <c r="Q326" i="7"/>
  <c r="Y326" i="7"/>
  <c r="C296" i="7"/>
  <c r="M296" i="7"/>
  <c r="U296" i="7"/>
  <c r="Y296" i="7"/>
  <c r="AA296" i="7"/>
  <c r="AC296" i="7"/>
  <c r="AE296" i="7"/>
  <c r="AG296" i="7"/>
  <c r="AK296" i="7"/>
  <c r="C304" i="7"/>
  <c r="L304" i="7"/>
  <c r="M304" i="7"/>
  <c r="R304" i="7"/>
  <c r="T304" i="7"/>
  <c r="X304" i="7"/>
  <c r="Z304" i="7"/>
  <c r="AB304" i="7"/>
  <c r="AD304" i="7"/>
  <c r="AF304" i="7"/>
  <c r="AJ304" i="7"/>
  <c r="AL304" i="7"/>
  <c r="D327" i="7"/>
  <c r="C327" i="7"/>
  <c r="R327" i="7"/>
  <c r="T327" i="7"/>
  <c r="V327" i="7"/>
  <c r="X327" i="7"/>
  <c r="Z327" i="7"/>
  <c r="AB327" i="7"/>
  <c r="AD327" i="7"/>
  <c r="AH327" i="7"/>
  <c r="AL327" i="7"/>
  <c r="AN327" i="7"/>
  <c r="C350" i="7"/>
  <c r="I350" i="7"/>
  <c r="M350" i="7"/>
  <c r="O350" i="7"/>
  <c r="S350" i="7"/>
  <c r="U350" i="7"/>
  <c r="AA350" i="7"/>
  <c r="AE304" i="7"/>
  <c r="AM304" i="7"/>
  <c r="Q327" i="7"/>
  <c r="Y327" i="7"/>
  <c r="G350" i="7"/>
  <c r="AB350" i="7"/>
  <c r="AJ350" i="7"/>
  <c r="AL350" i="7"/>
  <c r="AO300" i="7"/>
  <c r="L303" i="7"/>
  <c r="J303" i="7"/>
  <c r="O303" i="7"/>
  <c r="Q303" i="7"/>
  <c r="Y303" i="7"/>
  <c r="AA303" i="7"/>
  <c r="AC303" i="7"/>
  <c r="AI303" i="7"/>
  <c r="AK303" i="7"/>
  <c r="AM303" i="7"/>
  <c r="C297" i="7"/>
  <c r="F297" i="7"/>
  <c r="H297" i="7"/>
  <c r="I297" i="7"/>
  <c r="K297" i="7"/>
  <c r="M297" i="7"/>
  <c r="O297" i="7"/>
  <c r="S297" i="7"/>
  <c r="AA297" i="7"/>
  <c r="AI297" i="7"/>
  <c r="H328" i="7"/>
  <c r="D328" i="7"/>
  <c r="N328" i="7"/>
  <c r="R328" i="7"/>
  <c r="T328" i="7"/>
  <c r="X328" i="7"/>
  <c r="Z328" i="7"/>
  <c r="AD328" i="7"/>
  <c r="AH328" i="7"/>
  <c r="AJ328" i="7"/>
  <c r="AL328" i="7"/>
  <c r="F351" i="7"/>
  <c r="J351" i="7"/>
  <c r="L351" i="7"/>
  <c r="P351" i="7"/>
  <c r="Z351" i="7"/>
  <c r="AB351" i="7"/>
  <c r="AD351" i="7"/>
  <c r="AF351" i="7"/>
  <c r="AH351" i="7"/>
  <c r="E298" i="7"/>
  <c r="G298" i="7"/>
  <c r="M298" i="7"/>
  <c r="Q298" i="7"/>
  <c r="W298" i="7"/>
  <c r="Y298" i="7"/>
  <c r="AC298" i="7"/>
  <c r="AG298" i="7"/>
  <c r="AI298" i="7"/>
  <c r="AK298" i="7"/>
  <c r="AM298" i="7"/>
  <c r="L329" i="7"/>
  <c r="C329" i="7"/>
  <c r="H329" i="7"/>
  <c r="P329" i="7"/>
  <c r="R329" i="7"/>
  <c r="T329" i="7"/>
  <c r="AD329" i="7"/>
  <c r="AF329" i="7"/>
  <c r="AH329" i="7"/>
  <c r="D352" i="7"/>
  <c r="C352" i="7"/>
  <c r="J352" i="7"/>
  <c r="L352" i="7"/>
  <c r="N352" i="7"/>
  <c r="T352" i="7"/>
  <c r="AD352" i="7"/>
  <c r="AF352" i="7"/>
  <c r="AH352" i="7"/>
  <c r="AN352" i="7"/>
  <c r="AO325" i="7"/>
  <c r="H349" i="7"/>
  <c r="J349" i="7"/>
  <c r="N349" i="7"/>
  <c r="T349" i="7"/>
  <c r="V349" i="7"/>
  <c r="Z349" i="7"/>
  <c r="Y304" i="7"/>
  <c r="I327" i="7"/>
  <c r="AA327" i="7"/>
  <c r="N350" i="7"/>
  <c r="V350" i="7"/>
  <c r="AC350" i="7"/>
  <c r="AF350" i="7"/>
  <c r="AI350" i="7"/>
  <c r="AK350" i="7"/>
  <c r="AM350" i="7"/>
  <c r="C303" i="7"/>
  <c r="E303" i="7"/>
  <c r="G303" i="7"/>
  <c r="S303" i="7"/>
  <c r="U303" i="7"/>
  <c r="W303" i="7"/>
  <c r="AE303" i="7"/>
  <c r="AG303" i="7"/>
  <c r="D297" i="7"/>
  <c r="G297" i="7"/>
  <c r="J297" i="7"/>
  <c r="N297" i="7"/>
  <c r="P297" i="7"/>
  <c r="R297" i="7"/>
  <c r="T297" i="7"/>
  <c r="V297" i="7"/>
  <c r="Z297" i="7"/>
  <c r="AD297" i="7"/>
  <c r="AH297" i="7"/>
  <c r="AN297" i="7"/>
  <c r="E328" i="7"/>
  <c r="G328" i="7"/>
  <c r="L328" i="7"/>
  <c r="P328" i="7"/>
  <c r="V328" i="7"/>
  <c r="AB328" i="7"/>
  <c r="AF328" i="7"/>
  <c r="AN328" i="7"/>
  <c r="H351" i="7"/>
  <c r="I351" i="7"/>
  <c r="K351" i="7"/>
  <c r="O351" i="7"/>
  <c r="Q351" i="7"/>
  <c r="U351" i="7"/>
  <c r="Y351" i="7"/>
  <c r="AA351" i="7"/>
  <c r="AE351" i="7"/>
  <c r="AG351" i="7"/>
  <c r="AK351" i="7"/>
  <c r="AM351" i="7"/>
  <c r="C298" i="7"/>
  <c r="H298" i="7"/>
  <c r="J298" i="7"/>
  <c r="L298" i="7"/>
  <c r="N298" i="7"/>
  <c r="P298" i="7"/>
  <c r="T298" i="7"/>
  <c r="V298" i="7"/>
  <c r="AF298" i="7"/>
  <c r="AA304" i="7"/>
  <c r="H327" i="7"/>
  <c r="M327" i="7"/>
  <c r="U327" i="7"/>
  <c r="AC327" i="7"/>
  <c r="P350" i="7"/>
  <c r="AD350" i="7"/>
  <c r="AG350" i="7"/>
  <c r="F303" i="7"/>
  <c r="I303" i="7"/>
  <c r="K303" i="7"/>
  <c r="M303" i="7"/>
  <c r="P303" i="7"/>
  <c r="R303" i="7"/>
  <c r="AB303" i="7"/>
  <c r="AF303" i="7"/>
  <c r="AJ303" i="7"/>
  <c r="L297" i="7"/>
  <c r="X297" i="7"/>
  <c r="AB297" i="7"/>
  <c r="AF297" i="7"/>
  <c r="AJ297" i="7"/>
  <c r="AL297" i="7"/>
  <c r="C328" i="7"/>
  <c r="J328" i="7"/>
  <c r="U328" i="7"/>
  <c r="Y328" i="7"/>
  <c r="AA328" i="7"/>
  <c r="AC328" i="7"/>
  <c r="AE328" i="7"/>
  <c r="AK328" i="7"/>
  <c r="C351" i="7"/>
  <c r="D351" i="7"/>
  <c r="M351" i="7"/>
  <c r="S351" i="7"/>
  <c r="W351" i="7"/>
  <c r="AC351" i="7"/>
  <c r="AI351" i="7"/>
  <c r="AO327" i="7"/>
  <c r="D298" i="7"/>
  <c r="R298" i="7"/>
  <c r="X298" i="7"/>
  <c r="Z298" i="7"/>
  <c r="AB298" i="7"/>
  <c r="AD298" i="7"/>
  <c r="AH298" i="7"/>
  <c r="AL298" i="7"/>
  <c r="AN298" i="7"/>
  <c r="F329" i="7"/>
  <c r="G329" i="7"/>
  <c r="M329" i="7"/>
  <c r="O329" i="7"/>
  <c r="AE329" i="7"/>
  <c r="AG329" i="7"/>
  <c r="AI329" i="7"/>
  <c r="AM329" i="7"/>
  <c r="E352" i="7"/>
  <c r="H352" i="7"/>
  <c r="K352" i="7"/>
  <c r="Q352" i="7"/>
  <c r="S352" i="7"/>
  <c r="U352" i="7"/>
  <c r="W352" i="7"/>
  <c r="AA352" i="7"/>
  <c r="AK352" i="7"/>
  <c r="AM352" i="7"/>
  <c r="AO303" i="7"/>
  <c r="C349" i="7"/>
  <c r="D349" i="7"/>
  <c r="G349" i="7"/>
  <c r="K349" i="7"/>
  <c r="O349" i="7"/>
  <c r="U349" i="7"/>
  <c r="W349" i="7"/>
  <c r="Y349" i="7"/>
  <c r="AC304" i="7"/>
  <c r="AE350" i="7"/>
  <c r="AN350" i="7"/>
  <c r="D303" i="7"/>
  <c r="H303" i="7"/>
  <c r="N303" i="7"/>
  <c r="T303" i="7"/>
  <c r="V303" i="7"/>
  <c r="X303" i="7"/>
  <c r="Z303" i="7"/>
  <c r="AD303" i="7"/>
  <c r="AH303" i="7"/>
  <c r="AL303" i="7"/>
  <c r="AN303" i="7"/>
  <c r="E297" i="7"/>
  <c r="Q297" i="7"/>
  <c r="U297" i="7"/>
  <c r="W297" i="7"/>
  <c r="Y297" i="7"/>
  <c r="AC297" i="7"/>
  <c r="AE297" i="7"/>
  <c r="AG297" i="7"/>
  <c r="AK297" i="7"/>
  <c r="AM297" i="7"/>
  <c r="I328" i="7"/>
  <c r="K328" i="7"/>
  <c r="F328" i="7"/>
  <c r="M328" i="7"/>
  <c r="O328" i="7"/>
  <c r="Q328" i="7"/>
  <c r="S328" i="7"/>
  <c r="W328" i="7"/>
  <c r="AG328" i="7"/>
  <c r="AI328" i="7"/>
  <c r="AM328" i="7"/>
  <c r="E351" i="7"/>
  <c r="G351" i="7"/>
  <c r="N351" i="7"/>
  <c r="R351" i="7"/>
  <c r="T351" i="7"/>
  <c r="V351" i="7"/>
  <c r="X351" i="7"/>
  <c r="AJ351" i="7"/>
  <c r="AL351" i="7"/>
  <c r="AN351" i="7"/>
  <c r="AO350" i="7"/>
  <c r="F298" i="7"/>
  <c r="I298" i="7"/>
  <c r="K298" i="7"/>
  <c r="O298" i="7"/>
  <c r="S298" i="7"/>
  <c r="U298" i="7"/>
  <c r="AA298" i="7"/>
  <c r="AE298" i="7"/>
  <c r="K329" i="7"/>
  <c r="J329" i="7"/>
  <c r="I329" i="7"/>
  <c r="Q329" i="7"/>
  <c r="S329" i="7"/>
  <c r="U329" i="7"/>
  <c r="W329" i="7"/>
  <c r="Y329" i="7"/>
  <c r="AA329" i="7"/>
  <c r="AC329" i="7"/>
  <c r="AK329" i="7"/>
  <c r="F352" i="7"/>
  <c r="I352" i="7"/>
  <c r="P352" i="7"/>
  <c r="R352" i="7"/>
  <c r="V352" i="7"/>
  <c r="X352" i="7"/>
  <c r="Z352" i="7"/>
  <c r="AB352" i="7"/>
  <c r="AJ352" i="7"/>
  <c r="AL352" i="7"/>
  <c r="AO356" i="7"/>
  <c r="AO326" i="7"/>
  <c r="F349" i="7"/>
  <c r="L349" i="7"/>
  <c r="P349" i="7"/>
  <c r="R349" i="7"/>
  <c r="X349" i="7"/>
  <c r="AD349" i="7"/>
  <c r="AH349" i="7"/>
  <c r="AC654" i="7"/>
  <c r="AC626" i="7" s="1"/>
  <c r="AC85" i="7" s="1"/>
  <c r="Y654" i="7"/>
  <c r="Y626" i="7" s="1"/>
  <c r="Y85" i="7" s="1"/>
  <c r="U654" i="7"/>
  <c r="U626" i="7" s="1"/>
  <c r="U85" i="7" s="1"/>
  <c r="AO433" i="7"/>
  <c r="AO487" i="7"/>
  <c r="AO486" i="7"/>
  <c r="AN484" i="7"/>
  <c r="AN459" i="7"/>
  <c r="AN433" i="7"/>
  <c r="AO431" i="7"/>
  <c r="AO434" i="7"/>
  <c r="D434" i="7"/>
  <c r="I434" i="7"/>
  <c r="O434" i="7"/>
  <c r="Q434" i="7"/>
  <c r="S434" i="7"/>
  <c r="W434" i="7"/>
  <c r="AA434" i="7"/>
  <c r="AE434" i="7"/>
  <c r="AM434" i="7"/>
  <c r="C457" i="7"/>
  <c r="E457" i="7"/>
  <c r="J457" i="7"/>
  <c r="N457" i="7"/>
  <c r="P457" i="7"/>
  <c r="R457" i="7"/>
  <c r="V457" i="7"/>
  <c r="Z457" i="7"/>
  <c r="AB457" i="7"/>
  <c r="AD457" i="7"/>
  <c r="AL457" i="7"/>
  <c r="H488" i="7"/>
  <c r="K488" i="7"/>
  <c r="T488" i="7"/>
  <c r="AB488" i="7"/>
  <c r="AD488" i="7"/>
  <c r="AF488" i="7"/>
  <c r="AH488" i="7"/>
  <c r="AJ488" i="7"/>
  <c r="AO432" i="7"/>
  <c r="I435" i="7"/>
  <c r="G435" i="7"/>
  <c r="P435" i="7"/>
  <c r="T435" i="7"/>
  <c r="V435" i="7"/>
  <c r="AO490" i="7"/>
  <c r="AO462" i="7"/>
  <c r="AN431" i="7"/>
  <c r="AN463" i="7"/>
  <c r="AN456" i="7"/>
  <c r="AO482" i="7"/>
  <c r="AO458" i="7"/>
  <c r="G434" i="7"/>
  <c r="L434" i="7"/>
  <c r="T434" i="7"/>
  <c r="V434" i="7"/>
  <c r="Z434" i="7"/>
  <c r="AD434" i="7"/>
  <c r="AF434" i="7"/>
  <c r="AH434" i="7"/>
  <c r="AJ434" i="7"/>
  <c r="AL434" i="7"/>
  <c r="F457" i="7"/>
  <c r="H457" i="7"/>
  <c r="L457" i="7"/>
  <c r="T457" i="7"/>
  <c r="X457" i="7"/>
  <c r="AF457" i="7"/>
  <c r="AH457" i="7"/>
  <c r="AJ457" i="7"/>
  <c r="J488" i="7"/>
  <c r="C488" i="7"/>
  <c r="F488" i="7"/>
  <c r="M488" i="7"/>
  <c r="W488" i="7"/>
  <c r="Y488" i="7"/>
  <c r="AC488" i="7"/>
  <c r="AI488" i="7"/>
  <c r="AN483" i="7"/>
  <c r="C435" i="7"/>
  <c r="D435" i="7"/>
  <c r="H435" i="7"/>
  <c r="L435" i="7"/>
  <c r="N435" i="7"/>
  <c r="R435" i="7"/>
  <c r="X435" i="7"/>
  <c r="Z435" i="7"/>
  <c r="AB435" i="7"/>
  <c r="AD435" i="7"/>
  <c r="AF435" i="7"/>
  <c r="AH435" i="7"/>
  <c r="AL435" i="7"/>
  <c r="AN432" i="7"/>
  <c r="AO459" i="7"/>
  <c r="AN438" i="7"/>
  <c r="AN486" i="7"/>
  <c r="AN464" i="7"/>
  <c r="AO430" i="7"/>
  <c r="AO484" i="7"/>
  <c r="C434" i="7"/>
  <c r="H434" i="7"/>
  <c r="J434" i="7"/>
  <c r="N434" i="7"/>
  <c r="P434" i="7"/>
  <c r="R434" i="7"/>
  <c r="X434" i="7"/>
  <c r="AB434" i="7"/>
  <c r="D457" i="7"/>
  <c r="G457" i="7"/>
  <c r="I457" i="7"/>
  <c r="M457" i="7"/>
  <c r="W457" i="7"/>
  <c r="Y457" i="7"/>
  <c r="AA457" i="7"/>
  <c r="AC457" i="7"/>
  <c r="AG457" i="7"/>
  <c r="AI457" i="7"/>
  <c r="AK457" i="7"/>
  <c r="E488" i="7"/>
  <c r="D488" i="7"/>
  <c r="O488" i="7"/>
  <c r="Q488" i="7"/>
  <c r="S488" i="7"/>
  <c r="U488" i="7"/>
  <c r="AA488" i="7"/>
  <c r="AE488" i="7"/>
  <c r="AG488" i="7"/>
  <c r="AK488" i="7"/>
  <c r="AM488" i="7"/>
  <c r="AN487" i="7"/>
  <c r="F435" i="7"/>
  <c r="AO483" i="7"/>
  <c r="AO463" i="7"/>
  <c r="AN436" i="7"/>
  <c r="AO438" i="7"/>
  <c r="AN457" i="7"/>
  <c r="E434" i="7"/>
  <c r="F434" i="7"/>
  <c r="K434" i="7"/>
  <c r="M434" i="7"/>
  <c r="U434" i="7"/>
  <c r="Y434" i="7"/>
  <c r="AC434" i="7"/>
  <c r="AG434" i="7"/>
  <c r="AI434" i="7"/>
  <c r="AK434" i="7"/>
  <c r="K457" i="7"/>
  <c r="O457" i="7"/>
  <c r="Q457" i="7"/>
  <c r="S457" i="7"/>
  <c r="U457" i="7"/>
  <c r="AE457" i="7"/>
  <c r="AM457" i="7"/>
  <c r="I488" i="7"/>
  <c r="G488" i="7"/>
  <c r="L488" i="7"/>
  <c r="N488" i="7"/>
  <c r="P488" i="7"/>
  <c r="R488" i="7"/>
  <c r="V488" i="7"/>
  <c r="X488" i="7"/>
  <c r="Z488" i="7"/>
  <c r="AL488" i="7"/>
  <c r="AO461" i="7"/>
  <c r="J435" i="7"/>
  <c r="E435" i="7"/>
  <c r="K435" i="7"/>
  <c r="M435" i="7"/>
  <c r="O435" i="7"/>
  <c r="Q435" i="7"/>
  <c r="S435" i="7"/>
  <c r="U435" i="7"/>
  <c r="W435" i="7"/>
  <c r="Y435" i="7"/>
  <c r="AA435" i="7"/>
  <c r="G458" i="7"/>
  <c r="F458" i="7"/>
  <c r="I458" i="7"/>
  <c r="M458" i="7"/>
  <c r="AA458" i="7"/>
  <c r="AG458" i="7"/>
  <c r="AK458" i="7"/>
  <c r="AM458" i="7"/>
  <c r="L489" i="7"/>
  <c r="H489" i="7"/>
  <c r="D489" i="7"/>
  <c r="AG435" i="7"/>
  <c r="AJ435" i="7"/>
  <c r="AM435" i="7"/>
  <c r="C458" i="7"/>
  <c r="D458" i="7"/>
  <c r="K458" i="7"/>
  <c r="O458" i="7"/>
  <c r="Q458" i="7"/>
  <c r="S458" i="7"/>
  <c r="U458" i="7"/>
  <c r="W458" i="7"/>
  <c r="AE435" i="7"/>
  <c r="AK435" i="7"/>
  <c r="J458" i="7"/>
  <c r="L458" i="7"/>
  <c r="N458" i="7"/>
  <c r="R458" i="7"/>
  <c r="V458" i="7"/>
  <c r="Z458" i="7"/>
  <c r="AF458" i="7"/>
  <c r="AH458" i="7"/>
  <c r="AL458" i="7"/>
  <c r="G489" i="7"/>
  <c r="E489" i="7"/>
  <c r="K489" i="7"/>
  <c r="N489" i="7"/>
  <c r="P489" i="7"/>
  <c r="T489" i="7"/>
  <c r="V489" i="7"/>
  <c r="Z489" i="7"/>
  <c r="AB489" i="7"/>
  <c r="AD489" i="7"/>
  <c r="AJ489" i="7"/>
  <c r="AL489" i="7"/>
  <c r="AO435" i="7"/>
  <c r="AN458" i="7"/>
  <c r="D436" i="7"/>
  <c r="L436" i="7"/>
  <c r="N436" i="7"/>
  <c r="P436" i="7"/>
  <c r="R436" i="7"/>
  <c r="V436" i="7"/>
  <c r="X436" i="7"/>
  <c r="Z436" i="7"/>
  <c r="AB436" i="7"/>
  <c r="AJ436" i="7"/>
  <c r="F459" i="7"/>
  <c r="J459" i="7"/>
  <c r="R459" i="7"/>
  <c r="V459" i="7"/>
  <c r="Z459" i="7"/>
  <c r="AD459" i="7"/>
  <c r="AF459" i="7"/>
  <c r="AH459" i="7"/>
  <c r="AJ459" i="7"/>
  <c r="AL459" i="7"/>
  <c r="C482" i="7"/>
  <c r="G482" i="7"/>
  <c r="AC435" i="7"/>
  <c r="AI435" i="7"/>
  <c r="E458" i="7"/>
  <c r="H458" i="7"/>
  <c r="P458" i="7"/>
  <c r="T458" i="7"/>
  <c r="X458" i="7"/>
  <c r="AB458" i="7"/>
  <c r="AD458" i="7"/>
  <c r="AJ458" i="7"/>
  <c r="C489" i="7"/>
  <c r="I489" i="7"/>
  <c r="M489" i="7"/>
  <c r="O489" i="7"/>
  <c r="Q489" i="7"/>
  <c r="S489" i="7"/>
  <c r="U489" i="7"/>
  <c r="W489" i="7"/>
  <c r="Y489" i="7"/>
  <c r="AA489" i="7"/>
  <c r="AE489" i="7"/>
  <c r="AG489" i="7"/>
  <c r="AK489" i="7"/>
  <c r="AM489" i="7"/>
  <c r="C436" i="7"/>
  <c r="K436" i="7"/>
  <c r="T436" i="7"/>
  <c r="AD436" i="7"/>
  <c r="AF436" i="7"/>
  <c r="AH436" i="7"/>
  <c r="AL436" i="7"/>
  <c r="G459" i="7"/>
  <c r="K459" i="7"/>
  <c r="U459" i="7"/>
  <c r="Y459" i="7"/>
  <c r="AA459" i="7"/>
  <c r="AC459" i="7"/>
  <c r="AE459" i="7"/>
  <c r="AI459" i="7"/>
  <c r="Y458" i="7"/>
  <c r="J489" i="7"/>
  <c r="AC489" i="7"/>
  <c r="I436" i="7"/>
  <c r="M436" i="7"/>
  <c r="Q436" i="7"/>
  <c r="Y436" i="7"/>
  <c r="AC436" i="7"/>
  <c r="AK436" i="7"/>
  <c r="H459" i="7"/>
  <c r="O459" i="7"/>
  <c r="AI458" i="7"/>
  <c r="AH489" i="7"/>
  <c r="AN489" i="7"/>
  <c r="F436" i="7"/>
  <c r="U436" i="7"/>
  <c r="AG436" i="7"/>
  <c r="E459" i="7"/>
  <c r="L459" i="7"/>
  <c r="P459" i="7"/>
  <c r="T459" i="7"/>
  <c r="X459" i="7"/>
  <c r="AB459" i="7"/>
  <c r="AM459" i="7"/>
  <c r="F482" i="7"/>
  <c r="I482" i="7"/>
  <c r="K482" i="7"/>
  <c r="O482" i="7"/>
  <c r="W482" i="7"/>
  <c r="AA482" i="7"/>
  <c r="AG482" i="7"/>
  <c r="AI482" i="7"/>
  <c r="AK482" i="7"/>
  <c r="AM482" i="7"/>
  <c r="F490" i="7"/>
  <c r="D490" i="7"/>
  <c r="J490" i="7"/>
  <c r="N490" i="7"/>
  <c r="P490" i="7"/>
  <c r="T490" i="7"/>
  <c r="X490" i="7"/>
  <c r="AB490" i="7"/>
  <c r="AD490" i="7"/>
  <c r="AF490" i="7"/>
  <c r="AH490" i="7"/>
  <c r="AL490" i="7"/>
  <c r="AO488" i="7"/>
  <c r="D460" i="7"/>
  <c r="K460" i="7"/>
  <c r="Q460" i="7"/>
  <c r="Y460" i="7"/>
  <c r="AC460" i="7"/>
  <c r="AE460" i="7"/>
  <c r="AG460" i="7"/>
  <c r="AM460" i="7"/>
  <c r="E430" i="7"/>
  <c r="AC458" i="7"/>
  <c r="AI489" i="7"/>
  <c r="G436" i="7"/>
  <c r="J436" i="7"/>
  <c r="O436" i="7"/>
  <c r="S436" i="7"/>
  <c r="AM436" i="7"/>
  <c r="D459" i="7"/>
  <c r="I459" i="7"/>
  <c r="M459" i="7"/>
  <c r="Q459" i="7"/>
  <c r="AG459" i="7"/>
  <c r="D482" i="7"/>
  <c r="J482" i="7"/>
  <c r="L482" i="7"/>
  <c r="N482" i="7"/>
  <c r="R482" i="7"/>
  <c r="V482" i="7"/>
  <c r="AD482" i="7"/>
  <c r="AL482" i="7"/>
  <c r="G490" i="7"/>
  <c r="E490" i="7"/>
  <c r="M490" i="7"/>
  <c r="R490" i="7"/>
  <c r="V490" i="7"/>
  <c r="Z490" i="7"/>
  <c r="AJ490" i="7"/>
  <c r="AO437" i="7"/>
  <c r="AN435" i="7"/>
  <c r="F460" i="7"/>
  <c r="G460" i="7"/>
  <c r="M460" i="7"/>
  <c r="O460" i="7"/>
  <c r="S460" i="7"/>
  <c r="U460" i="7"/>
  <c r="W460" i="7"/>
  <c r="AA460" i="7"/>
  <c r="AI460" i="7"/>
  <c r="AK460" i="7"/>
  <c r="AE458" i="7"/>
  <c r="F489" i="7"/>
  <c r="R489" i="7"/>
  <c r="X489" i="7"/>
  <c r="AF489" i="7"/>
  <c r="AO457" i="7"/>
  <c r="H436" i="7"/>
  <c r="E436" i="7"/>
  <c r="W436" i="7"/>
  <c r="AA436" i="7"/>
  <c r="AE436" i="7"/>
  <c r="AI436" i="7"/>
  <c r="C459" i="7"/>
  <c r="N459" i="7"/>
  <c r="AK459" i="7"/>
  <c r="P482" i="7"/>
  <c r="T482" i="7"/>
  <c r="X482" i="7"/>
  <c r="Z482" i="7"/>
  <c r="AB482" i="7"/>
  <c r="AF482" i="7"/>
  <c r="AH482" i="7"/>
  <c r="AJ482" i="7"/>
  <c r="K490" i="7"/>
  <c r="L490" i="7"/>
  <c r="O490" i="7"/>
  <c r="W490" i="7"/>
  <c r="Y490" i="7"/>
  <c r="AC490" i="7"/>
  <c r="C460" i="7"/>
  <c r="H460" i="7"/>
  <c r="J460" i="7"/>
  <c r="L460" i="7"/>
  <c r="P460" i="7"/>
  <c r="V460" i="7"/>
  <c r="X460" i="7"/>
  <c r="AH460" i="7"/>
  <c r="S459" i="7"/>
  <c r="H482" i="7"/>
  <c r="Q482" i="7"/>
  <c r="Y482" i="7"/>
  <c r="C490" i="7"/>
  <c r="S490" i="7"/>
  <c r="AA490" i="7"/>
  <c r="AI490" i="7"/>
  <c r="R460" i="7"/>
  <c r="Z460" i="7"/>
  <c r="I430" i="7"/>
  <c r="K430" i="7"/>
  <c r="O430" i="7"/>
  <c r="U430" i="7"/>
  <c r="Y430" i="7"/>
  <c r="AE430" i="7"/>
  <c r="AI430" i="7"/>
  <c r="AM430" i="7"/>
  <c r="J438" i="7"/>
  <c r="L438" i="7"/>
  <c r="C438" i="7"/>
  <c r="Q438" i="7"/>
  <c r="S438" i="7"/>
  <c r="W438" i="7"/>
  <c r="Y438" i="7"/>
  <c r="AA438" i="7"/>
  <c r="AC438" i="7"/>
  <c r="AE438" i="7"/>
  <c r="AI438" i="7"/>
  <c r="AK438" i="7"/>
  <c r="G461" i="7"/>
  <c r="C461" i="7"/>
  <c r="L461" i="7"/>
  <c r="P461" i="7"/>
  <c r="T461" i="7"/>
  <c r="X461" i="7"/>
  <c r="Z461" i="7"/>
  <c r="AB461" i="7"/>
  <c r="H484" i="7"/>
  <c r="L484" i="7"/>
  <c r="N484" i="7"/>
  <c r="R484" i="7"/>
  <c r="T484" i="7"/>
  <c r="Z484" i="7"/>
  <c r="AB484" i="7"/>
  <c r="W459" i="7"/>
  <c r="S482" i="7"/>
  <c r="I490" i="7"/>
  <c r="U490" i="7"/>
  <c r="AK490" i="7"/>
  <c r="T460" i="7"/>
  <c r="AB460" i="7"/>
  <c r="AJ460" i="7"/>
  <c r="C430" i="7"/>
  <c r="G430" i="7"/>
  <c r="M430" i="7"/>
  <c r="Q430" i="7"/>
  <c r="S430" i="7"/>
  <c r="W430" i="7"/>
  <c r="AA430" i="7"/>
  <c r="AC430" i="7"/>
  <c r="AG430" i="7"/>
  <c r="AK430" i="7"/>
  <c r="K438" i="7"/>
  <c r="E438" i="7"/>
  <c r="P438" i="7"/>
  <c r="R438" i="7"/>
  <c r="M482" i="7"/>
  <c r="U482" i="7"/>
  <c r="AC482" i="7"/>
  <c r="AE490" i="7"/>
  <c r="AM490" i="7"/>
  <c r="E460" i="7"/>
  <c r="N460" i="7"/>
  <c r="AD460" i="7"/>
  <c r="AL460" i="7"/>
  <c r="D430" i="7"/>
  <c r="L430" i="7"/>
  <c r="T430" i="7"/>
  <c r="X430" i="7"/>
  <c r="Z430" i="7"/>
  <c r="AB430" i="7"/>
  <c r="AD430" i="7"/>
  <c r="AF430" i="7"/>
  <c r="AJ430" i="7"/>
  <c r="H438" i="7"/>
  <c r="F438" i="7"/>
  <c r="I438" i="7"/>
  <c r="N438" i="7"/>
  <c r="T438" i="7"/>
  <c r="X438" i="7"/>
  <c r="Z438" i="7"/>
  <c r="AB438" i="7"/>
  <c r="AD438" i="7"/>
  <c r="AL438" i="7"/>
  <c r="I461" i="7"/>
  <c r="Q461" i="7"/>
  <c r="S461" i="7"/>
  <c r="U461" i="7"/>
  <c r="W461" i="7"/>
  <c r="Y461" i="7"/>
  <c r="AA461" i="7"/>
  <c r="AC461" i="7"/>
  <c r="AG461" i="7"/>
  <c r="AK461" i="7"/>
  <c r="AM461" i="7"/>
  <c r="C484" i="7"/>
  <c r="G484" i="7"/>
  <c r="M484" i="7"/>
  <c r="O484" i="7"/>
  <c r="U484" i="7"/>
  <c r="AA484" i="7"/>
  <c r="AC484" i="7"/>
  <c r="AE484" i="7"/>
  <c r="E482" i="7"/>
  <c r="AE482" i="7"/>
  <c r="H490" i="7"/>
  <c r="Q490" i="7"/>
  <c r="AG490" i="7"/>
  <c r="I460" i="7"/>
  <c r="AF460" i="7"/>
  <c r="F430" i="7"/>
  <c r="H430" i="7"/>
  <c r="J430" i="7"/>
  <c r="N430" i="7"/>
  <c r="P430" i="7"/>
  <c r="R430" i="7"/>
  <c r="V430" i="7"/>
  <c r="AH430" i="7"/>
  <c r="AL430" i="7"/>
  <c r="M438" i="7"/>
  <c r="D438" i="7"/>
  <c r="G438" i="7"/>
  <c r="O438" i="7"/>
  <c r="U438" i="7"/>
  <c r="AG438" i="7"/>
  <c r="AM438" i="7"/>
  <c r="E461" i="7"/>
  <c r="D461" i="7"/>
  <c r="K461" i="7"/>
  <c r="M461" i="7"/>
  <c r="O461" i="7"/>
  <c r="AE461" i="7"/>
  <c r="AI461" i="7"/>
  <c r="D484" i="7"/>
  <c r="J484" i="7"/>
  <c r="P484" i="7"/>
  <c r="V484" i="7"/>
  <c r="X484" i="7"/>
  <c r="V438" i="7"/>
  <c r="F461" i="7"/>
  <c r="AF461" i="7"/>
  <c r="K484" i="7"/>
  <c r="S484" i="7"/>
  <c r="AD484" i="7"/>
  <c r="AG484" i="7"/>
  <c r="AM484" i="7"/>
  <c r="D437" i="7"/>
  <c r="H437" i="7"/>
  <c r="J437" i="7"/>
  <c r="R437" i="7"/>
  <c r="T437" i="7"/>
  <c r="V437" i="7"/>
  <c r="AD437" i="7"/>
  <c r="AF437" i="7"/>
  <c r="P431" i="7"/>
  <c r="T431" i="7"/>
  <c r="V431" i="7"/>
  <c r="X431" i="7"/>
  <c r="AB431" i="7"/>
  <c r="AD431" i="7"/>
  <c r="AF431" i="7"/>
  <c r="AJ431" i="7"/>
  <c r="AL431" i="7"/>
  <c r="C462" i="7"/>
  <c r="H462" i="7"/>
  <c r="K462" i="7"/>
  <c r="O462" i="7"/>
  <c r="U462" i="7"/>
  <c r="AA462" i="7"/>
  <c r="AE462" i="7"/>
  <c r="AM462" i="7"/>
  <c r="F485" i="7"/>
  <c r="C485" i="7"/>
  <c r="M485" i="7"/>
  <c r="Q485" i="7"/>
  <c r="S485" i="7"/>
  <c r="U485" i="7"/>
  <c r="W485" i="7"/>
  <c r="AI485" i="7"/>
  <c r="AK485" i="7"/>
  <c r="AM485" i="7"/>
  <c r="AN430" i="7"/>
  <c r="C432" i="7"/>
  <c r="H432" i="7"/>
  <c r="J432" i="7"/>
  <c r="N432" i="7"/>
  <c r="R432" i="7"/>
  <c r="T432" i="7"/>
  <c r="Z432" i="7"/>
  <c r="AD432" i="7"/>
  <c r="E463" i="7"/>
  <c r="D463" i="7"/>
  <c r="M463" i="7"/>
  <c r="U463" i="7"/>
  <c r="W463" i="7"/>
  <c r="Y463" i="7"/>
  <c r="AA463" i="7"/>
  <c r="AI463" i="7"/>
  <c r="AK463" i="7"/>
  <c r="AM463" i="7"/>
  <c r="D486" i="7"/>
  <c r="O486" i="7"/>
  <c r="Q486" i="7"/>
  <c r="U486" i="7"/>
  <c r="W486" i="7"/>
  <c r="Y486" i="7"/>
  <c r="AA486" i="7"/>
  <c r="AI486" i="7"/>
  <c r="AK486" i="7"/>
  <c r="AN485" i="7"/>
  <c r="C483" i="7"/>
  <c r="E483" i="7"/>
  <c r="K483" i="7"/>
  <c r="O483" i="7"/>
  <c r="Q483" i="7"/>
  <c r="W483" i="7"/>
  <c r="AF438" i="7"/>
  <c r="H461" i="7"/>
  <c r="R461" i="7"/>
  <c r="AH461" i="7"/>
  <c r="F484" i="7"/>
  <c r="AO464" i="7"/>
  <c r="C437" i="7"/>
  <c r="I437" i="7"/>
  <c r="G437" i="7"/>
  <c r="N437" i="7"/>
  <c r="P437" i="7"/>
  <c r="X437" i="7"/>
  <c r="Z437" i="7"/>
  <c r="AB437" i="7"/>
  <c r="AH437" i="7"/>
  <c r="AJ437" i="7"/>
  <c r="AL437" i="7"/>
  <c r="F431" i="7"/>
  <c r="K431" i="7"/>
  <c r="W431" i="7"/>
  <c r="AA431" i="7"/>
  <c r="AE431" i="7"/>
  <c r="AI431" i="7"/>
  <c r="AK431" i="7"/>
  <c r="G462" i="7"/>
  <c r="D462" i="7"/>
  <c r="M462" i="7"/>
  <c r="Q462" i="7"/>
  <c r="S462" i="7"/>
  <c r="W462" i="7"/>
  <c r="Y462" i="7"/>
  <c r="AC462" i="7"/>
  <c r="AG462" i="7"/>
  <c r="AI462" i="7"/>
  <c r="AK462" i="7"/>
  <c r="G485" i="7"/>
  <c r="L485" i="7"/>
  <c r="R485" i="7"/>
  <c r="V485" i="7"/>
  <c r="AB485" i="7"/>
  <c r="AH485" i="7"/>
  <c r="AO489" i="7"/>
  <c r="AN490" i="7"/>
  <c r="G432" i="7"/>
  <c r="Q432" i="7"/>
  <c r="W432" i="7"/>
  <c r="Y432" i="7"/>
  <c r="AA432" i="7"/>
  <c r="AC432" i="7"/>
  <c r="AG432" i="7"/>
  <c r="AH438" i="7"/>
  <c r="AJ461" i="7"/>
  <c r="E484" i="7"/>
  <c r="W484" i="7"/>
  <c r="AH484" i="7"/>
  <c r="AJ484" i="7"/>
  <c r="AL484" i="7"/>
  <c r="AN461" i="7"/>
  <c r="E437" i="7"/>
  <c r="M437" i="7"/>
  <c r="S437" i="7"/>
  <c r="U437" i="7"/>
  <c r="W437" i="7"/>
  <c r="Y437" i="7"/>
  <c r="AC437" i="7"/>
  <c r="AG437" i="7"/>
  <c r="AK437" i="7"/>
  <c r="AM437" i="7"/>
  <c r="C431" i="7"/>
  <c r="D431" i="7"/>
  <c r="E431" i="7"/>
  <c r="I431" i="7"/>
  <c r="M431" i="7"/>
  <c r="O431" i="7"/>
  <c r="Q431" i="7"/>
  <c r="S431" i="7"/>
  <c r="U431" i="7"/>
  <c r="Y431" i="7"/>
  <c r="AC431" i="7"/>
  <c r="AG431" i="7"/>
  <c r="AM431" i="7"/>
  <c r="J462" i="7"/>
  <c r="F462" i="7"/>
  <c r="L462" i="7"/>
  <c r="N462" i="7"/>
  <c r="P462" i="7"/>
  <c r="R462" i="7"/>
  <c r="V462" i="7"/>
  <c r="AF462" i="7"/>
  <c r="AH462" i="7"/>
  <c r="AL462" i="7"/>
  <c r="D485" i="7"/>
  <c r="H485" i="7"/>
  <c r="J485" i="7"/>
  <c r="N485" i="7"/>
  <c r="P485" i="7"/>
  <c r="T485" i="7"/>
  <c r="X485" i="7"/>
  <c r="Z485" i="7"/>
  <c r="AD485" i="7"/>
  <c r="AF485" i="7"/>
  <c r="AJ485" i="7"/>
  <c r="AL485" i="7"/>
  <c r="AO460" i="7"/>
  <c r="E432" i="7"/>
  <c r="D432" i="7"/>
  <c r="I432" i="7"/>
  <c r="K432" i="7"/>
  <c r="M432" i="7"/>
  <c r="O432" i="7"/>
  <c r="S432" i="7"/>
  <c r="U432" i="7"/>
  <c r="AE432" i="7"/>
  <c r="AI432" i="7"/>
  <c r="I463" i="7"/>
  <c r="L463" i="7"/>
  <c r="P463" i="7"/>
  <c r="R463" i="7"/>
  <c r="T463" i="7"/>
  <c r="V463" i="7"/>
  <c r="X463" i="7"/>
  <c r="Z463" i="7"/>
  <c r="AB463" i="7"/>
  <c r="AJ463" i="7"/>
  <c r="C486" i="7"/>
  <c r="H486" i="7"/>
  <c r="L486" i="7"/>
  <c r="N486" i="7"/>
  <c r="X486" i="7"/>
  <c r="AB486" i="7"/>
  <c r="AD486" i="7"/>
  <c r="AF486" i="7"/>
  <c r="AH486" i="7"/>
  <c r="AO456" i="7"/>
  <c r="H483" i="7"/>
  <c r="L483" i="7"/>
  <c r="P483" i="7"/>
  <c r="R483" i="7"/>
  <c r="Z483" i="7"/>
  <c r="AB483" i="7"/>
  <c r="AD483" i="7"/>
  <c r="AF483" i="7"/>
  <c r="AH483" i="7"/>
  <c r="AJ483" i="7"/>
  <c r="AL483" i="7"/>
  <c r="AJ438" i="7"/>
  <c r="J461" i="7"/>
  <c r="N461" i="7"/>
  <c r="V461" i="7"/>
  <c r="AD461" i="7"/>
  <c r="AL461" i="7"/>
  <c r="I484" i="7"/>
  <c r="Q484" i="7"/>
  <c r="Y484" i="7"/>
  <c r="AF484" i="7"/>
  <c r="AI484" i="7"/>
  <c r="AK484" i="7"/>
  <c r="AN460" i="7"/>
  <c r="L437" i="7"/>
  <c r="F437" i="7"/>
  <c r="K437" i="7"/>
  <c r="O437" i="7"/>
  <c r="Q437" i="7"/>
  <c r="AA437" i="7"/>
  <c r="AE437" i="7"/>
  <c r="AI437" i="7"/>
  <c r="G431" i="7"/>
  <c r="H431" i="7"/>
  <c r="J431" i="7"/>
  <c r="L431" i="7"/>
  <c r="N431" i="7"/>
  <c r="R431" i="7"/>
  <c r="Z431" i="7"/>
  <c r="AH431" i="7"/>
  <c r="E462" i="7"/>
  <c r="I462" i="7"/>
  <c r="T462" i="7"/>
  <c r="X462" i="7"/>
  <c r="Z462" i="7"/>
  <c r="AB462" i="7"/>
  <c r="AD462" i="7"/>
  <c r="AJ462" i="7"/>
  <c r="E485" i="7"/>
  <c r="I485" i="7"/>
  <c r="K485" i="7"/>
  <c r="O485" i="7"/>
  <c r="Y485" i="7"/>
  <c r="AA485" i="7"/>
  <c r="AC485" i="7"/>
  <c r="AE485" i="7"/>
  <c r="AG485" i="7"/>
  <c r="AN488" i="7"/>
  <c r="F432" i="7"/>
  <c r="L432" i="7"/>
  <c r="P432" i="7"/>
  <c r="V432" i="7"/>
  <c r="X432" i="7"/>
  <c r="AB432" i="7"/>
  <c r="AF432" i="7"/>
  <c r="AH432" i="7"/>
  <c r="AJ432" i="7"/>
  <c r="AL432" i="7"/>
  <c r="H463" i="7"/>
  <c r="J463" i="7"/>
  <c r="F463" i="7"/>
  <c r="N463" i="7"/>
  <c r="AD463" i="7"/>
  <c r="AF463" i="7"/>
  <c r="AH463" i="7"/>
  <c r="AL463" i="7"/>
  <c r="E486" i="7"/>
  <c r="G486" i="7"/>
  <c r="K486" i="7"/>
  <c r="M486" i="7"/>
  <c r="S486" i="7"/>
  <c r="AC486" i="7"/>
  <c r="AE486" i="7"/>
  <c r="AG486" i="7"/>
  <c r="AM486" i="7"/>
  <c r="D483" i="7"/>
  <c r="G483" i="7"/>
  <c r="I483" i="7"/>
  <c r="M483" i="7"/>
  <c r="S483" i="7"/>
  <c r="U483" i="7"/>
  <c r="Y483" i="7"/>
  <c r="AA483" i="7"/>
  <c r="AE483" i="7"/>
  <c r="AP354" i="7"/>
  <c r="AP349" i="7"/>
  <c r="AO302" i="7"/>
  <c r="AN434" i="7"/>
  <c r="AM487" i="7"/>
  <c r="AL353" i="7"/>
  <c r="AJ353" i="7"/>
  <c r="AH353" i="7"/>
  <c r="AF353" i="7"/>
  <c r="AC487" i="7"/>
  <c r="AB353" i="7"/>
  <c r="Y487" i="7"/>
  <c r="X353" i="7"/>
  <c r="V353" i="7"/>
  <c r="T353" i="7"/>
  <c r="Q487" i="7"/>
  <c r="P353" i="7"/>
  <c r="M487" i="7"/>
  <c r="L353" i="7"/>
  <c r="I487" i="7"/>
  <c r="C487" i="7"/>
  <c r="C353" i="7"/>
  <c r="F353" i="7"/>
  <c r="AL464" i="7"/>
  <c r="AJ464" i="7"/>
  <c r="AI330" i="7"/>
  <c r="AF464" i="7"/>
  <c r="AE330" i="7"/>
  <c r="AB464" i="7"/>
  <c r="AA330" i="7"/>
  <c r="X464" i="7"/>
  <c r="V464" i="7"/>
  <c r="U330" i="7"/>
  <c r="R464" i="7"/>
  <c r="Q330" i="7"/>
  <c r="N464" i="7"/>
  <c r="D464" i="7"/>
  <c r="L464" i="7"/>
  <c r="M464" i="7"/>
  <c r="H330" i="7"/>
  <c r="F330" i="7"/>
  <c r="C330" i="7"/>
  <c r="AM322" i="7"/>
  <c r="AK322" i="7"/>
  <c r="AI322" i="7"/>
  <c r="AG322" i="7"/>
  <c r="AD456" i="7"/>
  <c r="AB456" i="7"/>
  <c r="Z456" i="7"/>
  <c r="Y322" i="7"/>
  <c r="V456" i="7"/>
  <c r="T456" i="7"/>
  <c r="R456" i="7"/>
  <c r="Q322" i="7"/>
  <c r="O322" i="7"/>
  <c r="L456" i="7"/>
  <c r="J456" i="7"/>
  <c r="H456" i="7"/>
  <c r="D456" i="7"/>
  <c r="E322" i="7"/>
  <c r="AN299" i="7"/>
  <c r="AL299" i="7"/>
  <c r="AI433" i="7"/>
  <c r="AH299" i="7"/>
  <c r="AE433" i="7"/>
  <c r="AC433" i="7"/>
  <c r="AB299" i="7"/>
  <c r="Z299" i="7"/>
  <c r="X299" i="7"/>
  <c r="V299" i="7"/>
  <c r="S433" i="7"/>
  <c r="Q433" i="7"/>
  <c r="P299" i="7"/>
  <c r="N299" i="7"/>
  <c r="K433" i="7"/>
  <c r="J299" i="7"/>
  <c r="G433" i="7"/>
  <c r="I299" i="7"/>
  <c r="E299" i="7"/>
  <c r="AN349" i="7"/>
  <c r="AK349" i="7"/>
  <c r="AG483" i="7"/>
  <c r="AC483" i="7"/>
  <c r="X483" i="7"/>
  <c r="Q349" i="7"/>
  <c r="I349" i="7"/>
  <c r="AO352" i="7"/>
  <c r="AI352" i="7"/>
  <c r="Z486" i="7"/>
  <c r="R486" i="7"/>
  <c r="J486" i="7"/>
  <c r="AN329" i="7"/>
  <c r="AE463" i="7"/>
  <c r="X329" i="7"/>
  <c r="O463" i="7"/>
  <c r="K463" i="7"/>
  <c r="AK432" i="7"/>
  <c r="AL622" i="7"/>
  <c r="AL594" i="7" s="1"/>
  <c r="AK654" i="7"/>
  <c r="AK626" i="7" s="1"/>
  <c r="AK85" i="7" s="1"/>
  <c r="AC622" i="7"/>
  <c r="AC594" i="7" s="1"/>
  <c r="AP622" i="7"/>
  <c r="AP594" i="7" s="1"/>
  <c r="AP84" i="7" s="1"/>
  <c r="AP296" i="7"/>
  <c r="AP326" i="7"/>
  <c r="AP303" i="7"/>
  <c r="AP298" i="7"/>
  <c r="AO298" i="7"/>
  <c r="AO348" i="7"/>
  <c r="AL487" i="7"/>
  <c r="AK353" i="7"/>
  <c r="AH487" i="7"/>
  <c r="AF487" i="7"/>
  <c r="AD487" i="7"/>
  <c r="AB487" i="7"/>
  <c r="Z487" i="7"/>
  <c r="Y353" i="7"/>
  <c r="V487" i="7"/>
  <c r="T487" i="7"/>
  <c r="R487" i="7"/>
  <c r="Q353" i="7"/>
  <c r="N487" i="7"/>
  <c r="M353" i="7"/>
  <c r="H487" i="7"/>
  <c r="D487" i="7"/>
  <c r="J487" i="7"/>
  <c r="G353" i="7"/>
  <c r="J353" i="7"/>
  <c r="AM330" i="7"/>
  <c r="AK330" i="7"/>
  <c r="AH464" i="7"/>
  <c r="AG330" i="7"/>
  <c r="AD464" i="7"/>
  <c r="AC330" i="7"/>
  <c r="Z464" i="7"/>
  <c r="Y330" i="7"/>
  <c r="W330" i="7"/>
  <c r="T464" i="7"/>
  <c r="S330" i="7"/>
  <c r="P464" i="7"/>
  <c r="O330" i="7"/>
  <c r="F464" i="7"/>
  <c r="I464" i="7"/>
  <c r="J464" i="7"/>
  <c r="J330" i="7"/>
  <c r="D330" i="7"/>
  <c r="AN322" i="7"/>
  <c r="AL322" i="7"/>
  <c r="AI456" i="7"/>
  <c r="AG456" i="7"/>
  <c r="AE456" i="7"/>
  <c r="AD322" i="7"/>
  <c r="AB322" i="7"/>
  <c r="Z322" i="7"/>
  <c r="W456" i="7"/>
  <c r="V322" i="7"/>
  <c r="T322" i="7"/>
  <c r="R322" i="7"/>
  <c r="O456" i="7"/>
  <c r="M456" i="7"/>
  <c r="K456" i="7"/>
  <c r="J322" i="7"/>
  <c r="G456" i="7"/>
  <c r="G322" i="7"/>
  <c r="F322" i="7"/>
  <c r="AM433" i="7"/>
  <c r="AK433" i="7"/>
  <c r="AJ299" i="7"/>
  <c r="AG433" i="7"/>
  <c r="AF299" i="7"/>
  <c r="AD299" i="7"/>
  <c r="AA433" i="7"/>
  <c r="Y433" i="7"/>
  <c r="W433" i="7"/>
  <c r="U433" i="7"/>
  <c r="T299" i="7"/>
  <c r="R299" i="7"/>
  <c r="O433" i="7"/>
  <c r="M433" i="7"/>
  <c r="L299" i="7"/>
  <c r="I433" i="7"/>
  <c r="C433" i="7"/>
  <c r="D299" i="7"/>
  <c r="F299" i="7"/>
  <c r="AM349" i="7"/>
  <c r="AI483" i="7"/>
  <c r="AG349" i="7"/>
  <c r="AC349" i="7"/>
  <c r="V483" i="7"/>
  <c r="N483" i="7"/>
  <c r="F483" i="7"/>
  <c r="AO485" i="7"/>
  <c r="AG352" i="7"/>
  <c r="Y352" i="7"/>
  <c r="P486" i="7"/>
  <c r="I486" i="7"/>
  <c r="AL329" i="7"/>
  <c r="AC463" i="7"/>
  <c r="V329" i="7"/>
  <c r="N329" i="7"/>
  <c r="D329" i="7"/>
  <c r="AJ298" i="7"/>
  <c r="AP455" i="7"/>
  <c r="AP429" i="7"/>
  <c r="AP472" i="7"/>
  <c r="AP484" i="7" s="1"/>
  <c r="AP350" i="7"/>
  <c r="AP451" i="7"/>
  <c r="AP463" i="7" s="1"/>
  <c r="AP329" i="7"/>
  <c r="AP474" i="7"/>
  <c r="AP486" i="7" s="1"/>
  <c r="AP352" i="7"/>
  <c r="AP446" i="7"/>
  <c r="AP458" i="7" s="1"/>
  <c r="AP324" i="7"/>
  <c r="C347" i="7"/>
  <c r="D347" i="7"/>
  <c r="C481" i="7"/>
  <c r="F347" i="7"/>
  <c r="D481" i="7"/>
  <c r="E347" i="7"/>
  <c r="G347" i="7"/>
  <c r="E481" i="7"/>
  <c r="F481" i="7"/>
  <c r="H347" i="7"/>
  <c r="H357" i="7" s="1"/>
  <c r="G481" i="7"/>
  <c r="H481" i="7"/>
  <c r="I347" i="7"/>
  <c r="I481" i="7"/>
  <c r="J347" i="7"/>
  <c r="J481" i="7"/>
  <c r="K347" i="7"/>
  <c r="K481" i="7"/>
  <c r="L347" i="7"/>
  <c r="M347" i="7"/>
  <c r="N347" i="7"/>
  <c r="L481" i="7"/>
  <c r="N481" i="7"/>
  <c r="M481" i="7"/>
  <c r="O347" i="7"/>
  <c r="O481" i="7"/>
  <c r="P347" i="7"/>
  <c r="Q347" i="7"/>
  <c r="P481" i="7"/>
  <c r="R347" i="7"/>
  <c r="Q481" i="7"/>
  <c r="S347" i="7"/>
  <c r="R481" i="7"/>
  <c r="S481" i="7"/>
  <c r="T347" i="7"/>
  <c r="T481" i="7"/>
  <c r="U347" i="7"/>
  <c r="V347" i="7"/>
  <c r="U481" i="7"/>
  <c r="V481" i="7"/>
  <c r="W347" i="7"/>
  <c r="X347" i="7"/>
  <c r="W481" i="7"/>
  <c r="Y347" i="7"/>
  <c r="X481" i="7"/>
  <c r="Y481" i="7"/>
  <c r="Z347" i="7"/>
  <c r="AA347" i="7"/>
  <c r="AA357" i="7" s="1"/>
  <c r="Z481" i="7"/>
  <c r="AA481" i="7"/>
  <c r="AB347" i="7"/>
  <c r="AC347" i="7"/>
  <c r="AB481" i="7"/>
  <c r="AD347" i="7"/>
  <c r="AC481" i="7"/>
  <c r="AD481" i="7"/>
  <c r="AE347" i="7"/>
  <c r="AF347" i="7"/>
  <c r="AF357" i="7" s="1"/>
  <c r="AE481" i="7"/>
  <c r="AG347" i="7"/>
  <c r="AF481" i="7"/>
  <c r="AH347" i="7"/>
  <c r="AG481" i="7"/>
  <c r="AH481" i="7"/>
  <c r="AI347" i="7"/>
  <c r="AI481" i="7"/>
  <c r="AJ347" i="7"/>
  <c r="AJ481" i="7"/>
  <c r="AK347" i="7"/>
  <c r="AL347" i="7"/>
  <c r="AK481" i="7"/>
  <c r="AL481" i="7"/>
  <c r="AM347" i="7"/>
  <c r="AM481" i="7"/>
  <c r="AM491" i="7" s="1"/>
  <c r="AN347" i="7"/>
  <c r="AN481" i="7"/>
  <c r="AO347" i="7"/>
  <c r="AP426" i="7"/>
  <c r="AP438" i="7" s="1"/>
  <c r="AP304" i="7"/>
  <c r="C295" i="7"/>
  <c r="D295" i="7"/>
  <c r="C429" i="7"/>
  <c r="F295" i="7"/>
  <c r="D429" i="7"/>
  <c r="E295" i="7"/>
  <c r="F429" i="7"/>
  <c r="E429" i="7"/>
  <c r="G295" i="7"/>
  <c r="G429" i="7"/>
  <c r="H295" i="7"/>
  <c r="I295" i="7"/>
  <c r="H429" i="7"/>
  <c r="I429" i="7"/>
  <c r="J295" i="7"/>
  <c r="J429" i="7"/>
  <c r="K295" i="7"/>
  <c r="M295" i="7"/>
  <c r="L295" i="7"/>
  <c r="K429" i="7"/>
  <c r="N295" i="7"/>
  <c r="L429" i="7"/>
  <c r="M429" i="7"/>
  <c r="N429" i="7"/>
  <c r="O295" i="7"/>
  <c r="O429" i="7"/>
  <c r="P295" i="7"/>
  <c r="Q295" i="7"/>
  <c r="P429" i="7"/>
  <c r="R295" i="7"/>
  <c r="Q429" i="7"/>
  <c r="S295" i="7"/>
  <c r="R429" i="7"/>
  <c r="S429" i="7"/>
  <c r="T295" i="7"/>
  <c r="U295" i="7"/>
  <c r="T429" i="7"/>
  <c r="V295" i="7"/>
  <c r="U429" i="7"/>
  <c r="W295" i="7"/>
  <c r="V429" i="7"/>
  <c r="X295" i="7"/>
  <c r="W429" i="7"/>
  <c r="X429" i="7"/>
  <c r="Y295" i="7"/>
  <c r="Z295" i="7"/>
  <c r="Y429" i="7"/>
  <c r="AA295" i="7"/>
  <c r="AB295" i="7"/>
  <c r="AB305" i="7" s="1"/>
  <c r="Z429" i="7"/>
  <c r="AC295" i="7"/>
  <c r="AA429" i="7"/>
  <c r="AB429" i="7"/>
  <c r="AC429" i="7"/>
  <c r="AD295" i="7"/>
  <c r="AE295" i="7"/>
  <c r="AD429" i="7"/>
  <c r="AF295" i="7"/>
  <c r="AE429" i="7"/>
  <c r="AG295" i="7"/>
  <c r="AF429" i="7"/>
  <c r="AG429" i="7"/>
  <c r="AH295" i="7"/>
  <c r="AI295" i="7"/>
  <c r="AH429" i="7"/>
  <c r="AJ295" i="7"/>
  <c r="AI429" i="7"/>
  <c r="AJ429" i="7"/>
  <c r="AK295" i="7"/>
  <c r="AK429" i="7"/>
  <c r="AL295" i="7"/>
  <c r="AL305" i="7" s="1"/>
  <c r="AL429" i="7"/>
  <c r="AM295" i="7"/>
  <c r="AM429" i="7"/>
  <c r="AN295" i="7"/>
  <c r="AO295" i="7"/>
  <c r="AN429" i="7"/>
  <c r="AP422" i="7"/>
  <c r="AP434" i="7" s="1"/>
  <c r="AP300" i="7"/>
  <c r="AP449" i="7"/>
  <c r="AP461" i="7" s="1"/>
  <c r="AP327" i="7"/>
  <c r="AP475" i="7"/>
  <c r="AP487" i="7" s="1"/>
  <c r="AP353" i="7"/>
  <c r="AO481" i="7"/>
  <c r="AP347" i="7"/>
  <c r="AP419" i="7"/>
  <c r="AP431" i="7" s="1"/>
  <c r="AP297" i="7"/>
  <c r="C321" i="7"/>
  <c r="D321" i="7"/>
  <c r="F321" i="7"/>
  <c r="C455" i="7"/>
  <c r="D455" i="7"/>
  <c r="E321" i="7"/>
  <c r="F455" i="7"/>
  <c r="G321" i="7"/>
  <c r="H321" i="7"/>
  <c r="G455" i="7"/>
  <c r="E455" i="7"/>
  <c r="I321" i="7"/>
  <c r="H455" i="7"/>
  <c r="I455" i="7"/>
  <c r="J321" i="7"/>
  <c r="K321" i="7"/>
  <c r="J455" i="7"/>
  <c r="K455" i="7"/>
  <c r="L321" i="7"/>
  <c r="L455" i="7"/>
  <c r="M321" i="7"/>
  <c r="M455" i="7"/>
  <c r="N321" i="7"/>
  <c r="N455" i="7"/>
  <c r="O321" i="7"/>
  <c r="P321" i="7"/>
  <c r="O455" i="7"/>
  <c r="P455" i="7"/>
  <c r="Q321" i="7"/>
  <c r="R321" i="7"/>
  <c r="Q455" i="7"/>
  <c r="S321" i="7"/>
  <c r="R455" i="7"/>
  <c r="S455" i="7"/>
  <c r="T321" i="7"/>
  <c r="T455" i="7"/>
  <c r="U321" i="7"/>
  <c r="U455" i="7"/>
  <c r="V321" i="7"/>
  <c r="V455" i="7"/>
  <c r="W321" i="7"/>
  <c r="W455" i="7"/>
  <c r="X321" i="7"/>
  <c r="X455" i="7"/>
  <c r="Y321" i="7"/>
  <c r="Y455" i="7"/>
  <c r="Z321" i="7"/>
  <c r="Z455" i="7"/>
  <c r="Z465" i="7" s="1"/>
  <c r="AA321" i="7"/>
  <c r="AB321" i="7"/>
  <c r="AA455" i="7"/>
  <c r="AC321" i="7"/>
  <c r="AB455" i="7"/>
  <c r="AC455" i="7"/>
  <c r="AD321" i="7"/>
  <c r="AE321" i="7"/>
  <c r="AD455" i="7"/>
  <c r="AF321" i="7"/>
  <c r="AE455" i="7"/>
  <c r="AG321" i="7"/>
  <c r="AF455" i="7"/>
  <c r="AG455" i="7"/>
  <c r="AH321" i="7"/>
  <c r="AH455" i="7"/>
  <c r="AI321" i="7"/>
  <c r="AJ321" i="7"/>
  <c r="AI455" i="7"/>
  <c r="AK321" i="7"/>
  <c r="AJ455" i="7"/>
  <c r="AK455" i="7"/>
  <c r="AL321" i="7"/>
  <c r="AM321" i="7"/>
  <c r="AM331" i="7" s="1"/>
  <c r="AL455" i="7"/>
  <c r="AM455" i="7"/>
  <c r="AN321" i="7"/>
  <c r="AO321" i="7"/>
  <c r="AN455" i="7"/>
  <c r="AP481" i="7"/>
  <c r="AP478" i="7"/>
  <c r="AP490" i="7" s="1"/>
  <c r="AP356" i="7"/>
  <c r="AP477" i="7"/>
  <c r="AP489" i="7" s="1"/>
  <c r="AP355" i="7"/>
  <c r="AP295" i="7"/>
  <c r="AP470" i="7"/>
  <c r="AP482" i="7" s="1"/>
  <c r="AP348" i="7"/>
  <c r="AP421" i="7"/>
  <c r="AP433" i="7" s="1"/>
  <c r="AP299" i="7"/>
  <c r="AP473" i="7"/>
  <c r="AP485" i="7" s="1"/>
  <c r="AP351" i="7"/>
  <c r="AO455" i="7"/>
  <c r="AP424" i="7"/>
  <c r="AP436" i="7" s="1"/>
  <c r="AP302" i="7"/>
  <c r="AP445" i="7"/>
  <c r="AP457" i="7" s="1"/>
  <c r="AP323" i="7"/>
  <c r="AP423" i="7"/>
  <c r="AP435" i="7" s="1"/>
  <c r="AP301" i="7"/>
  <c r="AO429" i="7"/>
  <c r="AO686" i="7"/>
  <c r="AO658" i="7" s="1"/>
  <c r="AO86" i="7" s="1"/>
  <c r="AO102" i="7"/>
  <c r="AO103" i="7" s="1"/>
  <c r="AP450" i="7"/>
  <c r="AP462" i="7" s="1"/>
  <c r="AP425" i="7"/>
  <c r="AP437" i="7" s="1"/>
  <c r="AP420" i="7"/>
  <c r="AP686" i="7"/>
  <c r="AP658" i="7" s="1"/>
  <c r="AP86" i="7" s="1"/>
  <c r="AJ686" i="7"/>
  <c r="AJ658" i="7" s="1"/>
  <c r="AJ86" i="7" s="1"/>
  <c r="AH686" i="7"/>
  <c r="AH658" i="7" s="1"/>
  <c r="AH86" i="7" s="1"/>
  <c r="AK686" i="7"/>
  <c r="AK658" i="7" s="1"/>
  <c r="AK86" i="7" s="1"/>
  <c r="AL686" i="7"/>
  <c r="AL658" i="7" s="1"/>
  <c r="AL86" i="7" s="1"/>
  <c r="AG686" i="7"/>
  <c r="AG658" i="7" s="1"/>
  <c r="AG86" i="7" s="1"/>
  <c r="AN686" i="7"/>
  <c r="AN658" i="7" s="1"/>
  <c r="AN86" i="7" s="1"/>
  <c r="AP471" i="7"/>
  <c r="AF686" i="7"/>
  <c r="AF658" i="7" s="1"/>
  <c r="AF86" i="7" s="1"/>
  <c r="AC686" i="7"/>
  <c r="AC658" i="7" s="1"/>
  <c r="AC86" i="7" s="1"/>
  <c r="Z686" i="7"/>
  <c r="Z658" i="7" s="1"/>
  <c r="Z86" i="7" s="1"/>
  <c r="AP448" i="7"/>
  <c r="AP444" i="7"/>
  <c r="AP476" i="7"/>
  <c r="X686" i="7"/>
  <c r="X658" i="7" s="1"/>
  <c r="X86" i="7" s="1"/>
  <c r="AD686" i="7"/>
  <c r="AD658" i="7" s="1"/>
  <c r="AD86" i="7" s="1"/>
  <c r="AP418" i="7"/>
  <c r="AB686" i="7"/>
  <c r="AB658" i="7" s="1"/>
  <c r="AB86" i="7" s="1"/>
  <c r="AP447" i="7"/>
  <c r="Y686" i="7"/>
  <c r="Y658" i="7" s="1"/>
  <c r="Y86" i="7" s="1"/>
  <c r="B681" i="7"/>
  <c r="B613" i="7"/>
  <c r="B680" i="7"/>
  <c r="B685" i="7"/>
  <c r="B684" i="7"/>
  <c r="B678" i="7"/>
  <c r="B683" i="7"/>
  <c r="B679" i="7"/>
  <c r="B682" i="7"/>
  <c r="B677" i="7"/>
  <c r="B614" i="7"/>
  <c r="B645" i="7"/>
  <c r="B646" i="7"/>
  <c r="B615" i="7"/>
  <c r="D676" i="7"/>
  <c r="D686" i="7" s="1"/>
  <c r="D658" i="7" s="1"/>
  <c r="D86" i="7" s="1"/>
  <c r="C676" i="7"/>
  <c r="E676" i="7"/>
  <c r="E686" i="7" s="1"/>
  <c r="E658" i="7" s="1"/>
  <c r="E86" i="7" s="1"/>
  <c r="F676" i="7"/>
  <c r="F686" i="7" s="1"/>
  <c r="F658" i="7" s="1"/>
  <c r="F86" i="7" s="1"/>
  <c r="G676" i="7"/>
  <c r="G686" i="7" s="1"/>
  <c r="G658" i="7" s="1"/>
  <c r="G86" i="7" s="1"/>
  <c r="H676" i="7"/>
  <c r="H686" i="7" s="1"/>
  <c r="H658" i="7" s="1"/>
  <c r="H86" i="7" s="1"/>
  <c r="I676" i="7"/>
  <c r="I686" i="7" s="1"/>
  <c r="I658" i="7" s="1"/>
  <c r="I86" i="7" s="1"/>
  <c r="J676" i="7"/>
  <c r="J686" i="7" s="1"/>
  <c r="J658" i="7" s="1"/>
  <c r="J86" i="7" s="1"/>
  <c r="K676" i="7"/>
  <c r="K686" i="7" s="1"/>
  <c r="K658" i="7" s="1"/>
  <c r="K86" i="7" s="1"/>
  <c r="L676" i="7"/>
  <c r="L686" i="7" s="1"/>
  <c r="L658" i="7" s="1"/>
  <c r="L86" i="7" s="1"/>
  <c r="M676" i="7"/>
  <c r="M686" i="7" s="1"/>
  <c r="M658" i="7" s="1"/>
  <c r="M86" i="7" s="1"/>
  <c r="N676" i="7"/>
  <c r="N686" i="7" s="1"/>
  <c r="N658" i="7" s="1"/>
  <c r="N86" i="7" s="1"/>
  <c r="O676" i="7"/>
  <c r="O686" i="7" s="1"/>
  <c r="O658" i="7" s="1"/>
  <c r="O86" i="7" s="1"/>
  <c r="P676" i="7"/>
  <c r="P686" i="7" s="1"/>
  <c r="P658" i="7" s="1"/>
  <c r="P86" i="7" s="1"/>
  <c r="Q676" i="7"/>
  <c r="Q686" i="7" s="1"/>
  <c r="Q658" i="7" s="1"/>
  <c r="Q86" i="7" s="1"/>
  <c r="R676" i="7"/>
  <c r="R686" i="7" s="1"/>
  <c r="R658" i="7" s="1"/>
  <c r="R86" i="7" s="1"/>
  <c r="S676" i="7"/>
  <c r="S686" i="7" s="1"/>
  <c r="S658" i="7" s="1"/>
  <c r="S86" i="7" s="1"/>
  <c r="T676" i="7"/>
  <c r="T686" i="7" s="1"/>
  <c r="T658" i="7" s="1"/>
  <c r="T86" i="7" s="1"/>
  <c r="U676" i="7"/>
  <c r="U686" i="7" s="1"/>
  <c r="U658" i="7" s="1"/>
  <c r="U86" i="7" s="1"/>
  <c r="V676" i="7"/>
  <c r="V686" i="7" s="1"/>
  <c r="V658" i="7" s="1"/>
  <c r="V86" i="7" s="1"/>
  <c r="AP654" i="7"/>
  <c r="AP626" i="7" s="1"/>
  <c r="AP85" i="7" s="1"/>
  <c r="AP92" i="7"/>
  <c r="D644" i="7"/>
  <c r="D654" i="7" s="1"/>
  <c r="D626" i="7" s="1"/>
  <c r="D85" i="7" s="1"/>
  <c r="C644" i="7"/>
  <c r="E644" i="7"/>
  <c r="E654" i="7" s="1"/>
  <c r="E626" i="7" s="1"/>
  <c r="E85" i="7" s="1"/>
  <c r="F644" i="7"/>
  <c r="F654" i="7" s="1"/>
  <c r="F626" i="7" s="1"/>
  <c r="F85" i="7" s="1"/>
  <c r="G644" i="7"/>
  <c r="G654" i="7" s="1"/>
  <c r="G626" i="7" s="1"/>
  <c r="G85" i="7" s="1"/>
  <c r="H644" i="7"/>
  <c r="H654" i="7" s="1"/>
  <c r="H626" i="7" s="1"/>
  <c r="H85" i="7" s="1"/>
  <c r="I644" i="7"/>
  <c r="I654" i="7" s="1"/>
  <c r="I626" i="7" s="1"/>
  <c r="I85" i="7" s="1"/>
  <c r="J644" i="7"/>
  <c r="J654" i="7" s="1"/>
  <c r="J626" i="7" s="1"/>
  <c r="J85" i="7" s="1"/>
  <c r="K644" i="7"/>
  <c r="K654" i="7" s="1"/>
  <c r="K626" i="7" s="1"/>
  <c r="K85" i="7" s="1"/>
  <c r="L644" i="7"/>
  <c r="L654" i="7" s="1"/>
  <c r="L626" i="7" s="1"/>
  <c r="L85" i="7" s="1"/>
  <c r="M644" i="7"/>
  <c r="M654" i="7" s="1"/>
  <c r="M626" i="7" s="1"/>
  <c r="N644" i="7"/>
  <c r="N654" i="7" s="1"/>
  <c r="N626" i="7" s="1"/>
  <c r="O644" i="7"/>
  <c r="O654" i="7" s="1"/>
  <c r="O626" i="7" s="1"/>
  <c r="P644" i="7"/>
  <c r="P654" i="7" s="1"/>
  <c r="P626" i="7" s="1"/>
  <c r="Q644" i="7"/>
  <c r="Q654" i="7" s="1"/>
  <c r="Q626" i="7" s="1"/>
  <c r="D612" i="7"/>
  <c r="D622" i="7" s="1"/>
  <c r="D594" i="7" s="1"/>
  <c r="C612" i="7"/>
  <c r="E612" i="7"/>
  <c r="E622" i="7" s="1"/>
  <c r="E594" i="7" s="1"/>
  <c r="F612" i="7"/>
  <c r="F622" i="7" s="1"/>
  <c r="F594" i="7" s="1"/>
  <c r="G612" i="7"/>
  <c r="G622" i="7" s="1"/>
  <c r="G594" i="7" s="1"/>
  <c r="H612" i="7"/>
  <c r="H622" i="7" s="1"/>
  <c r="H594" i="7" s="1"/>
  <c r="I612" i="7"/>
  <c r="I622" i="7" s="1"/>
  <c r="I594" i="7" s="1"/>
  <c r="J612" i="7"/>
  <c r="J622" i="7" s="1"/>
  <c r="J594" i="7" s="1"/>
  <c r="K612" i="7"/>
  <c r="K622" i="7" s="1"/>
  <c r="K594" i="7" s="1"/>
  <c r="L612" i="7"/>
  <c r="L622" i="7" s="1"/>
  <c r="L594" i="7" s="1"/>
  <c r="M612" i="7"/>
  <c r="M622" i="7" s="1"/>
  <c r="M594" i="7" s="1"/>
  <c r="N612" i="7"/>
  <c r="N622" i="7" s="1"/>
  <c r="N594" i="7" s="1"/>
  <c r="O357" i="7" l="1"/>
  <c r="L331" i="7"/>
  <c r="X305" i="7"/>
  <c r="B298" i="7"/>
  <c r="B326" i="7"/>
  <c r="B325" i="7"/>
  <c r="AG465" i="7"/>
  <c r="AF331" i="7"/>
  <c r="W465" i="7"/>
  <c r="AB439" i="7"/>
  <c r="AL491" i="7"/>
  <c r="W331" i="7"/>
  <c r="H465" i="7"/>
  <c r="S305" i="7"/>
  <c r="I305" i="7"/>
  <c r="T357" i="7"/>
  <c r="L357" i="7"/>
  <c r="B328" i="7"/>
  <c r="B354" i="7"/>
  <c r="AO439" i="7"/>
  <c r="B457" i="7"/>
  <c r="B351" i="7"/>
  <c r="B348" i="7"/>
  <c r="B489" i="7"/>
  <c r="AN465" i="7"/>
  <c r="AL465" i="7"/>
  <c r="AJ465" i="7"/>
  <c r="AI331" i="7"/>
  <c r="AF465" i="7"/>
  <c r="AD465" i="7"/>
  <c r="AB465" i="7"/>
  <c r="AA331" i="7"/>
  <c r="Y331" i="7"/>
  <c r="U331" i="7"/>
  <c r="R465" i="7"/>
  <c r="Q331" i="7"/>
  <c r="O331" i="7"/>
  <c r="M331" i="7"/>
  <c r="J465" i="7"/>
  <c r="H331" i="7"/>
  <c r="D465" i="7"/>
  <c r="AO491" i="7"/>
  <c r="B461" i="7"/>
  <c r="AO305" i="7"/>
  <c r="AL439" i="7"/>
  <c r="AJ439" i="7"/>
  <c r="AI305" i="7"/>
  <c r="AG305" i="7"/>
  <c r="AE305" i="7"/>
  <c r="AA439" i="7"/>
  <c r="AA305" i="7"/>
  <c r="X439" i="7"/>
  <c r="W305" i="7"/>
  <c r="U305" i="7"/>
  <c r="Q305" i="7"/>
  <c r="N439" i="7"/>
  <c r="K439" i="7"/>
  <c r="J439" i="7"/>
  <c r="E439" i="7"/>
  <c r="F305" i="7"/>
  <c r="B304" i="7"/>
  <c r="AN357" i="7"/>
  <c r="AK491" i="7"/>
  <c r="AJ357" i="7"/>
  <c r="AG491" i="7"/>
  <c r="AE491" i="7"/>
  <c r="AC491" i="7"/>
  <c r="AB357" i="7"/>
  <c r="Z357" i="7"/>
  <c r="W491" i="7"/>
  <c r="U491" i="7"/>
  <c r="Q491" i="7"/>
  <c r="P357" i="7"/>
  <c r="N491" i="7"/>
  <c r="J357" i="7"/>
  <c r="G491" i="7"/>
  <c r="G357" i="7"/>
  <c r="B458" i="7"/>
  <c r="B463" i="7"/>
  <c r="B322" i="7"/>
  <c r="B464" i="7"/>
  <c r="B486" i="7"/>
  <c r="B349" i="7"/>
  <c r="B303" i="7"/>
  <c r="B350" i="7"/>
  <c r="B296" i="7"/>
  <c r="J331" i="7"/>
  <c r="B302" i="7"/>
  <c r="B485" i="7"/>
  <c r="B482" i="7"/>
  <c r="B356" i="7"/>
  <c r="AO331" i="7"/>
  <c r="AK331" i="7"/>
  <c r="AH465" i="7"/>
  <c r="AG331" i="7"/>
  <c r="AE331" i="7"/>
  <c r="AC331" i="7"/>
  <c r="X465" i="7"/>
  <c r="V465" i="7"/>
  <c r="T465" i="7"/>
  <c r="S331" i="7"/>
  <c r="P465" i="7"/>
  <c r="N465" i="7"/>
  <c r="L465" i="7"/>
  <c r="K331" i="7"/>
  <c r="I331" i="7"/>
  <c r="G331" i="7"/>
  <c r="B300" i="7"/>
  <c r="AN305" i="7"/>
  <c r="AI439" i="7"/>
  <c r="AH305" i="7"/>
  <c r="AE439" i="7"/>
  <c r="AD305" i="7"/>
  <c r="AC305" i="7"/>
  <c r="Y439" i="7"/>
  <c r="W439" i="7"/>
  <c r="U439" i="7"/>
  <c r="T305" i="7"/>
  <c r="Q439" i="7"/>
  <c r="P305" i="7"/>
  <c r="M439" i="7"/>
  <c r="L305" i="7"/>
  <c r="J305" i="7"/>
  <c r="H305" i="7"/>
  <c r="F439" i="7"/>
  <c r="B438" i="7"/>
  <c r="AL357" i="7"/>
  <c r="AI491" i="7"/>
  <c r="AH357" i="7"/>
  <c r="AD357" i="7"/>
  <c r="AA491" i="7"/>
  <c r="Y491" i="7"/>
  <c r="X357" i="7"/>
  <c r="V357" i="7"/>
  <c r="S491" i="7"/>
  <c r="R357" i="7"/>
  <c r="O491" i="7"/>
  <c r="L491" i="7"/>
  <c r="K491" i="7"/>
  <c r="I491" i="7"/>
  <c r="E357" i="7"/>
  <c r="D357" i="7"/>
  <c r="B352" i="7"/>
  <c r="B437" i="7"/>
  <c r="B436" i="7"/>
  <c r="B299" i="7"/>
  <c r="AN331" i="7"/>
  <c r="AL331" i="7"/>
  <c r="AI465" i="7"/>
  <c r="AH331" i="7"/>
  <c r="AE465" i="7"/>
  <c r="AD331" i="7"/>
  <c r="AA465" i="7"/>
  <c r="Z331" i="7"/>
  <c r="X331" i="7"/>
  <c r="V331" i="7"/>
  <c r="T331" i="7"/>
  <c r="Q465" i="7"/>
  <c r="O465" i="7"/>
  <c r="N331" i="7"/>
  <c r="E465" i="7"/>
  <c r="F465" i="7"/>
  <c r="F331" i="7"/>
  <c r="B431" i="7"/>
  <c r="B487" i="7"/>
  <c r="AM439" i="7"/>
  <c r="AK439" i="7"/>
  <c r="AJ305" i="7"/>
  <c r="AG439" i="7"/>
  <c r="AF305" i="7"/>
  <c r="AC439" i="7"/>
  <c r="Z439" i="7"/>
  <c r="Z305" i="7"/>
  <c r="V305" i="7"/>
  <c r="S439" i="7"/>
  <c r="R305" i="7"/>
  <c r="O439" i="7"/>
  <c r="L439" i="7"/>
  <c r="M305" i="7"/>
  <c r="I439" i="7"/>
  <c r="G439" i="7"/>
  <c r="E305" i="7"/>
  <c r="D305" i="7"/>
  <c r="AO357" i="7"/>
  <c r="AM357" i="7"/>
  <c r="AK357" i="7"/>
  <c r="AI357" i="7"/>
  <c r="AF491" i="7"/>
  <c r="AE357" i="7"/>
  <c r="AB491" i="7"/>
  <c r="Z491" i="7"/>
  <c r="X491" i="7"/>
  <c r="W357" i="7"/>
  <c r="U357" i="7"/>
  <c r="R491" i="7"/>
  <c r="P491" i="7"/>
  <c r="N357" i="7"/>
  <c r="K357" i="7"/>
  <c r="I357" i="7"/>
  <c r="F491" i="7"/>
  <c r="D491" i="7"/>
  <c r="B484" i="7"/>
  <c r="B330" i="7"/>
  <c r="B462" i="7"/>
  <c r="B323" i="7"/>
  <c r="AO465" i="7"/>
  <c r="B433" i="7"/>
  <c r="B355" i="7"/>
  <c r="AM465" i="7"/>
  <c r="AK465" i="7"/>
  <c r="AJ331" i="7"/>
  <c r="AC465" i="7"/>
  <c r="AB331" i="7"/>
  <c r="Y465" i="7"/>
  <c r="U465" i="7"/>
  <c r="S465" i="7"/>
  <c r="R331" i="7"/>
  <c r="P331" i="7"/>
  <c r="M465" i="7"/>
  <c r="K465" i="7"/>
  <c r="I465" i="7"/>
  <c r="G465" i="7"/>
  <c r="E331" i="7"/>
  <c r="D331" i="7"/>
  <c r="AN439" i="7"/>
  <c r="AM305" i="7"/>
  <c r="AK305" i="7"/>
  <c r="AH439" i="7"/>
  <c r="AF439" i="7"/>
  <c r="AD439" i="7"/>
  <c r="Y305" i="7"/>
  <c r="V439" i="7"/>
  <c r="T439" i="7"/>
  <c r="R439" i="7"/>
  <c r="P439" i="7"/>
  <c r="O305" i="7"/>
  <c r="N305" i="7"/>
  <c r="K305" i="7"/>
  <c r="H439" i="7"/>
  <c r="G305" i="7"/>
  <c r="D439" i="7"/>
  <c r="AN491" i="7"/>
  <c r="AJ491" i="7"/>
  <c r="AH491" i="7"/>
  <c r="AG357" i="7"/>
  <c r="AD491" i="7"/>
  <c r="AC357" i="7"/>
  <c r="Y357" i="7"/>
  <c r="V491" i="7"/>
  <c r="T491" i="7"/>
  <c r="S357" i="7"/>
  <c r="Q357" i="7"/>
  <c r="M491" i="7"/>
  <c r="M357" i="7"/>
  <c r="J491" i="7"/>
  <c r="H491" i="7"/>
  <c r="E491" i="7"/>
  <c r="F357" i="7"/>
  <c r="B324" i="7"/>
  <c r="B329" i="7"/>
  <c r="B435" i="7"/>
  <c r="B490" i="7"/>
  <c r="B434" i="7"/>
  <c r="B297" i="7"/>
  <c r="B353" i="7"/>
  <c r="AH84" i="7"/>
  <c r="AH557" i="7"/>
  <c r="AD84" i="7"/>
  <c r="AD557" i="7"/>
  <c r="Z84" i="7"/>
  <c r="Z557" i="7"/>
  <c r="V557" i="7"/>
  <c r="V84" i="7"/>
  <c r="AG84" i="7"/>
  <c r="AG557" i="7"/>
  <c r="AJ84" i="7"/>
  <c r="AJ557" i="7"/>
  <c r="AF84" i="7"/>
  <c r="AF557" i="7"/>
  <c r="AB84" i="7"/>
  <c r="AB557" i="7"/>
  <c r="AM84" i="7"/>
  <c r="AM557" i="7"/>
  <c r="AI84" i="7"/>
  <c r="AI557" i="7"/>
  <c r="AE84" i="7"/>
  <c r="AE557" i="7"/>
  <c r="AA84" i="7"/>
  <c r="AA557" i="7"/>
  <c r="W84" i="7"/>
  <c r="W557" i="7"/>
  <c r="AC84" i="7"/>
  <c r="AC557" i="7"/>
  <c r="X84" i="7"/>
  <c r="X557" i="7"/>
  <c r="AK84" i="7"/>
  <c r="AK557" i="7"/>
  <c r="U557" i="7"/>
  <c r="AN84" i="7"/>
  <c r="AN557" i="7"/>
  <c r="Y84" i="7"/>
  <c r="Y557" i="7"/>
  <c r="AP557" i="7"/>
  <c r="AL84" i="7"/>
  <c r="AL557" i="7"/>
  <c r="AO84" i="7"/>
  <c r="AO557" i="7"/>
  <c r="AP459" i="7"/>
  <c r="B459" i="7" s="1"/>
  <c r="AP460" i="7"/>
  <c r="B460" i="7" s="1"/>
  <c r="AP432" i="7"/>
  <c r="B432" i="7" s="1"/>
  <c r="AP488" i="7"/>
  <c r="B488" i="7" s="1"/>
  <c r="AP483" i="7"/>
  <c r="B483" i="7" s="1"/>
  <c r="AP456" i="7"/>
  <c r="B456" i="7" s="1"/>
  <c r="AP430" i="7"/>
  <c r="B430" i="7" s="1"/>
  <c r="AP102" i="7"/>
  <c r="AP103" i="7" s="1"/>
  <c r="AP331" i="7"/>
  <c r="AP357" i="7"/>
  <c r="B327" i="7"/>
  <c r="AP305" i="7"/>
  <c r="B301" i="7"/>
  <c r="N84" i="7"/>
  <c r="M84" i="7"/>
  <c r="P85" i="7"/>
  <c r="N85" i="7"/>
  <c r="Q85" i="7"/>
  <c r="O85" i="7"/>
  <c r="M85" i="7"/>
  <c r="K84" i="7"/>
  <c r="I84" i="7"/>
  <c r="G84" i="7"/>
  <c r="E84" i="7"/>
  <c r="D84" i="7"/>
  <c r="L84" i="7"/>
  <c r="J84" i="7"/>
  <c r="H84" i="7"/>
  <c r="F84" i="7"/>
  <c r="B612" i="7"/>
  <c r="C622" i="7"/>
  <c r="C594" i="7" s="1"/>
  <c r="B455" i="7"/>
  <c r="C465" i="7"/>
  <c r="B644" i="7"/>
  <c r="C654" i="7"/>
  <c r="C626" i="7" s="1"/>
  <c r="C686" i="7"/>
  <c r="C658" i="7" s="1"/>
  <c r="B676" i="7"/>
  <c r="C305" i="7"/>
  <c r="B295" i="7"/>
  <c r="C439" i="7"/>
  <c r="B429" i="7"/>
  <c r="C331" i="7"/>
  <c r="B321" i="7"/>
  <c r="C357" i="7"/>
  <c r="B347" i="7"/>
  <c r="B481" i="7"/>
  <c r="C491" i="7"/>
  <c r="AP465" i="7" l="1"/>
  <c r="AP439" i="7"/>
  <c r="AP491" i="7"/>
  <c r="C86" i="7"/>
  <c r="C660" i="7"/>
  <c r="D657" i="7" s="1"/>
  <c r="D660" i="7" s="1"/>
  <c r="E657" i="7" s="1"/>
  <c r="E660" i="7" s="1"/>
  <c r="F657" i="7" s="1"/>
  <c r="F660" i="7" s="1"/>
  <c r="G657" i="7" s="1"/>
  <c r="G660" i="7" s="1"/>
  <c r="H657" i="7" s="1"/>
  <c r="H660" i="7" s="1"/>
  <c r="I657" i="7" s="1"/>
  <c r="I660" i="7" s="1"/>
  <c r="J657" i="7" s="1"/>
  <c r="J660" i="7" s="1"/>
  <c r="K657" i="7" s="1"/>
  <c r="K660" i="7" s="1"/>
  <c r="L657" i="7" s="1"/>
  <c r="L660" i="7" s="1"/>
  <c r="M657" i="7" s="1"/>
  <c r="M660" i="7" s="1"/>
  <c r="N657" i="7" s="1"/>
  <c r="N660" i="7" s="1"/>
  <c r="O657" i="7" s="1"/>
  <c r="O660" i="7" s="1"/>
  <c r="P657" i="7" s="1"/>
  <c r="P660" i="7" s="1"/>
  <c r="Q657" i="7" s="1"/>
  <c r="Q660" i="7" s="1"/>
  <c r="R657" i="7" s="1"/>
  <c r="R660" i="7" s="1"/>
  <c r="S657" i="7" s="1"/>
  <c r="S660" i="7" s="1"/>
  <c r="T657" i="7" s="1"/>
  <c r="T660" i="7" s="1"/>
  <c r="U657" i="7" s="1"/>
  <c r="U660" i="7" s="1"/>
  <c r="V657" i="7" s="1"/>
  <c r="V660" i="7" s="1"/>
  <c r="W657" i="7" s="1"/>
  <c r="W660" i="7" s="1"/>
  <c r="X657" i="7" s="1"/>
  <c r="X660" i="7" s="1"/>
  <c r="Y657" i="7" s="1"/>
  <c r="Y660" i="7" s="1"/>
  <c r="Z657" i="7" s="1"/>
  <c r="Z660" i="7" s="1"/>
  <c r="AA657" i="7" s="1"/>
  <c r="AA660" i="7" s="1"/>
  <c r="AB657" i="7" s="1"/>
  <c r="AB660" i="7" s="1"/>
  <c r="AC657" i="7" s="1"/>
  <c r="AC660" i="7" s="1"/>
  <c r="AD657" i="7" s="1"/>
  <c r="AD660" i="7" s="1"/>
  <c r="AE657" i="7" s="1"/>
  <c r="AE660" i="7" s="1"/>
  <c r="AF657" i="7" s="1"/>
  <c r="AF660" i="7" s="1"/>
  <c r="AG657" i="7" s="1"/>
  <c r="AG660" i="7" s="1"/>
  <c r="AH657" i="7" s="1"/>
  <c r="AH660" i="7" s="1"/>
  <c r="AI657" i="7" s="1"/>
  <c r="AI660" i="7" s="1"/>
  <c r="AJ657" i="7" s="1"/>
  <c r="AJ660" i="7" s="1"/>
  <c r="AK657" i="7" s="1"/>
  <c r="AK660" i="7" s="1"/>
  <c r="AL657" i="7" s="1"/>
  <c r="AL660" i="7" s="1"/>
  <c r="AM657" i="7" s="1"/>
  <c r="AM660" i="7" s="1"/>
  <c r="AN657" i="7" s="1"/>
  <c r="AN660" i="7" s="1"/>
  <c r="AO657" i="7" s="1"/>
  <c r="AO660" i="7" s="1"/>
  <c r="AP657" i="7" s="1"/>
  <c r="AP660" i="7" s="1"/>
  <c r="C85" i="7"/>
  <c r="C628" i="7"/>
  <c r="D625" i="7" s="1"/>
  <c r="D628" i="7" s="1"/>
  <c r="E625" i="7" s="1"/>
  <c r="E628" i="7" s="1"/>
  <c r="F625" i="7" s="1"/>
  <c r="F628" i="7" s="1"/>
  <c r="G625" i="7" s="1"/>
  <c r="G628" i="7" s="1"/>
  <c r="H625" i="7" s="1"/>
  <c r="H628" i="7" s="1"/>
  <c r="I625" i="7" s="1"/>
  <c r="I628" i="7" s="1"/>
  <c r="J625" i="7" s="1"/>
  <c r="J628" i="7" s="1"/>
  <c r="K625" i="7" s="1"/>
  <c r="K628" i="7" s="1"/>
  <c r="L625" i="7" s="1"/>
  <c r="L628" i="7" s="1"/>
  <c r="M625" i="7" s="1"/>
  <c r="M628" i="7" s="1"/>
  <c r="N625" i="7" s="1"/>
  <c r="N628" i="7" s="1"/>
  <c r="O625" i="7" s="1"/>
  <c r="O628" i="7" s="1"/>
  <c r="P625" i="7" s="1"/>
  <c r="P628" i="7" s="1"/>
  <c r="Q625" i="7" s="1"/>
  <c r="Q628" i="7" s="1"/>
  <c r="R625" i="7" s="1"/>
  <c r="R628" i="7" s="1"/>
  <c r="S625" i="7" s="1"/>
  <c r="S628" i="7" s="1"/>
  <c r="T625" i="7" s="1"/>
  <c r="T628" i="7" s="1"/>
  <c r="U625" i="7" s="1"/>
  <c r="U628" i="7" s="1"/>
  <c r="V625" i="7" s="1"/>
  <c r="V628" i="7" s="1"/>
  <c r="W625" i="7" s="1"/>
  <c r="W628" i="7" s="1"/>
  <c r="X625" i="7" s="1"/>
  <c r="X628" i="7" s="1"/>
  <c r="Y625" i="7" s="1"/>
  <c r="Y628" i="7" s="1"/>
  <c r="Z625" i="7" s="1"/>
  <c r="Z628" i="7" s="1"/>
  <c r="AA625" i="7" s="1"/>
  <c r="AA628" i="7" s="1"/>
  <c r="AB625" i="7" s="1"/>
  <c r="AB628" i="7" s="1"/>
  <c r="AC625" i="7" s="1"/>
  <c r="AC628" i="7" s="1"/>
  <c r="AD625" i="7" s="1"/>
  <c r="AD628" i="7" s="1"/>
  <c r="AE625" i="7" s="1"/>
  <c r="AE628" i="7" s="1"/>
  <c r="AF625" i="7" s="1"/>
  <c r="AF628" i="7" s="1"/>
  <c r="AG625" i="7" s="1"/>
  <c r="AG628" i="7" s="1"/>
  <c r="AH625" i="7" s="1"/>
  <c r="AH628" i="7" s="1"/>
  <c r="AI625" i="7" s="1"/>
  <c r="AI628" i="7" s="1"/>
  <c r="AJ625" i="7" s="1"/>
  <c r="AJ628" i="7" s="1"/>
  <c r="AK625" i="7" s="1"/>
  <c r="AK628" i="7" s="1"/>
  <c r="AL625" i="7" s="1"/>
  <c r="AL628" i="7" s="1"/>
  <c r="AM625" i="7" s="1"/>
  <c r="AM628" i="7" s="1"/>
  <c r="AN625" i="7" s="1"/>
  <c r="AN628" i="7" s="1"/>
  <c r="AO625" i="7" s="1"/>
  <c r="AO628" i="7" s="1"/>
  <c r="AP625" i="7" s="1"/>
  <c r="AP628" i="7" s="1"/>
  <c r="C84" i="7"/>
  <c r="C596" i="7"/>
  <c r="D593" i="7" s="1"/>
  <c r="D596" i="7" s="1"/>
  <c r="E593" i="7" s="1"/>
  <c r="E596" i="7" s="1"/>
  <c r="F593" i="7" s="1"/>
  <c r="F596" i="7" s="1"/>
  <c r="G593" i="7" s="1"/>
  <c r="G596" i="7" s="1"/>
  <c r="H593" i="7" s="1"/>
  <c r="H596" i="7" s="1"/>
  <c r="I593" i="7" s="1"/>
  <c r="I596" i="7" s="1"/>
  <c r="J593" i="7" s="1"/>
  <c r="J596" i="7" s="1"/>
  <c r="K593" i="7" s="1"/>
  <c r="K596" i="7" s="1"/>
  <c r="L593" i="7" s="1"/>
  <c r="L596" i="7" s="1"/>
  <c r="M593" i="7" l="1"/>
  <c r="M596" i="7" s="1"/>
  <c r="N593" i="7" l="1"/>
  <c r="N596" i="7" s="1"/>
  <c r="AO543" i="7" l="1"/>
  <c r="AO544" i="7" s="1"/>
  <c r="AO29" i="7" s="1"/>
  <c r="AO539" i="7"/>
  <c r="AO540" i="7" s="1"/>
  <c r="AO504" i="7"/>
  <c r="AO505" i="7" s="1"/>
  <c r="AO118" i="7" s="1"/>
  <c r="AO535" i="7"/>
  <c r="AO536" i="7" s="1"/>
  <c r="AO531" i="7"/>
  <c r="AO532" i="7" s="1"/>
  <c r="AO498" i="7"/>
  <c r="AO499" i="7" s="1"/>
  <c r="AO117" i="7" s="1"/>
  <c r="AO44" i="7"/>
  <c r="AO46" i="7" s="1"/>
  <c r="AN539" i="7"/>
  <c r="AN540" i="7" s="1"/>
  <c r="AN504" i="7"/>
  <c r="AN505" i="7" s="1"/>
  <c r="AN118" i="7" s="1"/>
  <c r="AN543" i="7"/>
  <c r="AN544" i="7" s="1"/>
  <c r="AN29" i="7" s="1"/>
  <c r="AN531" i="7"/>
  <c r="AN532" i="7" s="1"/>
  <c r="AN498" i="7"/>
  <c r="AN499" i="7" s="1"/>
  <c r="AN117" i="7" s="1"/>
  <c r="AN535" i="7"/>
  <c r="AN536" i="7" s="1"/>
  <c r="AN44" i="7"/>
  <c r="AN46" i="7" s="1"/>
  <c r="AM535" i="7"/>
  <c r="AM536" i="7" s="1"/>
  <c r="AM531" i="7"/>
  <c r="AM532" i="7" s="1"/>
  <c r="AM498" i="7"/>
  <c r="AM499" i="7" s="1"/>
  <c r="AM117" i="7" s="1"/>
  <c r="AM44" i="7"/>
  <c r="AM46" i="7" s="1"/>
  <c r="AM543" i="7"/>
  <c r="AM544" i="7" s="1"/>
  <c r="AM29" i="7" s="1"/>
  <c r="AM539" i="7"/>
  <c r="AM540" i="7" s="1"/>
  <c r="AM504" i="7"/>
  <c r="AM505" i="7" s="1"/>
  <c r="AM118" i="7" s="1"/>
  <c r="AL539" i="7"/>
  <c r="AL540" i="7" s="1"/>
  <c r="AL504" i="7"/>
  <c r="AL505" i="7" s="1"/>
  <c r="AL118" i="7" s="1"/>
  <c r="AL543" i="7"/>
  <c r="AL544" i="7" s="1"/>
  <c r="AL29" i="7" s="1"/>
  <c r="AL531" i="7"/>
  <c r="AL532" i="7" s="1"/>
  <c r="AL498" i="7"/>
  <c r="AL499" i="7" s="1"/>
  <c r="AL117" i="7" s="1"/>
  <c r="AL535" i="7"/>
  <c r="AL536" i="7" s="1"/>
  <c r="AL44" i="7"/>
  <c r="AL46" i="7" s="1"/>
  <c r="AK543" i="7"/>
  <c r="AK544" i="7" s="1"/>
  <c r="AK29" i="7" s="1"/>
  <c r="AK539" i="7"/>
  <c r="AK540" i="7" s="1"/>
  <c r="AK535" i="7"/>
  <c r="AK536" i="7" s="1"/>
  <c r="AK531" i="7"/>
  <c r="AK532" i="7" s="1"/>
  <c r="AK498" i="7"/>
  <c r="AK499" i="7" s="1"/>
  <c r="AK117" i="7" s="1"/>
  <c r="AK44" i="7"/>
  <c r="AK46" i="7" s="1"/>
  <c r="AK504" i="7"/>
  <c r="AK505" i="7" s="1"/>
  <c r="AK118" i="7" s="1"/>
  <c r="AJ531" i="7"/>
  <c r="AJ532" i="7" s="1"/>
  <c r="AJ498" i="7"/>
  <c r="AJ499" i="7" s="1"/>
  <c r="AJ117" i="7" s="1"/>
  <c r="AJ535" i="7"/>
  <c r="AJ536" i="7" s="1"/>
  <c r="AJ44" i="7"/>
  <c r="AJ46" i="7" s="1"/>
  <c r="AJ539" i="7"/>
  <c r="AJ540" i="7" s="1"/>
  <c r="AJ504" i="7"/>
  <c r="AJ505" i="7" s="1"/>
  <c r="AJ118" i="7" s="1"/>
  <c r="AJ543" i="7"/>
  <c r="AJ544" i="7" s="1"/>
  <c r="AJ29" i="7" s="1"/>
  <c r="AH531" i="7"/>
  <c r="AH532" i="7" s="1"/>
  <c r="AH498" i="7"/>
  <c r="AH499" i="7" s="1"/>
  <c r="AH117" i="7" s="1"/>
  <c r="AH535" i="7"/>
  <c r="AH536" i="7" s="1"/>
  <c r="AH44" i="7"/>
  <c r="AH46" i="7" s="1"/>
  <c r="AH539" i="7"/>
  <c r="AH540" i="7" s="1"/>
  <c r="AH504" i="7"/>
  <c r="AH505" i="7" s="1"/>
  <c r="AH118" i="7" s="1"/>
  <c r="AH543" i="7"/>
  <c r="AH544" i="7" s="1"/>
  <c r="AH29" i="7" s="1"/>
  <c r="AG535" i="7"/>
  <c r="AG536" i="7" s="1"/>
  <c r="AG531" i="7"/>
  <c r="AG532" i="7" s="1"/>
  <c r="AG498" i="7"/>
  <c r="AG499" i="7" s="1"/>
  <c r="AG117" i="7" s="1"/>
  <c r="AG44" i="7"/>
  <c r="AG46" i="7" s="1"/>
  <c r="AG543" i="7"/>
  <c r="AG544" i="7" s="1"/>
  <c r="AG29" i="7" s="1"/>
  <c r="AG539" i="7"/>
  <c r="AG540" i="7" s="1"/>
  <c r="AG504" i="7"/>
  <c r="AG505" i="7" s="1"/>
  <c r="AG118" i="7" s="1"/>
  <c r="AP539" i="7"/>
  <c r="AP540" i="7" s="1"/>
  <c r="AP504" i="7"/>
  <c r="AP505" i="7" s="1"/>
  <c r="AP118" i="7" s="1"/>
  <c r="AP543" i="7"/>
  <c r="AP544" i="7" s="1"/>
  <c r="AP29" i="7" s="1"/>
  <c r="AP531" i="7"/>
  <c r="AP532" i="7" s="1"/>
  <c r="AP498" i="7"/>
  <c r="AP499" i="7" s="1"/>
  <c r="AP117" i="7" s="1"/>
  <c r="AP535" i="7"/>
  <c r="AP536" i="7" s="1"/>
  <c r="AP44" i="7"/>
  <c r="AP46" i="7" s="1"/>
  <c r="AI535" i="7"/>
  <c r="AI536" i="7" s="1"/>
  <c r="AI498" i="7"/>
  <c r="AI499" i="7" s="1"/>
  <c r="AI117" i="7" s="1"/>
  <c r="AI543" i="7"/>
  <c r="AI544" i="7" s="1"/>
  <c r="AI29" i="7" s="1"/>
  <c r="AI539" i="7"/>
  <c r="AI540" i="7" s="1"/>
  <c r="AI504" i="7"/>
  <c r="AI505" i="7" s="1"/>
  <c r="AI118" i="7" s="1"/>
  <c r="AI531" i="7"/>
  <c r="AI532" i="7" s="1"/>
  <c r="AI44" i="7"/>
  <c r="AI46" i="7" s="1"/>
  <c r="C531" i="7"/>
  <c r="C532" i="7" s="1"/>
  <c r="C44" i="7"/>
  <c r="C46" i="7" s="1"/>
  <c r="C53" i="7" s="1"/>
  <c r="C539" i="7"/>
  <c r="C540" i="7" s="1"/>
  <c r="C137" i="7"/>
  <c r="C535" i="7"/>
  <c r="C536" i="7" s="1"/>
  <c r="C498" i="7"/>
  <c r="C499" i="7" s="1"/>
  <c r="C117" i="7" s="1"/>
  <c r="C543" i="7"/>
  <c r="C544" i="7" s="1"/>
  <c r="C29" i="7" s="1"/>
  <c r="C30" i="7" s="1"/>
  <c r="C32" i="7" s="1"/>
  <c r="C504" i="7"/>
  <c r="C505" i="7" s="1"/>
  <c r="C118" i="7" s="1"/>
  <c r="G543" i="7"/>
  <c r="G544" i="7" s="1"/>
  <c r="G29" i="7" s="1"/>
  <c r="G504" i="7"/>
  <c r="G505" i="7" s="1"/>
  <c r="G118" i="7" s="1"/>
  <c r="G531" i="7"/>
  <c r="G532" i="7" s="1"/>
  <c r="G44" i="7"/>
  <c r="G46" i="7" s="1"/>
  <c r="G539" i="7"/>
  <c r="G540" i="7" s="1"/>
  <c r="G137" i="7"/>
  <c r="G535" i="7"/>
  <c r="G536" i="7" s="1"/>
  <c r="G498" i="7"/>
  <c r="G499" i="7" s="1"/>
  <c r="G117" i="7" s="1"/>
  <c r="K543" i="7"/>
  <c r="K544" i="7" s="1"/>
  <c r="K29" i="7" s="1"/>
  <c r="K504" i="7"/>
  <c r="K505" i="7" s="1"/>
  <c r="K118" i="7" s="1"/>
  <c r="K498" i="7"/>
  <c r="K499" i="7" s="1"/>
  <c r="K117" i="7" s="1"/>
  <c r="K531" i="7"/>
  <c r="K532" i="7" s="1"/>
  <c r="K539" i="7"/>
  <c r="K540" i="7" s="1"/>
  <c r="K137" i="7"/>
  <c r="K535" i="7"/>
  <c r="K536" i="7" s="1"/>
  <c r="K44" i="7"/>
  <c r="K46" i="7" s="1"/>
  <c r="O543" i="7"/>
  <c r="O544" i="7" s="1"/>
  <c r="O29" i="7" s="1"/>
  <c r="O137" i="7"/>
  <c r="O531" i="7"/>
  <c r="O532" i="7" s="1"/>
  <c r="O44" i="7"/>
  <c r="O46" i="7" s="1"/>
  <c r="O539" i="7"/>
  <c r="O540" i="7" s="1"/>
  <c r="O535" i="7"/>
  <c r="O536" i="7" s="1"/>
  <c r="O498" i="7"/>
  <c r="O499" i="7" s="1"/>
  <c r="O117" i="7" s="1"/>
  <c r="O504" i="7"/>
  <c r="O505" i="7" s="1"/>
  <c r="O118" i="7" s="1"/>
  <c r="S535" i="7"/>
  <c r="S536" i="7" s="1"/>
  <c r="S498" i="7"/>
  <c r="S499" i="7" s="1"/>
  <c r="S117" i="7" s="1"/>
  <c r="S543" i="7"/>
  <c r="S544" i="7" s="1"/>
  <c r="S29" i="7" s="1"/>
  <c r="S504" i="7"/>
  <c r="S505" i="7" s="1"/>
  <c r="S118" i="7" s="1"/>
  <c r="S531" i="7"/>
  <c r="S532" i="7" s="1"/>
  <c r="S44" i="7"/>
  <c r="S46" i="7" s="1"/>
  <c r="S539" i="7"/>
  <c r="S540" i="7" s="1"/>
  <c r="S137" i="7"/>
  <c r="W535" i="7"/>
  <c r="W536" i="7" s="1"/>
  <c r="W498" i="7"/>
  <c r="W499" i="7" s="1"/>
  <c r="W117" i="7" s="1"/>
  <c r="W543" i="7"/>
  <c r="W544" i="7" s="1"/>
  <c r="W29" i="7" s="1"/>
  <c r="W504" i="7"/>
  <c r="W505" i="7" s="1"/>
  <c r="W118" i="7" s="1"/>
  <c r="W531" i="7"/>
  <c r="W532" i="7" s="1"/>
  <c r="W44" i="7"/>
  <c r="W46" i="7" s="1"/>
  <c r="W539" i="7"/>
  <c r="W540" i="7" s="1"/>
  <c r="W137" i="7"/>
  <c r="AA535" i="7"/>
  <c r="AA536" i="7" s="1"/>
  <c r="AA498" i="7"/>
  <c r="AA499" i="7" s="1"/>
  <c r="AA117" i="7" s="1"/>
  <c r="AA543" i="7"/>
  <c r="AA544" i="7" s="1"/>
  <c r="AA29" i="7" s="1"/>
  <c r="AA504" i="7"/>
  <c r="AA505" i="7" s="1"/>
  <c r="AA118" i="7" s="1"/>
  <c r="AA531" i="7"/>
  <c r="AA532" i="7" s="1"/>
  <c r="AA44" i="7"/>
  <c r="AA46" i="7" s="1"/>
  <c r="AA539" i="7"/>
  <c r="AA540" i="7" s="1"/>
  <c r="AA137" i="7"/>
  <c r="AE543" i="7"/>
  <c r="AE544" i="7" s="1"/>
  <c r="AE29" i="7" s="1"/>
  <c r="AE504" i="7"/>
  <c r="AE505" i="7" s="1"/>
  <c r="AE118" i="7" s="1"/>
  <c r="AE531" i="7"/>
  <c r="AE532" i="7" s="1"/>
  <c r="AE44" i="7"/>
  <c r="AE46" i="7" s="1"/>
  <c r="AE539" i="7"/>
  <c r="AE540" i="7" s="1"/>
  <c r="AE535" i="7"/>
  <c r="AE536" i="7" s="1"/>
  <c r="AE498" i="7"/>
  <c r="AE499" i="7" s="1"/>
  <c r="AE117" i="7" s="1"/>
  <c r="F539" i="7"/>
  <c r="F540" i="7" s="1"/>
  <c r="F543" i="7"/>
  <c r="F544" i="7" s="1"/>
  <c r="F29" i="7" s="1"/>
  <c r="F498" i="7"/>
  <c r="F499" i="7" s="1"/>
  <c r="F117" i="7" s="1"/>
  <c r="F44" i="7"/>
  <c r="F46" i="7" s="1"/>
  <c r="F504" i="7"/>
  <c r="F505" i="7" s="1"/>
  <c r="F118" i="7" s="1"/>
  <c r="F137" i="7"/>
  <c r="F531" i="7"/>
  <c r="F532" i="7" s="1"/>
  <c r="F535" i="7"/>
  <c r="F536" i="7" s="1"/>
  <c r="J498" i="7"/>
  <c r="J499" i="7" s="1"/>
  <c r="J117" i="7" s="1"/>
  <c r="J44" i="7"/>
  <c r="J46" i="7" s="1"/>
  <c r="J504" i="7"/>
  <c r="J505" i="7" s="1"/>
  <c r="J118" i="7" s="1"/>
  <c r="J137" i="7"/>
  <c r="J531" i="7"/>
  <c r="J532" i="7" s="1"/>
  <c r="J535" i="7"/>
  <c r="J536" i="7" s="1"/>
  <c r="J539" i="7"/>
  <c r="J540" i="7" s="1"/>
  <c r="J543" i="7"/>
  <c r="J544" i="7" s="1"/>
  <c r="J29" i="7" s="1"/>
  <c r="N498" i="7"/>
  <c r="N499" i="7" s="1"/>
  <c r="N117" i="7" s="1"/>
  <c r="N44" i="7"/>
  <c r="N46" i="7" s="1"/>
  <c r="N504" i="7"/>
  <c r="N505" i="7" s="1"/>
  <c r="N118" i="7" s="1"/>
  <c r="N137" i="7"/>
  <c r="N531" i="7"/>
  <c r="N532" i="7" s="1"/>
  <c r="N535" i="7"/>
  <c r="N536" i="7" s="1"/>
  <c r="N539" i="7"/>
  <c r="N540" i="7" s="1"/>
  <c r="N543" i="7"/>
  <c r="N544" i="7" s="1"/>
  <c r="N29" i="7" s="1"/>
  <c r="R531" i="7"/>
  <c r="R532" i="7" s="1"/>
  <c r="R535" i="7"/>
  <c r="R536" i="7" s="1"/>
  <c r="R539" i="7"/>
  <c r="R540" i="7" s="1"/>
  <c r="R137" i="7"/>
  <c r="R543" i="7"/>
  <c r="R544" i="7" s="1"/>
  <c r="R29" i="7" s="1"/>
  <c r="R498" i="7"/>
  <c r="R499" i="7" s="1"/>
  <c r="R117" i="7" s="1"/>
  <c r="R44" i="7"/>
  <c r="R46" i="7" s="1"/>
  <c r="R504" i="7"/>
  <c r="R505" i="7" s="1"/>
  <c r="R118" i="7" s="1"/>
  <c r="V504" i="7"/>
  <c r="V505" i="7" s="1"/>
  <c r="V118" i="7" s="1"/>
  <c r="V498" i="7"/>
  <c r="V499" i="7" s="1"/>
  <c r="V117" i="7" s="1"/>
  <c r="V44" i="7"/>
  <c r="V46" i="7" s="1"/>
  <c r="V539" i="7"/>
  <c r="V540" i="7" s="1"/>
  <c r="V543" i="7"/>
  <c r="V544" i="7" s="1"/>
  <c r="V29" i="7" s="1"/>
  <c r="V531" i="7"/>
  <c r="V532" i="7" s="1"/>
  <c r="V535" i="7"/>
  <c r="V536" i="7" s="1"/>
  <c r="V137" i="7"/>
  <c r="Z504" i="7"/>
  <c r="Z505" i="7" s="1"/>
  <c r="Z118" i="7" s="1"/>
  <c r="Z531" i="7"/>
  <c r="Z532" i="7" s="1"/>
  <c r="Z535" i="7"/>
  <c r="Z536" i="7" s="1"/>
  <c r="Z543" i="7"/>
  <c r="Z544" i="7" s="1"/>
  <c r="Z29" i="7" s="1"/>
  <c r="Z539" i="7"/>
  <c r="Z540" i="7" s="1"/>
  <c r="Z498" i="7"/>
  <c r="Z499" i="7" s="1"/>
  <c r="Z117" i="7" s="1"/>
  <c r="Z44" i="7"/>
  <c r="Z46" i="7" s="1"/>
  <c r="Z137" i="7"/>
  <c r="AD498" i="7"/>
  <c r="AD499" i="7" s="1"/>
  <c r="AD117" i="7" s="1"/>
  <c r="AD44" i="7"/>
  <c r="AD46" i="7" s="1"/>
  <c r="AD504" i="7"/>
  <c r="AD505" i="7" s="1"/>
  <c r="AD118" i="7" s="1"/>
  <c r="AD531" i="7"/>
  <c r="AD532" i="7" s="1"/>
  <c r="AD535" i="7"/>
  <c r="AD536" i="7" s="1"/>
  <c r="AD539" i="7"/>
  <c r="AD540" i="7" s="1"/>
  <c r="AD543" i="7"/>
  <c r="AD544" i="7" s="1"/>
  <c r="AD29" i="7" s="1"/>
  <c r="E543" i="7"/>
  <c r="E544" i="7" s="1"/>
  <c r="E29" i="7" s="1"/>
  <c r="E504" i="7"/>
  <c r="E505" i="7" s="1"/>
  <c r="E118" i="7" s="1"/>
  <c r="E531" i="7"/>
  <c r="E532" i="7" s="1"/>
  <c r="E44" i="7"/>
  <c r="E46" i="7" s="1"/>
  <c r="E539" i="7"/>
  <c r="E540" i="7" s="1"/>
  <c r="E137" i="7"/>
  <c r="E535" i="7"/>
  <c r="E536" i="7" s="1"/>
  <c r="E498" i="7"/>
  <c r="E499" i="7" s="1"/>
  <c r="E117" i="7" s="1"/>
  <c r="I535" i="7"/>
  <c r="I536" i="7" s="1"/>
  <c r="I498" i="7"/>
  <c r="I499" i="7" s="1"/>
  <c r="I117" i="7" s="1"/>
  <c r="I543" i="7"/>
  <c r="I544" i="7" s="1"/>
  <c r="I29" i="7" s="1"/>
  <c r="I504" i="7"/>
  <c r="I505" i="7" s="1"/>
  <c r="I118" i="7" s="1"/>
  <c r="I531" i="7"/>
  <c r="I532" i="7" s="1"/>
  <c r="I44" i="7"/>
  <c r="I46" i="7" s="1"/>
  <c r="I539" i="7"/>
  <c r="I540" i="7" s="1"/>
  <c r="I137" i="7"/>
  <c r="M543" i="7"/>
  <c r="M544" i="7" s="1"/>
  <c r="M29" i="7" s="1"/>
  <c r="M535" i="7"/>
  <c r="M536" i="7" s="1"/>
  <c r="M498" i="7"/>
  <c r="M499" i="7" s="1"/>
  <c r="M117" i="7" s="1"/>
  <c r="M539" i="7"/>
  <c r="M540" i="7" s="1"/>
  <c r="M504" i="7"/>
  <c r="M505" i="7" s="1"/>
  <c r="M118" i="7" s="1"/>
  <c r="M531" i="7"/>
  <c r="M532" i="7" s="1"/>
  <c r="M44" i="7"/>
  <c r="M46" i="7" s="1"/>
  <c r="M137" i="7"/>
  <c r="Q543" i="7"/>
  <c r="Q544" i="7" s="1"/>
  <c r="Q29" i="7" s="1"/>
  <c r="Q504" i="7"/>
  <c r="Q505" i="7" s="1"/>
  <c r="Q118" i="7" s="1"/>
  <c r="Q531" i="7"/>
  <c r="Q532" i="7" s="1"/>
  <c r="Q44" i="7"/>
  <c r="Q46" i="7" s="1"/>
  <c r="Q539" i="7"/>
  <c r="Q540" i="7" s="1"/>
  <c r="Q137" i="7"/>
  <c r="Q535" i="7"/>
  <c r="Q536" i="7" s="1"/>
  <c r="Q498" i="7"/>
  <c r="Q499" i="7" s="1"/>
  <c r="Q117" i="7" s="1"/>
  <c r="U543" i="7"/>
  <c r="U544" i="7" s="1"/>
  <c r="U29" i="7" s="1"/>
  <c r="U504" i="7"/>
  <c r="U505" i="7" s="1"/>
  <c r="U118" i="7" s="1"/>
  <c r="U535" i="7"/>
  <c r="U536" i="7" s="1"/>
  <c r="U44" i="7"/>
  <c r="U46" i="7" s="1"/>
  <c r="U539" i="7"/>
  <c r="U540" i="7" s="1"/>
  <c r="U137" i="7"/>
  <c r="U498" i="7"/>
  <c r="U499" i="7" s="1"/>
  <c r="U117" i="7" s="1"/>
  <c r="U531" i="7"/>
  <c r="U532" i="7" s="1"/>
  <c r="Y543" i="7"/>
  <c r="Y544" i="7" s="1"/>
  <c r="Y29" i="7" s="1"/>
  <c r="Y504" i="7"/>
  <c r="Y505" i="7" s="1"/>
  <c r="Y118" i="7" s="1"/>
  <c r="Y531" i="7"/>
  <c r="Y532" i="7" s="1"/>
  <c r="Y44" i="7"/>
  <c r="Y46" i="7" s="1"/>
  <c r="Y539" i="7"/>
  <c r="Y540" i="7" s="1"/>
  <c r="Y137" i="7"/>
  <c r="Y535" i="7"/>
  <c r="Y536" i="7" s="1"/>
  <c r="Y498" i="7"/>
  <c r="Y499" i="7" s="1"/>
  <c r="Y117" i="7" s="1"/>
  <c r="AC543" i="7"/>
  <c r="AC544" i="7" s="1"/>
  <c r="AC29" i="7" s="1"/>
  <c r="AC504" i="7"/>
  <c r="AC505" i="7" s="1"/>
  <c r="AC118" i="7" s="1"/>
  <c r="AC531" i="7"/>
  <c r="AC532" i="7" s="1"/>
  <c r="AC44" i="7"/>
  <c r="AC46" i="7" s="1"/>
  <c r="AC539" i="7"/>
  <c r="AC540" i="7" s="1"/>
  <c r="AC535" i="7"/>
  <c r="AC536" i="7" s="1"/>
  <c r="AC498" i="7"/>
  <c r="AC499" i="7" s="1"/>
  <c r="AC117" i="7" s="1"/>
  <c r="D539" i="7"/>
  <c r="D540" i="7" s="1"/>
  <c r="D543" i="7"/>
  <c r="D544" i="7" s="1"/>
  <c r="D29" i="7" s="1"/>
  <c r="D498" i="7"/>
  <c r="D499" i="7" s="1"/>
  <c r="D117" i="7" s="1"/>
  <c r="D44" i="7"/>
  <c r="D46" i="7" s="1"/>
  <c r="D504" i="7"/>
  <c r="D505" i="7" s="1"/>
  <c r="D118" i="7" s="1"/>
  <c r="D137" i="7"/>
  <c r="D531" i="7"/>
  <c r="D532" i="7" s="1"/>
  <c r="D535" i="7"/>
  <c r="D536" i="7" s="1"/>
  <c r="H498" i="7"/>
  <c r="H499" i="7" s="1"/>
  <c r="H117" i="7" s="1"/>
  <c r="H44" i="7"/>
  <c r="H46" i="7" s="1"/>
  <c r="H531" i="7"/>
  <c r="H532" i="7" s="1"/>
  <c r="H535" i="7"/>
  <c r="H536" i="7" s="1"/>
  <c r="H539" i="7"/>
  <c r="H540" i="7" s="1"/>
  <c r="H543" i="7"/>
  <c r="H544" i="7" s="1"/>
  <c r="H29" i="7" s="1"/>
  <c r="H137" i="7"/>
  <c r="H504" i="7"/>
  <c r="H505" i="7" s="1"/>
  <c r="H118" i="7" s="1"/>
  <c r="L498" i="7"/>
  <c r="L499" i="7" s="1"/>
  <c r="L117" i="7" s="1"/>
  <c r="L44" i="7"/>
  <c r="L46" i="7" s="1"/>
  <c r="L504" i="7"/>
  <c r="L505" i="7" s="1"/>
  <c r="L118" i="7" s="1"/>
  <c r="L137" i="7"/>
  <c r="L531" i="7"/>
  <c r="L532" i="7" s="1"/>
  <c r="L535" i="7"/>
  <c r="L536" i="7" s="1"/>
  <c r="L539" i="7"/>
  <c r="L540" i="7" s="1"/>
  <c r="L543" i="7"/>
  <c r="L544" i="7" s="1"/>
  <c r="L29" i="7" s="1"/>
  <c r="P498" i="7"/>
  <c r="P499" i="7" s="1"/>
  <c r="P117" i="7" s="1"/>
  <c r="P44" i="7"/>
  <c r="P46" i="7" s="1"/>
  <c r="P504" i="7"/>
  <c r="P505" i="7" s="1"/>
  <c r="P118" i="7" s="1"/>
  <c r="P137" i="7"/>
  <c r="P531" i="7"/>
  <c r="P532" i="7" s="1"/>
  <c r="P535" i="7"/>
  <c r="P536" i="7" s="1"/>
  <c r="P539" i="7"/>
  <c r="P540" i="7" s="1"/>
  <c r="P543" i="7"/>
  <c r="P544" i="7" s="1"/>
  <c r="P29" i="7" s="1"/>
  <c r="T539" i="7"/>
  <c r="T540" i="7" s="1"/>
  <c r="T543" i="7"/>
  <c r="T544" i="7" s="1"/>
  <c r="T29" i="7" s="1"/>
  <c r="T535" i="7"/>
  <c r="T536" i="7" s="1"/>
  <c r="T498" i="7"/>
  <c r="T499" i="7" s="1"/>
  <c r="T117" i="7" s="1"/>
  <c r="T504" i="7"/>
  <c r="T505" i="7" s="1"/>
  <c r="T118" i="7" s="1"/>
  <c r="T137" i="7"/>
  <c r="T531" i="7"/>
  <c r="T532" i="7" s="1"/>
  <c r="T44" i="7"/>
  <c r="T46" i="7" s="1"/>
  <c r="X498" i="7"/>
  <c r="X499" i="7" s="1"/>
  <c r="X117" i="7" s="1"/>
  <c r="X44" i="7"/>
  <c r="X46" i="7" s="1"/>
  <c r="X504" i="7"/>
  <c r="X505" i="7" s="1"/>
  <c r="X118" i="7" s="1"/>
  <c r="X137" i="7"/>
  <c r="X531" i="7"/>
  <c r="X532" i="7" s="1"/>
  <c r="X535" i="7"/>
  <c r="X536" i="7" s="1"/>
  <c r="X539" i="7"/>
  <c r="X540" i="7" s="1"/>
  <c r="X543" i="7"/>
  <c r="X544" i="7" s="1"/>
  <c r="X29" i="7" s="1"/>
  <c r="AB539" i="7"/>
  <c r="AB540" i="7" s="1"/>
  <c r="AB543" i="7"/>
  <c r="AB544" i="7" s="1"/>
  <c r="AB29" i="7" s="1"/>
  <c r="AB535" i="7"/>
  <c r="AB536" i="7" s="1"/>
  <c r="AB531" i="7"/>
  <c r="AB532" i="7" s="1"/>
  <c r="AB504" i="7"/>
  <c r="AB505" i="7" s="1"/>
  <c r="AB118" i="7" s="1"/>
  <c r="AB498" i="7"/>
  <c r="AB499" i="7" s="1"/>
  <c r="AB117" i="7" s="1"/>
  <c r="AB44" i="7"/>
  <c r="AB46" i="7" s="1"/>
  <c r="AF498" i="7"/>
  <c r="AF499" i="7" s="1"/>
  <c r="AF117" i="7" s="1"/>
  <c r="AF44" i="7"/>
  <c r="AF46" i="7" s="1"/>
  <c r="AF504" i="7"/>
  <c r="AF505" i="7" s="1"/>
  <c r="AF118" i="7" s="1"/>
  <c r="AF531" i="7"/>
  <c r="AF532" i="7" s="1"/>
  <c r="AF535" i="7"/>
  <c r="AF536" i="7" s="1"/>
  <c r="AF539" i="7"/>
  <c r="AF540" i="7" s="1"/>
  <c r="AF543" i="7"/>
  <c r="AF544" i="7" s="1"/>
  <c r="AF29" i="7" s="1"/>
  <c r="O593" i="7"/>
  <c r="O596" i="7" s="1"/>
  <c r="E587" i="7" l="1"/>
  <c r="E53" i="7"/>
  <c r="J587" i="7"/>
  <c r="J53" i="7"/>
  <c r="AP587" i="7"/>
  <c r="AP53" i="7"/>
  <c r="AJ587" i="7"/>
  <c r="AJ53" i="7"/>
  <c r="AO587" i="7"/>
  <c r="AO53" i="7"/>
  <c r="Q587" i="7"/>
  <c r="Q53" i="7"/>
  <c r="K587" i="7"/>
  <c r="K53" i="7"/>
  <c r="AI587" i="7"/>
  <c r="AI53" i="7"/>
  <c r="AH587" i="7"/>
  <c r="AH53" i="7"/>
  <c r="AN587" i="7"/>
  <c r="AN53" i="7"/>
  <c r="Y587" i="7"/>
  <c r="Y83" i="7" s="1"/>
  <c r="Y53" i="7"/>
  <c r="L587" i="7"/>
  <c r="L53" i="7"/>
  <c r="AG587" i="7"/>
  <c r="AG53" i="7"/>
  <c r="AC587" i="7"/>
  <c r="AC53" i="7"/>
  <c r="X587" i="7"/>
  <c r="X83" i="7" s="1"/>
  <c r="X53" i="7"/>
  <c r="H587" i="7"/>
  <c r="H53" i="7"/>
  <c r="AF587" i="7"/>
  <c r="AF53" i="7"/>
  <c r="Z587" i="7"/>
  <c r="Z83" i="7" s="1"/>
  <c r="Z53" i="7"/>
  <c r="R587" i="7"/>
  <c r="R53" i="7"/>
  <c r="AA587" i="7"/>
  <c r="AA589" i="7" s="1"/>
  <c r="AA83" i="7" s="1"/>
  <c r="AA53" i="7"/>
  <c r="W587" i="7"/>
  <c r="W83" i="7" s="1"/>
  <c r="W53" i="7"/>
  <c r="S587" i="7"/>
  <c r="S53" i="7"/>
  <c r="AL587" i="7"/>
  <c r="AL53" i="7"/>
  <c r="D587" i="7"/>
  <c r="D53" i="7"/>
  <c r="T587" i="7"/>
  <c r="T53" i="7"/>
  <c r="M587" i="7"/>
  <c r="M53" i="7"/>
  <c r="AB587" i="7"/>
  <c r="AB53" i="7"/>
  <c r="I587" i="7"/>
  <c r="I53" i="7"/>
  <c r="AE587" i="7"/>
  <c r="AE53" i="7"/>
  <c r="O587" i="7"/>
  <c r="O53" i="7"/>
  <c r="G587" i="7"/>
  <c r="G53" i="7"/>
  <c r="AK587" i="7"/>
  <c r="AK53" i="7"/>
  <c r="AM587" i="7"/>
  <c r="AM53" i="7"/>
  <c r="U587" i="7"/>
  <c r="U83" i="7" s="1"/>
  <c r="U53" i="7"/>
  <c r="V587" i="7"/>
  <c r="V83" i="7" s="1"/>
  <c r="V53" i="7"/>
  <c r="AD587" i="7"/>
  <c r="AD53" i="7"/>
  <c r="N587" i="7"/>
  <c r="N53" i="7"/>
  <c r="P587" i="7"/>
  <c r="P53" i="7"/>
  <c r="F587" i="7"/>
  <c r="F53" i="7"/>
  <c r="C587" i="7"/>
  <c r="C55" i="7"/>
  <c r="C546" i="7"/>
  <c r="B140" i="7"/>
  <c r="F16" i="1" s="1"/>
  <c r="AB217" i="7"/>
  <c r="AB177" i="7"/>
  <c r="AB64" i="7"/>
  <c r="X216" i="7"/>
  <c r="X176" i="7"/>
  <c r="X63" i="7"/>
  <c r="T214" i="7"/>
  <c r="T61" i="7"/>
  <c r="T174" i="7"/>
  <c r="T215" i="7"/>
  <c r="T175" i="7"/>
  <c r="T62" i="7"/>
  <c r="P214" i="7"/>
  <c r="P174" i="7"/>
  <c r="P61" i="7"/>
  <c r="L215" i="7"/>
  <c r="L175" i="7"/>
  <c r="L62" i="7"/>
  <c r="H214" i="7"/>
  <c r="H174" i="7"/>
  <c r="H61" i="7"/>
  <c r="D214" i="7"/>
  <c r="D61" i="7"/>
  <c r="D174" i="7"/>
  <c r="AC217" i="7"/>
  <c r="AC177" i="7"/>
  <c r="AC64" i="7"/>
  <c r="Y216" i="7"/>
  <c r="Y176" i="7"/>
  <c r="Y63" i="7"/>
  <c r="Q215" i="7"/>
  <c r="Q62" i="7"/>
  <c r="Q175" i="7"/>
  <c r="Q214" i="7"/>
  <c r="Q174" i="7"/>
  <c r="Q61" i="7"/>
  <c r="M217" i="7"/>
  <c r="M177" i="7"/>
  <c r="M64" i="7"/>
  <c r="I214" i="7"/>
  <c r="I174" i="7"/>
  <c r="I61" i="7"/>
  <c r="AD217" i="7"/>
  <c r="AD177" i="7"/>
  <c r="AD64" i="7"/>
  <c r="Z216" i="7"/>
  <c r="Z176" i="7"/>
  <c r="Z63" i="7"/>
  <c r="V217" i="7"/>
  <c r="V177" i="7"/>
  <c r="V64" i="7"/>
  <c r="R216" i="7"/>
  <c r="R63" i="7"/>
  <c r="R176" i="7"/>
  <c r="N217" i="7"/>
  <c r="N177" i="7"/>
  <c r="N64" i="7"/>
  <c r="J214" i="7"/>
  <c r="J61" i="7"/>
  <c r="J174" i="7"/>
  <c r="F217" i="7"/>
  <c r="F177" i="7"/>
  <c r="F64" i="7"/>
  <c r="AA216" i="7"/>
  <c r="AA176" i="7"/>
  <c r="AA63" i="7"/>
  <c r="W215" i="7"/>
  <c r="W175" i="7"/>
  <c r="W62" i="7"/>
  <c r="S214" i="7"/>
  <c r="S174" i="7"/>
  <c r="S61" i="7"/>
  <c r="O215" i="7"/>
  <c r="O175" i="7"/>
  <c r="O62" i="7"/>
  <c r="O214" i="7"/>
  <c r="O61" i="7"/>
  <c r="O174" i="7"/>
  <c r="K215" i="7"/>
  <c r="K62" i="7"/>
  <c r="K175" i="7"/>
  <c r="G217" i="7"/>
  <c r="G177" i="7"/>
  <c r="G64" i="7"/>
  <c r="AI217" i="7"/>
  <c r="AI177" i="7"/>
  <c r="AI64" i="7"/>
  <c r="AP215" i="7"/>
  <c r="AP175" i="7"/>
  <c r="AP62" i="7"/>
  <c r="AG217" i="7"/>
  <c r="AG177" i="7"/>
  <c r="AG64" i="7"/>
  <c r="AG215" i="7"/>
  <c r="AG175" i="7"/>
  <c r="AG62" i="7"/>
  <c r="AJ217" i="7"/>
  <c r="AJ177" i="7"/>
  <c r="AJ64" i="7"/>
  <c r="AJ215" i="7"/>
  <c r="AJ175" i="7"/>
  <c r="AJ62" i="7"/>
  <c r="AK215" i="7"/>
  <c r="AK62" i="7"/>
  <c r="AK175" i="7"/>
  <c r="AL216" i="7"/>
  <c r="AL176" i="7"/>
  <c r="AL63" i="7"/>
  <c r="AM216" i="7"/>
  <c r="AM176" i="7"/>
  <c r="AM63" i="7"/>
  <c r="AM214" i="7"/>
  <c r="AM174" i="7"/>
  <c r="AM61" i="7"/>
  <c r="AN217" i="7"/>
  <c r="AN177" i="7"/>
  <c r="AN64" i="7"/>
  <c r="AB214" i="7"/>
  <c r="AB174" i="7"/>
  <c r="AB61" i="7"/>
  <c r="P217" i="7"/>
  <c r="P177" i="7"/>
  <c r="P64" i="7"/>
  <c r="L214" i="7"/>
  <c r="L61" i="7"/>
  <c r="L174" i="7"/>
  <c r="H217" i="7"/>
  <c r="H177" i="7"/>
  <c r="H64" i="7"/>
  <c r="AC215" i="7"/>
  <c r="AC62" i="7"/>
  <c r="AC175" i="7"/>
  <c r="AC214" i="7"/>
  <c r="AC174" i="7"/>
  <c r="AC61" i="7"/>
  <c r="Y217" i="7"/>
  <c r="Y177" i="7"/>
  <c r="Y64" i="7"/>
  <c r="U216" i="7"/>
  <c r="U176" i="7"/>
  <c r="U63" i="7"/>
  <c r="M216" i="7"/>
  <c r="M176" i="7"/>
  <c r="M63" i="7"/>
  <c r="I215" i="7"/>
  <c r="I62" i="7"/>
  <c r="I175" i="7"/>
  <c r="E216" i="7"/>
  <c r="E176" i="7"/>
  <c r="E63" i="7"/>
  <c r="AD216" i="7"/>
  <c r="AD176" i="7"/>
  <c r="AD63" i="7"/>
  <c r="Z217" i="7"/>
  <c r="Z177" i="7"/>
  <c r="Z64" i="7"/>
  <c r="V216" i="7"/>
  <c r="V176" i="7"/>
  <c r="V63" i="7"/>
  <c r="R215" i="7"/>
  <c r="R175" i="7"/>
  <c r="R62" i="7"/>
  <c r="N216" i="7"/>
  <c r="N63" i="7"/>
  <c r="N176" i="7"/>
  <c r="J217" i="7"/>
  <c r="J177" i="7"/>
  <c r="J64" i="7"/>
  <c r="F215" i="7"/>
  <c r="F175" i="7"/>
  <c r="F62" i="7"/>
  <c r="F216" i="7"/>
  <c r="F63" i="7"/>
  <c r="F176" i="7"/>
  <c r="AE216" i="7"/>
  <c r="AE176" i="7"/>
  <c r="AE63" i="7"/>
  <c r="AA217" i="7"/>
  <c r="AA177" i="7"/>
  <c r="AA64" i="7"/>
  <c r="W216" i="7"/>
  <c r="W176" i="7"/>
  <c r="W63" i="7"/>
  <c r="S215" i="7"/>
  <c r="S175" i="7"/>
  <c r="S62" i="7"/>
  <c r="O216" i="7"/>
  <c r="O176" i="7"/>
  <c r="O63" i="7"/>
  <c r="G215" i="7"/>
  <c r="G175" i="7"/>
  <c r="G62" i="7"/>
  <c r="G214" i="7"/>
  <c r="G61" i="7"/>
  <c r="G174" i="7"/>
  <c r="C215" i="7"/>
  <c r="C175" i="7"/>
  <c r="C62" i="7"/>
  <c r="C214" i="7"/>
  <c r="C174" i="7"/>
  <c r="C61" i="7"/>
  <c r="AP217" i="7"/>
  <c r="AP177" i="7"/>
  <c r="AP64" i="7"/>
  <c r="AH216" i="7"/>
  <c r="AH176" i="7"/>
  <c r="AH63" i="7"/>
  <c r="AH214" i="7"/>
  <c r="AH61" i="7"/>
  <c r="AH174" i="7"/>
  <c r="AL215" i="7"/>
  <c r="AL175" i="7"/>
  <c r="AL62" i="7"/>
  <c r="AM217" i="7"/>
  <c r="AM177" i="7"/>
  <c r="AM64" i="7"/>
  <c r="AM215" i="7"/>
  <c r="AM175" i="7"/>
  <c r="AM62" i="7"/>
  <c r="AN214" i="7"/>
  <c r="AN174" i="7"/>
  <c r="AN61" i="7"/>
  <c r="AO214" i="7"/>
  <c r="AO174" i="7"/>
  <c r="AO61" i="7"/>
  <c r="X215" i="7"/>
  <c r="X175" i="7"/>
  <c r="X62" i="7"/>
  <c r="D217" i="7"/>
  <c r="D177" i="7"/>
  <c r="D64" i="7"/>
  <c r="Y215" i="7"/>
  <c r="Y62" i="7"/>
  <c r="Y175" i="7"/>
  <c r="Y214" i="7"/>
  <c r="Y174" i="7"/>
  <c r="Y61" i="7"/>
  <c r="U214" i="7"/>
  <c r="U174" i="7"/>
  <c r="U61" i="7"/>
  <c r="U217" i="7"/>
  <c r="U177" i="7"/>
  <c r="U64" i="7"/>
  <c r="Q216" i="7"/>
  <c r="Q176" i="7"/>
  <c r="Q63" i="7"/>
  <c r="M214" i="7"/>
  <c r="M174" i="7"/>
  <c r="M61" i="7"/>
  <c r="I216" i="7"/>
  <c r="I176" i="7"/>
  <c r="I63" i="7"/>
  <c r="E217" i="7"/>
  <c r="E177" i="7"/>
  <c r="E64" i="7"/>
  <c r="AD215" i="7"/>
  <c r="AD175" i="7"/>
  <c r="AD62" i="7"/>
  <c r="Z215" i="7"/>
  <c r="Z175" i="7"/>
  <c r="Z62" i="7"/>
  <c r="V215" i="7"/>
  <c r="V175" i="7"/>
  <c r="V62" i="7"/>
  <c r="R217" i="7"/>
  <c r="R177" i="7"/>
  <c r="R64" i="7"/>
  <c r="R214" i="7"/>
  <c r="R61" i="7"/>
  <c r="R174" i="7"/>
  <c r="N215" i="7"/>
  <c r="N175" i="7"/>
  <c r="N62" i="7"/>
  <c r="J216" i="7"/>
  <c r="J176" i="7"/>
  <c r="J63" i="7"/>
  <c r="F214" i="7"/>
  <c r="F61" i="7"/>
  <c r="F174" i="7"/>
  <c r="AE217" i="7"/>
  <c r="AE177" i="7"/>
  <c r="AE64" i="7"/>
  <c r="AA214" i="7"/>
  <c r="AA174" i="7"/>
  <c r="AA61" i="7"/>
  <c r="W217" i="7"/>
  <c r="W177" i="7"/>
  <c r="W64" i="7"/>
  <c r="S216" i="7"/>
  <c r="S176" i="7"/>
  <c r="S63" i="7"/>
  <c r="O217" i="7"/>
  <c r="O177" i="7"/>
  <c r="O64" i="7"/>
  <c r="K216" i="7"/>
  <c r="K176" i="7"/>
  <c r="K63" i="7"/>
  <c r="AI215" i="7"/>
  <c r="AI175" i="7"/>
  <c r="AI62" i="7"/>
  <c r="AP214" i="7"/>
  <c r="AP174" i="7"/>
  <c r="AP61" i="7"/>
  <c r="AJ216" i="7"/>
  <c r="AJ176" i="7"/>
  <c r="AJ63" i="7"/>
  <c r="AJ214" i="7"/>
  <c r="AJ61" i="7"/>
  <c r="AJ174" i="7"/>
  <c r="AK216" i="7"/>
  <c r="AK176" i="7"/>
  <c r="AK63" i="7"/>
  <c r="AL217" i="7"/>
  <c r="AL177" i="7"/>
  <c r="AL64" i="7"/>
  <c r="AN216" i="7"/>
  <c r="AN176" i="7"/>
  <c r="AN63" i="7"/>
  <c r="AO215" i="7"/>
  <c r="AO175" i="7"/>
  <c r="AO62" i="7"/>
  <c r="AO216" i="7"/>
  <c r="AO176" i="7"/>
  <c r="AO63" i="7"/>
  <c r="AF214" i="7"/>
  <c r="AF174" i="7"/>
  <c r="AF61" i="7"/>
  <c r="AF217" i="7"/>
  <c r="AF177" i="7"/>
  <c r="AF64" i="7"/>
  <c r="AB216" i="7"/>
  <c r="AB176" i="7"/>
  <c r="AB63" i="7"/>
  <c r="AF216" i="7"/>
  <c r="AF176" i="7"/>
  <c r="AF63" i="7"/>
  <c r="AB215" i="7"/>
  <c r="AB175" i="7"/>
  <c r="AB62" i="7"/>
  <c r="X214" i="7"/>
  <c r="X174" i="7"/>
  <c r="X61" i="7"/>
  <c r="T217" i="7"/>
  <c r="T177" i="7"/>
  <c r="T64" i="7"/>
  <c r="P216" i="7"/>
  <c r="P176" i="7"/>
  <c r="P63" i="7"/>
  <c r="L217" i="7"/>
  <c r="L177" i="7"/>
  <c r="L64" i="7"/>
  <c r="H216" i="7"/>
  <c r="H176" i="7"/>
  <c r="H63" i="7"/>
  <c r="AF215" i="7"/>
  <c r="AF175" i="7"/>
  <c r="AF62" i="7"/>
  <c r="X217" i="7"/>
  <c r="X177" i="7"/>
  <c r="X64" i="7"/>
  <c r="T216" i="7"/>
  <c r="T176" i="7"/>
  <c r="T63" i="7"/>
  <c r="P215" i="7"/>
  <c r="P175" i="7"/>
  <c r="P62" i="7"/>
  <c r="L216" i="7"/>
  <c r="L176" i="7"/>
  <c r="L63" i="7"/>
  <c r="H215" i="7"/>
  <c r="H175" i="7"/>
  <c r="H62" i="7"/>
  <c r="D215" i="7"/>
  <c r="D175" i="7"/>
  <c r="D62" i="7"/>
  <c r="D216" i="7"/>
  <c r="D176" i="7"/>
  <c r="D63" i="7"/>
  <c r="AC216" i="7"/>
  <c r="AC176" i="7"/>
  <c r="AC63" i="7"/>
  <c r="U215" i="7"/>
  <c r="U175" i="7"/>
  <c r="U62" i="7"/>
  <c r="Q217" i="7"/>
  <c r="Q177" i="7"/>
  <c r="Q64" i="7"/>
  <c r="M215" i="7"/>
  <c r="M175" i="7"/>
  <c r="M62" i="7"/>
  <c r="I217" i="7"/>
  <c r="I177" i="7"/>
  <c r="I64" i="7"/>
  <c r="E215" i="7"/>
  <c r="E175" i="7"/>
  <c r="E62" i="7"/>
  <c r="E214" i="7"/>
  <c r="E174" i="7"/>
  <c r="E61" i="7"/>
  <c r="AD214" i="7"/>
  <c r="AD174" i="7"/>
  <c r="AD61" i="7"/>
  <c r="Z214" i="7"/>
  <c r="Z174" i="7"/>
  <c r="Z61" i="7"/>
  <c r="V214" i="7"/>
  <c r="V174" i="7"/>
  <c r="V61" i="7"/>
  <c r="N214" i="7"/>
  <c r="N61" i="7"/>
  <c r="N174" i="7"/>
  <c r="J215" i="7"/>
  <c r="J175" i="7"/>
  <c r="J62" i="7"/>
  <c r="AE215" i="7"/>
  <c r="AE175" i="7"/>
  <c r="AE62" i="7"/>
  <c r="AE214" i="7"/>
  <c r="AE174" i="7"/>
  <c r="AE61" i="7"/>
  <c r="AA215" i="7"/>
  <c r="AA62" i="7"/>
  <c r="AA175" i="7"/>
  <c r="W214" i="7"/>
  <c r="W174" i="7"/>
  <c r="W61" i="7"/>
  <c r="S217" i="7"/>
  <c r="S177" i="7"/>
  <c r="S64" i="7"/>
  <c r="K214" i="7"/>
  <c r="K61" i="7"/>
  <c r="K174" i="7"/>
  <c r="K217" i="7"/>
  <c r="K177" i="7"/>
  <c r="K64" i="7"/>
  <c r="G216" i="7"/>
  <c r="G176" i="7"/>
  <c r="G63" i="7"/>
  <c r="C217" i="7"/>
  <c r="C64" i="7"/>
  <c r="C177" i="7"/>
  <c r="C216" i="7"/>
  <c r="C63" i="7"/>
  <c r="C176" i="7"/>
  <c r="AI214" i="7"/>
  <c r="AI174" i="7"/>
  <c r="AI61" i="7"/>
  <c r="AI216" i="7"/>
  <c r="AI176" i="7"/>
  <c r="AI63" i="7"/>
  <c r="AP216" i="7"/>
  <c r="AP176" i="7"/>
  <c r="AP63" i="7"/>
  <c r="AG216" i="7"/>
  <c r="AG176" i="7"/>
  <c r="AG63" i="7"/>
  <c r="AG214" i="7"/>
  <c r="AG174" i="7"/>
  <c r="AG61" i="7"/>
  <c r="AH217" i="7"/>
  <c r="AH177" i="7"/>
  <c r="AH64" i="7"/>
  <c r="AH215" i="7"/>
  <c r="AH175" i="7"/>
  <c r="AH62" i="7"/>
  <c r="AK214" i="7"/>
  <c r="AK174" i="7"/>
  <c r="AK61" i="7"/>
  <c r="AK217" i="7"/>
  <c r="AK177" i="7"/>
  <c r="AK64" i="7"/>
  <c r="AL214" i="7"/>
  <c r="AL174" i="7"/>
  <c r="AL61" i="7"/>
  <c r="AN215" i="7"/>
  <c r="AN175" i="7"/>
  <c r="AN62" i="7"/>
  <c r="AO217" i="7"/>
  <c r="AO177" i="7"/>
  <c r="AO64" i="7"/>
  <c r="AI30" i="7"/>
  <c r="AI32" i="7" s="1"/>
  <c r="AI546" i="7"/>
  <c r="AI192" i="7"/>
  <c r="AI119" i="7"/>
  <c r="AP192" i="7"/>
  <c r="AP119" i="7"/>
  <c r="AG30" i="7"/>
  <c r="AG32" i="7" s="1"/>
  <c r="AG546" i="7"/>
  <c r="AH30" i="7"/>
  <c r="AH32" i="7" s="1"/>
  <c r="AH546" i="7"/>
  <c r="AJ30" i="7"/>
  <c r="AJ32" i="7" s="1"/>
  <c r="AJ546" i="7"/>
  <c r="AK192" i="7"/>
  <c r="AK119" i="7"/>
  <c r="AL192" i="7"/>
  <c r="AL119" i="7"/>
  <c r="AM30" i="7"/>
  <c r="AM32" i="7" s="1"/>
  <c r="AM546" i="7"/>
  <c r="AN192" i="7"/>
  <c r="AN119" i="7"/>
  <c r="AO192" i="7"/>
  <c r="AO119" i="7"/>
  <c r="AP30" i="7"/>
  <c r="AP32" i="7" s="1"/>
  <c r="AP546" i="7"/>
  <c r="AG192" i="7"/>
  <c r="AG119" i="7"/>
  <c r="AH192" i="7"/>
  <c r="AH119" i="7"/>
  <c r="AJ192" i="7"/>
  <c r="AJ119" i="7"/>
  <c r="AK30" i="7"/>
  <c r="AK32" i="7" s="1"/>
  <c r="AK546" i="7"/>
  <c r="AL30" i="7"/>
  <c r="AL32" i="7" s="1"/>
  <c r="AL546" i="7"/>
  <c r="AM192" i="7"/>
  <c r="AM119" i="7"/>
  <c r="AN30" i="7"/>
  <c r="AN32" i="7" s="1"/>
  <c r="AN546" i="7"/>
  <c r="AO30" i="7"/>
  <c r="AO32" i="7" s="1"/>
  <c r="AO546" i="7"/>
  <c r="AB30" i="7"/>
  <c r="AB32" i="7" s="1"/>
  <c r="AB546" i="7"/>
  <c r="T192" i="7"/>
  <c r="T119" i="7"/>
  <c r="L30" i="7"/>
  <c r="L32" i="7" s="1"/>
  <c r="L546" i="7"/>
  <c r="L192" i="7"/>
  <c r="L119" i="7"/>
  <c r="AC30" i="7"/>
  <c r="AC32" i="7" s="1"/>
  <c r="AC546" i="7"/>
  <c r="Y192" i="7"/>
  <c r="Y119" i="7"/>
  <c r="U192" i="7"/>
  <c r="U119" i="7"/>
  <c r="Q192" i="7"/>
  <c r="Q119" i="7"/>
  <c r="E30" i="7"/>
  <c r="E32" i="7" s="1"/>
  <c r="E546" i="7"/>
  <c r="Z192" i="7"/>
  <c r="Z119" i="7"/>
  <c r="R30" i="7"/>
  <c r="R32" i="7" s="1"/>
  <c r="R546" i="7"/>
  <c r="J30" i="7"/>
  <c r="J32" i="7" s="1"/>
  <c r="J546" i="7"/>
  <c r="J192" i="7"/>
  <c r="J119" i="7"/>
  <c r="F30" i="7"/>
  <c r="F32" i="7" s="1"/>
  <c r="F546" i="7"/>
  <c r="F192" i="7"/>
  <c r="F119" i="7"/>
  <c r="AE30" i="7"/>
  <c r="AE32" i="7" s="1"/>
  <c r="AE546" i="7"/>
  <c r="W30" i="7"/>
  <c r="W32" i="7" s="1"/>
  <c r="W546" i="7"/>
  <c r="W192" i="7"/>
  <c r="W119" i="7"/>
  <c r="O192" i="7"/>
  <c r="O119" i="7"/>
  <c r="K30" i="7"/>
  <c r="K32" i="7" s="1"/>
  <c r="K546" i="7"/>
  <c r="G30" i="7"/>
  <c r="G32" i="7" s="1"/>
  <c r="G546" i="7"/>
  <c r="AF30" i="7"/>
  <c r="AF32" i="7" s="1"/>
  <c r="AF546" i="7"/>
  <c r="AF192" i="7"/>
  <c r="AF119" i="7"/>
  <c r="AB192" i="7"/>
  <c r="AB119" i="7"/>
  <c r="X30" i="7"/>
  <c r="X32" i="7" s="1"/>
  <c r="X546" i="7"/>
  <c r="X192" i="7"/>
  <c r="X119" i="7"/>
  <c r="T30" i="7"/>
  <c r="T32" i="7" s="1"/>
  <c r="T546" i="7"/>
  <c r="P30" i="7"/>
  <c r="P32" i="7" s="1"/>
  <c r="P546" i="7"/>
  <c r="P192" i="7"/>
  <c r="P119" i="7"/>
  <c r="H30" i="7"/>
  <c r="H32" i="7" s="1"/>
  <c r="H546" i="7"/>
  <c r="H192" i="7"/>
  <c r="H119" i="7"/>
  <c r="D30" i="7"/>
  <c r="D32" i="7" s="1"/>
  <c r="D546" i="7"/>
  <c r="D192" i="7"/>
  <c r="D119" i="7"/>
  <c r="AC192" i="7"/>
  <c r="AC119" i="7"/>
  <c r="Y30" i="7"/>
  <c r="Y32" i="7" s="1"/>
  <c r="Y546" i="7"/>
  <c r="U30" i="7"/>
  <c r="U32" i="7" s="1"/>
  <c r="U546" i="7"/>
  <c r="Q30" i="7"/>
  <c r="Q32" i="7" s="1"/>
  <c r="Q546" i="7"/>
  <c r="M30" i="7"/>
  <c r="M32" i="7" s="1"/>
  <c r="M546" i="7"/>
  <c r="M192" i="7"/>
  <c r="M119" i="7"/>
  <c r="I30" i="7"/>
  <c r="I32" i="7" s="1"/>
  <c r="I546" i="7"/>
  <c r="I192" i="7"/>
  <c r="I119" i="7"/>
  <c r="E192" i="7"/>
  <c r="E119" i="7"/>
  <c r="AD30" i="7"/>
  <c r="AD32" i="7" s="1"/>
  <c r="AD546" i="7"/>
  <c r="AD192" i="7"/>
  <c r="AD119" i="7"/>
  <c r="Z30" i="7"/>
  <c r="Z32" i="7" s="1"/>
  <c r="Z546" i="7"/>
  <c r="V30" i="7"/>
  <c r="V32" i="7" s="1"/>
  <c r="V546" i="7"/>
  <c r="V192" i="7"/>
  <c r="V119" i="7"/>
  <c r="R192" i="7"/>
  <c r="R119" i="7"/>
  <c r="N30" i="7"/>
  <c r="N32" i="7" s="1"/>
  <c r="N546" i="7"/>
  <c r="N192" i="7"/>
  <c r="N119" i="7"/>
  <c r="AE192" i="7"/>
  <c r="AE119" i="7"/>
  <c r="AA30" i="7"/>
  <c r="AA32" i="7" s="1"/>
  <c r="AA546" i="7"/>
  <c r="AA192" i="7"/>
  <c r="AA119" i="7"/>
  <c r="S30" i="7"/>
  <c r="S32" i="7" s="1"/>
  <c r="S546" i="7"/>
  <c r="S192" i="7"/>
  <c r="S119" i="7"/>
  <c r="O30" i="7"/>
  <c r="O32" i="7" s="1"/>
  <c r="O546" i="7"/>
  <c r="K192" i="7"/>
  <c r="K119" i="7"/>
  <c r="G192" i="7"/>
  <c r="G119" i="7"/>
  <c r="C192" i="7"/>
  <c r="C119" i="7"/>
  <c r="P593" i="7"/>
  <c r="P596" i="7" s="1"/>
  <c r="C83" i="7" l="1"/>
  <c r="C557" i="7"/>
  <c r="P83" i="7"/>
  <c r="P557" i="7"/>
  <c r="O83" i="7"/>
  <c r="O557" i="7"/>
  <c r="I83" i="7"/>
  <c r="I557" i="7"/>
  <c r="M83" i="7"/>
  <c r="M557" i="7"/>
  <c r="D83" i="7"/>
  <c r="D557" i="7"/>
  <c r="S83" i="7"/>
  <c r="S557" i="7"/>
  <c r="H83" i="7"/>
  <c r="H557" i="7"/>
  <c r="L83" i="7"/>
  <c r="L557" i="7"/>
  <c r="Q83" i="7"/>
  <c r="Q557" i="7"/>
  <c r="J83" i="7"/>
  <c r="J557" i="7"/>
  <c r="F83" i="7"/>
  <c r="F557" i="7"/>
  <c r="N83" i="7"/>
  <c r="N557" i="7"/>
  <c r="G83" i="7"/>
  <c r="G557" i="7"/>
  <c r="T83" i="7"/>
  <c r="T557" i="7"/>
  <c r="R83" i="7"/>
  <c r="R557" i="7"/>
  <c r="K83" i="7"/>
  <c r="K557" i="7"/>
  <c r="E83" i="7"/>
  <c r="E557" i="7"/>
  <c r="B144" i="7"/>
  <c r="B143" i="7"/>
  <c r="V218" i="7"/>
  <c r="V219" i="7" s="1"/>
  <c r="Z218" i="7"/>
  <c r="Z219" i="7" s="1"/>
  <c r="C178" i="7"/>
  <c r="F218" i="7"/>
  <c r="F219" i="7" s="1"/>
  <c r="AJ218" i="7"/>
  <c r="AJ219" i="7" s="1"/>
  <c r="Y218" i="7"/>
  <c r="Y219" i="7" s="1"/>
  <c r="AA218" i="7"/>
  <c r="AA219" i="7" s="1"/>
  <c r="AK218" i="7"/>
  <c r="AK219" i="7" s="1"/>
  <c r="K218" i="7"/>
  <c r="K219" i="7" s="1"/>
  <c r="N218" i="7"/>
  <c r="N219" i="7" s="1"/>
  <c r="AL218" i="7"/>
  <c r="AL219" i="7" s="1"/>
  <c r="W218" i="7"/>
  <c r="W219" i="7" s="1"/>
  <c r="AD218" i="7"/>
  <c r="AD219" i="7" s="1"/>
  <c r="X218" i="7"/>
  <c r="X219" i="7" s="1"/>
  <c r="R218" i="7"/>
  <c r="R219" i="7" s="1"/>
  <c r="AN218" i="7"/>
  <c r="AN219" i="7" s="1"/>
  <c r="AH218" i="7"/>
  <c r="AH219" i="7" s="1"/>
  <c r="L218" i="7"/>
  <c r="L219" i="7" s="1"/>
  <c r="AM218" i="7"/>
  <c r="AM219" i="7" s="1"/>
  <c r="O218" i="7"/>
  <c r="O219" i="7" s="1"/>
  <c r="I218" i="7"/>
  <c r="I219" i="7" s="1"/>
  <c r="M218" i="7"/>
  <c r="M219" i="7" s="1"/>
  <c r="AO218" i="7"/>
  <c r="AO219" i="7" s="1"/>
  <c r="H218" i="7"/>
  <c r="H219" i="7" s="1"/>
  <c r="T218" i="7"/>
  <c r="T219" i="7" s="1"/>
  <c r="AE218" i="7"/>
  <c r="AE219" i="7" s="1"/>
  <c r="U218" i="7"/>
  <c r="U219" i="7" s="1"/>
  <c r="AB218" i="7"/>
  <c r="AB219" i="7" s="1"/>
  <c r="S218" i="7"/>
  <c r="S219" i="7" s="1"/>
  <c r="J218" i="7"/>
  <c r="J219" i="7" s="1"/>
  <c r="Q218" i="7"/>
  <c r="Q219" i="7" s="1"/>
  <c r="D218" i="7"/>
  <c r="D219" i="7" s="1"/>
  <c r="AG218" i="7"/>
  <c r="AG219" i="7" s="1"/>
  <c r="AI218" i="7"/>
  <c r="AI219" i="7" s="1"/>
  <c r="E218" i="7"/>
  <c r="E219" i="7" s="1"/>
  <c r="AF218" i="7"/>
  <c r="AF219" i="7" s="1"/>
  <c r="AP218" i="7"/>
  <c r="AP219" i="7" s="1"/>
  <c r="G218" i="7"/>
  <c r="G219" i="7" s="1"/>
  <c r="AC218" i="7"/>
  <c r="AC219" i="7" s="1"/>
  <c r="P218" i="7"/>
  <c r="P219" i="7" s="1"/>
  <c r="S65" i="7"/>
  <c r="AF65" i="7"/>
  <c r="AP65" i="7"/>
  <c r="AK178" i="7"/>
  <c r="AK179" i="7" s="1"/>
  <c r="AL65" i="7"/>
  <c r="S178" i="7"/>
  <c r="S179" i="7" s="1"/>
  <c r="AJ65" i="7"/>
  <c r="AJ178" i="7"/>
  <c r="AJ179" i="7" s="1"/>
  <c r="AK65" i="7"/>
  <c r="AP178" i="7"/>
  <c r="AP179" i="7" s="1"/>
  <c r="AH65" i="7"/>
  <c r="AH178" i="7"/>
  <c r="AH179" i="7" s="1"/>
  <c r="AO178" i="7"/>
  <c r="AO179" i="7" s="1"/>
  <c r="AN178" i="7"/>
  <c r="AN179" i="7" s="1"/>
  <c r="AN65" i="7"/>
  <c r="AL178" i="7"/>
  <c r="AL179" i="7" s="1"/>
  <c r="AM65" i="7"/>
  <c r="AM178" i="7"/>
  <c r="AM179" i="7" s="1"/>
  <c r="AG178" i="7"/>
  <c r="AG179" i="7" s="1"/>
  <c r="AG65" i="7"/>
  <c r="AI65" i="7"/>
  <c r="AI178" i="7"/>
  <c r="AI179" i="7" s="1"/>
  <c r="AO65" i="7"/>
  <c r="I65" i="7"/>
  <c r="P65" i="7"/>
  <c r="X178" i="7"/>
  <c r="X179" i="7" s="1"/>
  <c r="Z65" i="7"/>
  <c r="I178" i="7"/>
  <c r="I179" i="7" s="1"/>
  <c r="H65" i="7"/>
  <c r="N65" i="7"/>
  <c r="O65" i="7"/>
  <c r="V65" i="7"/>
  <c r="Q65" i="7"/>
  <c r="Y178" i="7"/>
  <c r="Y179" i="7" s="1"/>
  <c r="H178" i="7"/>
  <c r="H179" i="7" s="1"/>
  <c r="AA65" i="7"/>
  <c r="N178" i="7"/>
  <c r="N179" i="7" s="1"/>
  <c r="AD178" i="7"/>
  <c r="AD179" i="7" s="1"/>
  <c r="P178" i="7"/>
  <c r="P179" i="7" s="1"/>
  <c r="M178" i="7"/>
  <c r="M179" i="7" s="1"/>
  <c r="U65" i="7"/>
  <c r="D178" i="7"/>
  <c r="D179" i="7" s="1"/>
  <c r="T65" i="7"/>
  <c r="G65" i="7"/>
  <c r="K178" i="7"/>
  <c r="K179" i="7" s="1"/>
  <c r="W178" i="7"/>
  <c r="W179" i="7" s="1"/>
  <c r="AE178" i="7"/>
  <c r="AE179" i="7" s="1"/>
  <c r="F65" i="7"/>
  <c r="J178" i="7"/>
  <c r="J179" i="7" s="1"/>
  <c r="R65" i="7"/>
  <c r="E178" i="7"/>
  <c r="E179" i="7" s="1"/>
  <c r="AC178" i="7"/>
  <c r="AC179" i="7" s="1"/>
  <c r="L65" i="7"/>
  <c r="AB178" i="7"/>
  <c r="AB179" i="7" s="1"/>
  <c r="O178" i="7"/>
  <c r="O179" i="7" s="1"/>
  <c r="AA178" i="7"/>
  <c r="AA179" i="7" s="1"/>
  <c r="V178" i="7"/>
  <c r="V179" i="7" s="1"/>
  <c r="Z178" i="7"/>
  <c r="Z179" i="7" s="1"/>
  <c r="AD65" i="7"/>
  <c r="M65" i="7"/>
  <c r="Q178" i="7"/>
  <c r="Q179" i="7" s="1"/>
  <c r="U178" i="7"/>
  <c r="U179" i="7" s="1"/>
  <c r="Y65" i="7"/>
  <c r="D65" i="7"/>
  <c r="T178" i="7"/>
  <c r="T179" i="7" s="1"/>
  <c r="X65" i="7"/>
  <c r="AF178" i="7"/>
  <c r="AF179" i="7" s="1"/>
  <c r="C65" i="7"/>
  <c r="C218" i="7"/>
  <c r="G178" i="7"/>
  <c r="G179" i="7" s="1"/>
  <c r="K65" i="7"/>
  <c r="W65" i="7"/>
  <c r="AE65" i="7"/>
  <c r="F178" i="7"/>
  <c r="F179" i="7" s="1"/>
  <c r="J65" i="7"/>
  <c r="R178" i="7"/>
  <c r="R179" i="7" s="1"/>
  <c r="E65" i="7"/>
  <c r="AC65" i="7"/>
  <c r="L178" i="7"/>
  <c r="L179" i="7" s="1"/>
  <c r="AB65" i="7"/>
  <c r="Q593" i="7"/>
  <c r="Q596" i="7" s="1"/>
  <c r="B145" i="7" l="1"/>
  <c r="F11" i="1" s="1"/>
  <c r="R593" i="7"/>
  <c r="R596" i="7" s="1"/>
  <c r="AO584" i="7" l="1"/>
  <c r="AM584" i="7"/>
  <c r="AL584" i="7"/>
  <c r="AK584" i="7"/>
  <c r="AJ584" i="7"/>
  <c r="AI584" i="7"/>
  <c r="AF584" i="7"/>
  <c r="AN584" i="7"/>
  <c r="AH584" i="7"/>
  <c r="AG584" i="7"/>
  <c r="AE584" i="7"/>
  <c r="AC584" i="7"/>
  <c r="AA584" i="7"/>
  <c r="Y584" i="7"/>
  <c r="W584" i="7"/>
  <c r="U584" i="7"/>
  <c r="S584" i="7"/>
  <c r="Q584" i="7"/>
  <c r="O584" i="7"/>
  <c r="M584" i="7"/>
  <c r="K584" i="7"/>
  <c r="I584" i="7"/>
  <c r="G584" i="7"/>
  <c r="E584" i="7"/>
  <c r="C584" i="7"/>
  <c r="AD584" i="7"/>
  <c r="AB584" i="7"/>
  <c r="Z584" i="7"/>
  <c r="X584" i="7"/>
  <c r="V584" i="7"/>
  <c r="T584" i="7"/>
  <c r="R584" i="7"/>
  <c r="P584" i="7"/>
  <c r="N584" i="7"/>
  <c r="L584" i="7"/>
  <c r="J584" i="7"/>
  <c r="H584" i="7"/>
  <c r="F584" i="7"/>
  <c r="D584" i="7"/>
  <c r="S593" i="7"/>
  <c r="S596" i="7" s="1"/>
  <c r="K581" i="7" l="1"/>
  <c r="K583" i="7" s="1"/>
  <c r="S581" i="7"/>
  <c r="S583" i="7" s="1"/>
  <c r="AN582" i="7"/>
  <c r="M581" i="7"/>
  <c r="M583" i="7" s="1"/>
  <c r="U581" i="7"/>
  <c r="U583" i="7" s="1"/>
  <c r="O582" i="7"/>
  <c r="G581" i="7"/>
  <c r="G583" i="7" s="1"/>
  <c r="F582" i="7"/>
  <c r="O581" i="7"/>
  <c r="O583" i="7" s="1"/>
  <c r="AD582" i="7"/>
  <c r="I582" i="7"/>
  <c r="Q582" i="7"/>
  <c r="Q82" i="7" s="1"/>
  <c r="E581" i="7"/>
  <c r="E583" i="7" s="1"/>
  <c r="I581" i="7"/>
  <c r="I583" i="7" s="1"/>
  <c r="Q581" i="7"/>
  <c r="Q583" i="7" s="1"/>
  <c r="AJ582" i="7"/>
  <c r="AA581" i="7"/>
  <c r="AA583" i="7" s="1"/>
  <c r="AC581" i="7"/>
  <c r="AC583" i="7" s="1"/>
  <c r="AG581" i="7"/>
  <c r="AG583" i="7" s="1"/>
  <c r="W581" i="7"/>
  <c r="W582" i="7" s="1"/>
  <c r="AE581" i="7"/>
  <c r="AE583" i="7" s="1"/>
  <c r="AJ581" i="7"/>
  <c r="AJ583" i="7" s="1"/>
  <c r="Y581" i="7"/>
  <c r="B584" i="7"/>
  <c r="B582" i="7" s="1"/>
  <c r="AH581" i="7"/>
  <c r="AI581" i="7"/>
  <c r="AI582" i="7" s="1"/>
  <c r="AO581" i="7"/>
  <c r="AK581" i="7"/>
  <c r="AL581" i="7"/>
  <c r="AP581" i="7"/>
  <c r="AM581" i="7"/>
  <c r="AN581" i="7"/>
  <c r="D581" i="7"/>
  <c r="F581" i="7"/>
  <c r="H581" i="7"/>
  <c r="H582" i="7" s="1"/>
  <c r="J581" i="7"/>
  <c r="L581" i="7"/>
  <c r="N581" i="7"/>
  <c r="N582" i="7" s="1"/>
  <c r="P581" i="7"/>
  <c r="P582" i="7" s="1"/>
  <c r="R581" i="7"/>
  <c r="R582" i="7" s="1"/>
  <c r="T581" i="7"/>
  <c r="T582" i="7" s="1"/>
  <c r="V581" i="7"/>
  <c r="X581" i="7"/>
  <c r="Z581" i="7"/>
  <c r="AB581" i="7"/>
  <c r="AD581" i="7"/>
  <c r="AF581" i="7"/>
  <c r="AF582" i="7" s="1"/>
  <c r="C206" i="7"/>
  <c r="C219" i="7" s="1"/>
  <c r="C166" i="7"/>
  <c r="C179" i="7" s="1"/>
  <c r="T593" i="7"/>
  <c r="T596" i="7" s="1"/>
  <c r="O82" i="7" l="1"/>
  <c r="S582" i="7"/>
  <c r="S82" i="7" s="1"/>
  <c r="G582" i="7"/>
  <c r="G82" i="7" s="1"/>
  <c r="K582" i="7"/>
  <c r="K82" i="7" s="1"/>
  <c r="E582" i="7"/>
  <c r="E82" i="7" s="1"/>
  <c r="I82" i="7"/>
  <c r="AJ82" i="7"/>
  <c r="AJ87" i="7" s="1"/>
  <c r="AJ93" i="7" s="1"/>
  <c r="Z583" i="7"/>
  <c r="AL583" i="7"/>
  <c r="Y583" i="7"/>
  <c r="AM583" i="7"/>
  <c r="AK583" i="7"/>
  <c r="AA582" i="7"/>
  <c r="AA82" i="7" s="1"/>
  <c r="AA87" i="7" s="1"/>
  <c r="AA93" i="7" s="1"/>
  <c r="AM582" i="7"/>
  <c r="U582" i="7"/>
  <c r="U82" i="7" s="1"/>
  <c r="AB583" i="7"/>
  <c r="V583" i="7"/>
  <c r="R583" i="7"/>
  <c r="R82" i="7" s="1"/>
  <c r="N583" i="7"/>
  <c r="N82" i="7" s="1"/>
  <c r="J583" i="7"/>
  <c r="F583" i="7"/>
  <c r="F82" i="7" s="1"/>
  <c r="AP583" i="7"/>
  <c r="AP582" i="7"/>
  <c r="AO583" i="7"/>
  <c r="W583" i="7"/>
  <c r="W82" i="7" s="1"/>
  <c r="W87" i="7" s="1"/>
  <c r="W93" i="7" s="1"/>
  <c r="AO582" i="7"/>
  <c r="AB582" i="7"/>
  <c r="AL582" i="7"/>
  <c r="AK582" i="7"/>
  <c r="M582" i="7"/>
  <c r="M82" i="7" s="1"/>
  <c r="D583" i="7"/>
  <c r="AI583" i="7"/>
  <c r="AI82" i="7" s="1"/>
  <c r="AI87" i="7" s="1"/>
  <c r="AI93" i="7" s="1"/>
  <c r="D582" i="7"/>
  <c r="AG582" i="7"/>
  <c r="AG82" i="7" s="1"/>
  <c r="AG87" i="7" s="1"/>
  <c r="AG93" i="7" s="1"/>
  <c r="J582" i="7"/>
  <c r="AD583" i="7"/>
  <c r="AD82" i="7" s="1"/>
  <c r="AD87" i="7" s="1"/>
  <c r="AD93" i="7" s="1"/>
  <c r="X583" i="7"/>
  <c r="T583" i="7"/>
  <c r="T82" i="7" s="1"/>
  <c r="P583" i="7"/>
  <c r="P82" i="7" s="1"/>
  <c r="L583" i="7"/>
  <c r="H583" i="7"/>
  <c r="H82" i="7" s="1"/>
  <c r="AN583" i="7"/>
  <c r="AN82" i="7" s="1"/>
  <c r="AN87" i="7" s="1"/>
  <c r="AN93" i="7" s="1"/>
  <c r="AH583" i="7"/>
  <c r="AH582" i="7"/>
  <c r="X582" i="7"/>
  <c r="X82" i="7" s="1"/>
  <c r="X87" i="7" s="1"/>
  <c r="X93" i="7" s="1"/>
  <c r="Y582" i="7"/>
  <c r="V582" i="7"/>
  <c r="L582" i="7"/>
  <c r="AE582" i="7"/>
  <c r="AE82" i="7" s="1"/>
  <c r="AE87" i="7" s="1"/>
  <c r="AE93" i="7" s="1"/>
  <c r="AC582" i="7"/>
  <c r="AC82" i="7" s="1"/>
  <c r="AC87" i="7" s="1"/>
  <c r="AC93" i="7" s="1"/>
  <c r="Z582" i="7"/>
  <c r="C581" i="7"/>
  <c r="B82" i="7"/>
  <c r="AF583" i="7"/>
  <c r="U593" i="7"/>
  <c r="U596" i="7" s="1"/>
  <c r="J82" i="7" l="1"/>
  <c r="Z82" i="7"/>
  <c r="Z87" i="7" s="1"/>
  <c r="Z93" i="7" s="1"/>
  <c r="AB82" i="7"/>
  <c r="AB87" i="7" s="1"/>
  <c r="AB93" i="7" s="1"/>
  <c r="AL82" i="7"/>
  <c r="AL87" i="7" s="1"/>
  <c r="AL93" i="7" s="1"/>
  <c r="Y82" i="7"/>
  <c r="Y87" i="7" s="1"/>
  <c r="Y93" i="7" s="1"/>
  <c r="AH82" i="7"/>
  <c r="AH87" i="7" s="1"/>
  <c r="AH93" i="7" s="1"/>
  <c r="D82" i="7"/>
  <c r="AK82" i="7"/>
  <c r="AK87" i="7" s="1"/>
  <c r="AK93" i="7" s="1"/>
  <c r="AP82" i="7"/>
  <c r="AP87" i="7" s="1"/>
  <c r="AP93" i="7" s="1"/>
  <c r="AM82" i="7"/>
  <c r="AM87" i="7" s="1"/>
  <c r="AM93" i="7" s="1"/>
  <c r="L82" i="7"/>
  <c r="V82" i="7"/>
  <c r="AO82" i="7"/>
  <c r="AO87" i="7" s="1"/>
  <c r="AO93" i="7" s="1"/>
  <c r="C583" i="7"/>
  <c r="C582" i="7"/>
  <c r="AF82" i="7"/>
  <c r="AF87" i="7" s="1"/>
  <c r="AF93" i="7" s="1"/>
  <c r="V593" i="7"/>
  <c r="V596" i="7" s="1"/>
  <c r="V689" i="7" s="1"/>
  <c r="C82" i="7" l="1"/>
  <c r="W593" i="7"/>
  <c r="W596" i="7" s="1"/>
  <c r="W689" i="7" s="1"/>
  <c r="W690" i="7"/>
  <c r="W187" i="7" l="1"/>
  <c r="W150" i="7"/>
  <c r="W66" i="7"/>
  <c r="X593" i="7"/>
  <c r="X596" i="7" s="1"/>
  <c r="X689" i="7" s="1"/>
  <c r="X690" i="7"/>
  <c r="X187" i="7" l="1"/>
  <c r="X150" i="7"/>
  <c r="X66" i="7"/>
  <c r="Y593" i="7"/>
  <c r="Y596" i="7" s="1"/>
  <c r="Y689" i="7" s="1"/>
  <c r="Y690" i="7"/>
  <c r="Y187" i="7" l="1"/>
  <c r="Y150" i="7"/>
  <c r="Y66" i="7"/>
  <c r="Z593" i="7"/>
  <c r="Z596" i="7" s="1"/>
  <c r="Z689" i="7" s="1"/>
  <c r="Z690" i="7"/>
  <c r="AA593" i="7" l="1"/>
  <c r="AA596" i="7" s="1"/>
  <c r="AA689" i="7" s="1"/>
  <c r="AA690" i="7"/>
  <c r="Z187" i="7"/>
  <c r="Z150" i="7"/>
  <c r="Z66" i="7"/>
  <c r="AB593" i="7" l="1"/>
  <c r="AB596" i="7" s="1"/>
  <c r="AB689" i="7" s="1"/>
  <c r="AB690" i="7"/>
  <c r="AA187" i="7"/>
  <c r="AA150" i="7"/>
  <c r="AA66" i="7"/>
  <c r="AC593" i="7" l="1"/>
  <c r="AC596" i="7" s="1"/>
  <c r="AC689" i="7" s="1"/>
  <c r="AC690" i="7"/>
  <c r="AB187" i="7"/>
  <c r="AB150" i="7"/>
  <c r="AB66" i="7"/>
  <c r="AC187" i="7" l="1"/>
  <c r="AC150" i="7"/>
  <c r="AC66" i="7"/>
  <c r="AD593" i="7"/>
  <c r="AD596" i="7" s="1"/>
  <c r="AD689" i="7" s="1"/>
  <c r="AD690" i="7"/>
  <c r="AE593" i="7" l="1"/>
  <c r="AE596" i="7" s="1"/>
  <c r="AE689" i="7" s="1"/>
  <c r="AE690" i="7"/>
  <c r="AD187" i="7"/>
  <c r="AD150" i="7"/>
  <c r="AD66" i="7"/>
  <c r="AF593" i="7" l="1"/>
  <c r="AF596" i="7" s="1"/>
  <c r="AF689" i="7" s="1"/>
  <c r="AG690" i="7" s="1"/>
  <c r="AF690" i="7"/>
  <c r="AE187" i="7"/>
  <c r="AE150" i="7"/>
  <c r="AE66" i="7"/>
  <c r="AG593" i="7" l="1"/>
  <c r="AG596" i="7" s="1"/>
  <c r="AG689" i="7" s="1"/>
  <c r="AH690" i="7" s="1"/>
  <c r="AF187" i="7"/>
  <c r="AF150" i="7"/>
  <c r="AF66" i="7"/>
  <c r="AG150" i="7" l="1"/>
  <c r="AG187" i="7"/>
  <c r="AG66" i="7"/>
  <c r="M364" i="7"/>
  <c r="M366" i="7"/>
  <c r="M367" i="7"/>
  <c r="AH593" i="7"/>
  <c r="AH596" i="7" s="1"/>
  <c r="AH689" i="7" s="1"/>
  <c r="AI690" i="7" s="1"/>
  <c r="M229" i="7" l="1"/>
  <c r="AH187" i="7"/>
  <c r="AH66" i="7"/>
  <c r="AH150" i="7"/>
  <c r="M232" i="7"/>
  <c r="M363" i="7"/>
  <c r="AI593" i="7"/>
  <c r="AI596" i="7" s="1"/>
  <c r="AI689" i="7" s="1"/>
  <c r="AJ690" i="7" s="1"/>
  <c r="AI150" i="7" l="1"/>
  <c r="AI187" i="7"/>
  <c r="AI66" i="7"/>
  <c r="AJ593" i="7"/>
  <c r="AJ596" i="7" s="1"/>
  <c r="AJ689" i="7" s="1"/>
  <c r="AK690" i="7" s="1"/>
  <c r="AJ187" i="7" l="1"/>
  <c r="AJ150" i="7"/>
  <c r="AJ66" i="7"/>
  <c r="AK593" i="7"/>
  <c r="AK596" i="7" s="1"/>
  <c r="AK689" i="7" s="1"/>
  <c r="AL690" i="7" s="1"/>
  <c r="AK187" i="7" l="1"/>
  <c r="AK150" i="7"/>
  <c r="AK66" i="7"/>
  <c r="AL593" i="7"/>
  <c r="AL596" i="7" s="1"/>
  <c r="AL689" i="7" s="1"/>
  <c r="AM690" i="7" s="1"/>
  <c r="AL150" i="7" l="1"/>
  <c r="AL187" i="7"/>
  <c r="AL66" i="7"/>
  <c r="AM593" i="7"/>
  <c r="AM596" i="7" s="1"/>
  <c r="AM689" i="7" s="1"/>
  <c r="AN690" i="7" s="1"/>
  <c r="AM187" i="7" l="1"/>
  <c r="AM66" i="7"/>
  <c r="AM150" i="7"/>
  <c r="AN593" i="7"/>
  <c r="AN596" i="7" s="1"/>
  <c r="AN689" i="7" s="1"/>
  <c r="AO690" i="7" s="1"/>
  <c r="AN187" i="7" l="1"/>
  <c r="AN66" i="7"/>
  <c r="AN150" i="7"/>
  <c r="AO593" i="7"/>
  <c r="AO596" i="7" s="1"/>
  <c r="AO689" i="7" s="1"/>
  <c r="AP690" i="7" s="1"/>
  <c r="AO187" i="7" l="1"/>
  <c r="AO66" i="7"/>
  <c r="AO150" i="7"/>
  <c r="AP593" i="7"/>
  <c r="AP596" i="7" s="1"/>
  <c r="AP689" i="7" s="1"/>
  <c r="AP150" i="7" l="1"/>
  <c r="AP187" i="7"/>
  <c r="AP66" i="7"/>
  <c r="H55" i="7" l="1"/>
  <c r="AF55" i="7"/>
  <c r="AN55" i="7"/>
  <c r="AN556" i="7" s="1"/>
  <c r="AN558" i="7" s="1"/>
  <c r="AN560" i="7" s="1"/>
  <c r="AC55" i="7"/>
  <c r="AP55" i="7"/>
  <c r="AP556" i="7" s="1"/>
  <c r="AP558" i="7" s="1"/>
  <c r="AP560" i="7" s="1"/>
  <c r="AH55" i="7"/>
  <c r="AH556" i="7" s="1"/>
  <c r="AH558" i="7" s="1"/>
  <c r="AH560" i="7" s="1"/>
  <c r="AC59" i="7" l="1"/>
  <c r="AC556" i="7"/>
  <c r="AC558" i="7" s="1"/>
  <c r="AC560" i="7" s="1"/>
  <c r="AF59" i="7"/>
  <c r="AF556" i="7"/>
  <c r="AF558" i="7" s="1"/>
  <c r="AF560" i="7" s="1"/>
  <c r="H556" i="7"/>
  <c r="H558" i="7" s="1"/>
  <c r="AC149" i="7"/>
  <c r="Q55" i="7"/>
  <c r="H149" i="7"/>
  <c r="H59" i="7"/>
  <c r="H186" i="7"/>
  <c r="AC186" i="7"/>
  <c r="G55" i="7"/>
  <c r="AF186" i="7"/>
  <c r="AF149" i="7"/>
  <c r="L55" i="7"/>
  <c r="AO55" i="7"/>
  <c r="AO556" i="7" s="1"/>
  <c r="AO558" i="7" s="1"/>
  <c r="AO560" i="7" s="1"/>
  <c r="AM55" i="7"/>
  <c r="AM556" i="7" s="1"/>
  <c r="AM558" i="7" s="1"/>
  <c r="AM560" i="7" s="1"/>
  <c r="AI55" i="7"/>
  <c r="AI556" i="7" s="1"/>
  <c r="AI558" i="7" s="1"/>
  <c r="AI560" i="7" s="1"/>
  <c r="C556" i="7"/>
  <c r="C558" i="7" s="1"/>
  <c r="AN149" i="7"/>
  <c r="AN186" i="7"/>
  <c r="AN59" i="7"/>
  <c r="AP186" i="7"/>
  <c r="AP59" i="7"/>
  <c r="AP149" i="7"/>
  <c r="AB55" i="7"/>
  <c r="AB556" i="7" s="1"/>
  <c r="AB558" i="7" s="1"/>
  <c r="AB560" i="7" s="1"/>
  <c r="AD55" i="7"/>
  <c r="AD556" i="7" s="1"/>
  <c r="AD558" i="7" s="1"/>
  <c r="AD560" i="7" s="1"/>
  <c r="E55" i="7"/>
  <c r="AK55" i="7"/>
  <c r="AK556" i="7" s="1"/>
  <c r="AK558" i="7" s="1"/>
  <c r="AK560" i="7" s="1"/>
  <c r="U55" i="7"/>
  <c r="U556" i="7" s="1"/>
  <c r="U558" i="7" s="1"/>
  <c r="U560" i="7" s="1"/>
  <c r="AJ55" i="7"/>
  <c r="AJ556" i="7" s="1"/>
  <c r="AJ558" i="7" s="1"/>
  <c r="AJ560" i="7" s="1"/>
  <c r="J55" i="7"/>
  <c r="AG55" i="7"/>
  <c r="AG556" i="7" s="1"/>
  <c r="AG558" i="7" s="1"/>
  <c r="AG560" i="7" s="1"/>
  <c r="R55" i="7"/>
  <c r="AE55" i="7"/>
  <c r="AE556" i="7" s="1"/>
  <c r="AE558" i="7" s="1"/>
  <c r="AE560" i="7" s="1"/>
  <c r="AH186" i="7"/>
  <c r="AH149" i="7"/>
  <c r="AH59" i="7"/>
  <c r="N55" i="7"/>
  <c r="T55" i="7"/>
  <c r="AL55" i="7"/>
  <c r="AL556" i="7" s="1"/>
  <c r="AL558" i="7" s="1"/>
  <c r="AL560" i="7" s="1"/>
  <c r="C560" i="7" l="1"/>
  <c r="C567" i="7"/>
  <c r="H560" i="7"/>
  <c r="H567" i="7"/>
  <c r="T689" i="7"/>
  <c r="T556" i="7"/>
  <c r="T558" i="7" s="1"/>
  <c r="Q556" i="7"/>
  <c r="Q558" i="7" s="1"/>
  <c r="R556" i="7"/>
  <c r="R558" i="7" s="1"/>
  <c r="AA55" i="7"/>
  <c r="M55" i="7"/>
  <c r="M149" i="7" s="1"/>
  <c r="F55" i="7"/>
  <c r="D55" i="7"/>
  <c r="K55" i="7"/>
  <c r="T59" i="7"/>
  <c r="T186" i="7"/>
  <c r="T149" i="7"/>
  <c r="R149" i="7"/>
  <c r="R59" i="7"/>
  <c r="R186" i="7"/>
  <c r="P55" i="7"/>
  <c r="J556" i="7"/>
  <c r="J558" i="7" s="1"/>
  <c r="J59" i="7"/>
  <c r="J186" i="7"/>
  <c r="J149" i="7"/>
  <c r="O55" i="7"/>
  <c r="S55" i="7"/>
  <c r="AJ59" i="7"/>
  <c r="AJ149" i="7"/>
  <c r="AJ186" i="7"/>
  <c r="AK149" i="7"/>
  <c r="AK59" i="7"/>
  <c r="AK186" i="7"/>
  <c r="E149" i="7"/>
  <c r="E59" i="7"/>
  <c r="E186" i="7"/>
  <c r="E556" i="7"/>
  <c r="E558" i="7" s="1"/>
  <c r="G59" i="7"/>
  <c r="G186" i="7"/>
  <c r="G149" i="7"/>
  <c r="G556" i="7"/>
  <c r="G558" i="7" s="1"/>
  <c r="C59" i="7"/>
  <c r="C149" i="7"/>
  <c r="C186" i="7"/>
  <c r="Z55" i="7"/>
  <c r="Z556" i="7" s="1"/>
  <c r="Z558" i="7" s="1"/>
  <c r="Z560" i="7" s="1"/>
  <c r="AI59" i="7"/>
  <c r="AI186" i="7"/>
  <c r="AI149" i="7"/>
  <c r="X55" i="7"/>
  <c r="X556" i="7" s="1"/>
  <c r="X558" i="7" s="1"/>
  <c r="X560" i="7" s="1"/>
  <c r="Y55" i="7"/>
  <c r="Y556" i="7" s="1"/>
  <c r="Y558" i="7" s="1"/>
  <c r="Y560" i="7" s="1"/>
  <c r="AM59" i="7"/>
  <c r="AM149" i="7"/>
  <c r="AM186" i="7"/>
  <c r="AO59" i="7"/>
  <c r="AO149" i="7"/>
  <c r="AO186" i="7"/>
  <c r="L556" i="7"/>
  <c r="L558" i="7" s="1"/>
  <c r="L149" i="7"/>
  <c r="L186" i="7"/>
  <c r="L59" i="7"/>
  <c r="Q59" i="7"/>
  <c r="Q149" i="7"/>
  <c r="Q186" i="7"/>
  <c r="V55" i="7"/>
  <c r="V556" i="7" s="1"/>
  <c r="V558" i="7" s="1"/>
  <c r="V560" i="7" s="1"/>
  <c r="AL186" i="7"/>
  <c r="AL149" i="7"/>
  <c r="AL59" i="7"/>
  <c r="N149" i="7"/>
  <c r="N186" i="7"/>
  <c r="N59" i="7"/>
  <c r="N556" i="7"/>
  <c r="N558" i="7" s="1"/>
  <c r="AE149" i="7"/>
  <c r="AE59" i="7"/>
  <c r="AE186" i="7"/>
  <c r="W55" i="7"/>
  <c r="W556" i="7" s="1"/>
  <c r="W558" i="7" s="1"/>
  <c r="W560" i="7" s="1"/>
  <c r="AG186" i="7"/>
  <c r="AG59" i="7"/>
  <c r="AG149" i="7"/>
  <c r="U149" i="7"/>
  <c r="U59" i="7"/>
  <c r="U186" i="7"/>
  <c r="AD59" i="7"/>
  <c r="AD186" i="7"/>
  <c r="AD149" i="7"/>
  <c r="AB149" i="7"/>
  <c r="AB59" i="7"/>
  <c r="AB186" i="7"/>
  <c r="I55" i="7"/>
  <c r="AA186" i="7" l="1"/>
  <c r="AA556" i="7"/>
  <c r="AA558" i="7" s="1"/>
  <c r="AA560" i="7" s="1"/>
  <c r="R560" i="7"/>
  <c r="R567" i="7"/>
  <c r="Q560" i="7"/>
  <c r="Q567" i="7"/>
  <c r="L560" i="7"/>
  <c r="L567" i="7"/>
  <c r="J560" i="7"/>
  <c r="J567" i="7"/>
  <c r="T560" i="7"/>
  <c r="T567" i="7"/>
  <c r="G560" i="7"/>
  <c r="G567" i="7"/>
  <c r="N560" i="7"/>
  <c r="N567" i="7"/>
  <c r="E560" i="7"/>
  <c r="E567" i="7"/>
  <c r="U690" i="7"/>
  <c r="U575" i="7"/>
  <c r="U689" i="7"/>
  <c r="P556" i="7"/>
  <c r="P558" i="7" s="1"/>
  <c r="S556" i="7"/>
  <c r="S558" i="7" s="1"/>
  <c r="AA149" i="7"/>
  <c r="AA59" i="7"/>
  <c r="M186" i="7"/>
  <c r="M59" i="7"/>
  <c r="D149" i="7"/>
  <c r="M556" i="7"/>
  <c r="M558" i="7" s="1"/>
  <c r="D59" i="7"/>
  <c r="F556" i="7"/>
  <c r="F558" i="7" s="1"/>
  <c r="F186" i="7"/>
  <c r="F149" i="7"/>
  <c r="F59" i="7"/>
  <c r="D556" i="7"/>
  <c r="D558" i="7" s="1"/>
  <c r="D186" i="7"/>
  <c r="K186" i="7"/>
  <c r="K149" i="7"/>
  <c r="K556" i="7"/>
  <c r="K558" i="7" s="1"/>
  <c r="K59" i="7"/>
  <c r="W186" i="7"/>
  <c r="W149" i="7"/>
  <c r="W59" i="7"/>
  <c r="Y149" i="7"/>
  <c r="Y59" i="7"/>
  <c r="Y186" i="7"/>
  <c r="Z186" i="7"/>
  <c r="Z149" i="7"/>
  <c r="Z59" i="7"/>
  <c r="S149" i="7"/>
  <c r="S186" i="7"/>
  <c r="S59" i="7"/>
  <c r="O149" i="7"/>
  <c r="O556" i="7"/>
  <c r="O558" i="7" s="1"/>
  <c r="O186" i="7"/>
  <c r="O59" i="7"/>
  <c r="I59" i="7"/>
  <c r="I186" i="7"/>
  <c r="I149" i="7"/>
  <c r="I556" i="7"/>
  <c r="I558" i="7" s="1"/>
  <c r="V59" i="7"/>
  <c r="V186" i="7"/>
  <c r="V149" i="7"/>
  <c r="X149" i="7"/>
  <c r="X59" i="7"/>
  <c r="X186" i="7"/>
  <c r="P59" i="7"/>
  <c r="P186" i="7"/>
  <c r="P149" i="7"/>
  <c r="P560" i="7" l="1"/>
  <c r="P567" i="7"/>
  <c r="M560" i="7"/>
  <c r="M567" i="7"/>
  <c r="O560" i="7"/>
  <c r="O567" i="7"/>
  <c r="I560" i="7"/>
  <c r="I567" i="7"/>
  <c r="K560" i="7"/>
  <c r="K567" i="7"/>
  <c r="D560" i="7"/>
  <c r="D567" i="7"/>
  <c r="F560" i="7"/>
  <c r="F567" i="7"/>
  <c r="S560" i="7"/>
  <c r="S567" i="7"/>
  <c r="V690" i="7"/>
  <c r="V575" i="7"/>
  <c r="V81" i="7" s="1"/>
  <c r="V87" i="7" s="1"/>
  <c r="V93" i="7" s="1"/>
  <c r="U81" i="7"/>
  <c r="U87" i="7" s="1"/>
  <c r="U93" i="7" s="1"/>
  <c r="U66" i="7"/>
  <c r="U150" i="7"/>
  <c r="U187" i="7"/>
  <c r="V187" i="7" l="1"/>
  <c r="V150" i="7"/>
  <c r="V66" i="7"/>
  <c r="U102" i="7" l="1"/>
  <c r="U103" i="7" s="1"/>
  <c r="V102" i="7" l="1"/>
  <c r="V103" i="7" s="1"/>
  <c r="M365" i="7" l="1"/>
  <c r="C274" i="7"/>
  <c r="B274" i="7" s="1"/>
  <c r="M230" i="7"/>
  <c r="M234" i="7"/>
  <c r="M233" i="7"/>
  <c r="M231" i="7"/>
  <c r="M368" i="7" l="1"/>
  <c r="M235" i="7"/>
  <c r="B235" i="7" l="1"/>
  <c r="L550" i="7" l="1"/>
  <c r="I550" i="7"/>
  <c r="R550" i="7"/>
  <c r="O550" i="7"/>
  <c r="T550" i="7"/>
  <c r="K550" i="7"/>
  <c r="G550" i="7"/>
  <c r="S550" i="7"/>
  <c r="N550" i="7"/>
  <c r="D550" i="7"/>
  <c r="E550" i="7"/>
  <c r="F550" i="7"/>
  <c r="M550" i="7"/>
  <c r="P550" i="7"/>
  <c r="Q550" i="7"/>
  <c r="H550" i="7"/>
  <c r="J550" i="7"/>
  <c r="C550" i="7"/>
  <c r="B571" i="7" l="1"/>
  <c r="C563" i="7"/>
  <c r="Q563" i="7"/>
  <c r="E563" i="7"/>
  <c r="G563" i="7"/>
  <c r="R563" i="7"/>
  <c r="P563" i="7"/>
  <c r="D563" i="7"/>
  <c r="K563" i="7"/>
  <c r="I563" i="7"/>
  <c r="M563" i="7"/>
  <c r="N563" i="7"/>
  <c r="T563" i="7"/>
  <c r="L563" i="7"/>
  <c r="J563" i="7"/>
  <c r="H563" i="7"/>
  <c r="F563" i="7"/>
  <c r="S563" i="7"/>
  <c r="O563" i="7"/>
  <c r="B563" i="7" l="1"/>
  <c r="N689" i="7"/>
  <c r="S81" i="7"/>
  <c r="S87" i="7" s="1"/>
  <c r="S93" i="7" s="1"/>
  <c r="O689" i="7"/>
  <c r="G689" i="7"/>
  <c r="B689" i="7"/>
  <c r="L689" i="7"/>
  <c r="J689" i="7"/>
  <c r="C689" i="7"/>
  <c r="H689" i="7"/>
  <c r="K689" i="7"/>
  <c r="Q689" i="7"/>
  <c r="M689" i="7"/>
  <c r="E689" i="7" l="1"/>
  <c r="F690" i="7" s="1"/>
  <c r="F150" i="7" s="1"/>
  <c r="S575" i="7"/>
  <c r="R689" i="7"/>
  <c r="S690" i="7" s="1"/>
  <c r="S150" i="7" s="1"/>
  <c r="D689" i="7"/>
  <c r="E690" i="7" s="1"/>
  <c r="E150" i="7" s="1"/>
  <c r="G575" i="7"/>
  <c r="F689" i="7"/>
  <c r="P689" i="7"/>
  <c r="Q690" i="7" s="1"/>
  <c r="Q187" i="7" s="1"/>
  <c r="T575" i="7"/>
  <c r="T81" i="7" s="1"/>
  <c r="T87" i="7" s="1"/>
  <c r="T93" i="7" s="1"/>
  <c r="S689" i="7"/>
  <c r="T690" i="7" s="1"/>
  <c r="T187" i="7" s="1"/>
  <c r="J575" i="7"/>
  <c r="I689" i="7"/>
  <c r="J690" i="7" s="1"/>
  <c r="J66" i="7" s="1"/>
  <c r="E575" i="7"/>
  <c r="E81" i="7" s="1"/>
  <c r="E87" i="7" s="1"/>
  <c r="E93" i="7" s="1"/>
  <c r="G690" i="7"/>
  <c r="G187" i="7" s="1"/>
  <c r="F575" i="7"/>
  <c r="F81" i="7" s="1"/>
  <c r="F87" i="7" s="1"/>
  <c r="F93" i="7" s="1"/>
  <c r="Q575" i="7"/>
  <c r="B99" i="7"/>
  <c r="B100" i="7" s="1"/>
  <c r="B553" i="7"/>
  <c r="L575" i="7"/>
  <c r="L81" i="7" s="1"/>
  <c r="L87" i="7" s="1"/>
  <c r="L93" i="7" s="1"/>
  <c r="L690" i="7"/>
  <c r="C81" i="7"/>
  <c r="C87" i="7" s="1"/>
  <c r="C93" i="7" s="1"/>
  <c r="C690" i="7"/>
  <c r="N575" i="7"/>
  <c r="N690" i="7"/>
  <c r="I575" i="7"/>
  <c r="I81" i="7" s="1"/>
  <c r="I87" i="7" s="1"/>
  <c r="I93" i="7" s="1"/>
  <c r="I690" i="7"/>
  <c r="K575" i="7"/>
  <c r="K81" i="7" s="1"/>
  <c r="K87" i="7" s="1"/>
  <c r="K93" i="7" s="1"/>
  <c r="J81" i="7"/>
  <c r="J87" i="7" s="1"/>
  <c r="J93" i="7" s="1"/>
  <c r="K690" i="7"/>
  <c r="H575" i="7"/>
  <c r="H81" i="7" s="1"/>
  <c r="H87" i="7" s="1"/>
  <c r="H93" i="7" s="1"/>
  <c r="G81" i="7"/>
  <c r="G87" i="7" s="1"/>
  <c r="G93" i="7" s="1"/>
  <c r="H690" i="7"/>
  <c r="O575" i="7"/>
  <c r="N81" i="7"/>
  <c r="N87" i="7" s="1"/>
  <c r="N93" i="7" s="1"/>
  <c r="O690" i="7"/>
  <c r="R575" i="7"/>
  <c r="R81" i="7" s="1"/>
  <c r="R87" i="7" s="1"/>
  <c r="R93" i="7" s="1"/>
  <c r="Q81" i="7"/>
  <c r="Q87" i="7" s="1"/>
  <c r="Q93" i="7" s="1"/>
  <c r="R690" i="7"/>
  <c r="D575" i="7"/>
  <c r="D81" i="7" s="1"/>
  <c r="D87" i="7" s="1"/>
  <c r="D93" i="7" s="1"/>
  <c r="D690" i="7"/>
  <c r="M575" i="7"/>
  <c r="M81" i="7" s="1"/>
  <c r="M87" i="7" s="1"/>
  <c r="M93" i="7" s="1"/>
  <c r="M690" i="7"/>
  <c r="P575" i="7"/>
  <c r="P81" i="7" s="1"/>
  <c r="P87" i="7" s="1"/>
  <c r="P93" i="7" s="1"/>
  <c r="O81" i="7"/>
  <c r="O87" i="7" s="1"/>
  <c r="O93" i="7" s="1"/>
  <c r="P690" i="7"/>
  <c r="J187" i="7" l="1"/>
  <c r="J150" i="7"/>
  <c r="F66" i="7"/>
  <c r="Q150" i="7"/>
  <c r="E187" i="7"/>
  <c r="F187" i="7"/>
  <c r="Q66" i="7"/>
  <c r="E66" i="7"/>
  <c r="B81" i="7"/>
  <c r="B87" i="7" s="1"/>
  <c r="B93" i="7" s="1"/>
  <c r="T150" i="7"/>
  <c r="T66" i="7"/>
  <c r="G66" i="7"/>
  <c r="S66" i="7"/>
  <c r="G150" i="7"/>
  <c r="S187" i="7"/>
  <c r="C551" i="7"/>
  <c r="C552" i="7" s="1"/>
  <c r="M150" i="7"/>
  <c r="M187" i="7"/>
  <c r="M66" i="7"/>
  <c r="I187" i="7"/>
  <c r="I150" i="7"/>
  <c r="I66" i="7"/>
  <c r="L150" i="7"/>
  <c r="L66" i="7"/>
  <c r="L187" i="7"/>
  <c r="H187" i="7"/>
  <c r="H150" i="7"/>
  <c r="H66" i="7"/>
  <c r="K187" i="7"/>
  <c r="K150" i="7"/>
  <c r="K66" i="7"/>
  <c r="R150" i="7"/>
  <c r="R187" i="7"/>
  <c r="R66" i="7"/>
  <c r="O66" i="7"/>
  <c r="O187" i="7"/>
  <c r="O150" i="7"/>
  <c r="C187" i="7"/>
  <c r="C150" i="7"/>
  <c r="C66" i="7"/>
  <c r="P150" i="7"/>
  <c r="P66" i="7"/>
  <c r="P187" i="7"/>
  <c r="D150" i="7"/>
  <c r="D66" i="7"/>
  <c r="D187" i="7"/>
  <c r="N150" i="7"/>
  <c r="N187" i="7"/>
  <c r="N66" i="7"/>
  <c r="C233" i="7" l="1"/>
  <c r="F233" i="7" s="1"/>
  <c r="C231" i="7"/>
  <c r="F231" i="7" s="1"/>
  <c r="C367" i="7"/>
  <c r="F367" i="7" s="1"/>
  <c r="B101" i="7"/>
  <c r="B107" i="7" s="1"/>
  <c r="C366" i="7"/>
  <c r="F366" i="7" s="1"/>
  <c r="C364" i="7"/>
  <c r="F364" i="7" s="1"/>
  <c r="C365" i="7"/>
  <c r="F365" i="7" s="1"/>
  <c r="C230" i="7"/>
  <c r="F230" i="7" s="1"/>
  <c r="C232" i="7"/>
  <c r="F232" i="7" s="1"/>
  <c r="C363" i="7"/>
  <c r="F363" i="7" s="1"/>
  <c r="C362" i="7"/>
  <c r="F362" i="7" s="1"/>
  <c r="C229" i="7"/>
  <c r="C234" i="7"/>
  <c r="F234" i="7" s="1"/>
  <c r="C151" i="7"/>
  <c r="C67" i="7"/>
  <c r="C68" i="7" s="1"/>
  <c r="C188" i="7"/>
  <c r="C235" i="7" l="1"/>
  <c r="F229" i="7"/>
  <c r="F235" i="7" s="1"/>
  <c r="C368" i="7"/>
  <c r="B103" i="7"/>
  <c r="B108" i="7" s="1"/>
  <c r="B109" i="7" s="1"/>
  <c r="B124" i="7" s="1"/>
  <c r="C102" i="7"/>
  <c r="C103" i="7" s="1"/>
  <c r="C108" i="7" s="1"/>
  <c r="C109" i="7" s="1"/>
  <c r="C553" i="7"/>
  <c r="D551" i="7" s="1"/>
  <c r="D552" i="7" s="1"/>
  <c r="B135" i="7"/>
  <c r="F368" i="7"/>
  <c r="G362" i="7"/>
  <c r="G368" i="7" s="1"/>
  <c r="G229" i="7"/>
  <c r="G235" i="7" s="1"/>
  <c r="D67" i="7" l="1"/>
  <c r="D68" i="7" s="1"/>
  <c r="D151" i="7"/>
  <c r="D188" i="7"/>
  <c r="H231" i="7"/>
  <c r="K231" i="7" s="1"/>
  <c r="L231" i="7" s="1"/>
  <c r="H234" i="7"/>
  <c r="K234" i="7" s="1"/>
  <c r="L234" i="7" s="1"/>
  <c r="H230" i="7"/>
  <c r="K230" i="7" s="1"/>
  <c r="L230" i="7" s="1"/>
  <c r="H233" i="7"/>
  <c r="K233" i="7" s="1"/>
  <c r="L233" i="7" s="1"/>
  <c r="H232" i="7"/>
  <c r="K232" i="7" s="1"/>
  <c r="L232" i="7" s="1"/>
  <c r="H229" i="7"/>
  <c r="I235" i="7"/>
  <c r="H363" i="7"/>
  <c r="K363" i="7" s="1"/>
  <c r="L363" i="7" s="1"/>
  <c r="H362" i="7"/>
  <c r="H365" i="7"/>
  <c r="K365" i="7" s="1"/>
  <c r="L365" i="7" s="1"/>
  <c r="H367" i="7"/>
  <c r="K367" i="7" s="1"/>
  <c r="L367" i="7" s="1"/>
  <c r="H364" i="7"/>
  <c r="K364" i="7" s="1"/>
  <c r="L364" i="7" s="1"/>
  <c r="H366" i="7"/>
  <c r="K366" i="7" s="1"/>
  <c r="L366" i="7" s="1"/>
  <c r="I368" i="7"/>
  <c r="B128" i="7"/>
  <c r="D102" i="7" l="1"/>
  <c r="D103" i="7" s="1"/>
  <c r="D108" i="7" s="1"/>
  <c r="D109" i="7" s="1"/>
  <c r="D553" i="7"/>
  <c r="E551" i="7" s="1"/>
  <c r="E552" i="7" s="1"/>
  <c r="B129" i="7"/>
  <c r="K362" i="7"/>
  <c r="L362" i="7" s="1"/>
  <c r="H368" i="7"/>
  <c r="C113" i="7"/>
  <c r="I230" i="7"/>
  <c r="J230" i="7" s="1"/>
  <c r="I231" i="7"/>
  <c r="J231" i="7" s="1"/>
  <c r="I234" i="7"/>
  <c r="J234" i="7" s="1"/>
  <c r="I233" i="7"/>
  <c r="J233" i="7" s="1"/>
  <c r="I229" i="7"/>
  <c r="J229" i="7" s="1"/>
  <c r="I232" i="7"/>
  <c r="J232" i="7" s="1"/>
  <c r="C114" i="7"/>
  <c r="I365" i="7"/>
  <c r="J365" i="7" s="1"/>
  <c r="N365" i="7" s="1"/>
  <c r="O365" i="7" s="1"/>
  <c r="Q365" i="7" s="1"/>
  <c r="I367" i="7"/>
  <c r="J367" i="7" s="1"/>
  <c r="N234" i="7" s="1"/>
  <c r="O234" i="7" s="1"/>
  <c r="Q234" i="7" s="1"/>
  <c r="I363" i="7"/>
  <c r="J363" i="7" s="1"/>
  <c r="N363" i="7" s="1"/>
  <c r="O363" i="7" s="1"/>
  <c r="I364" i="7"/>
  <c r="J364" i="7" s="1"/>
  <c r="N231" i="7" s="1"/>
  <c r="O231" i="7" s="1"/>
  <c r="Q231" i="7" s="1"/>
  <c r="I362" i="7"/>
  <c r="J362" i="7" s="1"/>
  <c r="I366" i="7"/>
  <c r="J366" i="7" s="1"/>
  <c r="N233" i="7" s="1"/>
  <c r="O233" i="7" s="1"/>
  <c r="Q233" i="7" s="1"/>
  <c r="H235" i="7"/>
  <c r="K229" i="7"/>
  <c r="L229" i="7" s="1"/>
  <c r="L235" i="7" s="1"/>
  <c r="E151" i="7" l="1"/>
  <c r="E102" i="7"/>
  <c r="E103" i="7" s="1"/>
  <c r="E188" i="7"/>
  <c r="E67" i="7"/>
  <c r="E68" i="7" s="1"/>
  <c r="N232" i="7"/>
  <c r="O232" i="7" s="1"/>
  <c r="Q232" i="7" s="1"/>
  <c r="AN271" i="7" s="1"/>
  <c r="J235" i="7"/>
  <c r="J272" i="7"/>
  <c r="N272" i="7"/>
  <c r="AB272" i="7"/>
  <c r="I272" i="7"/>
  <c r="AD272" i="7"/>
  <c r="AO272" i="7"/>
  <c r="AE272" i="7"/>
  <c r="E272" i="7"/>
  <c r="AA272" i="7"/>
  <c r="U272" i="7"/>
  <c r="AF272" i="7"/>
  <c r="R272" i="7"/>
  <c r="Y272" i="7"/>
  <c r="W272" i="7"/>
  <c r="V272" i="7"/>
  <c r="AL272" i="7"/>
  <c r="AP272" i="7"/>
  <c r="G272" i="7"/>
  <c r="AJ272" i="7"/>
  <c r="Q272" i="7"/>
  <c r="K272" i="7"/>
  <c r="AI272" i="7"/>
  <c r="F272" i="7"/>
  <c r="S272" i="7"/>
  <c r="AG272" i="7"/>
  <c r="AH272" i="7"/>
  <c r="L272" i="7"/>
  <c r="T272" i="7"/>
  <c r="H272" i="7"/>
  <c r="AM272" i="7"/>
  <c r="AN272" i="7"/>
  <c r="P272" i="7"/>
  <c r="Z272" i="7"/>
  <c r="AC272" i="7"/>
  <c r="O272" i="7"/>
  <c r="C272" i="7"/>
  <c r="D272" i="7"/>
  <c r="M272" i="7"/>
  <c r="AK272" i="7"/>
  <c r="X272" i="7"/>
  <c r="AK270" i="7"/>
  <c r="C270" i="7"/>
  <c r="AD270" i="7"/>
  <c r="S270" i="7"/>
  <c r="AE270" i="7"/>
  <c r="W270" i="7"/>
  <c r="AI270" i="7"/>
  <c r="Z270" i="7"/>
  <c r="K270" i="7"/>
  <c r="P270" i="7"/>
  <c r="AM270" i="7"/>
  <c r="O270" i="7"/>
  <c r="U270" i="7"/>
  <c r="Q270" i="7"/>
  <c r="AP270" i="7"/>
  <c r="L270" i="7"/>
  <c r="J270" i="7"/>
  <c r="M270" i="7"/>
  <c r="AF270" i="7"/>
  <c r="AA270" i="7"/>
  <c r="T270" i="7"/>
  <c r="G270" i="7"/>
  <c r="AH270" i="7"/>
  <c r="AO270" i="7"/>
  <c r="X270" i="7"/>
  <c r="AC270" i="7"/>
  <c r="R270" i="7"/>
  <c r="I270" i="7"/>
  <c r="V270" i="7"/>
  <c r="F270" i="7"/>
  <c r="AB270" i="7"/>
  <c r="D270" i="7"/>
  <c r="Y270" i="7"/>
  <c r="H270" i="7"/>
  <c r="AN270" i="7"/>
  <c r="AJ270" i="7"/>
  <c r="E270" i="7"/>
  <c r="AL270" i="7"/>
  <c r="AG270" i="7"/>
  <c r="N270" i="7"/>
  <c r="P363" i="7"/>
  <c r="Q363" i="7" s="1"/>
  <c r="R273" i="7"/>
  <c r="T273" i="7"/>
  <c r="AB273" i="7"/>
  <c r="D273" i="7"/>
  <c r="U273" i="7"/>
  <c r="K273" i="7"/>
  <c r="I273" i="7"/>
  <c r="AK273" i="7"/>
  <c r="O273" i="7"/>
  <c r="AM273" i="7"/>
  <c r="Z273" i="7"/>
  <c r="J273" i="7"/>
  <c r="S273" i="7"/>
  <c r="N273" i="7"/>
  <c r="AE273" i="7"/>
  <c r="L273" i="7"/>
  <c r="AA273" i="7"/>
  <c r="X273" i="7"/>
  <c r="AL273" i="7"/>
  <c r="AH273" i="7"/>
  <c r="C273" i="7"/>
  <c r="Q273" i="7"/>
  <c r="AG273" i="7"/>
  <c r="AP273" i="7"/>
  <c r="P273" i="7"/>
  <c r="AI273" i="7"/>
  <c r="F273" i="7"/>
  <c r="Y273" i="7"/>
  <c r="G273" i="7"/>
  <c r="E273" i="7"/>
  <c r="AN273" i="7"/>
  <c r="AJ273" i="7"/>
  <c r="M273" i="7"/>
  <c r="H273" i="7"/>
  <c r="W273" i="7"/>
  <c r="V273" i="7"/>
  <c r="AF273" i="7"/>
  <c r="AO273" i="7"/>
  <c r="AC273" i="7"/>
  <c r="AD273" i="7"/>
  <c r="J368" i="7"/>
  <c r="C115" i="7"/>
  <c r="C191" i="7"/>
  <c r="N230" i="7"/>
  <c r="O230" i="7" s="1"/>
  <c r="Q230" i="7" s="1"/>
  <c r="N362" i="7"/>
  <c r="L368" i="7"/>
  <c r="N229" i="7"/>
  <c r="N367" i="7"/>
  <c r="O367" i="7" s="1"/>
  <c r="Q367" i="7" s="1"/>
  <c r="N364" i="7"/>
  <c r="O364" i="7" s="1"/>
  <c r="Q364" i="7" s="1"/>
  <c r="N366" i="7"/>
  <c r="O366" i="7" s="1"/>
  <c r="Q366" i="7" s="1"/>
  <c r="P404" i="7"/>
  <c r="R404" i="7"/>
  <c r="H404" i="7"/>
  <c r="N404" i="7"/>
  <c r="AK404" i="7"/>
  <c r="V404" i="7"/>
  <c r="AJ404" i="7"/>
  <c r="AI404" i="7"/>
  <c r="F404" i="7"/>
  <c r="T404" i="7"/>
  <c r="AP404" i="7"/>
  <c r="AO404" i="7"/>
  <c r="L404" i="7"/>
  <c r="AE404" i="7"/>
  <c r="AB404" i="7"/>
  <c r="E404" i="7"/>
  <c r="U404" i="7"/>
  <c r="AM404" i="7"/>
  <c r="I404" i="7"/>
  <c r="O404" i="7"/>
  <c r="D404" i="7"/>
  <c r="M404" i="7"/>
  <c r="W404" i="7"/>
  <c r="C404" i="7"/>
  <c r="AA404" i="7"/>
  <c r="AG404" i="7"/>
  <c r="J404" i="7"/>
  <c r="K404" i="7"/>
  <c r="AC404" i="7"/>
  <c r="AN404" i="7"/>
  <c r="AL404" i="7"/>
  <c r="X404" i="7"/>
  <c r="AH404" i="7"/>
  <c r="AD404" i="7"/>
  <c r="Z404" i="7"/>
  <c r="G404" i="7"/>
  <c r="Q404" i="7"/>
  <c r="S404" i="7"/>
  <c r="AF404" i="7"/>
  <c r="Y404" i="7"/>
  <c r="E553" i="7"/>
  <c r="Q271" i="7" l="1"/>
  <c r="AC271" i="7"/>
  <c r="O271" i="7"/>
  <c r="S271" i="7"/>
  <c r="X271" i="7"/>
  <c r="M271" i="7"/>
  <c r="L271" i="7"/>
  <c r="AD271" i="7"/>
  <c r="AO271" i="7"/>
  <c r="T271" i="7"/>
  <c r="AG271" i="7"/>
  <c r="W271" i="7"/>
  <c r="R271" i="7"/>
  <c r="AB271" i="7"/>
  <c r="AA271" i="7"/>
  <c r="AL271" i="7"/>
  <c r="G271" i="7"/>
  <c r="AJ271" i="7"/>
  <c r="V271" i="7"/>
  <c r="AK271" i="7"/>
  <c r="D271" i="7"/>
  <c r="C271" i="7"/>
  <c r="K271" i="7"/>
  <c r="Y271" i="7"/>
  <c r="P271" i="7"/>
  <c r="U271" i="7"/>
  <c r="AF271" i="7"/>
  <c r="N271" i="7"/>
  <c r="F271" i="7"/>
  <c r="AH271" i="7"/>
  <c r="AP271" i="7"/>
  <c r="H271" i="7"/>
  <c r="E271" i="7"/>
  <c r="AE271" i="7"/>
  <c r="Z271" i="7"/>
  <c r="AI271" i="7"/>
  <c r="J271" i="7"/>
  <c r="AM271" i="7"/>
  <c r="I271" i="7"/>
  <c r="E108" i="7"/>
  <c r="E109" i="7" s="1"/>
  <c r="F551" i="7"/>
  <c r="F552" i="7" s="1"/>
  <c r="P406" i="7"/>
  <c r="X406" i="7"/>
  <c r="AN406" i="7"/>
  <c r="K406" i="7"/>
  <c r="I406" i="7"/>
  <c r="T406" i="7"/>
  <c r="AC406" i="7"/>
  <c r="U406" i="7"/>
  <c r="AL406" i="7"/>
  <c r="AB406" i="7"/>
  <c r="M406" i="7"/>
  <c r="Z406" i="7"/>
  <c r="H406" i="7"/>
  <c r="AK406" i="7"/>
  <c r="V406" i="7"/>
  <c r="AM406" i="7"/>
  <c r="G406" i="7"/>
  <c r="E406" i="7"/>
  <c r="Q406" i="7"/>
  <c r="Y406" i="7"/>
  <c r="AO406" i="7"/>
  <c r="AH406" i="7"/>
  <c r="AE406" i="7"/>
  <c r="C406" i="7"/>
  <c r="AF406" i="7"/>
  <c r="AI406" i="7"/>
  <c r="D406" i="7"/>
  <c r="W406" i="7"/>
  <c r="AG406" i="7"/>
  <c r="R406" i="7"/>
  <c r="J406" i="7"/>
  <c r="AD406" i="7"/>
  <c r="N406" i="7"/>
  <c r="S406" i="7"/>
  <c r="O406" i="7"/>
  <c r="F406" i="7"/>
  <c r="L406" i="7"/>
  <c r="AA406" i="7"/>
  <c r="AJ406" i="7"/>
  <c r="AP406" i="7"/>
  <c r="N368" i="7"/>
  <c r="O362" i="7"/>
  <c r="B272" i="7" a="1"/>
  <c r="B272" i="7" s="1"/>
  <c r="AK269" i="7"/>
  <c r="N269" i="7"/>
  <c r="AJ269" i="7"/>
  <c r="X269" i="7"/>
  <c r="C269" i="7"/>
  <c r="K269" i="7"/>
  <c r="AC269" i="7"/>
  <c r="AL269" i="7"/>
  <c r="AP269" i="7"/>
  <c r="I269" i="7"/>
  <c r="Q269" i="7"/>
  <c r="J269" i="7"/>
  <c r="AB269" i="7"/>
  <c r="AA269" i="7"/>
  <c r="H269" i="7"/>
  <c r="O269" i="7"/>
  <c r="Y269" i="7"/>
  <c r="AI269" i="7"/>
  <c r="AM269" i="7"/>
  <c r="T269" i="7"/>
  <c r="AH269" i="7"/>
  <c r="AF269" i="7"/>
  <c r="AE269" i="7"/>
  <c r="M269" i="7"/>
  <c r="Z269" i="7"/>
  <c r="S269" i="7"/>
  <c r="R269" i="7"/>
  <c r="G269" i="7"/>
  <c r="AN269" i="7"/>
  <c r="F269" i="7"/>
  <c r="V269" i="7"/>
  <c r="E269" i="7"/>
  <c r="AD269" i="7"/>
  <c r="AG269" i="7"/>
  <c r="AO269" i="7"/>
  <c r="L269" i="7"/>
  <c r="D269" i="7"/>
  <c r="W269" i="7"/>
  <c r="U269" i="7"/>
  <c r="P269" i="7"/>
  <c r="B273" i="7" a="1"/>
  <c r="B273" i="7" s="1"/>
  <c r="N235" i="7"/>
  <c r="O229" i="7"/>
  <c r="E402" i="7"/>
  <c r="U402" i="7"/>
  <c r="P402" i="7"/>
  <c r="AF402" i="7"/>
  <c r="AP402" i="7"/>
  <c r="D402" i="7"/>
  <c r="V402" i="7"/>
  <c r="L402" i="7"/>
  <c r="AG402" i="7"/>
  <c r="T402" i="7"/>
  <c r="AN402" i="7"/>
  <c r="F402" i="7"/>
  <c r="AB402" i="7"/>
  <c r="O402" i="7"/>
  <c r="Y402" i="7"/>
  <c r="R402" i="7"/>
  <c r="AO402" i="7"/>
  <c r="AD402" i="7"/>
  <c r="N402" i="7"/>
  <c r="Q402" i="7"/>
  <c r="AM402" i="7"/>
  <c r="K402" i="7"/>
  <c r="H402" i="7"/>
  <c r="C402" i="7"/>
  <c r="AJ402" i="7"/>
  <c r="M402" i="7"/>
  <c r="AA402" i="7"/>
  <c r="Z402" i="7"/>
  <c r="AK402" i="7"/>
  <c r="X402" i="7"/>
  <c r="I402" i="7"/>
  <c r="G402" i="7"/>
  <c r="W402" i="7"/>
  <c r="J402" i="7"/>
  <c r="AE402" i="7"/>
  <c r="AL402" i="7"/>
  <c r="AH402" i="7"/>
  <c r="S402" i="7"/>
  <c r="AI402" i="7"/>
  <c r="AC402" i="7"/>
  <c r="B270" i="7" a="1"/>
  <c r="B270" i="7" s="1"/>
  <c r="B404" i="7" a="1"/>
  <c r="B404" i="7" s="1"/>
  <c r="C405" i="7"/>
  <c r="AL405" i="7"/>
  <c r="AO405" i="7"/>
  <c r="AG405" i="7"/>
  <c r="AN405" i="7"/>
  <c r="AK405" i="7"/>
  <c r="D405" i="7"/>
  <c r="AC405" i="7"/>
  <c r="Z405" i="7"/>
  <c r="H405" i="7"/>
  <c r="T405" i="7"/>
  <c r="AM405" i="7"/>
  <c r="AD405" i="7"/>
  <c r="Q405" i="7"/>
  <c r="J405" i="7"/>
  <c r="Y405" i="7"/>
  <c r="M405" i="7"/>
  <c r="AB405" i="7"/>
  <c r="AA405" i="7"/>
  <c r="AH405" i="7"/>
  <c r="S405" i="7"/>
  <c r="V405" i="7"/>
  <c r="X405" i="7"/>
  <c r="AF405" i="7"/>
  <c r="W405" i="7"/>
  <c r="E405" i="7"/>
  <c r="K405" i="7"/>
  <c r="O405" i="7"/>
  <c r="L405" i="7"/>
  <c r="AE405" i="7"/>
  <c r="I405" i="7"/>
  <c r="AI405" i="7"/>
  <c r="N405" i="7"/>
  <c r="AJ405" i="7"/>
  <c r="P405" i="7"/>
  <c r="G405" i="7"/>
  <c r="F405" i="7"/>
  <c r="AP405" i="7"/>
  <c r="R405" i="7"/>
  <c r="U405" i="7"/>
  <c r="AD403" i="7"/>
  <c r="R403" i="7"/>
  <c r="S403" i="7"/>
  <c r="E403" i="7"/>
  <c r="AK403" i="7"/>
  <c r="U403" i="7"/>
  <c r="M403" i="7"/>
  <c r="L403" i="7"/>
  <c r="AL403" i="7"/>
  <c r="AO403" i="7"/>
  <c r="N403" i="7"/>
  <c r="AF403" i="7"/>
  <c r="Q403" i="7"/>
  <c r="AP403" i="7"/>
  <c r="AN403" i="7"/>
  <c r="C403" i="7"/>
  <c r="AC403" i="7"/>
  <c r="X403" i="7"/>
  <c r="T403" i="7"/>
  <c r="Y403" i="7"/>
  <c r="I403" i="7"/>
  <c r="AI403" i="7"/>
  <c r="H403" i="7"/>
  <c r="V403" i="7"/>
  <c r="AA403" i="7"/>
  <c r="O403" i="7"/>
  <c r="J403" i="7"/>
  <c r="F403" i="7"/>
  <c r="G403" i="7"/>
  <c r="AJ403" i="7"/>
  <c r="K403" i="7"/>
  <c r="AB403" i="7"/>
  <c r="P403" i="7"/>
  <c r="AH403" i="7"/>
  <c r="Z403" i="7"/>
  <c r="AE403" i="7"/>
  <c r="D403" i="7"/>
  <c r="AG403" i="7"/>
  <c r="AM403" i="7"/>
  <c r="W403" i="7"/>
  <c r="B271" i="7" l="1" a="1"/>
  <c r="B271" i="7" s="1"/>
  <c r="B269" i="7" a="1"/>
  <c r="B269" i="7" s="1"/>
  <c r="B406" i="7" a="1"/>
  <c r="B406" i="7" s="1"/>
  <c r="F67" i="7"/>
  <c r="F68" i="7" s="1"/>
  <c r="F188" i="7"/>
  <c r="F151" i="7"/>
  <c r="B403" i="7" a="1"/>
  <c r="B403" i="7" s="1"/>
  <c r="B402" i="7" a="1"/>
  <c r="B402" i="7" s="1"/>
  <c r="O235" i="7"/>
  <c r="Q229" i="7"/>
  <c r="B405" i="7" a="1"/>
  <c r="B405" i="7" s="1"/>
  <c r="O368" i="7"/>
  <c r="P362" i="7"/>
  <c r="P368" i="7" s="1"/>
  <c r="C407" i="7" s="1"/>
  <c r="B407" i="7" s="1" a="1"/>
  <c r="B407" i="7" s="1"/>
  <c r="AN268" i="7" l="1"/>
  <c r="AN275" i="7" s="1"/>
  <c r="AN152" i="7" s="1"/>
  <c r="Q235" i="7"/>
  <c r="AL268" i="7"/>
  <c r="AL275" i="7" s="1"/>
  <c r="AL152" i="7" s="1"/>
  <c r="AP268" i="7"/>
  <c r="AP275" i="7" s="1"/>
  <c r="AP152" i="7" s="1"/>
  <c r="AF268" i="7"/>
  <c r="AF275" i="7" s="1"/>
  <c r="AF152" i="7" s="1"/>
  <c r="AJ268" i="7"/>
  <c r="AJ275" i="7" s="1"/>
  <c r="AJ152" i="7" s="1"/>
  <c r="AD268" i="7"/>
  <c r="AD275" i="7" s="1"/>
  <c r="AD152" i="7" s="1"/>
  <c r="T268" i="7"/>
  <c r="T275" i="7" s="1"/>
  <c r="T152" i="7" s="1"/>
  <c r="AH268" i="7"/>
  <c r="AH275" i="7" s="1"/>
  <c r="AH152" i="7" s="1"/>
  <c r="AI268" i="7"/>
  <c r="AI275" i="7" s="1"/>
  <c r="AI152" i="7" s="1"/>
  <c r="AC268" i="7"/>
  <c r="AC275" i="7" s="1"/>
  <c r="AC152" i="7" s="1"/>
  <c r="P268" i="7"/>
  <c r="P275" i="7" s="1"/>
  <c r="P152" i="7" s="1"/>
  <c r="N268" i="7"/>
  <c r="N275" i="7" s="1"/>
  <c r="N152" i="7" s="1"/>
  <c r="AE268" i="7"/>
  <c r="AE275" i="7" s="1"/>
  <c r="AE152" i="7" s="1"/>
  <c r="AO268" i="7"/>
  <c r="AO275" i="7" s="1"/>
  <c r="AO152" i="7" s="1"/>
  <c r="H268" i="7"/>
  <c r="H275" i="7" s="1"/>
  <c r="H152" i="7" s="1"/>
  <c r="R268" i="7"/>
  <c r="R275" i="7" s="1"/>
  <c r="R152" i="7" s="1"/>
  <c r="S268" i="7"/>
  <c r="S275" i="7" s="1"/>
  <c r="S152" i="7" s="1"/>
  <c r="AK268" i="7"/>
  <c r="AK275" i="7" s="1"/>
  <c r="AK152" i="7" s="1"/>
  <c r="AG268" i="7"/>
  <c r="AG275" i="7" s="1"/>
  <c r="AG152" i="7" s="1"/>
  <c r="Q268" i="7"/>
  <c r="Q275" i="7" s="1"/>
  <c r="Q152" i="7" s="1"/>
  <c r="F268" i="7"/>
  <c r="F275" i="7" s="1"/>
  <c r="F152" i="7" s="1"/>
  <c r="F153" i="7" s="1"/>
  <c r="F181" i="7" s="1"/>
  <c r="F183" i="7" s="1"/>
  <c r="M268" i="7"/>
  <c r="M275" i="7" s="1"/>
  <c r="M152" i="7" s="1"/>
  <c r="D268" i="7"/>
  <c r="D275" i="7" s="1"/>
  <c r="D152" i="7" s="1"/>
  <c r="D153" i="7" s="1"/>
  <c r="D181" i="7" s="1"/>
  <c r="D183" i="7" s="1"/>
  <c r="E268" i="7"/>
  <c r="E275" i="7" s="1"/>
  <c r="E152" i="7" s="1"/>
  <c r="E153" i="7" s="1"/>
  <c r="E181" i="7" s="1"/>
  <c r="E183" i="7" s="1"/>
  <c r="I268" i="7"/>
  <c r="I275" i="7" s="1"/>
  <c r="I152" i="7" s="1"/>
  <c r="K268" i="7"/>
  <c r="K275" i="7" s="1"/>
  <c r="K152" i="7" s="1"/>
  <c r="AM268" i="7"/>
  <c r="AM275" i="7" s="1"/>
  <c r="AM152" i="7" s="1"/>
  <c r="O268" i="7"/>
  <c r="O275" i="7" s="1"/>
  <c r="O152" i="7" s="1"/>
  <c r="V268" i="7"/>
  <c r="V275" i="7" s="1"/>
  <c r="V152" i="7" s="1"/>
  <c r="AA268" i="7"/>
  <c r="AA275" i="7" s="1"/>
  <c r="AA152" i="7" s="1"/>
  <c r="AB268" i="7"/>
  <c r="AB275" i="7" s="1"/>
  <c r="AB152" i="7" s="1"/>
  <c r="C268" i="7"/>
  <c r="C275" i="7" s="1"/>
  <c r="Y268" i="7"/>
  <c r="Y275" i="7" s="1"/>
  <c r="Y152" i="7" s="1"/>
  <c r="Z268" i="7"/>
  <c r="Z275" i="7" s="1"/>
  <c r="Z152" i="7" s="1"/>
  <c r="W268" i="7"/>
  <c r="W275" i="7" s="1"/>
  <c r="W152" i="7" s="1"/>
  <c r="U268" i="7"/>
  <c r="U275" i="7" s="1"/>
  <c r="U152" i="7" s="1"/>
  <c r="L268" i="7"/>
  <c r="L275" i="7" s="1"/>
  <c r="L152" i="7" s="1"/>
  <c r="G268" i="7"/>
  <c r="G275" i="7" s="1"/>
  <c r="G152" i="7" s="1"/>
  <c r="J268" i="7"/>
  <c r="J275" i="7" s="1"/>
  <c r="J152" i="7" s="1"/>
  <c r="X268" i="7"/>
  <c r="X275" i="7" s="1"/>
  <c r="X152" i="7" s="1"/>
  <c r="F102" i="7"/>
  <c r="F103" i="7" s="1"/>
  <c r="F108" i="7" s="1"/>
  <c r="F109" i="7" s="1"/>
  <c r="F553" i="7"/>
  <c r="Q362" i="7"/>
  <c r="B275" i="7" l="1" a="1"/>
  <c r="B275" i="7" s="1"/>
  <c r="C152" i="7"/>
  <c r="C153" i="7" s="1"/>
  <c r="C181" i="7" s="1"/>
  <c r="E190" i="7"/>
  <c r="E121" i="7"/>
  <c r="F190" i="7"/>
  <c r="F121" i="7"/>
  <c r="C401" i="7"/>
  <c r="Q368" i="7"/>
  <c r="AI401" i="7"/>
  <c r="AI408" i="7" s="1"/>
  <c r="AI189" i="7" s="1"/>
  <c r="AP401" i="7"/>
  <c r="AP408" i="7" s="1"/>
  <c r="AP189" i="7" s="1"/>
  <c r="I401" i="7"/>
  <c r="I408" i="7" s="1"/>
  <c r="I189" i="7" s="1"/>
  <c r="AJ401" i="7"/>
  <c r="AJ408" i="7" s="1"/>
  <c r="AJ189" i="7" s="1"/>
  <c r="AC401" i="7"/>
  <c r="AC408" i="7" s="1"/>
  <c r="AC189" i="7" s="1"/>
  <c r="AG401" i="7"/>
  <c r="AG408" i="7" s="1"/>
  <c r="AG189" i="7" s="1"/>
  <c r="AM401" i="7"/>
  <c r="AM408" i="7" s="1"/>
  <c r="AM189" i="7" s="1"/>
  <c r="AK401" i="7"/>
  <c r="AK408" i="7" s="1"/>
  <c r="AK189" i="7" s="1"/>
  <c r="T401" i="7"/>
  <c r="T408" i="7" s="1"/>
  <c r="T189" i="7" s="1"/>
  <c r="D401" i="7"/>
  <c r="D408" i="7" s="1"/>
  <c r="D189" i="7" s="1"/>
  <c r="K401" i="7"/>
  <c r="K408" i="7" s="1"/>
  <c r="K189" i="7" s="1"/>
  <c r="AO401" i="7"/>
  <c r="AO408" i="7" s="1"/>
  <c r="AO189" i="7" s="1"/>
  <c r="L401" i="7"/>
  <c r="L408" i="7" s="1"/>
  <c r="L189" i="7" s="1"/>
  <c r="G401" i="7"/>
  <c r="G408" i="7" s="1"/>
  <c r="G189" i="7" s="1"/>
  <c r="AB401" i="7"/>
  <c r="AB408" i="7" s="1"/>
  <c r="AB189" i="7" s="1"/>
  <c r="AN401" i="7"/>
  <c r="AN408" i="7" s="1"/>
  <c r="AN189" i="7" s="1"/>
  <c r="S401" i="7"/>
  <c r="S408" i="7" s="1"/>
  <c r="S189" i="7" s="1"/>
  <c r="E401" i="7"/>
  <c r="E408" i="7" s="1"/>
  <c r="E189" i="7" s="1"/>
  <c r="P401" i="7"/>
  <c r="P408" i="7" s="1"/>
  <c r="P189" i="7" s="1"/>
  <c r="AD401" i="7"/>
  <c r="AD408" i="7" s="1"/>
  <c r="AD189" i="7" s="1"/>
  <c r="AE401" i="7"/>
  <c r="AE408" i="7" s="1"/>
  <c r="AE189" i="7" s="1"/>
  <c r="AL401" i="7"/>
  <c r="AL408" i="7" s="1"/>
  <c r="AL189" i="7" s="1"/>
  <c r="J401" i="7"/>
  <c r="J408" i="7" s="1"/>
  <c r="J189" i="7" s="1"/>
  <c r="H401" i="7"/>
  <c r="H408" i="7" s="1"/>
  <c r="H189" i="7" s="1"/>
  <c r="AF401" i="7"/>
  <c r="AF408" i="7" s="1"/>
  <c r="AF189" i="7" s="1"/>
  <c r="M401" i="7"/>
  <c r="M408" i="7" s="1"/>
  <c r="M189" i="7" s="1"/>
  <c r="AH401" i="7"/>
  <c r="AH408" i="7" s="1"/>
  <c r="AH189" i="7" s="1"/>
  <c r="W401" i="7"/>
  <c r="W408" i="7" s="1"/>
  <c r="W189" i="7" s="1"/>
  <c r="U401" i="7"/>
  <c r="U408" i="7" s="1"/>
  <c r="U189" i="7" s="1"/>
  <c r="Z401" i="7"/>
  <c r="Z408" i="7" s="1"/>
  <c r="Z189" i="7" s="1"/>
  <c r="O401" i="7"/>
  <c r="O408" i="7" s="1"/>
  <c r="O189" i="7" s="1"/>
  <c r="R401" i="7"/>
  <c r="R408" i="7" s="1"/>
  <c r="R189" i="7" s="1"/>
  <c r="Q401" i="7"/>
  <c r="Q408" i="7" s="1"/>
  <c r="Q189" i="7" s="1"/>
  <c r="AA401" i="7"/>
  <c r="AA408" i="7" s="1"/>
  <c r="AA189" i="7" s="1"/>
  <c r="F401" i="7"/>
  <c r="F408" i="7" s="1"/>
  <c r="F189" i="7" s="1"/>
  <c r="X401" i="7"/>
  <c r="X408" i="7" s="1"/>
  <c r="X189" i="7" s="1"/>
  <c r="Y401" i="7"/>
  <c r="Y408" i="7" s="1"/>
  <c r="Y189" i="7" s="1"/>
  <c r="N401" i="7"/>
  <c r="N408" i="7" s="1"/>
  <c r="N189" i="7" s="1"/>
  <c r="V401" i="7"/>
  <c r="V408" i="7" s="1"/>
  <c r="V189" i="7" s="1"/>
  <c r="D121" i="7"/>
  <c r="D190" i="7"/>
  <c r="G551" i="7"/>
  <c r="G552" i="7" s="1"/>
  <c r="E193" i="7" l="1"/>
  <c r="E221" i="7" s="1"/>
  <c r="E223" i="7" s="1"/>
  <c r="E135" i="7" s="1"/>
  <c r="F193" i="7"/>
  <c r="F221" i="7" s="1"/>
  <c r="F223" i="7" s="1"/>
  <c r="F135" i="7" s="1"/>
  <c r="G151" i="7"/>
  <c r="G153" i="7" s="1"/>
  <c r="G181" i="7" s="1"/>
  <c r="G183" i="7" s="1"/>
  <c r="G67" i="7"/>
  <c r="G68" i="7" s="1"/>
  <c r="G188" i="7"/>
  <c r="C190" i="7"/>
  <c r="C121" i="7"/>
  <c r="B401" i="7" a="1"/>
  <c r="B401" i="7" s="1"/>
  <c r="C408" i="7"/>
  <c r="D193" i="7"/>
  <c r="D221" i="7" s="1"/>
  <c r="D223" i="7" l="1"/>
  <c r="D135" i="7" s="1"/>
  <c r="F122" i="7"/>
  <c r="F123" i="7" s="1"/>
  <c r="F124" i="7" s="1"/>
  <c r="E122" i="7"/>
  <c r="E123" i="7" s="1"/>
  <c r="E124" i="7" s="1"/>
  <c r="B408" i="7" a="1"/>
  <c r="B408" i="7" s="1"/>
  <c r="C189" i="7"/>
  <c r="C193" i="7" s="1"/>
  <c r="C221" i="7" s="1"/>
  <c r="G102" i="7"/>
  <c r="G103" i="7" s="1"/>
  <c r="G108" i="7" s="1"/>
  <c r="G109" i="7" s="1"/>
  <c r="G553" i="7"/>
  <c r="G121" i="7"/>
  <c r="G190" i="7"/>
  <c r="G193" i="7" s="1"/>
  <c r="G221" i="7" s="1"/>
  <c r="D122" i="7" l="1"/>
  <c r="D123" i="7" s="1"/>
  <c r="D124" i="7" s="1"/>
  <c r="G223" i="7"/>
  <c r="G135" i="7" s="1"/>
  <c r="C223" i="7"/>
  <c r="C135" i="7" s="1"/>
  <c r="H551" i="7"/>
  <c r="H552" i="7" s="1"/>
  <c r="C122" i="7" l="1"/>
  <c r="C123" i="7" s="1"/>
  <c r="C124" i="7" s="1"/>
  <c r="D128" i="7" s="1"/>
  <c r="G122" i="7"/>
  <c r="G123" i="7" s="1"/>
  <c r="G124" i="7" s="1"/>
  <c r="H188" i="7"/>
  <c r="H67" i="7"/>
  <c r="H68" i="7" s="1"/>
  <c r="H151" i="7"/>
  <c r="H153" i="7" s="1"/>
  <c r="H181" i="7" s="1"/>
  <c r="H183" i="7" s="1"/>
  <c r="F128" i="7" l="1"/>
  <c r="E128" i="7"/>
  <c r="C128" i="7"/>
  <c r="G128" i="7"/>
  <c r="H102" i="7"/>
  <c r="H103" i="7" s="1"/>
  <c r="H108" i="7" s="1"/>
  <c r="H109" i="7" s="1"/>
  <c r="H553" i="7"/>
  <c r="H190" i="7"/>
  <c r="H193" i="7" s="1"/>
  <c r="H221" i="7" s="1"/>
  <c r="H121" i="7"/>
  <c r="F129" i="7" l="1"/>
  <c r="G129" i="7"/>
  <c r="D129" i="7"/>
  <c r="E129" i="7"/>
  <c r="C129" i="7"/>
  <c r="H223" i="7"/>
  <c r="H135" i="7" s="1"/>
  <c r="I551" i="7"/>
  <c r="I552" i="7" s="1"/>
  <c r="H122" i="7" l="1"/>
  <c r="H123" i="7" s="1"/>
  <c r="H124" i="7" s="1"/>
  <c r="H128" i="7" s="1"/>
  <c r="G130" i="7"/>
  <c r="D130" i="7"/>
  <c r="E130" i="7"/>
  <c r="F130" i="7"/>
  <c r="C130" i="7"/>
  <c r="I188" i="7"/>
  <c r="I67" i="7"/>
  <c r="I68" i="7" s="1"/>
  <c r="I151" i="7"/>
  <c r="I153" i="7" s="1"/>
  <c r="I181" i="7" s="1"/>
  <c r="I183" i="7" s="1"/>
  <c r="I190" i="7" l="1"/>
  <c r="I193" i="7" s="1"/>
  <c r="I221" i="7" s="1"/>
  <c r="I121" i="7"/>
  <c r="I102" i="7"/>
  <c r="I103" i="7" s="1"/>
  <c r="I108" i="7" s="1"/>
  <c r="I109" i="7" s="1"/>
  <c r="I553" i="7"/>
  <c r="H129" i="7"/>
  <c r="I223" i="7" l="1"/>
  <c r="I135" i="7" s="1"/>
  <c r="H130" i="7"/>
  <c r="J551" i="7"/>
  <c r="J552" i="7" s="1"/>
  <c r="I122" i="7" l="1"/>
  <c r="I123" i="7" s="1"/>
  <c r="I124" i="7" s="1"/>
  <c r="I128" i="7" s="1"/>
  <c r="J67" i="7"/>
  <c r="J68" i="7" s="1"/>
  <c r="J188" i="7"/>
  <c r="J151" i="7"/>
  <c r="J153" i="7" s="1"/>
  <c r="J181" i="7" s="1"/>
  <c r="J183" i="7" s="1"/>
  <c r="J102" i="7" l="1"/>
  <c r="J103" i="7" s="1"/>
  <c r="J108" i="7" s="1"/>
  <c r="J109" i="7" s="1"/>
  <c r="J553" i="7"/>
  <c r="J190" i="7"/>
  <c r="J193" i="7" s="1"/>
  <c r="J221" i="7" s="1"/>
  <c r="J121" i="7"/>
  <c r="I129" i="7"/>
  <c r="J223" i="7" l="1"/>
  <c r="J135" i="7" s="1"/>
  <c r="I130" i="7"/>
  <c r="K551" i="7"/>
  <c r="K552" i="7" s="1"/>
  <c r="J122" i="7" l="1"/>
  <c r="J123" i="7" s="1"/>
  <c r="J124" i="7" s="1"/>
  <c r="J128" i="7" s="1"/>
  <c r="K151" i="7"/>
  <c r="K153" i="7" s="1"/>
  <c r="K181" i="7" s="1"/>
  <c r="K183" i="7" s="1"/>
  <c r="K188" i="7"/>
  <c r="K67" i="7"/>
  <c r="K68" i="7" s="1"/>
  <c r="J129" i="7" l="1"/>
  <c r="K190" i="7"/>
  <c r="K193" i="7" s="1"/>
  <c r="K221" i="7" s="1"/>
  <c r="K121" i="7"/>
  <c r="K102" i="7"/>
  <c r="K103" i="7" s="1"/>
  <c r="K108" i="7" s="1"/>
  <c r="K109" i="7" s="1"/>
  <c r="K553" i="7"/>
  <c r="K223" i="7" l="1"/>
  <c r="K135" i="7" s="1"/>
  <c r="L551" i="7"/>
  <c r="L552" i="7" s="1"/>
  <c r="J130" i="7"/>
  <c r="K122" i="7" l="1"/>
  <c r="K123" i="7" s="1"/>
  <c r="K124" i="7" s="1"/>
  <c r="K128" i="7" s="1"/>
  <c r="K129" i="7" s="1"/>
  <c r="K130" i="7" s="1"/>
  <c r="L188" i="7"/>
  <c r="L151" i="7"/>
  <c r="L153" i="7" s="1"/>
  <c r="L181" i="7" s="1"/>
  <c r="L183" i="7" s="1"/>
  <c r="L67" i="7"/>
  <c r="L68" i="7" s="1"/>
  <c r="L121" i="7" l="1"/>
  <c r="L190" i="7"/>
  <c r="L193" i="7" s="1"/>
  <c r="L221" i="7" s="1"/>
  <c r="L102" i="7"/>
  <c r="L103" i="7" s="1"/>
  <c r="L108" i="7" s="1"/>
  <c r="L109" i="7" s="1"/>
  <c r="L553" i="7"/>
  <c r="L223" i="7" l="1"/>
  <c r="L135" i="7" s="1"/>
  <c r="M551" i="7"/>
  <c r="M552" i="7" s="1"/>
  <c r="L122" i="7" l="1"/>
  <c r="L123" i="7" s="1"/>
  <c r="L124" i="7" s="1"/>
  <c r="L128" i="7" s="1"/>
  <c r="L129" i="7" s="1"/>
  <c r="L130" i="7" s="1"/>
  <c r="M67" i="7"/>
  <c r="M68" i="7" s="1"/>
  <c r="M151" i="7"/>
  <c r="M153" i="7" s="1"/>
  <c r="M181" i="7" s="1"/>
  <c r="M183" i="7" s="1"/>
  <c r="M188" i="7"/>
  <c r="M190" i="7" l="1"/>
  <c r="M193" i="7" s="1"/>
  <c r="M221" i="7" s="1"/>
  <c r="M121" i="7"/>
  <c r="M102" i="7"/>
  <c r="M103" i="7" s="1"/>
  <c r="M108" i="7" s="1"/>
  <c r="M109" i="7" s="1"/>
  <c r="M553" i="7"/>
  <c r="M223" i="7" l="1"/>
  <c r="M135" i="7" s="1"/>
  <c r="N551" i="7"/>
  <c r="N552" i="7" s="1"/>
  <c r="M122" i="7" l="1"/>
  <c r="M123" i="7" s="1"/>
  <c r="M124" i="7" s="1"/>
  <c r="M128" i="7" s="1"/>
  <c r="M129" i="7" s="1"/>
  <c r="M130" i="7" s="1"/>
  <c r="N151" i="7"/>
  <c r="N153" i="7" s="1"/>
  <c r="N181" i="7" s="1"/>
  <c r="N183" i="7" s="1"/>
  <c r="N67" i="7"/>
  <c r="N68" i="7" s="1"/>
  <c r="N188" i="7"/>
  <c r="N190" i="7" l="1"/>
  <c r="N193" i="7" s="1"/>
  <c r="N221" i="7" s="1"/>
  <c r="N121" i="7"/>
  <c r="N102" i="7"/>
  <c r="N103" i="7" s="1"/>
  <c r="N108" i="7" s="1"/>
  <c r="N109" i="7" s="1"/>
  <c r="N553" i="7"/>
  <c r="N223" i="7" l="1"/>
  <c r="N135" i="7" s="1"/>
  <c r="O551" i="7"/>
  <c r="O552" i="7" s="1"/>
  <c r="N122" i="7" l="1"/>
  <c r="N123" i="7" s="1"/>
  <c r="N124" i="7" s="1"/>
  <c r="N128" i="7" s="1"/>
  <c r="N129" i="7" s="1"/>
  <c r="N130" i="7" s="1"/>
  <c r="O67" i="7"/>
  <c r="O68" i="7" s="1"/>
  <c r="O188" i="7"/>
  <c r="O151" i="7"/>
  <c r="O153" i="7" s="1"/>
  <c r="O181" i="7" s="1"/>
  <c r="O183" i="7" s="1"/>
  <c r="O102" i="7" l="1"/>
  <c r="O103" i="7" s="1"/>
  <c r="O108" i="7" s="1"/>
  <c r="O109" i="7" s="1"/>
  <c r="O553" i="7"/>
  <c r="O190" i="7"/>
  <c r="O193" i="7" s="1"/>
  <c r="O221" i="7" s="1"/>
  <c r="O121" i="7"/>
  <c r="O223" i="7" l="1"/>
  <c r="O135" i="7" s="1"/>
  <c r="P551" i="7"/>
  <c r="P552" i="7" s="1"/>
  <c r="O122" i="7" l="1"/>
  <c r="O123" i="7" s="1"/>
  <c r="O124" i="7" s="1"/>
  <c r="O128" i="7" s="1"/>
  <c r="O129" i="7" s="1"/>
  <c r="O130" i="7" s="1"/>
  <c r="P67" i="7"/>
  <c r="P68" i="7" s="1"/>
  <c r="P188" i="7"/>
  <c r="P151" i="7"/>
  <c r="P153" i="7" s="1"/>
  <c r="P181" i="7" s="1"/>
  <c r="P183" i="7" s="1"/>
  <c r="P102" i="7" l="1"/>
  <c r="P103" i="7" s="1"/>
  <c r="P108" i="7" s="1"/>
  <c r="P109" i="7" s="1"/>
  <c r="P553" i="7"/>
  <c r="P190" i="7"/>
  <c r="P193" i="7" s="1"/>
  <c r="P221" i="7" s="1"/>
  <c r="P121" i="7"/>
  <c r="P223" i="7" l="1"/>
  <c r="P135" i="7" s="1"/>
  <c r="Q551" i="7"/>
  <c r="Q552" i="7" s="1"/>
  <c r="P122" i="7" l="1"/>
  <c r="P123" i="7" s="1"/>
  <c r="P124" i="7" s="1"/>
  <c r="P128" i="7" s="1"/>
  <c r="P129" i="7" s="1"/>
  <c r="P130" i="7" s="1"/>
  <c r="Q67" i="7"/>
  <c r="Q68" i="7" s="1"/>
  <c r="Q188" i="7"/>
  <c r="Q151" i="7"/>
  <c r="Q153" i="7" s="1"/>
  <c r="Q181" i="7" s="1"/>
  <c r="Q183" i="7" s="1"/>
  <c r="Q102" i="7" l="1"/>
  <c r="Q103" i="7" s="1"/>
  <c r="Q108" i="7" s="1"/>
  <c r="Q109" i="7" s="1"/>
  <c r="Q553" i="7"/>
  <c r="Q190" i="7"/>
  <c r="Q193" i="7" s="1"/>
  <c r="Q221" i="7" s="1"/>
  <c r="Q121" i="7"/>
  <c r="Q223" i="7" l="1"/>
  <c r="Q135" i="7" s="1"/>
  <c r="R551" i="7"/>
  <c r="R552" i="7" s="1"/>
  <c r="Q122" i="7" l="1"/>
  <c r="Q123" i="7" s="1"/>
  <c r="Q124" i="7" s="1"/>
  <c r="Q128" i="7" s="1"/>
  <c r="Q129" i="7" s="1"/>
  <c r="Q130" i="7" s="1"/>
  <c r="R151" i="7"/>
  <c r="R153" i="7" s="1"/>
  <c r="R181" i="7" s="1"/>
  <c r="R183" i="7" s="1"/>
  <c r="R188" i="7"/>
  <c r="R67" i="7"/>
  <c r="R68" i="7" s="1"/>
  <c r="R121" i="7" l="1"/>
  <c r="R190" i="7"/>
  <c r="R193" i="7" s="1"/>
  <c r="R221" i="7" s="1"/>
  <c r="R102" i="7"/>
  <c r="R103" i="7" s="1"/>
  <c r="R108" i="7" s="1"/>
  <c r="R109" i="7" s="1"/>
  <c r="R553" i="7"/>
  <c r="R223" i="7" l="1"/>
  <c r="R135" i="7" s="1"/>
  <c r="S551" i="7"/>
  <c r="S552" i="7" s="1"/>
  <c r="R122" i="7" l="1"/>
  <c r="R123" i="7" s="1"/>
  <c r="R124" i="7" s="1"/>
  <c r="R128" i="7" s="1"/>
  <c r="R129" i="7" s="1"/>
  <c r="R130" i="7" s="1"/>
  <c r="S67" i="7"/>
  <c r="S68" i="7" s="1"/>
  <c r="S188" i="7"/>
  <c r="S151" i="7"/>
  <c r="S153" i="7" s="1"/>
  <c r="S181" i="7" s="1"/>
  <c r="S183" i="7" s="1"/>
  <c r="S102" i="7" l="1"/>
  <c r="S103" i="7" s="1"/>
  <c r="S108" i="7" s="1"/>
  <c r="S109" i="7" s="1"/>
  <c r="S553" i="7"/>
  <c r="S190" i="7"/>
  <c r="S193" i="7" s="1"/>
  <c r="S221" i="7" s="1"/>
  <c r="S121" i="7"/>
  <c r="S223" i="7" l="1"/>
  <c r="S135" i="7" s="1"/>
  <c r="T551" i="7"/>
  <c r="T552" i="7" s="1"/>
  <c r="S122" i="7" l="1"/>
  <c r="S123" i="7" s="1"/>
  <c r="S124" i="7" s="1"/>
  <c r="S128" i="7" s="1"/>
  <c r="S129" i="7" s="1"/>
  <c r="S130" i="7" s="1"/>
  <c r="T67" i="7"/>
  <c r="T68" i="7" s="1"/>
  <c r="T151" i="7"/>
  <c r="T153" i="7" s="1"/>
  <c r="T181" i="7" s="1"/>
  <c r="T183" i="7" s="1"/>
  <c r="T188" i="7"/>
  <c r="T102" i="7" l="1"/>
  <c r="T103" i="7" s="1"/>
  <c r="T108" i="7" s="1"/>
  <c r="T109" i="7" s="1"/>
  <c r="T553" i="7"/>
  <c r="T190" i="7"/>
  <c r="T193" i="7" s="1"/>
  <c r="T221" i="7" s="1"/>
  <c r="T121" i="7"/>
  <c r="U553" i="7" l="1"/>
  <c r="U551" i="7"/>
  <c r="T223" i="7"/>
  <c r="T135" i="7" s="1"/>
  <c r="U188" i="7" l="1"/>
  <c r="U67" i="7"/>
  <c r="U68" i="7" s="1"/>
  <c r="U108" i="7" s="1"/>
  <c r="U109" i="7" s="1"/>
  <c r="U151" i="7"/>
  <c r="U153" i="7" s="1"/>
  <c r="U181" i="7" s="1"/>
  <c r="U183" i="7" s="1"/>
  <c r="V553" i="7"/>
  <c r="V551" i="7"/>
  <c r="T122" i="7"/>
  <c r="T123" i="7" s="1"/>
  <c r="T124" i="7" s="1"/>
  <c r="U190" i="7" l="1"/>
  <c r="U193" i="7" s="1"/>
  <c r="U221" i="7" s="1"/>
  <c r="U223" i="7" s="1"/>
  <c r="U121" i="7"/>
  <c r="V67" i="7"/>
  <c r="V68" i="7" s="1"/>
  <c r="V108" i="7" s="1"/>
  <c r="V109" i="7" s="1"/>
  <c r="V188" i="7"/>
  <c r="V151" i="7"/>
  <c r="V153" i="7" s="1"/>
  <c r="V181" i="7" s="1"/>
  <c r="V183" i="7" s="1"/>
  <c r="W553" i="7"/>
  <c r="W551" i="7"/>
  <c r="T128" i="7"/>
  <c r="T129" i="7" s="1"/>
  <c r="T130" i="7" s="1"/>
  <c r="U122" i="7" l="1"/>
  <c r="U123" i="7" s="1"/>
  <c r="U124" i="7" s="1"/>
  <c r="U135" i="7"/>
  <c r="V190" i="7"/>
  <c r="V193" i="7" s="1"/>
  <c r="V221" i="7" s="1"/>
  <c r="V223" i="7" s="1"/>
  <c r="V121" i="7"/>
  <c r="W188" i="7"/>
  <c r="W151" i="7"/>
  <c r="W153" i="7" s="1"/>
  <c r="W181" i="7" s="1"/>
  <c r="W183" i="7" s="1"/>
  <c r="W67" i="7"/>
  <c r="W68" i="7" s="1"/>
  <c r="W108" i="7" s="1"/>
  <c r="W109" i="7" s="1"/>
  <c r="X553" i="7"/>
  <c r="X551" i="7"/>
  <c r="V122" i="7" l="1"/>
  <c r="V123" i="7" s="1"/>
  <c r="V124" i="7" s="1"/>
  <c r="V135" i="7"/>
  <c r="W121" i="7"/>
  <c r="W190" i="7"/>
  <c r="W193" i="7" s="1"/>
  <c r="W221" i="7" s="1"/>
  <c r="W223" i="7" s="1"/>
  <c r="U128" i="7"/>
  <c r="V128" i="7"/>
  <c r="X188" i="7"/>
  <c r="X151" i="7"/>
  <c r="X153" i="7" s="1"/>
  <c r="X181" i="7" s="1"/>
  <c r="X183" i="7" s="1"/>
  <c r="X67" i="7"/>
  <c r="X68" i="7" s="1"/>
  <c r="X108" i="7" s="1"/>
  <c r="X109" i="7" s="1"/>
  <c r="Y553" i="7"/>
  <c r="Y551" i="7"/>
  <c r="W122" i="7" l="1"/>
  <c r="W123" i="7" s="1"/>
  <c r="W124" i="7" s="1"/>
  <c r="W135" i="7"/>
  <c r="U129" i="7"/>
  <c r="V129" i="7"/>
  <c r="X190" i="7"/>
  <c r="X193" i="7" s="1"/>
  <c r="X221" i="7" s="1"/>
  <c r="X223" i="7" s="1"/>
  <c r="X121" i="7"/>
  <c r="Y151" i="7"/>
  <c r="Y153" i="7" s="1"/>
  <c r="Y181" i="7" s="1"/>
  <c r="Y183" i="7" s="1"/>
  <c r="Y67" i="7"/>
  <c r="Y68" i="7" s="1"/>
  <c r="Y108" i="7" s="1"/>
  <c r="Y109" i="7" s="1"/>
  <c r="Y188" i="7"/>
  <c r="Z553" i="7"/>
  <c r="Z551" i="7"/>
  <c r="X122" i="7" l="1"/>
  <c r="X123" i="7" s="1"/>
  <c r="X124" i="7" s="1"/>
  <c r="X135" i="7"/>
  <c r="Y190" i="7"/>
  <c r="Y193" i="7" s="1"/>
  <c r="Y221" i="7" s="1"/>
  <c r="Y223" i="7" s="1"/>
  <c r="Y121" i="7"/>
  <c r="U130" i="7"/>
  <c r="V130" i="7"/>
  <c r="X128" i="7"/>
  <c r="W128" i="7"/>
  <c r="Z67" i="7"/>
  <c r="Z68" i="7" s="1"/>
  <c r="Z108" i="7" s="1"/>
  <c r="Z109" i="7" s="1"/>
  <c r="Z188" i="7"/>
  <c r="Z151" i="7"/>
  <c r="Z153" i="7" s="1"/>
  <c r="Z181" i="7" s="1"/>
  <c r="Z183" i="7" s="1"/>
  <c r="AA553" i="7"/>
  <c r="AA551" i="7"/>
  <c r="Y122" i="7" l="1"/>
  <c r="Y123" i="7" s="1"/>
  <c r="Y124" i="7" s="1"/>
  <c r="Y135" i="7"/>
  <c r="W129" i="7"/>
  <c r="X129" i="7"/>
  <c r="Z190" i="7"/>
  <c r="Z193" i="7" s="1"/>
  <c r="Z221" i="7" s="1"/>
  <c r="Z223" i="7" s="1"/>
  <c r="Z121" i="7"/>
  <c r="AA188" i="7"/>
  <c r="AA67" i="7"/>
  <c r="AA68" i="7" s="1"/>
  <c r="AA108" i="7" s="1"/>
  <c r="AA109" i="7" s="1"/>
  <c r="AA151" i="7"/>
  <c r="AA153" i="7" s="1"/>
  <c r="AA181" i="7" s="1"/>
  <c r="AA183" i="7" s="1"/>
  <c r="AB553" i="7"/>
  <c r="AB551" i="7"/>
  <c r="Z122" i="7" l="1"/>
  <c r="Z123" i="7" s="1"/>
  <c r="Z124" i="7" s="1"/>
  <c r="Z135" i="7"/>
  <c r="AA190" i="7"/>
  <c r="AA121" i="7"/>
  <c r="X130" i="7"/>
  <c r="W130" i="7"/>
  <c r="Y128" i="7"/>
  <c r="AA193" i="7"/>
  <c r="AA221" i="7" s="1"/>
  <c r="AA223" i="7" s="1"/>
  <c r="AB151" i="7"/>
  <c r="AB153" i="7" s="1"/>
  <c r="AB181" i="7" s="1"/>
  <c r="AB183" i="7" s="1"/>
  <c r="AB67" i="7"/>
  <c r="AB68" i="7" s="1"/>
  <c r="AB108" i="7" s="1"/>
  <c r="AB109" i="7" s="1"/>
  <c r="AB188" i="7"/>
  <c r="AC553" i="7"/>
  <c r="AC551" i="7"/>
  <c r="Y129" i="7" l="1"/>
  <c r="AA122" i="7"/>
  <c r="AA123" i="7" s="1"/>
  <c r="AA124" i="7" s="1"/>
  <c r="AA135" i="7"/>
  <c r="Z128" i="7"/>
  <c r="Z129" i="7" s="1"/>
  <c r="AB190" i="7"/>
  <c r="AB193" i="7" s="1"/>
  <c r="AB221" i="7" s="1"/>
  <c r="AB223" i="7" s="1"/>
  <c r="AB122" i="7" s="1"/>
  <c r="AB121" i="7"/>
  <c r="AC188" i="7"/>
  <c r="AC151" i="7"/>
  <c r="AC153" i="7" s="1"/>
  <c r="AC181" i="7" s="1"/>
  <c r="AC183" i="7" s="1"/>
  <c r="AC67" i="7"/>
  <c r="AC68" i="7" s="1"/>
  <c r="AC108" i="7" s="1"/>
  <c r="AC109" i="7" s="1"/>
  <c r="AD553" i="7"/>
  <c r="AD551" i="7"/>
  <c r="AC190" i="7" l="1"/>
  <c r="AC193" i="7" s="1"/>
  <c r="AC221" i="7" s="1"/>
  <c r="AC223" i="7" s="1"/>
  <c r="AC121" i="7"/>
  <c r="Z130" i="7"/>
  <c r="Y130" i="7"/>
  <c r="AA128" i="7"/>
  <c r="AB123" i="7"/>
  <c r="AB124" i="7" s="1"/>
  <c r="AB135" i="7"/>
  <c r="AD67" i="7"/>
  <c r="AD68" i="7" s="1"/>
  <c r="AD108" i="7" s="1"/>
  <c r="AD109" i="7" s="1"/>
  <c r="AD188" i="7"/>
  <c r="AD151" i="7"/>
  <c r="AD153" i="7" s="1"/>
  <c r="AD181" i="7" s="1"/>
  <c r="AD183" i="7" s="1"/>
  <c r="AE553" i="7"/>
  <c r="AE551" i="7"/>
  <c r="AA129" i="7" l="1"/>
  <c r="AD121" i="7"/>
  <c r="AD190" i="7"/>
  <c r="AD193" i="7" s="1"/>
  <c r="AD221" i="7" s="1"/>
  <c r="AD223" i="7" s="1"/>
  <c r="AC122" i="7"/>
  <c r="AC123" i="7" s="1"/>
  <c r="AC124" i="7" s="1"/>
  <c r="AC128" i="7" s="1"/>
  <c r="AC129" i="7" s="1"/>
  <c r="AC135" i="7"/>
  <c r="AB128" i="7"/>
  <c r="AB129" i="7" s="1"/>
  <c r="AE67" i="7"/>
  <c r="AE68" i="7" s="1"/>
  <c r="AE108" i="7" s="1"/>
  <c r="AE109" i="7" s="1"/>
  <c r="AE188" i="7"/>
  <c r="AE151" i="7"/>
  <c r="AE153" i="7" s="1"/>
  <c r="AE181" i="7" s="1"/>
  <c r="AE183" i="7" s="1"/>
  <c r="AF553" i="7"/>
  <c r="AF551" i="7"/>
  <c r="AC130" i="7" l="1"/>
  <c r="AB130" i="7"/>
  <c r="AA130" i="7"/>
  <c r="AE121" i="7"/>
  <c r="AE190" i="7"/>
  <c r="AE193" i="7" s="1"/>
  <c r="AE221" i="7" s="1"/>
  <c r="AE223" i="7" s="1"/>
  <c r="AD122" i="7"/>
  <c r="AD123" i="7" s="1"/>
  <c r="AD124" i="7" s="1"/>
  <c r="AD128" i="7" s="1"/>
  <c r="AD129" i="7" s="1"/>
  <c r="AD135" i="7"/>
  <c r="AF67" i="7"/>
  <c r="AF68" i="7" s="1"/>
  <c r="AF108" i="7" s="1"/>
  <c r="AF109" i="7" s="1"/>
  <c r="AF188" i="7"/>
  <c r="AF151" i="7"/>
  <c r="AF153" i="7" s="1"/>
  <c r="AF181" i="7" s="1"/>
  <c r="AF183" i="7" s="1"/>
  <c r="AG553" i="7"/>
  <c r="AG551" i="7"/>
  <c r="AE122" i="7" l="1"/>
  <c r="AE123" i="7" s="1"/>
  <c r="AE124" i="7" s="1"/>
  <c r="AE128" i="7" s="1"/>
  <c r="AE129" i="7" s="1"/>
  <c r="AE130" i="7" s="1"/>
  <c r="AE135" i="7"/>
  <c r="AF190" i="7"/>
  <c r="AF193" i="7" s="1"/>
  <c r="AF221" i="7" s="1"/>
  <c r="AF223" i="7" s="1"/>
  <c r="AF121" i="7"/>
  <c r="AD130" i="7"/>
  <c r="AG151" i="7"/>
  <c r="AG153" i="7" s="1"/>
  <c r="AG181" i="7" s="1"/>
  <c r="AG183" i="7" s="1"/>
  <c r="AG67" i="7"/>
  <c r="AG68" i="7" s="1"/>
  <c r="AG108" i="7" s="1"/>
  <c r="AG109" i="7" s="1"/>
  <c r="AG188" i="7"/>
  <c r="AH553" i="7"/>
  <c r="AH551" i="7"/>
  <c r="AG121" i="7" l="1"/>
  <c r="AG190" i="7"/>
  <c r="AG193" i="7" s="1"/>
  <c r="AG221" i="7" s="1"/>
  <c r="AG223" i="7" s="1"/>
  <c r="AF122" i="7"/>
  <c r="AF123" i="7" s="1"/>
  <c r="AF124" i="7" s="1"/>
  <c r="AF128" i="7" s="1"/>
  <c r="AF129" i="7" s="1"/>
  <c r="AF135" i="7"/>
  <c r="AH67" i="7"/>
  <c r="AH68" i="7" s="1"/>
  <c r="AH108" i="7" s="1"/>
  <c r="AH109" i="7" s="1"/>
  <c r="AH188" i="7"/>
  <c r="AH151" i="7"/>
  <c r="AH153" i="7" s="1"/>
  <c r="AH181" i="7" s="1"/>
  <c r="AH183" i="7" s="1"/>
  <c r="AI553" i="7"/>
  <c r="AI551" i="7"/>
  <c r="AG122" i="7" l="1"/>
  <c r="AG135" i="7"/>
  <c r="AF130" i="7"/>
  <c r="AH121" i="7"/>
  <c r="AH190" i="7"/>
  <c r="AH193" i="7"/>
  <c r="AH221" i="7" s="1"/>
  <c r="AH223" i="7" s="1"/>
  <c r="AG123" i="7"/>
  <c r="AG124" i="7" s="1"/>
  <c r="AG128" i="7" s="1"/>
  <c r="AG129" i="7" s="1"/>
  <c r="AG130" i="7" s="1"/>
  <c r="AI151" i="7"/>
  <c r="AI153" i="7" s="1"/>
  <c r="AI181" i="7" s="1"/>
  <c r="AI183" i="7" s="1"/>
  <c r="AI67" i="7"/>
  <c r="AI68" i="7" s="1"/>
  <c r="AI108" i="7" s="1"/>
  <c r="AI109" i="7" s="1"/>
  <c r="AI188" i="7"/>
  <c r="AJ553" i="7"/>
  <c r="AJ551" i="7"/>
  <c r="AH122" i="7" l="1"/>
  <c r="AH135" i="7"/>
  <c r="AI190" i="7"/>
  <c r="AI193" i="7" s="1"/>
  <c r="AI221" i="7" s="1"/>
  <c r="AI223" i="7" s="1"/>
  <c r="AI121" i="7"/>
  <c r="AH123" i="7"/>
  <c r="AH124" i="7" s="1"/>
  <c r="AH128" i="7" s="1"/>
  <c r="AH129" i="7" s="1"/>
  <c r="AH130" i="7" s="1"/>
  <c r="AJ67" i="7"/>
  <c r="AJ68" i="7" s="1"/>
  <c r="AJ108" i="7" s="1"/>
  <c r="AJ109" i="7" s="1"/>
  <c r="AJ188" i="7"/>
  <c r="AJ151" i="7"/>
  <c r="AJ153" i="7" s="1"/>
  <c r="AJ181" i="7" s="1"/>
  <c r="AJ183" i="7" s="1"/>
  <c r="AK553" i="7"/>
  <c r="AK551" i="7"/>
  <c r="AJ190" i="7" l="1"/>
  <c r="AJ121" i="7"/>
  <c r="AI122" i="7"/>
  <c r="AI123" i="7" s="1"/>
  <c r="AI124" i="7" s="1"/>
  <c r="AI128" i="7" s="1"/>
  <c r="AI129" i="7" s="1"/>
  <c r="AI135" i="7"/>
  <c r="AJ193" i="7"/>
  <c r="AJ221" i="7" s="1"/>
  <c r="AJ223" i="7" s="1"/>
  <c r="AK67" i="7"/>
  <c r="AK68" i="7" s="1"/>
  <c r="AK108" i="7" s="1"/>
  <c r="AK109" i="7" s="1"/>
  <c r="AK188" i="7"/>
  <c r="AK151" i="7"/>
  <c r="AK153" i="7" s="1"/>
  <c r="AK181" i="7" s="1"/>
  <c r="AK183" i="7" s="1"/>
  <c r="AL553" i="7"/>
  <c r="AL551" i="7"/>
  <c r="AK190" i="7" l="1"/>
  <c r="AK121" i="7"/>
  <c r="AK193" i="7"/>
  <c r="AK221" i="7" s="1"/>
  <c r="AK223" i="7" s="1"/>
  <c r="AJ122" i="7"/>
  <c r="AJ123" i="7" s="1"/>
  <c r="AJ124" i="7" s="1"/>
  <c r="AJ128" i="7" s="1"/>
  <c r="AJ129" i="7" s="1"/>
  <c r="AJ135" i="7"/>
  <c r="AI130" i="7"/>
  <c r="AL188" i="7"/>
  <c r="AL151" i="7"/>
  <c r="AL153" i="7" s="1"/>
  <c r="AL181" i="7" s="1"/>
  <c r="AL183" i="7" s="1"/>
  <c r="AL67" i="7"/>
  <c r="AL68" i="7" s="1"/>
  <c r="AL108" i="7" s="1"/>
  <c r="AL109" i="7" s="1"/>
  <c r="AM553" i="7"/>
  <c r="AM551" i="7"/>
  <c r="AJ130" i="7" l="1"/>
  <c r="AL121" i="7"/>
  <c r="AL190" i="7"/>
  <c r="AL193" i="7" s="1"/>
  <c r="AL221" i="7" s="1"/>
  <c r="AL223" i="7" s="1"/>
  <c r="AK122" i="7"/>
  <c r="AK123" i="7" s="1"/>
  <c r="AK124" i="7" s="1"/>
  <c r="AK128" i="7" s="1"/>
  <c r="AK129" i="7" s="1"/>
  <c r="AK135" i="7"/>
  <c r="AM188" i="7"/>
  <c r="AM151" i="7"/>
  <c r="AM153" i="7" s="1"/>
  <c r="AM181" i="7" s="1"/>
  <c r="AM183" i="7" s="1"/>
  <c r="AM67" i="7"/>
  <c r="AM68" i="7" s="1"/>
  <c r="AM108" i="7" s="1"/>
  <c r="AM109" i="7" s="1"/>
  <c r="AN553" i="7"/>
  <c r="AN551" i="7"/>
  <c r="AL122" i="7" l="1"/>
  <c r="AL135" i="7"/>
  <c r="AM190" i="7"/>
  <c r="AM193" i="7" s="1"/>
  <c r="AM221" i="7" s="1"/>
  <c r="AM223" i="7" s="1"/>
  <c r="AM121" i="7"/>
  <c r="AL123" i="7"/>
  <c r="AL124" i="7" s="1"/>
  <c r="AL128" i="7" s="1"/>
  <c r="AL129" i="7" s="1"/>
  <c r="AK130" i="7"/>
  <c r="AN188" i="7"/>
  <c r="AN151" i="7"/>
  <c r="AN153" i="7" s="1"/>
  <c r="AN181" i="7" s="1"/>
  <c r="AN183" i="7" s="1"/>
  <c r="AN67" i="7"/>
  <c r="AN68" i="7" s="1"/>
  <c r="AN108" i="7" s="1"/>
  <c r="AN109" i="7" s="1"/>
  <c r="AO553" i="7"/>
  <c r="AO551" i="7"/>
  <c r="AM122" i="7" l="1"/>
  <c r="AM135" i="7"/>
  <c r="AN121" i="7"/>
  <c r="AN190" i="7"/>
  <c r="AN193" i="7" s="1"/>
  <c r="AN221" i="7" s="1"/>
  <c r="AN223" i="7" s="1"/>
  <c r="AL130" i="7"/>
  <c r="AM123" i="7"/>
  <c r="AM124" i="7" s="1"/>
  <c r="AM128" i="7" s="1"/>
  <c r="AM129" i="7" s="1"/>
  <c r="AO151" i="7"/>
  <c r="AO153" i="7" s="1"/>
  <c r="AO181" i="7" s="1"/>
  <c r="AO183" i="7" s="1"/>
  <c r="AO67" i="7"/>
  <c r="AO68" i="7" s="1"/>
  <c r="AO108" i="7" s="1"/>
  <c r="AO109" i="7" s="1"/>
  <c r="AO188" i="7"/>
  <c r="AP553" i="7"/>
  <c r="AP551" i="7"/>
  <c r="AN122" i="7" l="1"/>
  <c r="AN123" i="7" s="1"/>
  <c r="AN124" i="7" s="1"/>
  <c r="AN128" i="7" s="1"/>
  <c r="AN129" i="7" s="1"/>
  <c r="AN135" i="7"/>
  <c r="AO121" i="7"/>
  <c r="AO190" i="7"/>
  <c r="AO193" i="7"/>
  <c r="AO221" i="7" s="1"/>
  <c r="AO223" i="7" s="1"/>
  <c r="AM130" i="7"/>
  <c r="AP67" i="7"/>
  <c r="AP68" i="7" s="1"/>
  <c r="AP108" i="7" s="1"/>
  <c r="AP109" i="7" s="1"/>
  <c r="AP188" i="7"/>
  <c r="AP151" i="7"/>
  <c r="AP153" i="7" s="1"/>
  <c r="AP181" i="7" s="1"/>
  <c r="AP183" i="7" s="1"/>
  <c r="AN130" i="7" l="1"/>
  <c r="AP190" i="7"/>
  <c r="AP193" i="7" s="1"/>
  <c r="AP221" i="7" s="1"/>
  <c r="AP223" i="7" s="1"/>
  <c r="AP121" i="7"/>
  <c r="AO122" i="7"/>
  <c r="AO123" i="7" s="1"/>
  <c r="AO124" i="7" s="1"/>
  <c r="AO128" i="7" s="1"/>
  <c r="AO129" i="7" s="1"/>
  <c r="AO135" i="7"/>
  <c r="AO130" i="7" l="1"/>
  <c r="AP122" i="7"/>
  <c r="AP123" i="7" s="1"/>
  <c r="AP124" i="7" s="1"/>
  <c r="AP135" i="7"/>
  <c r="B139" i="7" s="1"/>
  <c r="B141" i="7" s="1"/>
  <c r="F12" i="1" s="1"/>
  <c r="AP128" i="7" l="1"/>
  <c r="AP129" i="7" s="1"/>
  <c r="AP130" i="7" s="1"/>
  <c r="B130" i="7" s="1"/>
  <c r="B132" i="7"/>
  <c r="F13" i="1" s="1"/>
</calcChain>
</file>

<file path=xl/sharedStrings.xml><?xml version="1.0" encoding="utf-8"?>
<sst xmlns="http://schemas.openxmlformats.org/spreadsheetml/2006/main" count="716" uniqueCount="380">
  <si>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</si>
  <si>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</si>
  <si>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</si>
  <si>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</si>
  <si>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</si>
  <si>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</si>
  <si>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</si>
  <si>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</si>
  <si>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</si>
  <si>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</si>
  <si>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</si>
  <si>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</si>
  <si>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</si>
  <si>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</si>
  <si>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</si>
  <si>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</si>
  <si>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</si>
  <si>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</si>
  <si>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</si>
  <si>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</si>
  <si>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PPA</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</si>
  <si>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</si>
  <si>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</si>
  <si>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</si>
  <si>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</si>
  <si>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</si>
  <si>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</si>
  <si>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</si>
  <si>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</si>
  <si>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</si>
  <si>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</si>
  <si>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</si>
  <si>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</si>
  <si>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</si>
  <si>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</si>
  <si>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</si>
  <si>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</si>
  <si>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</si>
  <si>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</si>
  <si>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</si>
  <si>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</si>
  <si>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</si>
  <si>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</si>
  <si>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</si>
  <si>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</si>
  <si>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</si>
  <si>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</si>
  <si>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</si>
  <si>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</si>
  <si>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</si>
  <si>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</si>
  <si>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</si>
  <si>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</si>
  <si>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</si>
  <si>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</si>
  <si>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</si>
  <si>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</si>
  <si>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</si>
  <si>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</si>
  <si>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</si>
  <si>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</si>
  <si>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</si>
  <si>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</si>
  <si>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</si>
  <si>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</si>
  <si>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</si>
  <si>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</si>
  <si>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</si>
  <si>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</si>
  <si>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</si>
  <si>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</si>
  <si>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</si>
  <si>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</si>
  <si>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</si>
  <si>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</si>
  <si>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</si>
  <si>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</si>
  <si>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</si>
  <si>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</si>
  <si>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</si>
  <si>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</si>
  <si>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</si>
  <si>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</si>
  <si>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</si>
  <si>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</si>
  <si>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</si>
  <si>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</si>
  <si>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</si>
  <si>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</si>
  <si>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</si>
  <si>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</si>
  <si>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</si>
  <si>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</si>
  <si>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</si>
  <si>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</si>
  <si>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</si>
  <si>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</si>
  <si>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</si>
  <si>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</si>
  <si>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</si>
  <si>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</si>
  <si>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</si>
  <si>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</si>
  <si>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</si>
  <si>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</si>
  <si>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</si>
  <si>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</si>
  <si>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</si>
  <si>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</si>
  <si>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</si>
  <si>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</si>
  <si>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</si>
  <si>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</si>
  <si>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</si>
  <si>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</si>
  <si>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</si>
  <si>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</si>
  <si>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</si>
  <si>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</si>
  <si>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</si>
  <si>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</si>
  <si>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</si>
  <si>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</si>
  <si>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</si>
  <si>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</si>
  <si>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</si>
  <si>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</si>
  <si>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</si>
  <si>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</si>
  <si>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</si>
  <si>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</si>
  <si>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</si>
  <si>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</si>
  <si>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</si>
  <si>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</si>
  <si>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</si>
  <si>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</si>
  <si>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</si>
  <si>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</si>
  <si>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</si>
  <si>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</si>
  <si>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</si>
  <si>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</si>
  <si>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</si>
  <si>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</si>
  <si>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</si>
  <si>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</si>
  <si>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</si>
  <si>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</si>
  <si>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</si>
  <si>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</si>
  <si>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</si>
  <si>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</si>
  <si>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</si>
  <si>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</si>
  <si>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</si>
  <si>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</si>
  <si>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</si>
  <si>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</si>
  <si>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</si>
  <si>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</si>
  <si>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</si>
  <si>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</si>
  <si>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</si>
  <si>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</si>
  <si>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</si>
  <si>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</si>
  <si>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</si>
  <si>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</si>
  <si>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</si>
  <si>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</si>
  <si>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</si>
  <si>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</si>
  <si>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</si>
  <si>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</si>
  <si>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</si>
  <si>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</si>
  <si>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</si>
  <si>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</si>
  <si>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</si>
  <si>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</si>
  <si>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</si>
  <si>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</si>
  <si>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</si>
  <si>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</si>
  <si>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</si>
  <si>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</si>
  <si>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</si>
  <si>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</si>
  <si>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</si>
  <si>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</si>
  <si>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</si>
  <si>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</si>
  <si>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</si>
  <si>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</si>
  <si>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</si>
  <si>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</si>
  <si>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</si>
  <si>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</si>
  <si>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</si>
  <si>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</si>
  <si>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</si>
  <si>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</si>
  <si>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</si>
  <si>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</si>
  <si>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</si>
  <si>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</si>
  <si>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</si>
  <si>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</si>
  <si>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Total purchase of property</t>
  </si>
  <si>
    <t>Cumulative after-tax IRR (%)</t>
  </si>
  <si>
    <t>Year target IRR reached</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</si>
  <si>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</si>
  <si>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</si>
  <si>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</si>
  <si>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</si>
  <si>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</si>
  <si>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</si>
  <si>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</si>
  <si>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</si>
  <si>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</si>
  <si>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</si>
  <si>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</si>
  <si>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</si>
  <si>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</si>
  <si>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</si>
  <si>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</si>
  <si>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</si>
  <si>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</si>
  <si>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</si>
  <si>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</si>
  <si>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</si>
  <si>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</si>
  <si>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</si>
  <si>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</si>
  <si>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</si>
  <si>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</si>
  <si>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</si>
  <si>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</si>
  <si>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</si>
  <si>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</si>
  <si>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</si>
  <si>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</si>
  <si>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</si>
  <si>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</si>
  <si>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</si>
  <si>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</si>
  <si>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</si>
  <si>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</si>
  <si>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</si>
  <si>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</si>
  <si>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</si>
  <si>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</si>
  <si>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</si>
  <si>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</si>
  <si>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</si>
  <si>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</si>
  <si>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</si>
  <si>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</si>
  <si>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</si>
  <si>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</si>
  <si>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</si>
  <si>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</si>
  <si>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</si>
  <si>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</si>
  <si>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</si>
  <si>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</si>
  <si>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</si>
  <si>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</si>
  <si>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</si>
  <si>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</si>
  <si>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</si>
  <si>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</si>
  <si>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</si>
  <si>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</si>
  <si>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</si>
  <si>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</si>
  <si>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</si>
  <si>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</si>
  <si>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</si>
  <si>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</si>
  <si>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</si>
  <si>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</si>
  <si>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</si>
  <si>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</si>
  <si>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</si>
  <si>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</si>
  <si>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</si>
  <si>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</si>
  <si>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</si>
  <si>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</si>
  <si>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</si>
  <si>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</si>
  <si>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</si>
  <si>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</si>
  <si>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</si>
  <si>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</si>
  <si>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</si>
  <si>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</si>
  <si>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</si>
  <si>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</si>
  <si>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</si>
  <si>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</si>
  <si>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</si>
  <si>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</si>
  <si>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</si>
  <si>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</si>
  <si>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</si>
  <si>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</si>
  <si>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</si>
  <si>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</si>
  <si>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</si>
  <si>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</si>
  <si>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</si>
  <si>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</si>
  <si>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</si>
  <si>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</si>
  <si>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</si>
  <si>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</si>
  <si>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</si>
  <si>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</si>
  <si>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</si>
  <si>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</si>
  <si>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</si>
  <si>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</si>
  <si>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</si>
  <si>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</si>
  <si>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</si>
  <si>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</si>
  <si>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</si>
  <si>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</si>
  <si>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</si>
  <si>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</si>
  <si>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</si>
  <si>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</si>
  <si>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</si>
  <si>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</si>
  <si>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</si>
  <si>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</si>
  <si>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</si>
  <si>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</si>
  <si>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</si>
  <si>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</si>
  <si>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</si>
  <si>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</si>
  <si>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</si>
  <si>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</si>
  <si>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</si>
  <si>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</si>
  <si>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</si>
  <si>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</si>
  <si>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</si>
  <si>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</si>
  <si>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</si>
  <si>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</si>
  <si>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</si>
  <si>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</si>
  <si>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</si>
  <si>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</si>
  <si>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</si>
  <si>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</si>
  <si>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</si>
  <si>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</si>
  <si>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</si>
  <si>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</si>
  <si>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</si>
  <si>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</si>
  <si>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</si>
  <si>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</si>
  <si>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</si>
  <si>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</si>
  <si>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</si>
  <si>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</si>
  <si>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</si>
  <si>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Net production (AC kWh)</t>
  </si>
  <si>
    <t>PPA price  (¢/kWh)</t>
  </si>
  <si>
    <r>
      <t>Total PPA revenue (</t>
    </r>
    <r>
      <rPr>
        <sz val="9"/>
        <color theme="1"/>
        <rFont val="Calibri"/>
        <family val="2"/>
      </rPr>
      <t>TOD price multipliers may apply)</t>
    </r>
  </si>
  <si>
    <t>Annual value from SAM</t>
  </si>
  <si>
    <t>Federal income tax rate in Year 1 (%/year)</t>
  </si>
  <si>
    <t>State income tax rate in Year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</si>
</sst>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2">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11" fontId="4" fillId="5" borderId="14" xfId="0" applyNumberFormat="1" applyFont="1" applyFill="1" applyBorder="1"/>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2" fontId="4" fillId="0" borderId="19" xfId="0" applyNumberFormat="1" applyFont="1" applyBorder="1"/>
    <xf numFmtId="4" fontId="3" fillId="5" borderId="16" xfId="1"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0</xdr:rowOff>
    </xdr:from>
    <xdr:to>
      <xdr:col>5</xdr:col>
      <xdr:colOff>21168</xdr:colOff>
      <xdr:row>75</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109</xdr:row>
      <xdr:rowOff>42334</xdr:rowOff>
    </xdr:from>
    <xdr:to>
      <xdr:col>7</xdr:col>
      <xdr:colOff>444497</xdr:colOff>
      <xdr:row>112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46</xdr:row>
      <xdr:rowOff>4231</xdr:rowOff>
    </xdr:from>
    <xdr:to>
      <xdr:col>5</xdr:col>
      <xdr:colOff>10583</xdr:colOff>
      <xdr:row>55</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178</xdr:row>
      <xdr:rowOff>31750</xdr:rowOff>
    </xdr:from>
    <xdr:to>
      <xdr:col>1</xdr:col>
      <xdr:colOff>4011084</xdr:colOff>
      <xdr:row>184</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42333</xdr:colOff>
      <xdr:row>31</xdr:row>
      <xdr:rowOff>148166</xdr:rowOff>
    </xdr:from>
    <xdr:to>
      <xdr:col>4</xdr:col>
      <xdr:colOff>2307166</xdr:colOff>
      <xdr:row>39</xdr:row>
      <xdr:rowOff>84666</xdr:rowOff>
    </xdr:to>
    <xdr:sp macro="" textlink="">
      <xdr:nvSpPr>
        <xdr:cNvPr id="8" name="TextBox 7">
          <a:extLst>
            <a:ext uri="{FF2B5EF4-FFF2-40B4-BE49-F238E27FC236}">
              <a16:creationId xmlns:a16="http://schemas.microsoft.com/office/drawing/2014/main" id="{CCD1B6FE-C8C7-4CC3-A626-F86E15930C7B}"/>
            </a:ext>
          </a:extLst>
        </xdr:cNvPr>
        <xdr:cNvSpPr txBox="1"/>
      </xdr:nvSpPr>
      <xdr:spPr>
        <a:xfrm>
          <a:off x="5778500" y="5175249"/>
          <a:ext cx="3513666" cy="1227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eaLnBrk="1" fontAlgn="auto" latinLnBrk="0" hangingPunct="1"/>
          <a:r>
            <a:rPr lang="en-US" sz="1100"/>
            <a:t>If PPA Price is modified by Time</a:t>
          </a:r>
          <a:r>
            <a:rPr lang="en-US" sz="1100" baseline="0"/>
            <a:t> of Delivery (TOD) multipliers, then the developer's total PPA revenue in the cash flow is </a:t>
          </a:r>
          <a:r>
            <a:rPr lang="en-US" sz="1100" baseline="0">
              <a:solidFill>
                <a:schemeClr val="dk1"/>
              </a:solidFill>
              <a:effectLst/>
              <a:latin typeface="+mn-lt"/>
              <a:ea typeface="+mn-ea"/>
              <a:cs typeface="+mn-cs"/>
            </a:rPr>
            <a:t>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9"/>
      <c r="B1" s="400" t="s">
        <v>354</v>
      </c>
      <c r="C1" s="350"/>
      <c r="D1" s="349"/>
      <c r="E1" s="349"/>
      <c r="F1" s="349"/>
      <c r="G1" s="349"/>
      <c r="H1" s="349"/>
      <c r="I1" s="349"/>
      <c r="J1" s="108"/>
      <c r="K1" s="108"/>
      <c r="L1" s="108"/>
      <c r="M1" s="108"/>
      <c r="N1" s="108"/>
    </row>
    <row r="2" spans="1:48" s="7" customFormat="1" ht="12.75" customHeight="1" x14ac:dyDescent="0.2">
      <c r="B2" s="5" t="s">
        <v>99</v>
      </c>
      <c r="C2" s="144"/>
      <c r="D2" s="108"/>
      <c r="E2" s="109" t="s">
        <v>86</v>
      </c>
      <c r="F2" s="9"/>
      <c r="G2" s="108"/>
      <c r="H2" s="263"/>
      <c r="I2" s="9"/>
      <c r="J2" s="108"/>
      <c r="K2" s="108"/>
      <c r="L2" s="108"/>
      <c r="M2" s="108"/>
      <c r="N2" s="108"/>
    </row>
    <row r="3" spans="1:48" s="7" customFormat="1" ht="12.75" customHeight="1" x14ac:dyDescent="0.2">
      <c r="B3" s="83" t="s">
        <v>195</v>
      </c>
      <c r="C3" s="145">
        <v>0</v>
      </c>
      <c r="D3" s="108"/>
      <c r="E3" s="50" t="s">
        <v>179</v>
      </c>
      <c r="F3" s="9"/>
      <c r="G3" s="108"/>
      <c r="H3" s="263"/>
      <c r="I3" s="162"/>
      <c r="J3" s="108"/>
      <c r="K3" s="108"/>
      <c r="L3" s="108"/>
      <c r="M3" s="108"/>
      <c r="N3" s="108"/>
    </row>
    <row r="4" spans="1:48" s="7" customFormat="1" ht="12.75" customHeight="1" x14ac:dyDescent="0.2">
      <c r="B4" s="15"/>
      <c r="C4" s="151"/>
      <c r="D4" s="108"/>
      <c r="E4" s="310" t="s">
        <v>180</v>
      </c>
      <c r="F4" s="9"/>
      <c r="G4" s="108"/>
      <c r="H4" s="259"/>
      <c r="I4" s="160"/>
      <c r="J4" s="108"/>
      <c r="K4" s="108"/>
      <c r="L4" s="108"/>
      <c r="M4" s="108"/>
      <c r="N4" s="108"/>
    </row>
    <row r="5" spans="1:48" s="7" customFormat="1" ht="12.75" customHeight="1" x14ac:dyDescent="0.2">
      <c r="B5" s="5" t="s">
        <v>98</v>
      </c>
      <c r="C5" s="147"/>
      <c r="D5" s="108"/>
      <c r="E5" s="272" t="s">
        <v>377</v>
      </c>
      <c r="F5" s="9"/>
      <c r="H5" s="9"/>
      <c r="I5" s="162"/>
      <c r="J5" s="9"/>
      <c r="K5" s="108"/>
      <c r="L5" s="108"/>
      <c r="M5" s="108"/>
      <c r="N5" s="108"/>
    </row>
    <row r="6" spans="1:48" x14ac:dyDescent="0.2">
      <c r="B6" s="51" t="s">
        <v>158</v>
      </c>
      <c r="C6" s="239">
        <v>0</v>
      </c>
      <c r="D6" s="7"/>
      <c r="E6" s="338" t="s">
        <v>265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159</v>
      </c>
      <c r="C8" s="147"/>
      <c r="D8" s="7"/>
      <c r="E8" s="264" t="s">
        <v>201</v>
      </c>
      <c r="F8" s="265"/>
      <c r="G8" s="209"/>
      <c r="H8" s="162"/>
      <c r="I8" s="162"/>
      <c r="J8" s="162"/>
      <c r="K8" s="9"/>
      <c r="M8" s="128"/>
      <c r="N8" s="124"/>
      <c r="P8" s="9"/>
    </row>
    <row r="9" spans="1:48" x14ac:dyDescent="0.2">
      <c r="B9" s="114" t="s">
        <v>160</v>
      </c>
      <c r="C9" s="141">
        <v>0</v>
      </c>
      <c r="D9" s="7"/>
      <c r="E9" s="266" t="s">
        <v>203</v>
      </c>
      <c r="F9" s="148">
        <f>'Cash Flow'!C23</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184</v>
      </c>
      <c r="C10" s="142">
        <v>0</v>
      </c>
      <c r="D10" s="7"/>
      <c r="E10" s="266" t="s">
        <v>202</v>
      </c>
      <c r="F10" s="271">
        <f>ppa_escalation</f>
        <v>0</v>
      </c>
      <c r="G10" s="162"/>
      <c r="H10" s="162"/>
      <c r="I10" s="244"/>
      <c r="J10" s="162"/>
      <c r="K10" s="9"/>
      <c r="M10" s="128"/>
      <c r="N10" s="124"/>
      <c r="P10" s="9"/>
    </row>
    <row r="11" spans="1:48" x14ac:dyDescent="0.2">
      <c r="B11" s="114" t="s">
        <v>161</v>
      </c>
      <c r="C11" s="141">
        <v>0</v>
      </c>
      <c r="D11" s="7"/>
      <c r="E11" s="266" t="s">
        <v>263</v>
      </c>
      <c r="F11" s="271">
        <f>'Cash Flow'!B145</f>
        <v>0</v>
      </c>
      <c r="G11" s="162"/>
      <c r="H11" s="162"/>
      <c r="I11" s="244"/>
      <c r="J11" s="162"/>
      <c r="K11" s="9"/>
      <c r="M11" s="128"/>
      <c r="N11" s="124"/>
      <c r="P11" s="9"/>
    </row>
    <row r="12" spans="1:48" x14ac:dyDescent="0.2">
      <c r="B12" s="115" t="s">
        <v>184</v>
      </c>
      <c r="C12" s="142">
        <v>0</v>
      </c>
      <c r="D12" s="7"/>
      <c r="E12" s="266" t="s">
        <v>258</v>
      </c>
      <c r="F12" s="271">
        <f>'Cash Flow'!B141</f>
        <v>0</v>
      </c>
      <c r="G12" s="162"/>
      <c r="H12" s="162"/>
      <c r="I12" s="244"/>
      <c r="J12" s="162"/>
      <c r="K12" s="9"/>
      <c r="M12" s="128"/>
      <c r="N12" s="124"/>
      <c r="P12" s="9"/>
    </row>
    <row r="13" spans="1:48" x14ac:dyDescent="0.2">
      <c r="B13" s="116" t="s">
        <v>162</v>
      </c>
      <c r="C13" s="141">
        <v>0</v>
      </c>
      <c r="D13" s="9"/>
      <c r="E13" s="266" t="s">
        <v>349</v>
      </c>
      <c r="F13" s="267">
        <f>'Cash Flow'!B132</f>
        <v>0</v>
      </c>
      <c r="G13" s="162"/>
      <c r="H13" s="162"/>
      <c r="I13" s="244"/>
      <c r="J13" s="162"/>
      <c r="K13" s="9"/>
      <c r="M13" s="128"/>
      <c r="N13" s="124"/>
      <c r="P13" s="9"/>
    </row>
    <row r="14" spans="1:48" x14ac:dyDescent="0.2">
      <c r="B14" s="115" t="s">
        <v>184</v>
      </c>
      <c r="C14" s="142">
        <v>0</v>
      </c>
      <c r="D14" s="9"/>
      <c r="E14" s="266" t="s">
        <v>350</v>
      </c>
      <c r="F14" s="267">
        <f>'Cash Flow'!B16 + NPV(host_nominal_discount_rate/100,'Cash Flow'!C16:AP16)</f>
        <v>0</v>
      </c>
      <c r="G14" s="162"/>
      <c r="H14" s="162"/>
      <c r="I14" s="244"/>
      <c r="J14" s="162"/>
      <c r="K14" s="9"/>
      <c r="M14" s="128"/>
      <c r="N14" s="124"/>
      <c r="P14" s="9"/>
    </row>
    <row r="15" spans="1:48" x14ac:dyDescent="0.2">
      <c r="B15" s="397" t="s">
        <v>329</v>
      </c>
      <c r="C15" s="398" t="str">
        <f>IF(batt_replacement_option=0,"No",IF(batt_replacement_option=1,"Calculated","User-specified"))</f>
        <v>No</v>
      </c>
      <c r="D15" s="15" t="s">
        <v>337</v>
      </c>
      <c r="E15" s="266" t="s">
        <v>370</v>
      </c>
      <c r="F15" s="148">
        <f>'Cash Flow'!C11</f>
        <v>0</v>
      </c>
      <c r="G15" s="162"/>
      <c r="H15" s="162"/>
      <c r="I15" s="244"/>
      <c r="J15" s="162"/>
      <c r="K15" s="9"/>
      <c r="M15" s="128"/>
      <c r="N15" s="124"/>
      <c r="P15" s="9"/>
    </row>
    <row r="16" spans="1:48" x14ac:dyDescent="0.2">
      <c r="B16" s="9"/>
      <c r="C16" s="9"/>
      <c r="D16" s="9"/>
      <c r="E16" s="266" t="s">
        <v>371</v>
      </c>
      <c r="F16" s="271">
        <f>IF('Cash Flow'!B140&lt;&gt;0,NPV(host_nominal_discount_rate/100,'Cash Flow'!C10:AP10)*100/NPV(host_nominal_discount_rate/100,'Cash Flow'!C137:AP137),0)</f>
        <v>0</v>
      </c>
      <c r="G16" s="162"/>
      <c r="H16" s="162"/>
      <c r="I16" s="244"/>
      <c r="J16" s="162"/>
      <c r="K16" s="9"/>
      <c r="M16" s="128"/>
      <c r="N16" s="124"/>
      <c r="P16" s="9"/>
    </row>
    <row r="17" spans="2:16" x14ac:dyDescent="0.2">
      <c r="B17" s="301" t="s">
        <v>229</v>
      </c>
      <c r="C17" s="302"/>
      <c r="D17" s="9"/>
      <c r="G17" s="162"/>
      <c r="H17" s="162"/>
      <c r="I17" s="244"/>
      <c r="J17" s="162"/>
      <c r="K17" s="9"/>
      <c r="M17" s="128"/>
      <c r="N17" s="124"/>
      <c r="P17" s="9"/>
    </row>
    <row r="18" spans="2:16" x14ac:dyDescent="0.2">
      <c r="B18" s="304" t="s">
        <v>235</v>
      </c>
      <c r="C18" s="155"/>
      <c r="D18" s="9"/>
      <c r="G18" s="162"/>
      <c r="H18" s="162"/>
      <c r="I18" s="244"/>
      <c r="J18" s="162"/>
      <c r="K18" s="9"/>
      <c r="M18" s="128"/>
      <c r="N18" s="124"/>
      <c r="P18" s="9"/>
    </row>
    <row r="19" spans="2:16" x14ac:dyDescent="0.2">
      <c r="B19" s="65" t="s">
        <v>230</v>
      </c>
      <c r="C19" s="303">
        <v>0</v>
      </c>
      <c r="D19" s="9"/>
      <c r="G19" s="162"/>
      <c r="H19" s="162"/>
      <c r="I19" s="244"/>
      <c r="J19" s="162"/>
      <c r="K19" s="9"/>
      <c r="M19" s="128"/>
      <c r="N19" s="124"/>
      <c r="P19" s="9"/>
    </row>
    <row r="20" spans="2:16" x14ac:dyDescent="0.2">
      <c r="B20" s="52" t="s">
        <v>257</v>
      </c>
      <c r="C20" s="146">
        <v>0</v>
      </c>
      <c r="D20" s="9"/>
      <c r="G20" s="162"/>
      <c r="H20" s="162"/>
      <c r="I20" s="244"/>
      <c r="J20" s="162"/>
      <c r="K20" s="9"/>
      <c r="M20" s="128"/>
      <c r="N20" s="124"/>
      <c r="P20" s="9"/>
    </row>
    <row r="21" spans="2:16" x14ac:dyDescent="0.2">
      <c r="B21" s="300" t="s">
        <v>231</v>
      </c>
      <c r="C21" s="297">
        <v>0</v>
      </c>
      <c r="D21" s="9"/>
      <c r="G21" s="246"/>
      <c r="H21" s="246"/>
      <c r="I21" s="247"/>
      <c r="J21" s="246"/>
      <c r="K21" s="9"/>
      <c r="M21" s="128"/>
      <c r="N21" s="124"/>
      <c r="P21" s="9"/>
    </row>
    <row r="22" spans="2:16" x14ac:dyDescent="0.2">
      <c r="B22" s="305" t="s">
        <v>232</v>
      </c>
      <c r="C22" s="298">
        <v>0</v>
      </c>
      <c r="D22" s="9"/>
      <c r="G22" s="162"/>
      <c r="H22" s="162"/>
      <c r="I22" s="244"/>
      <c r="J22" s="162"/>
      <c r="K22" s="9"/>
      <c r="M22" s="128"/>
      <c r="N22" s="124"/>
      <c r="P22" s="9"/>
    </row>
    <row r="23" spans="2:16" x14ac:dyDescent="0.2">
      <c r="B23" s="304" t="s">
        <v>227</v>
      </c>
      <c r="C23" s="308"/>
      <c r="D23" s="9"/>
      <c r="G23" s="162"/>
      <c r="H23" s="162"/>
      <c r="I23" s="244"/>
      <c r="J23" s="162"/>
      <c r="K23" s="9"/>
      <c r="M23" s="128"/>
      <c r="N23" s="124"/>
      <c r="P23" s="9"/>
    </row>
    <row r="24" spans="2:16" x14ac:dyDescent="0.2">
      <c r="B24" s="306" t="s">
        <v>234</v>
      </c>
      <c r="C24" s="307">
        <v>0</v>
      </c>
      <c r="D24" s="9"/>
      <c r="G24" s="162"/>
      <c r="H24" s="162"/>
      <c r="I24" s="244"/>
      <c r="J24" s="162"/>
      <c r="K24" s="9"/>
      <c r="M24" s="128"/>
      <c r="N24" s="124"/>
      <c r="P24" s="9"/>
    </row>
    <row r="25" spans="2:16" x14ac:dyDescent="0.2">
      <c r="B25" s="115" t="s">
        <v>233</v>
      </c>
      <c r="C25" s="148">
        <v>0</v>
      </c>
      <c r="D25" s="9"/>
      <c r="G25" s="162"/>
      <c r="H25" s="162"/>
      <c r="I25" s="244"/>
      <c r="J25" s="162"/>
      <c r="K25" s="9"/>
      <c r="M25" s="128"/>
      <c r="N25" s="124"/>
      <c r="P25" s="9"/>
    </row>
    <row r="26" spans="2:16" x14ac:dyDescent="0.2">
      <c r="B26" s="305" t="s">
        <v>232</v>
      </c>
      <c r="C26" s="298">
        <v>0</v>
      </c>
      <c r="D26" s="9"/>
      <c r="G26" s="162"/>
      <c r="H26" s="162"/>
      <c r="I26" s="244"/>
      <c r="J26" s="162"/>
      <c r="K26" s="9"/>
      <c r="M26" s="128"/>
      <c r="N26" s="124"/>
      <c r="P26" s="9"/>
    </row>
    <row r="27" spans="2:16" x14ac:dyDescent="0.2">
      <c r="B27" s="304" t="s">
        <v>228</v>
      </c>
      <c r="C27" s="44"/>
      <c r="D27" s="9"/>
      <c r="G27" s="162"/>
      <c r="H27" s="162"/>
      <c r="I27" s="244"/>
      <c r="J27" s="162"/>
      <c r="K27" s="9"/>
      <c r="M27" s="128"/>
      <c r="N27" s="124"/>
      <c r="P27" s="9"/>
    </row>
    <row r="28" spans="2:16" x14ac:dyDescent="0.2">
      <c r="B28" s="306" t="s">
        <v>234</v>
      </c>
      <c r="C28" s="309">
        <v>0</v>
      </c>
      <c r="D28" s="9"/>
      <c r="G28" s="162"/>
      <c r="H28" s="162"/>
      <c r="I28" s="244"/>
      <c r="J28" s="162"/>
      <c r="K28" s="9"/>
      <c r="M28" s="128"/>
      <c r="N28" s="124"/>
      <c r="P28" s="9"/>
    </row>
    <row r="29" spans="2:16" x14ac:dyDescent="0.2">
      <c r="B29" s="115" t="s">
        <v>233</v>
      </c>
      <c r="C29" s="271">
        <v>0</v>
      </c>
      <c r="D29" s="9"/>
      <c r="G29" s="162"/>
      <c r="H29" s="162"/>
      <c r="I29" s="244"/>
      <c r="J29" s="162"/>
      <c r="K29" s="9"/>
      <c r="M29" s="128"/>
      <c r="N29" s="124"/>
      <c r="P29" s="9"/>
    </row>
    <row r="30" spans="2:16" x14ac:dyDescent="0.2">
      <c r="B30" s="249" t="s">
        <v>184</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100</v>
      </c>
      <c r="C32" s="302"/>
      <c r="D32" s="7"/>
      <c r="G32" s="162"/>
      <c r="H32" s="162"/>
      <c r="I32" s="244"/>
      <c r="J32" s="162"/>
      <c r="K32" s="9"/>
      <c r="M32" s="128"/>
      <c r="N32" s="125"/>
      <c r="P32" s="9"/>
    </row>
    <row r="33" spans="2:16" x14ac:dyDescent="0.2">
      <c r="B33" s="318" t="s">
        <v>101</v>
      </c>
      <c r="C33" s="319"/>
      <c r="D33" s="7"/>
      <c r="G33" s="162"/>
      <c r="H33" s="162"/>
      <c r="I33" s="244"/>
      <c r="J33" s="162"/>
      <c r="K33" s="9"/>
      <c r="M33" s="128"/>
      <c r="N33" s="126"/>
      <c r="O33" s="16"/>
      <c r="P33" s="7"/>
    </row>
    <row r="34" spans="2:16" x14ac:dyDescent="0.2">
      <c r="B34" s="339" t="s">
        <v>102</v>
      </c>
      <c r="C34" s="340" t="s">
        <v>179</v>
      </c>
      <c r="D34" s="7"/>
      <c r="G34" s="162"/>
      <c r="H34" s="162"/>
      <c r="I34" s="244"/>
      <c r="J34" s="162"/>
      <c r="K34" s="9"/>
      <c r="M34" s="128"/>
      <c r="N34" s="126"/>
      <c r="O34" s="7"/>
      <c r="P34" s="7"/>
    </row>
    <row r="35" spans="2:16" x14ac:dyDescent="0.2">
      <c r="B35" s="339" t="s">
        <v>103</v>
      </c>
      <c r="C35" s="341" t="s">
        <v>179</v>
      </c>
      <c r="D35" s="7"/>
      <c r="G35" s="162"/>
      <c r="H35" s="162"/>
      <c r="I35" s="244"/>
      <c r="J35" s="162"/>
      <c r="K35" s="9"/>
      <c r="M35" s="128"/>
      <c r="N35" s="126"/>
    </row>
    <row r="36" spans="2:16" x14ac:dyDescent="0.2">
      <c r="B36" s="339" t="s">
        <v>245</v>
      </c>
      <c r="C36" s="340">
        <v>0</v>
      </c>
      <c r="D36" s="9"/>
      <c r="G36" s="162"/>
      <c r="H36" s="162"/>
      <c r="I36" s="244"/>
      <c r="J36" s="162"/>
      <c r="K36" s="9"/>
      <c r="M36" s="128"/>
      <c r="N36" s="126"/>
    </row>
    <row r="37" spans="2:16" x14ac:dyDescent="0.2">
      <c r="B37" s="401" t="s">
        <v>109</v>
      </c>
      <c r="C37" s="402">
        <v>0</v>
      </c>
      <c r="D37" s="9"/>
      <c r="G37" s="162"/>
      <c r="H37" s="162"/>
      <c r="I37" s="244"/>
      <c r="J37" s="162"/>
      <c r="K37" s="9"/>
      <c r="M37" s="128"/>
      <c r="N37" s="126"/>
    </row>
    <row r="38" spans="2:16" ht="13.5" thickBot="1" x14ac:dyDescent="0.25">
      <c r="B38" s="342" t="s">
        <v>372</v>
      </c>
      <c r="C38" s="343" t="s">
        <v>18</v>
      </c>
      <c r="D38" s="7"/>
      <c r="G38" s="162"/>
      <c r="H38" s="162"/>
      <c r="I38" s="244"/>
      <c r="J38" s="162"/>
      <c r="K38" s="7"/>
      <c r="M38" s="128"/>
      <c r="N38" s="126"/>
    </row>
    <row r="39" spans="2:16" x14ac:dyDescent="0.2">
      <c r="B39" s="316" t="s">
        <v>104</v>
      </c>
      <c r="C39" s="317"/>
      <c r="D39" s="7"/>
      <c r="G39" s="162"/>
      <c r="H39" s="162"/>
      <c r="I39" s="244"/>
      <c r="J39" s="162"/>
      <c r="K39" s="9"/>
      <c r="M39" s="128"/>
      <c r="N39" s="126"/>
    </row>
    <row r="40" spans="2:16" x14ac:dyDescent="0.2">
      <c r="B40" s="52" t="s">
        <v>110</v>
      </c>
      <c r="C40" s="240">
        <v>0</v>
      </c>
      <c r="D40" s="7"/>
      <c r="G40" s="162"/>
      <c r="H40" s="162"/>
      <c r="I40" s="244"/>
      <c r="J40" s="162"/>
      <c r="K40" s="9"/>
      <c r="M40" s="128"/>
      <c r="N40" s="126"/>
    </row>
    <row r="41" spans="2:16" x14ac:dyDescent="0.2">
      <c r="B41" s="52" t="s">
        <v>111</v>
      </c>
      <c r="C41" s="153">
        <v>0</v>
      </c>
      <c r="D41" s="7"/>
      <c r="G41" s="162"/>
      <c r="H41" s="162"/>
      <c r="I41" s="244"/>
      <c r="J41" s="162"/>
      <c r="K41" s="77"/>
      <c r="M41" s="128"/>
      <c r="N41" s="126"/>
    </row>
    <row r="42" spans="2:16" x14ac:dyDescent="0.2">
      <c r="B42" s="52" t="s">
        <v>351</v>
      </c>
      <c r="C42" s="156">
        <v>0</v>
      </c>
      <c r="D42" s="7"/>
      <c r="G42" s="248"/>
      <c r="H42" s="162"/>
      <c r="I42" s="244"/>
      <c r="J42" s="162"/>
      <c r="K42" s="45"/>
      <c r="M42" s="128"/>
      <c r="N42" s="126"/>
    </row>
    <row r="43" spans="2:16" x14ac:dyDescent="0.2">
      <c r="B43" s="52" t="s">
        <v>352</v>
      </c>
      <c r="C43" s="157">
        <f>((inflation_rate/100+1)*(host_real_discount_rate/100+1)-1)*100</f>
        <v>0</v>
      </c>
      <c r="D43" s="7"/>
      <c r="G43" s="162"/>
      <c r="H43" s="162"/>
      <c r="I43" s="244"/>
      <c r="J43" s="162"/>
      <c r="K43" s="45"/>
      <c r="M43" s="128"/>
      <c r="N43" s="126"/>
    </row>
    <row r="44" spans="2:16" x14ac:dyDescent="0.2">
      <c r="B44" s="52" t="s">
        <v>367</v>
      </c>
      <c r="C44" s="156">
        <v>0</v>
      </c>
      <c r="D44" s="7"/>
      <c r="G44" s="248"/>
      <c r="H44" s="162"/>
      <c r="I44" s="244"/>
      <c r="J44" s="162"/>
      <c r="K44" s="45"/>
      <c r="M44" s="128"/>
      <c r="N44" s="126"/>
    </row>
    <row r="45" spans="2:16" x14ac:dyDescent="0.2">
      <c r="B45" s="52" t="s">
        <v>368</v>
      </c>
      <c r="C45" s="157">
        <f>((inflation_rate/100+1)*(real_discount_rate/100+1)-1)*100</f>
        <v>0</v>
      </c>
      <c r="D45" s="7"/>
      <c r="G45" s="162"/>
      <c r="H45" s="162"/>
      <c r="I45" s="244"/>
      <c r="J45" s="162"/>
      <c r="K45" s="45"/>
      <c r="M45" s="128"/>
      <c r="N45" s="126"/>
    </row>
    <row r="46" spans="2:16" x14ac:dyDescent="0.2">
      <c r="B46" s="42" t="s">
        <v>105</v>
      </c>
      <c r="C46" s="155"/>
      <c r="D46" s="7"/>
      <c r="G46" s="162"/>
      <c r="H46" s="162"/>
      <c r="I46" s="244"/>
      <c r="J46" s="162"/>
      <c r="K46" s="9"/>
      <c r="M46" s="128"/>
      <c r="N46" s="126"/>
    </row>
    <row r="47" spans="2:16" x14ac:dyDescent="0.2">
      <c r="B47" s="52" t="s">
        <v>378</v>
      </c>
      <c r="C47" s="404">
        <f>AnnualTaxFederal</f>
        <v>0</v>
      </c>
      <c r="D47" s="7"/>
      <c r="E47" s="262"/>
      <c r="F47" s="244"/>
      <c r="G47" s="162"/>
      <c r="H47" s="162"/>
      <c r="I47" s="244"/>
      <c r="J47" s="162"/>
      <c r="K47" s="77"/>
      <c r="M47" s="128"/>
      <c r="N47" s="126"/>
    </row>
    <row r="48" spans="2:16" x14ac:dyDescent="0.2">
      <c r="B48" s="52" t="s">
        <v>379</v>
      </c>
      <c r="C48" s="404">
        <f>AnnualTaxState</f>
        <v>0</v>
      </c>
      <c r="D48" s="7"/>
      <c r="E48" s="262"/>
      <c r="F48" s="244"/>
      <c r="G48" s="162"/>
      <c r="H48" s="162"/>
      <c r="I48" s="244"/>
      <c r="J48" s="162"/>
      <c r="K48" s="45"/>
      <c r="M48" s="128"/>
      <c r="N48" s="126"/>
    </row>
    <row r="49" spans="2:16" x14ac:dyDescent="0.2">
      <c r="B49" s="52" t="s">
        <v>157</v>
      </c>
      <c r="C49" s="158">
        <v>0</v>
      </c>
      <c r="D49" s="7"/>
      <c r="E49" s="262"/>
      <c r="F49" s="244"/>
      <c r="G49" s="162"/>
      <c r="H49" s="162"/>
      <c r="I49" s="244"/>
      <c r="J49" s="162"/>
      <c r="K49" s="45"/>
      <c r="M49" s="128"/>
      <c r="N49" s="126"/>
      <c r="O49" s="7"/>
      <c r="P49" s="7"/>
    </row>
    <row r="50" spans="2:16" x14ac:dyDescent="0.2">
      <c r="B50" s="52" t="s">
        <v>108</v>
      </c>
      <c r="C50" s="158">
        <v>0</v>
      </c>
      <c r="D50" s="7"/>
      <c r="E50" s="243"/>
      <c r="F50" s="244"/>
      <c r="G50" s="162"/>
      <c r="H50" s="162"/>
      <c r="I50" s="244"/>
      <c r="J50" s="162"/>
      <c r="K50" s="9"/>
      <c r="M50" s="128"/>
      <c r="N50" s="126"/>
      <c r="P50" s="7"/>
    </row>
    <row r="51" spans="2:16" x14ac:dyDescent="0.2">
      <c r="B51" s="54" t="s">
        <v>0</v>
      </c>
      <c r="C51" s="154"/>
      <c r="E51" s="243"/>
      <c r="F51" s="244"/>
      <c r="G51" s="162"/>
      <c r="H51" s="162"/>
      <c r="I51" s="244"/>
      <c r="J51" s="162"/>
      <c r="K51" s="77"/>
      <c r="M51" s="128"/>
      <c r="N51" s="126"/>
      <c r="P51" s="7"/>
    </row>
    <row r="52" spans="2:16" x14ac:dyDescent="0.2">
      <c r="B52" s="53" t="s">
        <v>112</v>
      </c>
      <c r="C52" s="159">
        <v>0</v>
      </c>
      <c r="E52" s="243"/>
      <c r="F52" s="244"/>
      <c r="G52" s="162"/>
      <c r="H52" s="162"/>
      <c r="I52" s="244"/>
      <c r="J52" s="162"/>
      <c r="K52" s="45"/>
      <c r="M52" s="128"/>
      <c r="N52" s="126"/>
      <c r="P52" s="7"/>
    </row>
    <row r="53" spans="2:16" x14ac:dyDescent="0.2">
      <c r="B53" s="53" t="s">
        <v>114</v>
      </c>
      <c r="C53" s="345">
        <f>total_installed_cost*prop_tax_cost_assessed_percent/100</f>
        <v>0</v>
      </c>
      <c r="E53" s="243"/>
      <c r="F53" s="244"/>
      <c r="G53" s="162"/>
      <c r="H53" s="162"/>
      <c r="I53" s="244"/>
      <c r="J53" s="162"/>
      <c r="K53" s="9"/>
      <c r="M53" s="128"/>
      <c r="N53" s="126"/>
      <c r="P53" s="9"/>
    </row>
    <row r="54" spans="2:16" x14ac:dyDescent="0.2">
      <c r="B54" s="53" t="s">
        <v>113</v>
      </c>
      <c r="C54" s="158">
        <v>0</v>
      </c>
      <c r="E54" s="243"/>
      <c r="F54" s="244"/>
      <c r="G54" s="162"/>
      <c r="H54" s="162"/>
      <c r="I54" s="244"/>
      <c r="J54" s="162"/>
      <c r="K54" s="15"/>
      <c r="M54" s="128"/>
      <c r="N54" s="126"/>
      <c r="P54" s="7"/>
    </row>
    <row r="55" spans="2:16" x14ac:dyDescent="0.2">
      <c r="B55" s="53" t="s">
        <v>115</v>
      </c>
      <c r="C55" s="158">
        <v>0</v>
      </c>
      <c r="E55" s="243"/>
      <c r="F55" s="244"/>
      <c r="G55" s="162"/>
      <c r="H55" s="162"/>
      <c r="I55" s="244"/>
      <c r="J55" s="162"/>
      <c r="K55" s="9"/>
      <c r="M55" s="128"/>
      <c r="N55" s="126"/>
      <c r="P55" s="7"/>
    </row>
    <row r="56" spans="2:16" x14ac:dyDescent="0.2">
      <c r="B56" s="42" t="s">
        <v>50</v>
      </c>
      <c r="C56" s="154"/>
      <c r="E56" s="243"/>
      <c r="F56" s="244"/>
      <c r="G56" s="162"/>
      <c r="H56" s="162"/>
      <c r="I56" s="244"/>
      <c r="J56" s="162"/>
      <c r="K56" s="9"/>
      <c r="M56" s="128"/>
      <c r="N56" s="126"/>
      <c r="P56" s="7"/>
    </row>
    <row r="57" spans="2:16" x14ac:dyDescent="0.2">
      <c r="B57" s="51" t="s">
        <v>182</v>
      </c>
      <c r="C57" s="153">
        <v>0</v>
      </c>
      <c r="E57" s="243"/>
      <c r="F57" s="244"/>
      <c r="G57" s="162"/>
      <c r="H57" s="162"/>
      <c r="I57" s="244"/>
      <c r="J57" s="162"/>
      <c r="K57" s="7"/>
      <c r="M57" s="128"/>
      <c r="N57" s="126"/>
      <c r="P57" s="7"/>
    </row>
    <row r="58" spans="2:16" x14ac:dyDescent="0.2">
      <c r="B58" s="51" t="s">
        <v>181</v>
      </c>
      <c r="C58" s="345">
        <f>total_installed_cost*salvage_percentage/100</f>
        <v>0</v>
      </c>
      <c r="G58" s="162"/>
      <c r="H58" s="162"/>
      <c r="I58" s="244"/>
      <c r="J58" s="162"/>
      <c r="K58" s="9"/>
      <c r="M58" s="128"/>
      <c r="N58" s="126"/>
      <c r="P58" s="7"/>
    </row>
    <row r="59" spans="2:16" x14ac:dyDescent="0.2">
      <c r="B59" s="7"/>
      <c r="C59" s="160"/>
      <c r="E59" s="9"/>
      <c r="G59" s="7"/>
      <c r="H59" s="7"/>
      <c r="I59" s="29"/>
      <c r="J59" s="9"/>
      <c r="K59" s="9"/>
      <c r="M59" s="128"/>
      <c r="N59" s="126"/>
      <c r="P59" s="7"/>
    </row>
    <row r="60" spans="2:16" ht="13.5" thickBot="1" x14ac:dyDescent="0.25">
      <c r="B60" s="301" t="s">
        <v>119</v>
      </c>
      <c r="C60" s="302"/>
      <c r="E60" s="9"/>
      <c r="G60" s="7"/>
      <c r="H60" s="7"/>
      <c r="I60" s="29"/>
      <c r="J60" s="9"/>
      <c r="K60" s="9"/>
      <c r="M60" s="128"/>
      <c r="N60" s="126"/>
      <c r="P60" s="7"/>
    </row>
    <row r="61" spans="2:16" x14ac:dyDescent="0.2">
      <c r="B61" s="371" t="s">
        <v>299</v>
      </c>
      <c r="C61" s="372"/>
      <c r="E61" s="9"/>
      <c r="G61" s="7"/>
      <c r="H61" s="7"/>
      <c r="I61" s="29"/>
      <c r="J61" s="9"/>
      <c r="K61" s="9"/>
      <c r="M61" s="128"/>
      <c r="N61" s="126"/>
      <c r="P61" s="7"/>
    </row>
    <row r="62" spans="2:16" x14ac:dyDescent="0.2">
      <c r="B62" s="339" t="s">
        <v>269</v>
      </c>
      <c r="C62" s="340" t="s">
        <v>179</v>
      </c>
      <c r="E62" s="9"/>
      <c r="G62" s="7"/>
      <c r="H62" s="7"/>
      <c r="I62" s="29"/>
      <c r="J62" s="9"/>
      <c r="K62" s="9"/>
      <c r="M62" s="128"/>
      <c r="N62" s="126"/>
      <c r="P62" s="7"/>
    </row>
    <row r="63" spans="2:16" x14ac:dyDescent="0.2">
      <c r="B63" s="339" t="s">
        <v>288</v>
      </c>
      <c r="C63" s="340" t="s">
        <v>291</v>
      </c>
      <c r="E63" s="9"/>
      <c r="G63" s="7"/>
      <c r="H63" s="7"/>
      <c r="I63" s="29"/>
      <c r="J63" s="9"/>
      <c r="K63" s="9"/>
      <c r="M63" s="128"/>
      <c r="N63" s="126"/>
      <c r="P63" s="7"/>
    </row>
    <row r="64" spans="2:16" x14ac:dyDescent="0.2">
      <c r="B64" s="339" t="s">
        <v>270</v>
      </c>
      <c r="C64" s="340">
        <v>0</v>
      </c>
      <c r="E64" s="9"/>
      <c r="G64" s="7"/>
      <c r="H64" s="7"/>
      <c r="I64" s="29"/>
      <c r="J64" s="9"/>
      <c r="K64" s="9"/>
      <c r="M64" s="128"/>
      <c r="N64" s="126"/>
      <c r="P64" s="7"/>
    </row>
    <row r="65" spans="2:16" ht="13.5" thickBot="1" x14ac:dyDescent="0.25">
      <c r="B65" s="342" t="s">
        <v>302</v>
      </c>
      <c r="C65" s="343" t="s">
        <v>301</v>
      </c>
      <c r="E65" s="9"/>
      <c r="G65" s="7"/>
      <c r="H65" s="7"/>
      <c r="I65" s="29"/>
      <c r="J65" s="9"/>
      <c r="K65" s="9"/>
      <c r="M65" s="128"/>
      <c r="N65" s="126"/>
      <c r="P65" s="7"/>
    </row>
    <row r="66" spans="2:16" x14ac:dyDescent="0.2">
      <c r="B66" s="316" t="s">
        <v>264</v>
      </c>
      <c r="C66" s="303"/>
      <c r="E66" s="160"/>
      <c r="G66" s="7"/>
      <c r="H66" s="7"/>
      <c r="I66" s="29"/>
      <c r="J66" s="9"/>
      <c r="K66" s="9"/>
      <c r="M66" s="128"/>
      <c r="N66" s="126"/>
      <c r="P66" s="7"/>
    </row>
    <row r="67" spans="2:16" x14ac:dyDescent="0.2">
      <c r="B67" s="52" t="s">
        <v>120</v>
      </c>
      <c r="C67" s="239">
        <v>0</v>
      </c>
      <c r="D67" s="110"/>
      <c r="E67" s="160"/>
      <c r="G67" s="7"/>
      <c r="H67" s="7"/>
      <c r="I67" s="29"/>
      <c r="J67" s="9"/>
      <c r="K67" s="9"/>
      <c r="M67" s="128"/>
      <c r="N67" s="126"/>
      <c r="P67" s="7"/>
    </row>
    <row r="68" spans="2:16" x14ac:dyDescent="0.2">
      <c r="B68" s="52" t="s">
        <v>300</v>
      </c>
      <c r="C68" s="239">
        <v>0</v>
      </c>
      <c r="D68" s="110"/>
      <c r="E68" s="160"/>
      <c r="G68" s="7"/>
      <c r="H68" s="7"/>
      <c r="I68" s="29"/>
      <c r="J68" s="9"/>
      <c r="K68" s="9"/>
      <c r="M68" s="128"/>
      <c r="N68" s="126"/>
      <c r="P68" s="7"/>
    </row>
    <row r="69" spans="2:16" x14ac:dyDescent="0.2">
      <c r="B69" s="52" t="s">
        <v>121</v>
      </c>
      <c r="C69" s="158">
        <v>0</v>
      </c>
      <c r="D69" s="110"/>
      <c r="E69" s="160"/>
      <c r="G69" s="7"/>
      <c r="H69" s="7"/>
      <c r="I69" s="29"/>
      <c r="J69" s="9"/>
      <c r="K69" s="9"/>
      <c r="M69" s="128"/>
      <c r="N69" s="126"/>
      <c r="P69" s="7"/>
    </row>
    <row r="70" spans="2:16" x14ac:dyDescent="0.2">
      <c r="B70" s="52" t="s">
        <v>122</v>
      </c>
      <c r="C70" s="145">
        <v>0</v>
      </c>
      <c r="D70" s="110"/>
      <c r="E70" s="209"/>
      <c r="G70" s="7"/>
      <c r="H70" s="7"/>
      <c r="I70" s="29"/>
      <c r="J70" s="9"/>
      <c r="K70" s="9"/>
      <c r="M70" s="128"/>
      <c r="N70" s="126"/>
      <c r="P70" s="7"/>
    </row>
    <row r="71" spans="2:16" x14ac:dyDescent="0.2">
      <c r="B71" s="52" t="s">
        <v>123</v>
      </c>
      <c r="C71" s="158">
        <v>0</v>
      </c>
      <c r="D71" s="110"/>
      <c r="E71" s="209"/>
      <c r="G71" s="7"/>
      <c r="H71" s="7"/>
      <c r="I71" s="29"/>
      <c r="J71" s="9"/>
      <c r="K71" s="9"/>
      <c r="M71" s="128"/>
      <c r="N71" s="126"/>
      <c r="P71" s="7"/>
    </row>
    <row r="72" spans="2:16" x14ac:dyDescent="0.2">
      <c r="B72" s="52" t="s">
        <v>271</v>
      </c>
      <c r="C72" s="272">
        <v>0</v>
      </c>
      <c r="D72" s="344"/>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124</v>
      </c>
      <c r="C74" s="138"/>
      <c r="G74" s="7"/>
      <c r="H74" s="7"/>
      <c r="I74" s="29"/>
      <c r="J74" s="9"/>
      <c r="K74" s="9"/>
      <c r="M74" s="128"/>
      <c r="N74" s="126"/>
      <c r="P74" s="7"/>
    </row>
    <row r="75" spans="2:16" x14ac:dyDescent="0.2">
      <c r="B75" s="51" t="s">
        <v>125</v>
      </c>
      <c r="C75" s="139">
        <v>0</v>
      </c>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137</v>
      </c>
      <c r="C77" s="138"/>
      <c r="H77" s="7"/>
      <c r="J77" s="9"/>
      <c r="K77" s="9"/>
      <c r="M77" s="128"/>
      <c r="N77" s="126"/>
      <c r="P77" s="7"/>
    </row>
    <row r="78" spans="2:16" x14ac:dyDescent="0.2">
      <c r="B78" s="51" t="s">
        <v>183</v>
      </c>
      <c r="C78" s="139">
        <v>0</v>
      </c>
      <c r="H78" s="7"/>
      <c r="J78" s="9"/>
      <c r="K78" s="9"/>
      <c r="M78" s="128"/>
      <c r="N78" s="126"/>
      <c r="P78" s="7"/>
    </row>
    <row r="79" spans="2:16" x14ac:dyDescent="0.2">
      <c r="C79" s="140"/>
      <c r="H79" s="7"/>
      <c r="J79" s="9"/>
      <c r="K79" s="9"/>
      <c r="M79" s="128"/>
      <c r="N79" s="126"/>
      <c r="P79" s="7"/>
    </row>
    <row r="80" spans="2:16" x14ac:dyDescent="0.2">
      <c r="B80" s="5" t="s">
        <v>222</v>
      </c>
      <c r="C80" s="8"/>
      <c r="D80" s="8"/>
      <c r="E80" s="8"/>
      <c r="F80" s="8"/>
      <c r="G80" s="8"/>
      <c r="H80" s="8"/>
      <c r="I80" s="6"/>
      <c r="J80" s="9"/>
      <c r="K80" s="9"/>
      <c r="M80" s="128"/>
      <c r="N80" s="126"/>
      <c r="P80" s="7"/>
    </row>
    <row r="81" spans="2:16" ht="25.5" x14ac:dyDescent="0.2">
      <c r="B81" s="51"/>
      <c r="C81" s="294" t="s">
        <v>131</v>
      </c>
      <c r="D81" s="293" t="s">
        <v>132</v>
      </c>
      <c r="E81" s="293" t="s">
        <v>133</v>
      </c>
      <c r="F81" s="293" t="s">
        <v>134</v>
      </c>
      <c r="G81" s="293" t="s">
        <v>26</v>
      </c>
      <c r="H81" s="293" t="s">
        <v>27</v>
      </c>
      <c r="I81" s="295" t="s">
        <v>135</v>
      </c>
      <c r="J81" s="9"/>
      <c r="K81" s="9"/>
      <c r="M81" s="128"/>
      <c r="N81" s="126"/>
      <c r="P81" s="7"/>
    </row>
    <row r="82" spans="2:16" x14ac:dyDescent="0.2">
      <c r="B82" s="51" t="s">
        <v>126</v>
      </c>
      <c r="C82" s="250">
        <v>0</v>
      </c>
      <c r="D82" s="252">
        <v>0</v>
      </c>
      <c r="E82" s="206">
        <v>0</v>
      </c>
      <c r="F82" s="255">
        <v>0</v>
      </c>
      <c r="G82" s="250">
        <f>C82/100*total_installed_cost</f>
        <v>0</v>
      </c>
      <c r="H82" s="250">
        <f>G82*F82/100*E82/12*0.5</f>
        <v>0</v>
      </c>
      <c r="I82" s="250">
        <f>H82+D82/100*G82</f>
        <v>0</v>
      </c>
      <c r="J82" s="9"/>
      <c r="K82" s="9"/>
      <c r="M82" s="128"/>
      <c r="N82" s="126"/>
      <c r="P82" s="7"/>
    </row>
    <row r="83" spans="2:16" x14ac:dyDescent="0.2">
      <c r="B83" s="51" t="s">
        <v>127</v>
      </c>
      <c r="C83" s="250">
        <v>0</v>
      </c>
      <c r="D83" s="252">
        <v>0</v>
      </c>
      <c r="E83" s="206">
        <v>0</v>
      </c>
      <c r="F83" s="255">
        <v>0</v>
      </c>
      <c r="G83" s="250">
        <f>C83/100*total_installed_cost</f>
        <v>0</v>
      </c>
      <c r="H83" s="250">
        <f>G83*F83/100*E83/12*0.5</f>
        <v>0</v>
      </c>
      <c r="I83" s="250">
        <f t="shared" ref="I83:I86" si="0">H83+D83/100*G83</f>
        <v>0</v>
      </c>
      <c r="J83" s="9"/>
      <c r="K83" s="9"/>
      <c r="M83" s="128"/>
      <c r="N83" s="126"/>
      <c r="P83" s="7"/>
    </row>
    <row r="84" spans="2:16" x14ac:dyDescent="0.2">
      <c r="B84" s="51" t="s">
        <v>128</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129</v>
      </c>
      <c r="C85" s="250">
        <v>0</v>
      </c>
      <c r="D85" s="252">
        <v>0</v>
      </c>
      <c r="E85" s="206">
        <v>0</v>
      </c>
      <c r="F85" s="255">
        <v>0</v>
      </c>
      <c r="G85" s="250">
        <f>C85/100*total_installed_cost</f>
        <v>0</v>
      </c>
      <c r="H85" s="250">
        <f>G85*F85/100*E85/12*0.5</f>
        <v>0</v>
      </c>
      <c r="I85" s="250">
        <f t="shared" si="0"/>
        <v>0</v>
      </c>
      <c r="J85" s="9"/>
      <c r="K85" s="9"/>
      <c r="M85" s="128"/>
      <c r="N85" s="126"/>
      <c r="P85" s="7"/>
    </row>
    <row r="86" spans="2:16" x14ac:dyDescent="0.2">
      <c r="B86" s="51" t="s">
        <v>130</v>
      </c>
      <c r="C86" s="251">
        <v>0</v>
      </c>
      <c r="D86" s="253">
        <v>0</v>
      </c>
      <c r="E86" s="254">
        <v>0</v>
      </c>
      <c r="F86" s="256">
        <v>0</v>
      </c>
      <c r="G86" s="250">
        <f>C86/100*total_installed_cost</f>
        <v>0</v>
      </c>
      <c r="H86" s="250">
        <f>G86*F86/100*E86/12*0.5</f>
        <v>0</v>
      </c>
      <c r="I86" s="250">
        <f t="shared" si="0"/>
        <v>0</v>
      </c>
      <c r="J86" s="9"/>
      <c r="K86" s="9"/>
      <c r="M86" s="128"/>
      <c r="N86" s="126"/>
      <c r="P86" s="7"/>
    </row>
    <row r="87" spans="2:16" x14ac:dyDescent="0.2">
      <c r="B87" s="56" t="s">
        <v>136</v>
      </c>
      <c r="C87" s="57"/>
      <c r="D87" s="43"/>
      <c r="E87" s="43"/>
      <c r="F87" s="58"/>
      <c r="G87" s="59">
        <f>SUM(G82:G86)</f>
        <v>0</v>
      </c>
      <c r="H87" s="60">
        <f>SUM(H82:H86)</f>
        <v>0</v>
      </c>
      <c r="I87" s="61">
        <f>SUM(I82:I86)</f>
        <v>0</v>
      </c>
      <c r="J87" s="9"/>
      <c r="K87" s="9"/>
      <c r="M87" s="128"/>
      <c r="N87" s="126"/>
      <c r="P87" s="7"/>
    </row>
    <row r="88" spans="2:16" x14ac:dyDescent="0.2">
      <c r="C88" s="140"/>
      <c r="H88" s="7"/>
      <c r="J88" s="9"/>
      <c r="K88" s="9"/>
      <c r="M88" s="128"/>
      <c r="N88" s="126"/>
      <c r="P88" s="7"/>
    </row>
    <row r="89" spans="2:16" x14ac:dyDescent="0.2">
      <c r="B89" s="5" t="s">
        <v>138</v>
      </c>
      <c r="C89" s="8"/>
      <c r="D89" s="8"/>
      <c r="E89" s="8"/>
      <c r="F89" s="260"/>
      <c r="G89" s="7"/>
      <c r="H89" s="7"/>
      <c r="I89" s="9"/>
      <c r="J89" s="9"/>
      <c r="K89" s="9"/>
      <c r="M89" s="128"/>
      <c r="N89" s="126"/>
      <c r="P89" s="7"/>
    </row>
    <row r="90" spans="2:16" x14ac:dyDescent="0.2">
      <c r="B90" s="51" t="s">
        <v>139</v>
      </c>
      <c r="C90" s="161">
        <v>0</v>
      </c>
      <c r="D90" s="9"/>
      <c r="E90" s="9"/>
      <c r="F90" s="260"/>
      <c r="G90" s="7"/>
      <c r="H90" s="7"/>
      <c r="I90" s="9"/>
      <c r="J90" s="9"/>
      <c r="K90" s="9"/>
      <c r="M90" s="128"/>
      <c r="N90" s="126"/>
      <c r="P90" s="7"/>
    </row>
    <row r="91" spans="2:16" x14ac:dyDescent="0.2">
      <c r="B91" s="51" t="s">
        <v>148</v>
      </c>
      <c r="C91" s="161">
        <v>0</v>
      </c>
      <c r="D91" s="9"/>
      <c r="E91" s="9"/>
      <c r="F91" s="260"/>
      <c r="G91" s="7"/>
      <c r="H91" s="7"/>
      <c r="I91" s="9"/>
      <c r="J91" s="9"/>
      <c r="K91" s="9"/>
      <c r="M91" s="128"/>
      <c r="N91" s="126"/>
      <c r="P91" s="7"/>
    </row>
    <row r="92" spans="2:16" x14ac:dyDescent="0.2">
      <c r="B92" s="11" t="s">
        <v>140</v>
      </c>
      <c r="C92" s="161">
        <v>0</v>
      </c>
      <c r="D92" s="9"/>
      <c r="E92" s="9"/>
      <c r="F92" s="260"/>
      <c r="G92" s="7"/>
      <c r="H92" s="7"/>
      <c r="I92" s="9"/>
      <c r="J92" s="9"/>
      <c r="K92" s="9"/>
      <c r="M92" s="128"/>
      <c r="N92" s="126"/>
      <c r="P92" s="7"/>
    </row>
    <row r="93" spans="2:16" x14ac:dyDescent="0.2">
      <c r="B93" s="11" t="s">
        <v>321</v>
      </c>
      <c r="C93" s="161">
        <v>0</v>
      </c>
      <c r="D93" s="9"/>
      <c r="E93" s="9"/>
      <c r="F93" s="260"/>
      <c r="G93" s="7"/>
      <c r="H93" s="7"/>
      <c r="I93" s="9"/>
      <c r="J93" s="9"/>
      <c r="K93" s="9"/>
      <c r="M93" s="128"/>
      <c r="N93" s="126"/>
      <c r="P93" s="7"/>
    </row>
    <row r="94" spans="2:16" x14ac:dyDescent="0.2">
      <c r="B94" s="51" t="s">
        <v>141</v>
      </c>
      <c r="C94" s="135" t="s">
        <v>194</v>
      </c>
      <c r="D94" s="293" t="s">
        <v>145</v>
      </c>
      <c r="E94" s="323" t="s">
        <v>146</v>
      </c>
      <c r="F94" s="260"/>
      <c r="G94" s="7"/>
      <c r="H94" s="7"/>
      <c r="I94" s="9"/>
      <c r="J94" s="9"/>
      <c r="K94" s="9"/>
      <c r="M94" s="128"/>
      <c r="N94" s="126"/>
      <c r="P94" s="7"/>
    </row>
    <row r="95" spans="2:16" x14ac:dyDescent="0.2">
      <c r="B95" s="65" t="s">
        <v>142</v>
      </c>
      <c r="C95" s="161">
        <v>0</v>
      </c>
      <c r="D95" s="345">
        <f>C95*system_capacity</f>
        <v>0</v>
      </c>
      <c r="E95" s="324">
        <v>0</v>
      </c>
      <c r="F95" s="260"/>
      <c r="G95" s="7"/>
      <c r="H95" s="7"/>
      <c r="I95" s="9"/>
      <c r="J95" s="9"/>
      <c r="K95" s="9"/>
      <c r="M95" s="128"/>
      <c r="N95" s="126"/>
      <c r="P95" s="7"/>
    </row>
    <row r="96" spans="2:16" x14ac:dyDescent="0.2">
      <c r="B96" s="52" t="s">
        <v>144</v>
      </c>
      <c r="C96" s="161">
        <v>0</v>
      </c>
      <c r="D96" s="345">
        <f>C96*system_capacity</f>
        <v>0</v>
      </c>
      <c r="E96" s="324">
        <v>0</v>
      </c>
      <c r="F96" s="260"/>
      <c r="G96" s="7"/>
      <c r="H96" s="7"/>
      <c r="I96" s="9"/>
      <c r="J96" s="9"/>
      <c r="K96" s="9"/>
      <c r="M96" s="128"/>
      <c r="N96" s="126"/>
      <c r="P96" s="7"/>
    </row>
    <row r="97" spans="2:17" x14ac:dyDescent="0.2">
      <c r="B97" s="78" t="s">
        <v>143</v>
      </c>
      <c r="C97" s="161">
        <v>0</v>
      </c>
      <c r="D97" s="345">
        <f>C97*system_capacity</f>
        <v>0</v>
      </c>
      <c r="E97" s="324">
        <v>0</v>
      </c>
      <c r="F97" s="260"/>
      <c r="G97" s="7"/>
      <c r="H97" s="7"/>
      <c r="I97" s="9"/>
      <c r="J97" s="9"/>
      <c r="K97" s="9"/>
      <c r="M97" s="128"/>
      <c r="N97" s="126"/>
      <c r="P97" s="7"/>
    </row>
    <row r="98" spans="2:17" x14ac:dyDescent="0.2">
      <c r="B98" s="55" t="s">
        <v>147</v>
      </c>
      <c r="C98" s="44"/>
      <c r="D98" s="322"/>
      <c r="E98" s="322"/>
      <c r="F98" s="260"/>
      <c r="G98" s="7"/>
      <c r="H98" s="7"/>
      <c r="I98" s="9"/>
      <c r="J98" s="9"/>
      <c r="K98" s="9"/>
      <c r="M98" s="128"/>
      <c r="N98" s="126"/>
      <c r="P98" s="7"/>
    </row>
    <row r="99" spans="2:17" x14ac:dyDescent="0.2">
      <c r="B99" s="63" t="s">
        <v>4</v>
      </c>
      <c r="C99" s="321" t="s">
        <v>44</v>
      </c>
      <c r="D99" s="260"/>
      <c r="E99" s="9"/>
      <c r="F99" s="260"/>
      <c r="G99" s="7"/>
      <c r="H99" s="7"/>
      <c r="I99" s="9"/>
      <c r="J99" s="9"/>
      <c r="K99" s="9"/>
      <c r="M99" s="128"/>
      <c r="N99" s="126"/>
      <c r="P99" s="7"/>
    </row>
    <row r="100" spans="2:17" x14ac:dyDescent="0.2">
      <c r="B100" s="63" t="s">
        <v>5</v>
      </c>
      <c r="C100" s="321" t="s">
        <v>44</v>
      </c>
      <c r="D100" s="325"/>
      <c r="E100" s="326"/>
      <c r="F100" s="260"/>
      <c r="G100" s="7"/>
      <c r="H100" s="7"/>
      <c r="I100" s="9"/>
      <c r="J100" s="9"/>
      <c r="K100" s="9"/>
      <c r="M100" s="128"/>
      <c r="N100" s="126"/>
      <c r="P100" s="7"/>
    </row>
    <row r="101" spans="2:17" x14ac:dyDescent="0.2">
      <c r="G101" s="7"/>
      <c r="H101" s="7"/>
      <c r="I101" s="9"/>
      <c r="J101" s="9"/>
      <c r="K101" s="9"/>
      <c r="M101" s="128"/>
      <c r="N101" s="126"/>
      <c r="P101" s="7"/>
    </row>
    <row r="102" spans="2:17" x14ac:dyDescent="0.2">
      <c r="B102" s="5" t="s">
        <v>149</v>
      </c>
      <c r="C102" s="8"/>
      <c r="D102" s="8"/>
      <c r="E102" s="8"/>
      <c r="F102" s="6"/>
      <c r="G102" s="7"/>
      <c r="H102" s="7"/>
      <c r="I102" s="9"/>
      <c r="J102" s="9"/>
      <c r="K102" s="9"/>
      <c r="M102" s="128"/>
      <c r="N102" s="126"/>
      <c r="P102" s="7"/>
    </row>
    <row r="103" spans="2:17" x14ac:dyDescent="0.2">
      <c r="B103" s="42" t="s">
        <v>2</v>
      </c>
      <c r="C103" s="43"/>
      <c r="D103" s="66"/>
      <c r="E103" s="405" t="s">
        <v>255</v>
      </c>
      <c r="F103" s="406"/>
      <c r="G103" s="7"/>
      <c r="H103" s="7"/>
      <c r="I103" s="7"/>
      <c r="J103" s="7"/>
      <c r="K103" s="7"/>
      <c r="M103" s="128"/>
      <c r="N103" s="126"/>
    </row>
    <row r="104" spans="2:17" x14ac:dyDescent="0.2">
      <c r="B104" s="65" t="s">
        <v>151</v>
      </c>
      <c r="C104" s="10" t="s">
        <v>217</v>
      </c>
      <c r="D104" s="76"/>
      <c r="E104" s="293" t="s">
        <v>4</v>
      </c>
      <c r="F104" s="293" t="s">
        <v>5</v>
      </c>
      <c r="G104" s="7"/>
      <c r="H104" s="7"/>
      <c r="I104" s="9"/>
      <c r="J104" s="9"/>
      <c r="K104" s="9"/>
      <c r="M104" s="128"/>
      <c r="N104" s="126"/>
    </row>
    <row r="105" spans="2:17" x14ac:dyDescent="0.2">
      <c r="B105" s="64" t="s">
        <v>152</v>
      </c>
      <c r="C105" s="184">
        <v>0</v>
      </c>
      <c r="D105" s="46"/>
      <c r="E105" s="85" t="s">
        <v>18</v>
      </c>
      <c r="F105" s="85" t="s">
        <v>18</v>
      </c>
      <c r="G105" s="7"/>
      <c r="H105" s="7"/>
      <c r="I105" s="9"/>
      <c r="J105" s="9"/>
      <c r="K105" s="9"/>
      <c r="M105" s="128"/>
      <c r="N105" s="126"/>
    </row>
    <row r="106" spans="2:17" x14ac:dyDescent="0.2">
      <c r="B106" s="64" t="s">
        <v>153</v>
      </c>
      <c r="C106" s="184">
        <v>0</v>
      </c>
      <c r="D106" s="68"/>
      <c r="E106" s="75" t="s">
        <v>18</v>
      </c>
      <c r="F106" s="71" t="s">
        <v>18</v>
      </c>
      <c r="G106" s="7"/>
      <c r="I106" s="9"/>
      <c r="J106" s="9"/>
      <c r="K106" s="9"/>
      <c r="M106" s="128"/>
      <c r="N106" s="126"/>
    </row>
    <row r="107" spans="2:17" x14ac:dyDescent="0.2">
      <c r="B107" s="63" t="s">
        <v>156</v>
      </c>
      <c r="C107" s="12" t="s">
        <v>7</v>
      </c>
      <c r="D107" s="17" t="s">
        <v>176</v>
      </c>
      <c r="E107" s="72"/>
      <c r="F107" s="73"/>
      <c r="G107" s="7"/>
      <c r="H107" s="7"/>
      <c r="I107" s="9"/>
      <c r="J107" s="9"/>
      <c r="K107" s="9"/>
      <c r="M107" s="128"/>
      <c r="N107" s="126"/>
    </row>
    <row r="108" spans="2:17" x14ac:dyDescent="0.2">
      <c r="B108" s="64" t="s">
        <v>154</v>
      </c>
      <c r="C108" s="135">
        <v>0</v>
      </c>
      <c r="D108" s="62">
        <v>9.9999999999999998E+37</v>
      </c>
      <c r="E108" s="69" t="s">
        <v>18</v>
      </c>
      <c r="F108" s="69" t="s">
        <v>18</v>
      </c>
      <c r="G108" s="7"/>
      <c r="I108" s="9"/>
      <c r="J108" s="9"/>
      <c r="K108" s="9"/>
      <c r="M108" s="128"/>
      <c r="N108" s="126"/>
    </row>
    <row r="109" spans="2:17" ht="13.5" thickBot="1" x14ac:dyDescent="0.25">
      <c r="B109" s="368" t="s">
        <v>155</v>
      </c>
      <c r="C109" s="369">
        <v>0</v>
      </c>
      <c r="D109" s="370">
        <v>9.9999999999999998E+37</v>
      </c>
      <c r="E109" s="86" t="s">
        <v>18</v>
      </c>
      <c r="F109" s="86" t="s">
        <v>18</v>
      </c>
      <c r="G109" s="7"/>
      <c r="I109" s="9"/>
      <c r="J109" s="9"/>
      <c r="K109" s="9"/>
      <c r="M109" s="128"/>
      <c r="N109" s="126"/>
    </row>
    <row r="110" spans="2:17" x14ac:dyDescent="0.2">
      <c r="B110" s="365" t="s">
        <v>6</v>
      </c>
      <c r="C110" s="366" t="s">
        <v>9</v>
      </c>
      <c r="D110" s="367" t="s">
        <v>218</v>
      </c>
      <c r="E110" s="363" t="s">
        <v>216</v>
      </c>
      <c r="F110" s="260"/>
      <c r="G110" s="7"/>
      <c r="I110" s="9"/>
      <c r="J110" s="9"/>
      <c r="K110" s="9"/>
      <c r="M110" s="128"/>
      <c r="N110" s="126"/>
      <c r="Q110" s="7"/>
    </row>
    <row r="111" spans="2:17" x14ac:dyDescent="0.2">
      <c r="B111" s="63" t="s">
        <v>4</v>
      </c>
      <c r="C111" s="145">
        <v>0</v>
      </c>
      <c r="D111" s="185">
        <v>0</v>
      </c>
      <c r="E111" s="364">
        <v>0</v>
      </c>
      <c r="F111" s="260"/>
      <c r="G111" s="7"/>
      <c r="I111" s="9"/>
      <c r="J111" s="9"/>
      <c r="K111" s="9"/>
      <c r="M111" s="128"/>
      <c r="N111" s="126"/>
      <c r="Q111" s="7"/>
    </row>
    <row r="112" spans="2:17" x14ac:dyDescent="0.2">
      <c r="B112" s="63" t="s">
        <v>5</v>
      </c>
      <c r="C112" s="145">
        <v>0</v>
      </c>
      <c r="D112" s="185">
        <v>0</v>
      </c>
      <c r="E112" s="364">
        <v>0</v>
      </c>
      <c r="F112" s="260"/>
      <c r="G112" s="7"/>
      <c r="I112" s="9"/>
      <c r="J112" s="9"/>
      <c r="K112" s="9"/>
      <c r="M112" s="128"/>
      <c r="N112" s="126"/>
      <c r="Q112" s="7"/>
    </row>
    <row r="113" spans="2:17" x14ac:dyDescent="0.2">
      <c r="B113" s="48"/>
      <c r="C113" s="13"/>
      <c r="D113" s="14"/>
      <c r="E113" s="9"/>
      <c r="F113" s="9"/>
      <c r="G113" s="7"/>
      <c r="H113" s="7"/>
      <c r="I113" s="9"/>
      <c r="J113" s="9"/>
      <c r="K113" s="9"/>
      <c r="M113" s="128"/>
      <c r="N113" s="126"/>
      <c r="Q113" s="7"/>
    </row>
    <row r="114" spans="2:17" x14ac:dyDescent="0.2">
      <c r="B114" s="301" t="s">
        <v>150</v>
      </c>
      <c r="C114" s="329"/>
      <c r="D114" s="329"/>
      <c r="E114" s="329"/>
      <c r="F114" s="329"/>
      <c r="G114" s="329"/>
      <c r="H114" s="330"/>
      <c r="I114" s="49"/>
      <c r="K114" s="9"/>
      <c r="M114" s="128"/>
      <c r="N114" s="123"/>
      <c r="Q114" s="7"/>
    </row>
    <row r="115" spans="2:17" x14ac:dyDescent="0.2">
      <c r="B115" s="93" t="s">
        <v>16</v>
      </c>
      <c r="C115" s="320"/>
      <c r="D115" s="43"/>
      <c r="E115" s="92"/>
      <c r="F115" s="92"/>
      <c r="G115" s="92"/>
      <c r="H115" s="70"/>
      <c r="I115" s="9"/>
      <c r="K115" s="9"/>
      <c r="M115" s="128"/>
      <c r="N115" s="123"/>
    </row>
    <row r="116" spans="2:17" x14ac:dyDescent="0.2">
      <c r="B116" s="99" t="s">
        <v>151</v>
      </c>
      <c r="C116" s="88" t="s">
        <v>217</v>
      </c>
      <c r="D116" s="327"/>
      <c r="E116" s="74" t="s">
        <v>247</v>
      </c>
      <c r="F116" s="69" t="s">
        <v>248</v>
      </c>
      <c r="G116" s="69" t="s">
        <v>249</v>
      </c>
      <c r="H116" s="69" t="s">
        <v>250</v>
      </c>
      <c r="I116" s="7"/>
      <c r="K116" s="91"/>
      <c r="M116" s="128"/>
      <c r="N116" s="127"/>
    </row>
    <row r="117" spans="2:17" x14ac:dyDescent="0.2">
      <c r="B117" s="82" t="s">
        <v>152</v>
      </c>
      <c r="C117" s="186">
        <v>0</v>
      </c>
      <c r="D117" s="328"/>
      <c r="E117" s="87" t="s">
        <v>18</v>
      </c>
      <c r="F117" s="87" t="s">
        <v>18</v>
      </c>
      <c r="G117" s="85" t="s">
        <v>18</v>
      </c>
      <c r="H117" s="85" t="s">
        <v>18</v>
      </c>
      <c r="I117" s="7"/>
      <c r="K117" s="9"/>
      <c r="M117" s="128"/>
      <c r="N117" s="123"/>
    </row>
    <row r="118" spans="2:17" x14ac:dyDescent="0.2">
      <c r="B118" s="82" t="s">
        <v>153</v>
      </c>
      <c r="C118" s="186">
        <v>0</v>
      </c>
      <c r="D118" s="328"/>
      <c r="E118" s="87" t="s">
        <v>18</v>
      </c>
      <c r="F118" s="87" t="s">
        <v>18</v>
      </c>
      <c r="G118" s="85" t="s">
        <v>18</v>
      </c>
      <c r="H118" s="85" t="s">
        <v>18</v>
      </c>
      <c r="I118" s="7"/>
      <c r="K118" s="9"/>
      <c r="M118" s="128"/>
      <c r="N118" s="123"/>
    </row>
    <row r="119" spans="2:17" x14ac:dyDescent="0.2">
      <c r="B119" s="82" t="s">
        <v>163</v>
      </c>
      <c r="C119" s="186">
        <v>0</v>
      </c>
      <c r="D119" s="328"/>
      <c r="E119" s="87" t="s">
        <v>18</v>
      </c>
      <c r="F119" s="87" t="s">
        <v>18</v>
      </c>
      <c r="G119" s="87" t="s">
        <v>18</v>
      </c>
      <c r="H119" s="85" t="s">
        <v>18</v>
      </c>
      <c r="I119" s="7"/>
      <c r="K119" s="9"/>
      <c r="M119" s="128"/>
      <c r="N119" s="123"/>
    </row>
    <row r="120" spans="2:17" x14ac:dyDescent="0.2">
      <c r="B120" s="100" t="s">
        <v>164</v>
      </c>
      <c r="C120" s="187">
        <v>0</v>
      </c>
      <c r="D120" s="328"/>
      <c r="E120" s="87" t="s">
        <v>18</v>
      </c>
      <c r="F120" s="87" t="s">
        <v>18</v>
      </c>
      <c r="G120" s="71" t="s">
        <v>18</v>
      </c>
      <c r="H120" s="71" t="s">
        <v>18</v>
      </c>
      <c r="I120" s="7"/>
      <c r="K120" s="9"/>
      <c r="M120" s="128"/>
      <c r="N120" s="123"/>
    </row>
    <row r="121" spans="2:17" x14ac:dyDescent="0.2">
      <c r="B121" s="84" t="s">
        <v>156</v>
      </c>
      <c r="C121" s="89" t="s">
        <v>7</v>
      </c>
      <c r="D121" s="85" t="s">
        <v>176</v>
      </c>
      <c r="E121" s="90"/>
      <c r="F121" s="94"/>
      <c r="G121" s="94"/>
      <c r="H121" s="95"/>
      <c r="I121" s="121"/>
      <c r="K121" s="15"/>
      <c r="M121" s="128"/>
      <c r="N121" s="126"/>
    </row>
    <row r="122" spans="2:17" x14ac:dyDescent="0.2">
      <c r="B122" s="82" t="s">
        <v>154</v>
      </c>
      <c r="C122" s="135">
        <v>0</v>
      </c>
      <c r="D122" s="336">
        <v>9.9999999999999998E+37</v>
      </c>
      <c r="E122" s="87" t="s">
        <v>18</v>
      </c>
      <c r="F122" s="87" t="s">
        <v>18</v>
      </c>
      <c r="G122" s="85" t="s">
        <v>18</v>
      </c>
      <c r="H122" s="87" t="s">
        <v>18</v>
      </c>
      <c r="I122" s="7"/>
      <c r="K122" s="9"/>
      <c r="L122" s="9"/>
      <c r="M122" s="15"/>
      <c r="N122" s="9"/>
    </row>
    <row r="123" spans="2:17" x14ac:dyDescent="0.2">
      <c r="B123" s="82" t="s">
        <v>155</v>
      </c>
      <c r="C123" s="135">
        <v>0</v>
      </c>
      <c r="D123" s="336">
        <v>9.9999999999999998E+37</v>
      </c>
      <c r="E123" s="87" t="s">
        <v>18</v>
      </c>
      <c r="F123" s="87" t="s">
        <v>18</v>
      </c>
      <c r="G123" s="85" t="s">
        <v>18</v>
      </c>
      <c r="H123" s="85" t="s">
        <v>18</v>
      </c>
      <c r="I123" s="7"/>
      <c r="K123" s="9"/>
      <c r="L123" s="9"/>
      <c r="M123" s="15"/>
      <c r="N123" s="9"/>
    </row>
    <row r="124" spans="2:17" x14ac:dyDescent="0.2">
      <c r="B124" s="82" t="s">
        <v>165</v>
      </c>
      <c r="C124" s="135">
        <v>0</v>
      </c>
      <c r="D124" s="336">
        <v>9.9999999999999998E+37</v>
      </c>
      <c r="E124" s="87" t="s">
        <v>18</v>
      </c>
      <c r="F124" s="87" t="s">
        <v>18</v>
      </c>
      <c r="G124" s="85" t="s">
        <v>18</v>
      </c>
      <c r="H124" s="85" t="s">
        <v>18</v>
      </c>
      <c r="I124" s="7"/>
      <c r="K124" s="9"/>
      <c r="L124" s="9"/>
      <c r="M124" s="15"/>
      <c r="N124" s="9"/>
    </row>
    <row r="125" spans="2:17" ht="13.5" thickBot="1" x14ac:dyDescent="0.25">
      <c r="B125" s="102" t="s">
        <v>166</v>
      </c>
      <c r="C125" s="190">
        <v>0</v>
      </c>
      <c r="D125" s="337">
        <v>9.9999999999999998E+37</v>
      </c>
      <c r="E125" s="334" t="s">
        <v>18</v>
      </c>
      <c r="F125" s="335" t="s">
        <v>18</v>
      </c>
      <c r="G125" s="86" t="s">
        <v>18</v>
      </c>
      <c r="H125" s="86" t="s">
        <v>18</v>
      </c>
      <c r="I125" s="7"/>
      <c r="K125" s="9"/>
      <c r="L125" s="9"/>
      <c r="M125" s="15"/>
      <c r="N125" s="9"/>
    </row>
    <row r="126" spans="2:17" x14ac:dyDescent="0.2">
      <c r="B126" s="101" t="s">
        <v>37</v>
      </c>
      <c r="C126" s="98" t="s">
        <v>171</v>
      </c>
      <c r="D126" s="69" t="s">
        <v>176</v>
      </c>
      <c r="E126" s="331"/>
      <c r="F126" s="332"/>
      <c r="G126" s="332"/>
      <c r="H126" s="333"/>
      <c r="I126" s="7"/>
      <c r="K126" s="80"/>
      <c r="L126" s="80"/>
      <c r="M126" s="15"/>
      <c r="N126" s="80"/>
      <c r="O126" s="16"/>
    </row>
    <row r="127" spans="2:17" x14ac:dyDescent="0.2">
      <c r="B127" s="84" t="s">
        <v>167</v>
      </c>
      <c r="C127" s="148">
        <v>0</v>
      </c>
      <c r="D127" s="336">
        <v>9.9999999999999998E+37</v>
      </c>
      <c r="E127" s="87" t="s">
        <v>18</v>
      </c>
      <c r="F127" s="87" t="s">
        <v>18</v>
      </c>
      <c r="G127" s="85" t="s">
        <v>18</v>
      </c>
      <c r="H127" s="90" t="s">
        <v>18</v>
      </c>
      <c r="I127" s="210"/>
      <c r="K127" s="9"/>
      <c r="L127" s="9"/>
      <c r="M127" s="15"/>
      <c r="N127" s="9"/>
    </row>
    <row r="128" spans="2:17" x14ac:dyDescent="0.2">
      <c r="B128" s="84" t="s">
        <v>168</v>
      </c>
      <c r="C128" s="148">
        <v>0</v>
      </c>
      <c r="D128" s="336">
        <v>9.9999999999999998E+37</v>
      </c>
      <c r="E128" s="87" t="s">
        <v>18</v>
      </c>
      <c r="F128" s="87" t="s">
        <v>18</v>
      </c>
      <c r="G128" s="87" t="s">
        <v>18</v>
      </c>
      <c r="H128" s="87" t="s">
        <v>18</v>
      </c>
      <c r="K128" s="9"/>
      <c r="L128" s="9"/>
      <c r="M128" s="15"/>
      <c r="N128" s="9"/>
    </row>
    <row r="129" spans="2:17" x14ac:dyDescent="0.2">
      <c r="B129" s="84" t="s">
        <v>169</v>
      </c>
      <c r="C129" s="148">
        <v>0</v>
      </c>
      <c r="D129" s="336">
        <v>9.9999999999999998E+37</v>
      </c>
      <c r="E129" s="87" t="s">
        <v>18</v>
      </c>
      <c r="F129" s="87" t="s">
        <v>18</v>
      </c>
      <c r="G129" s="85" t="s">
        <v>18</v>
      </c>
      <c r="H129" s="85" t="s">
        <v>18</v>
      </c>
      <c r="K129" s="9"/>
      <c r="L129" s="9"/>
      <c r="M129" s="15"/>
      <c r="N129" s="9"/>
    </row>
    <row r="130" spans="2:17" ht="13.5" thickBot="1" x14ac:dyDescent="0.25">
      <c r="B130" s="105" t="s">
        <v>170</v>
      </c>
      <c r="C130" s="191">
        <v>0</v>
      </c>
      <c r="D130" s="337">
        <v>9.9999999999999998E+37</v>
      </c>
      <c r="E130" s="334" t="s">
        <v>18</v>
      </c>
      <c r="F130" s="335" t="s">
        <v>18</v>
      </c>
      <c r="G130" s="86" t="s">
        <v>18</v>
      </c>
      <c r="H130" s="86" t="s">
        <v>18</v>
      </c>
      <c r="K130" s="9"/>
      <c r="L130" s="9"/>
      <c r="M130" s="15"/>
      <c r="N130" s="9"/>
    </row>
    <row r="131" spans="2:17" x14ac:dyDescent="0.2">
      <c r="B131" s="103" t="s">
        <v>34</v>
      </c>
      <c r="C131" s="98" t="s">
        <v>9</v>
      </c>
      <c r="D131" s="69" t="s">
        <v>218</v>
      </c>
      <c r="E131" s="69" t="s">
        <v>216</v>
      </c>
      <c r="F131" s="69" t="s">
        <v>247</v>
      </c>
      <c r="G131" s="69" t="s">
        <v>248</v>
      </c>
      <c r="H131" s="104" t="s">
        <v>246</v>
      </c>
      <c r="I131" s="15"/>
      <c r="J131" s="15"/>
      <c r="K131" s="15"/>
      <c r="L131" s="80"/>
      <c r="M131" s="15"/>
      <c r="N131" s="15"/>
      <c r="O131" s="16"/>
      <c r="P131" s="16"/>
      <c r="Q131" s="16"/>
    </row>
    <row r="132" spans="2:17" x14ac:dyDescent="0.2">
      <c r="B132" s="84" t="s">
        <v>172</v>
      </c>
      <c r="C132" s="148">
        <v>0</v>
      </c>
      <c r="D132" s="192">
        <v>0</v>
      </c>
      <c r="E132" s="135">
        <v>0</v>
      </c>
      <c r="F132" s="87" t="s">
        <v>18</v>
      </c>
      <c r="G132" s="87" t="s">
        <v>17</v>
      </c>
      <c r="H132" s="134" t="s">
        <v>18</v>
      </c>
      <c r="I132" s="15"/>
      <c r="J132" s="15"/>
      <c r="K132" s="15"/>
      <c r="L132" s="9"/>
      <c r="M132" s="15"/>
      <c r="N132" s="15"/>
      <c r="O132" s="16"/>
      <c r="P132" s="16"/>
      <c r="Q132" s="16"/>
    </row>
    <row r="133" spans="2:17" x14ac:dyDescent="0.2">
      <c r="B133" s="84" t="s">
        <v>173</v>
      </c>
      <c r="C133" s="148">
        <v>0</v>
      </c>
      <c r="D133" s="192">
        <v>0</v>
      </c>
      <c r="E133" s="135">
        <v>0</v>
      </c>
      <c r="F133" s="85" t="s">
        <v>18</v>
      </c>
      <c r="G133" s="87" t="s">
        <v>17</v>
      </c>
      <c r="H133" s="134" t="s">
        <v>18</v>
      </c>
      <c r="I133" s="15"/>
      <c r="J133" s="15"/>
      <c r="K133" s="15"/>
      <c r="L133" s="9"/>
      <c r="M133" s="15"/>
      <c r="N133" s="15"/>
      <c r="O133" s="16"/>
      <c r="P133" s="16"/>
      <c r="Q133" s="16"/>
    </row>
    <row r="134" spans="2:17" x14ac:dyDescent="0.2">
      <c r="B134" s="84" t="s">
        <v>174</v>
      </c>
      <c r="C134" s="148">
        <v>0</v>
      </c>
      <c r="D134" s="192">
        <v>0</v>
      </c>
      <c r="E134" s="135">
        <v>0</v>
      </c>
      <c r="F134" s="87" t="s">
        <v>18</v>
      </c>
      <c r="G134" s="87" t="s">
        <v>17</v>
      </c>
      <c r="H134" s="134" t="s">
        <v>18</v>
      </c>
      <c r="I134" s="15"/>
      <c r="J134" s="15"/>
      <c r="K134" s="15"/>
      <c r="L134" s="15"/>
      <c r="M134" s="15"/>
      <c r="N134" s="15"/>
      <c r="O134" s="16"/>
      <c r="P134" s="16"/>
      <c r="Q134" s="16"/>
    </row>
    <row r="135" spans="2:17" x14ac:dyDescent="0.2">
      <c r="B135" s="84" t="s">
        <v>175</v>
      </c>
      <c r="C135" s="148">
        <v>0</v>
      </c>
      <c r="D135" s="192">
        <v>0</v>
      </c>
      <c r="E135" s="135">
        <v>0</v>
      </c>
      <c r="F135" s="87" t="s">
        <v>18</v>
      </c>
      <c r="G135" s="87" t="s">
        <v>17</v>
      </c>
      <c r="H135" s="87" t="s">
        <v>18</v>
      </c>
      <c r="I135" s="9"/>
      <c r="J135" s="9"/>
      <c r="K135" s="9"/>
      <c r="L135" s="15"/>
      <c r="M135" s="9"/>
      <c r="N135" s="9"/>
      <c r="O135" s="16"/>
      <c r="P135" s="16"/>
      <c r="Q135" s="16"/>
    </row>
    <row r="136" spans="2:17" x14ac:dyDescent="0.2">
      <c r="B136" s="32"/>
      <c r="C136" s="81"/>
      <c r="D136" s="45"/>
      <c r="E136" s="47"/>
      <c r="F136" s="80"/>
      <c r="G136" s="80"/>
      <c r="H136" s="80"/>
      <c r="I136" s="9"/>
      <c r="J136" s="9"/>
      <c r="K136" s="9"/>
      <c r="L136" s="15"/>
      <c r="M136" s="9"/>
      <c r="N136" s="9"/>
      <c r="O136" s="16"/>
      <c r="P136" s="16"/>
      <c r="Q136" s="16"/>
    </row>
    <row r="137" spans="2:17" x14ac:dyDescent="0.2">
      <c r="B137" s="5" t="s">
        <v>178</v>
      </c>
      <c r="C137" s="8"/>
      <c r="D137" s="8"/>
      <c r="E137" s="8"/>
      <c r="F137" s="8"/>
      <c r="G137" s="6"/>
      <c r="H137" s="257"/>
      <c r="I137" s="9"/>
      <c r="J137" s="9"/>
      <c r="K137" s="9"/>
      <c r="L137" s="9"/>
      <c r="M137" s="9"/>
      <c r="N137" s="9"/>
      <c r="O137" s="16"/>
      <c r="P137" s="16"/>
      <c r="Q137" s="16"/>
    </row>
    <row r="138" spans="2:17" ht="12.75" customHeight="1" x14ac:dyDescent="0.2">
      <c r="B138" s="51" t="s">
        <v>177</v>
      </c>
      <c r="C138" s="106" t="s">
        <v>219</v>
      </c>
      <c r="D138" s="89" t="s">
        <v>253</v>
      </c>
      <c r="E138" s="89" t="s">
        <v>254</v>
      </c>
      <c r="F138" s="89" t="s">
        <v>251</v>
      </c>
      <c r="G138" s="89" t="s">
        <v>252</v>
      </c>
      <c r="H138" s="257"/>
      <c r="I138" s="96"/>
      <c r="J138" s="79"/>
      <c r="K138" s="79"/>
      <c r="L138" s="79"/>
      <c r="M138" s="9"/>
      <c r="N138" s="16"/>
    </row>
    <row r="139" spans="2:17" x14ac:dyDescent="0.2">
      <c r="B139" s="84" t="s">
        <v>44</v>
      </c>
      <c r="C139" s="135">
        <v>0</v>
      </c>
      <c r="D139" s="87" t="s">
        <v>18</v>
      </c>
      <c r="E139" s="87" t="s">
        <v>18</v>
      </c>
      <c r="F139" s="87" t="s">
        <v>18</v>
      </c>
      <c r="G139" s="87" t="s">
        <v>18</v>
      </c>
      <c r="H139" s="126"/>
      <c r="I139" s="79"/>
      <c r="J139" s="79"/>
      <c r="K139" s="79"/>
      <c r="L139" s="79"/>
      <c r="M139" s="9"/>
    </row>
    <row r="140" spans="2:17" ht="12.75" customHeight="1" x14ac:dyDescent="0.2">
      <c r="B140" s="84" t="s">
        <v>45</v>
      </c>
      <c r="C140" s="135">
        <v>0</v>
      </c>
      <c r="D140" s="87" t="s">
        <v>18</v>
      </c>
      <c r="E140" s="85" t="s">
        <v>18</v>
      </c>
      <c r="F140" s="85" t="s">
        <v>18</v>
      </c>
      <c r="G140" s="85" t="s">
        <v>18</v>
      </c>
      <c r="H140" s="126"/>
      <c r="I140" s="79"/>
      <c r="J140" s="79"/>
      <c r="K140" s="79"/>
      <c r="L140" s="79"/>
      <c r="M140" s="9"/>
    </row>
    <row r="141" spans="2:17" x14ac:dyDescent="0.2">
      <c r="B141" s="84" t="s">
        <v>46</v>
      </c>
      <c r="C141" s="135">
        <v>0</v>
      </c>
      <c r="D141" s="87" t="s">
        <v>18</v>
      </c>
      <c r="E141" s="85" t="s">
        <v>18</v>
      </c>
      <c r="F141" s="85" t="s">
        <v>18</v>
      </c>
      <c r="G141" s="85" t="s">
        <v>18</v>
      </c>
      <c r="H141" s="126"/>
      <c r="I141" s="79"/>
      <c r="J141" s="79"/>
      <c r="K141" s="79"/>
      <c r="L141" s="79"/>
      <c r="M141" s="9"/>
    </row>
    <row r="142" spans="2:17" x14ac:dyDescent="0.2">
      <c r="B142" s="84" t="s">
        <v>47</v>
      </c>
      <c r="C142" s="135">
        <v>0</v>
      </c>
      <c r="D142" s="85" t="s">
        <v>18</v>
      </c>
      <c r="E142" s="85" t="s">
        <v>18</v>
      </c>
      <c r="F142" s="85" t="s">
        <v>18</v>
      </c>
      <c r="G142" s="85" t="s">
        <v>18</v>
      </c>
      <c r="H142" s="126"/>
      <c r="I142" s="79"/>
      <c r="J142" s="79"/>
      <c r="K142" s="79"/>
      <c r="L142" s="79"/>
      <c r="M142" s="9"/>
    </row>
    <row r="143" spans="2:17" x14ac:dyDescent="0.2">
      <c r="B143" s="84" t="s">
        <v>48</v>
      </c>
      <c r="C143" s="135">
        <v>0</v>
      </c>
      <c r="D143" s="85" t="s">
        <v>18</v>
      </c>
      <c r="E143" s="85" t="s">
        <v>18</v>
      </c>
      <c r="F143" s="85" t="s">
        <v>18</v>
      </c>
      <c r="G143" s="85" t="s">
        <v>18</v>
      </c>
      <c r="H143" s="126"/>
      <c r="I143" s="79"/>
      <c r="J143" s="79"/>
      <c r="K143" s="79"/>
      <c r="L143" s="79"/>
      <c r="M143" s="9"/>
    </row>
    <row r="144" spans="2:17" x14ac:dyDescent="0.2">
      <c r="B144" s="84" t="s">
        <v>49</v>
      </c>
      <c r="C144" s="135">
        <v>0</v>
      </c>
      <c r="D144" s="71" t="s">
        <v>18</v>
      </c>
      <c r="E144" s="71" t="s">
        <v>18</v>
      </c>
      <c r="F144" s="71" t="s">
        <v>18</v>
      </c>
      <c r="G144" s="71" t="s">
        <v>18</v>
      </c>
      <c r="H144" s="126"/>
      <c r="I144" s="79"/>
      <c r="J144" s="79"/>
      <c r="K144" s="79"/>
      <c r="L144" s="79"/>
      <c r="M144" s="9"/>
    </row>
    <row r="145" spans="2:43" ht="12" customHeight="1" x14ac:dyDescent="0.2">
      <c r="B145" s="84" t="s">
        <v>196</v>
      </c>
      <c r="C145" s="197">
        <f>100-C146</f>
        <v>100</v>
      </c>
      <c r="D145" s="261">
        <v>0</v>
      </c>
      <c r="E145" s="261">
        <v>0</v>
      </c>
      <c r="F145" s="258"/>
      <c r="G145" s="258"/>
      <c r="H145" s="126"/>
      <c r="I145" s="79"/>
      <c r="J145" s="79"/>
      <c r="K145" s="79"/>
      <c r="L145" s="79"/>
      <c r="M145" s="9"/>
    </row>
    <row r="146" spans="2:43" x14ac:dyDescent="0.2">
      <c r="B146" s="84" t="s">
        <v>13</v>
      </c>
      <c r="C146" s="197">
        <f>SUM(C139:C144)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289</v>
      </c>
      <c r="C148" s="351">
        <v>0</v>
      </c>
      <c r="D148" s="351">
        <f>C148+1</f>
        <v>1</v>
      </c>
      <c r="E148" s="351">
        <f>D148+1</f>
        <v>2</v>
      </c>
      <c r="F148" s="351">
        <f t="shared" ref="F148:AQ148" si="1">E148+1</f>
        <v>3</v>
      </c>
      <c r="G148" s="351">
        <f>F148+1</f>
        <v>4</v>
      </c>
      <c r="H148" s="351">
        <f t="shared" si="1"/>
        <v>5</v>
      </c>
      <c r="I148" s="351">
        <f t="shared" si="1"/>
        <v>6</v>
      </c>
      <c r="J148" s="351">
        <f t="shared" si="1"/>
        <v>7</v>
      </c>
      <c r="K148" s="351">
        <f t="shared" si="1"/>
        <v>8</v>
      </c>
      <c r="L148" s="351">
        <f t="shared" si="1"/>
        <v>9</v>
      </c>
      <c r="M148" s="351">
        <f t="shared" si="1"/>
        <v>10</v>
      </c>
      <c r="N148" s="351">
        <f t="shared" si="1"/>
        <v>11</v>
      </c>
      <c r="O148" s="351">
        <f t="shared" si="1"/>
        <v>12</v>
      </c>
      <c r="P148" s="351">
        <f t="shared" si="1"/>
        <v>13</v>
      </c>
      <c r="Q148" s="351">
        <f t="shared" si="1"/>
        <v>14</v>
      </c>
      <c r="R148" s="351">
        <f t="shared" si="1"/>
        <v>15</v>
      </c>
      <c r="S148" s="351">
        <f t="shared" si="1"/>
        <v>16</v>
      </c>
      <c r="T148" s="351">
        <f t="shared" si="1"/>
        <v>17</v>
      </c>
      <c r="U148" s="351">
        <f t="shared" si="1"/>
        <v>18</v>
      </c>
      <c r="V148" s="351">
        <f t="shared" si="1"/>
        <v>19</v>
      </c>
      <c r="W148" s="351">
        <f t="shared" si="1"/>
        <v>20</v>
      </c>
      <c r="X148" s="351">
        <f t="shared" si="1"/>
        <v>21</v>
      </c>
      <c r="Y148" s="351">
        <f t="shared" si="1"/>
        <v>22</v>
      </c>
      <c r="Z148" s="351">
        <f t="shared" si="1"/>
        <v>23</v>
      </c>
      <c r="AA148" s="351">
        <f t="shared" si="1"/>
        <v>24</v>
      </c>
      <c r="AB148" s="351">
        <f t="shared" si="1"/>
        <v>25</v>
      </c>
      <c r="AC148" s="351">
        <f t="shared" si="1"/>
        <v>26</v>
      </c>
      <c r="AD148" s="351">
        <f t="shared" si="1"/>
        <v>27</v>
      </c>
      <c r="AE148" s="351">
        <f t="shared" si="1"/>
        <v>28</v>
      </c>
      <c r="AF148" s="351">
        <f t="shared" si="1"/>
        <v>29</v>
      </c>
      <c r="AG148" s="351">
        <f t="shared" si="1"/>
        <v>30</v>
      </c>
      <c r="AH148" s="351">
        <f t="shared" si="1"/>
        <v>31</v>
      </c>
      <c r="AI148" s="351">
        <f t="shared" si="1"/>
        <v>32</v>
      </c>
      <c r="AJ148" s="351">
        <f t="shared" si="1"/>
        <v>33</v>
      </c>
      <c r="AK148" s="351">
        <f t="shared" si="1"/>
        <v>34</v>
      </c>
      <c r="AL148" s="351">
        <f t="shared" si="1"/>
        <v>35</v>
      </c>
      <c r="AM148" s="351">
        <f t="shared" si="1"/>
        <v>36</v>
      </c>
      <c r="AN148" s="351">
        <f t="shared" si="1"/>
        <v>37</v>
      </c>
      <c r="AO148" s="351">
        <f t="shared" si="1"/>
        <v>38</v>
      </c>
      <c r="AP148" s="351">
        <f t="shared" si="1"/>
        <v>39</v>
      </c>
      <c r="AQ148" s="351">
        <f t="shared" si="1"/>
        <v>40</v>
      </c>
    </row>
    <row r="149" spans="2:43" x14ac:dyDescent="0.2">
      <c r="B149" s="237" t="s">
        <v>221</v>
      </c>
      <c r="C149" s="270">
        <v>0</v>
      </c>
      <c r="D149" s="270">
        <v>0</v>
      </c>
      <c r="E149" s="270">
        <v>0</v>
      </c>
      <c r="F149" s="270">
        <v>0</v>
      </c>
      <c r="G149" s="270">
        <v>0</v>
      </c>
      <c r="H149" s="270">
        <v>0</v>
      </c>
      <c r="I149" s="270">
        <v>0</v>
      </c>
      <c r="J149" s="270">
        <v>0</v>
      </c>
      <c r="K149" s="270">
        <v>0</v>
      </c>
      <c r="L149" s="270">
        <v>0</v>
      </c>
      <c r="M149" s="270">
        <v>0</v>
      </c>
      <c r="N149" s="270">
        <v>0</v>
      </c>
      <c r="O149" s="270">
        <v>0</v>
      </c>
      <c r="P149" s="270">
        <v>0</v>
      </c>
      <c r="Q149" s="270">
        <v>0</v>
      </c>
      <c r="R149" s="270">
        <v>0</v>
      </c>
      <c r="S149" s="270">
        <v>0</v>
      </c>
      <c r="T149" s="270">
        <v>0</v>
      </c>
      <c r="U149" s="270">
        <v>0</v>
      </c>
      <c r="V149" s="270">
        <v>0</v>
      </c>
      <c r="W149" s="270">
        <v>0</v>
      </c>
      <c r="X149" s="270">
        <v>0</v>
      </c>
      <c r="Y149" s="270">
        <v>0</v>
      </c>
      <c r="Z149" s="270">
        <v>0</v>
      </c>
      <c r="AA149" s="270">
        <v>0</v>
      </c>
      <c r="AB149" s="270">
        <v>0</v>
      </c>
      <c r="AC149" s="270"/>
      <c r="AD149" s="270"/>
      <c r="AE149" s="270"/>
      <c r="AF149" s="270"/>
      <c r="AG149" s="270"/>
      <c r="AH149" s="270"/>
      <c r="AI149" s="270"/>
      <c r="AJ149" s="270"/>
      <c r="AK149" s="270"/>
      <c r="AL149" s="270"/>
      <c r="AM149" s="270"/>
      <c r="AN149" s="270"/>
      <c r="AO149" s="270"/>
      <c r="AP149" s="270"/>
      <c r="AQ149" s="270"/>
    </row>
    <row r="150" spans="2:43" x14ac:dyDescent="0.2">
      <c r="B150" s="237" t="s">
        <v>208</v>
      </c>
      <c r="C150" s="274">
        <v>0</v>
      </c>
      <c r="D150" s="270">
        <v>0</v>
      </c>
      <c r="E150" s="274">
        <v>0</v>
      </c>
      <c r="F150" s="274">
        <v>0</v>
      </c>
      <c r="G150" s="274">
        <v>0</v>
      </c>
      <c r="H150" s="274">
        <v>0</v>
      </c>
      <c r="I150" s="274">
        <v>0</v>
      </c>
      <c r="J150" s="274">
        <v>0</v>
      </c>
      <c r="K150" s="274">
        <v>0</v>
      </c>
      <c r="L150" s="274">
        <v>0</v>
      </c>
      <c r="M150" s="274">
        <v>0</v>
      </c>
      <c r="N150" s="274">
        <v>0</v>
      </c>
      <c r="O150" s="274">
        <v>0</v>
      </c>
      <c r="P150" s="274">
        <v>0</v>
      </c>
      <c r="Q150" s="274">
        <v>0</v>
      </c>
      <c r="R150" s="274">
        <v>0</v>
      </c>
      <c r="S150" s="274">
        <v>0</v>
      </c>
      <c r="T150" s="274">
        <v>0</v>
      </c>
      <c r="U150" s="274">
        <v>0</v>
      </c>
      <c r="V150" s="274">
        <v>0</v>
      </c>
      <c r="W150" s="274">
        <v>0</v>
      </c>
      <c r="X150" s="274">
        <v>0</v>
      </c>
      <c r="Y150" s="274">
        <v>0</v>
      </c>
      <c r="Z150" s="274">
        <v>0</v>
      </c>
      <c r="AA150" s="274">
        <v>0</v>
      </c>
      <c r="AB150" s="274">
        <v>0</v>
      </c>
      <c r="AC150" s="274"/>
      <c r="AD150" s="274"/>
      <c r="AE150" s="274"/>
      <c r="AF150" s="274"/>
      <c r="AG150" s="274"/>
      <c r="AH150" s="274"/>
      <c r="AI150" s="274"/>
      <c r="AJ150" s="274"/>
      <c r="AK150" s="274"/>
      <c r="AL150" s="274"/>
      <c r="AM150" s="274"/>
      <c r="AN150" s="274"/>
      <c r="AO150" s="274"/>
      <c r="AP150" s="274"/>
      <c r="AQ150" s="274"/>
    </row>
    <row r="151" spans="2:43" ht="13.5" customHeight="1" x14ac:dyDescent="0.2">
      <c r="B151" s="357" t="s">
        <v>256</v>
      </c>
      <c r="C151" s="270">
        <v>0</v>
      </c>
      <c r="D151" s="270">
        <v>0</v>
      </c>
      <c r="E151" s="270">
        <v>0</v>
      </c>
      <c r="F151" s="270">
        <v>0</v>
      </c>
      <c r="G151" s="270">
        <v>0</v>
      </c>
      <c r="H151" s="270">
        <v>0</v>
      </c>
      <c r="I151" s="270">
        <v>0</v>
      </c>
      <c r="J151" s="270">
        <v>0</v>
      </c>
      <c r="K151" s="270">
        <v>0</v>
      </c>
      <c r="L151" s="270">
        <v>0</v>
      </c>
      <c r="M151" s="270">
        <v>0</v>
      </c>
      <c r="N151" s="270">
        <v>0</v>
      </c>
      <c r="O151" s="270">
        <v>0</v>
      </c>
      <c r="P151" s="270">
        <v>0</v>
      </c>
      <c r="Q151" s="270">
        <v>0</v>
      </c>
      <c r="R151" s="270">
        <v>0</v>
      </c>
      <c r="S151" s="270">
        <v>0</v>
      </c>
      <c r="T151" s="270">
        <v>0</v>
      </c>
      <c r="U151" s="270">
        <v>0</v>
      </c>
      <c r="V151" s="270">
        <v>0</v>
      </c>
      <c r="W151" s="270">
        <v>0</v>
      </c>
      <c r="X151" s="270">
        <v>0</v>
      </c>
      <c r="Y151" s="270">
        <v>0</v>
      </c>
      <c r="Z151" s="270">
        <v>0</v>
      </c>
      <c r="AA151" s="270">
        <v>0</v>
      </c>
      <c r="AB151" s="270">
        <v>0</v>
      </c>
      <c r="AC151" s="270"/>
      <c r="AD151" s="270"/>
      <c r="AE151" s="270"/>
      <c r="AF151" s="270"/>
      <c r="AG151" s="270"/>
      <c r="AH151" s="270"/>
      <c r="AI151" s="270"/>
      <c r="AJ151" s="270"/>
      <c r="AK151" s="270"/>
      <c r="AL151" s="270"/>
      <c r="AM151" s="270"/>
      <c r="AN151" s="270"/>
      <c r="AO151" s="270"/>
      <c r="AP151" s="270"/>
      <c r="AQ151" s="270"/>
    </row>
    <row r="152" spans="2:43" ht="13.5" customHeight="1" x14ac:dyDescent="0.2">
      <c r="B152" s="354" t="s">
        <v>369</v>
      </c>
      <c r="D152" s="9"/>
      <c r="E152" s="9"/>
      <c r="F152" s="9"/>
      <c r="G152" s="9"/>
      <c r="H152" s="9"/>
      <c r="I152" s="9"/>
      <c r="J152" s="9"/>
      <c r="K152" s="9"/>
      <c r="L152" s="9"/>
      <c r="M152" s="9"/>
    </row>
    <row r="153" spans="2:43" ht="13.5" customHeight="1" x14ac:dyDescent="0.2">
      <c r="B153" s="99" t="s">
        <v>348</v>
      </c>
      <c r="C153" s="353">
        <v>0</v>
      </c>
      <c r="D153" s="353">
        <v>0</v>
      </c>
      <c r="E153" s="353">
        <v>0</v>
      </c>
      <c r="F153" s="353">
        <v>0</v>
      </c>
      <c r="G153" s="353">
        <v>0</v>
      </c>
      <c r="H153" s="353">
        <v>0</v>
      </c>
      <c r="I153" s="353">
        <v>0</v>
      </c>
      <c r="J153" s="353">
        <v>0</v>
      </c>
      <c r="K153" s="353">
        <v>0</v>
      </c>
      <c r="L153" s="353">
        <v>0</v>
      </c>
      <c r="M153" s="353">
        <v>0</v>
      </c>
      <c r="N153" s="353">
        <v>0</v>
      </c>
      <c r="O153" s="353">
        <v>0</v>
      </c>
      <c r="P153" s="353">
        <v>0</v>
      </c>
      <c r="Q153" s="353">
        <v>0</v>
      </c>
      <c r="R153" s="353">
        <v>0</v>
      </c>
      <c r="S153" s="353">
        <v>0</v>
      </c>
      <c r="T153" s="353">
        <v>0</v>
      </c>
      <c r="U153" s="353">
        <v>0</v>
      </c>
      <c r="V153" s="353">
        <v>0</v>
      </c>
      <c r="W153" s="353">
        <v>0</v>
      </c>
      <c r="X153" s="353">
        <v>0</v>
      </c>
      <c r="Y153" s="353">
        <v>0</v>
      </c>
      <c r="Z153" s="353">
        <v>0</v>
      </c>
      <c r="AA153" s="353">
        <v>0</v>
      </c>
      <c r="AB153" s="353">
        <v>0</v>
      </c>
      <c r="AC153" s="353"/>
      <c r="AD153" s="353"/>
      <c r="AE153" s="353"/>
      <c r="AF153" s="353"/>
      <c r="AG153" s="353"/>
      <c r="AH153" s="353"/>
      <c r="AI153" s="353"/>
      <c r="AJ153" s="353"/>
      <c r="AK153" s="353"/>
      <c r="AL153" s="353"/>
      <c r="AM153" s="353"/>
      <c r="AN153" s="353"/>
      <c r="AO153" s="353"/>
      <c r="AP153" s="353"/>
      <c r="AQ153" s="353"/>
    </row>
    <row r="154" spans="2:43" ht="13.5" customHeight="1" x14ac:dyDescent="0.2">
      <c r="B154" s="99" t="s">
        <v>355</v>
      </c>
      <c r="C154" s="356">
        <v>0</v>
      </c>
      <c r="D154" s="356">
        <v>0</v>
      </c>
      <c r="E154" s="356">
        <v>0</v>
      </c>
      <c r="F154" s="356">
        <v>0</v>
      </c>
      <c r="G154" s="356">
        <v>0</v>
      </c>
      <c r="H154" s="356">
        <v>0</v>
      </c>
      <c r="I154" s="356">
        <v>0</v>
      </c>
      <c r="J154" s="356">
        <v>0</v>
      </c>
      <c r="K154" s="356">
        <v>0</v>
      </c>
      <c r="L154" s="356">
        <v>0</v>
      </c>
      <c r="M154" s="356">
        <v>0</v>
      </c>
      <c r="N154" s="356">
        <v>0</v>
      </c>
      <c r="O154" s="399">
        <v>0</v>
      </c>
      <c r="P154" s="399">
        <v>0</v>
      </c>
      <c r="Q154" s="356">
        <v>0</v>
      </c>
      <c r="R154" s="399">
        <v>0</v>
      </c>
      <c r="S154" s="399">
        <v>0</v>
      </c>
      <c r="T154" s="399">
        <v>0</v>
      </c>
      <c r="U154" s="399">
        <v>0</v>
      </c>
      <c r="V154" s="399">
        <v>0</v>
      </c>
      <c r="W154" s="399">
        <v>0</v>
      </c>
      <c r="X154" s="399">
        <v>0</v>
      </c>
      <c r="Y154" s="399">
        <v>0</v>
      </c>
      <c r="Z154" s="399">
        <v>0</v>
      </c>
      <c r="AA154" s="356">
        <v>0</v>
      </c>
      <c r="AB154" s="399">
        <v>0</v>
      </c>
      <c r="AC154" s="356"/>
      <c r="AD154" s="356"/>
      <c r="AE154" s="356"/>
      <c r="AF154" s="356"/>
      <c r="AG154" s="356"/>
      <c r="AH154" s="356"/>
      <c r="AI154" s="356"/>
      <c r="AJ154" s="356"/>
      <c r="AK154" s="356"/>
      <c r="AL154" s="356"/>
      <c r="AM154" s="356"/>
      <c r="AN154" s="356"/>
      <c r="AO154" s="356"/>
      <c r="AP154" s="356"/>
      <c r="AQ154" s="356"/>
    </row>
    <row r="155" spans="2:43" ht="13.5" customHeight="1" x14ac:dyDescent="0.2">
      <c r="B155" s="354" t="s">
        <v>290</v>
      </c>
      <c r="C155" s="358"/>
      <c r="D155" s="358"/>
      <c r="E155" s="358"/>
      <c r="F155" s="358"/>
      <c r="G155" s="358"/>
      <c r="H155" s="358"/>
      <c r="I155" s="358"/>
      <c r="J155" s="358"/>
      <c r="K155" s="358"/>
      <c r="L155" s="358"/>
      <c r="M155" s="358"/>
      <c r="N155" s="358"/>
      <c r="O155" s="358"/>
      <c r="P155" s="358"/>
      <c r="Q155" s="358"/>
      <c r="R155" s="358"/>
      <c r="S155" s="358"/>
      <c r="T155" s="358"/>
      <c r="U155" s="358"/>
      <c r="V155" s="358"/>
      <c r="W155" s="358"/>
      <c r="X155" s="358"/>
      <c r="Y155" s="358"/>
      <c r="Z155" s="358"/>
      <c r="AA155" s="358"/>
      <c r="AB155" s="358"/>
      <c r="AC155" s="358"/>
      <c r="AD155" s="358"/>
      <c r="AE155" s="358"/>
      <c r="AF155" s="358"/>
      <c r="AG155" s="358"/>
      <c r="AH155" s="358"/>
      <c r="AI155" s="358"/>
      <c r="AJ155" s="358"/>
      <c r="AK155" s="358"/>
      <c r="AL155" s="358"/>
      <c r="AM155" s="358"/>
      <c r="AN155" s="358"/>
      <c r="AO155" s="358"/>
      <c r="AP155" s="358"/>
      <c r="AQ155" s="359"/>
    </row>
    <row r="156" spans="2:43" ht="13.5" customHeight="1" x14ac:dyDescent="0.2">
      <c r="B156" s="99" t="s">
        <v>238</v>
      </c>
      <c r="C156" s="355"/>
      <c r="D156" s="356"/>
      <c r="E156" s="356"/>
      <c r="F156" s="356"/>
      <c r="G156" s="356"/>
      <c r="H156" s="356"/>
      <c r="I156" s="356"/>
      <c r="J156" s="356"/>
      <c r="K156" s="356"/>
      <c r="L156" s="356"/>
      <c r="M156" s="356"/>
      <c r="N156" s="356"/>
      <c r="O156" s="356"/>
      <c r="P156" s="356"/>
      <c r="Q156" s="356"/>
      <c r="R156" s="356"/>
      <c r="S156" s="356"/>
      <c r="T156" s="356"/>
      <c r="U156" s="356"/>
      <c r="V156" s="356"/>
      <c r="W156" s="356"/>
      <c r="X156" s="356"/>
      <c r="Y156" s="356"/>
      <c r="Z156" s="356"/>
      <c r="AA156" s="356"/>
      <c r="AB156" s="356"/>
      <c r="AC156" s="356"/>
      <c r="AD156" s="356"/>
      <c r="AE156" s="356"/>
      <c r="AF156" s="356"/>
      <c r="AG156" s="356"/>
      <c r="AH156" s="356"/>
      <c r="AI156" s="356"/>
      <c r="AJ156" s="356"/>
      <c r="AK156" s="356"/>
      <c r="AL156" s="356"/>
      <c r="AM156" s="356"/>
      <c r="AN156" s="356"/>
      <c r="AO156" s="356"/>
      <c r="AP156" s="356"/>
      <c r="AQ156" s="356"/>
    </row>
    <row r="157" spans="2:43" x14ac:dyDescent="0.2">
      <c r="B157" s="84" t="s">
        <v>12</v>
      </c>
      <c r="C157" s="352"/>
      <c r="D157" s="353"/>
      <c r="E157" s="353"/>
      <c r="F157" s="353"/>
      <c r="G157" s="353"/>
      <c r="H157" s="353"/>
      <c r="I157" s="353"/>
      <c r="J157" s="353"/>
      <c r="K157" s="353"/>
      <c r="L157" s="353"/>
      <c r="M157" s="353"/>
      <c r="N157" s="353"/>
      <c r="O157" s="353"/>
      <c r="P157" s="353"/>
      <c r="Q157" s="353"/>
      <c r="R157" s="353"/>
      <c r="S157" s="353"/>
      <c r="T157" s="353"/>
      <c r="U157" s="353"/>
      <c r="V157" s="353"/>
      <c r="W157" s="353"/>
      <c r="X157" s="353"/>
      <c r="Y157" s="353"/>
      <c r="Z157" s="353"/>
      <c r="AA157" s="353"/>
      <c r="AB157" s="353"/>
      <c r="AC157" s="353"/>
      <c r="AD157" s="353"/>
      <c r="AE157" s="353"/>
      <c r="AF157" s="353"/>
      <c r="AG157" s="353"/>
      <c r="AH157" s="353"/>
      <c r="AI157" s="353"/>
      <c r="AJ157" s="353"/>
      <c r="AK157" s="353"/>
      <c r="AL157" s="353"/>
      <c r="AM157" s="353"/>
      <c r="AN157" s="353"/>
      <c r="AO157" s="353"/>
      <c r="AP157" s="353"/>
      <c r="AQ157" s="353"/>
    </row>
    <row r="158" spans="2:43" ht="12" customHeight="1" x14ac:dyDescent="0.2">
      <c r="B158" s="360" t="s">
        <v>15</v>
      </c>
      <c r="C158" s="361"/>
      <c r="D158" s="362"/>
      <c r="E158" s="362"/>
      <c r="F158" s="362"/>
      <c r="G158" s="362"/>
      <c r="H158" s="362"/>
      <c r="I158" s="362"/>
      <c r="J158" s="362"/>
      <c r="K158" s="362"/>
      <c r="L158" s="362"/>
      <c r="M158" s="362"/>
      <c r="N158" s="362"/>
      <c r="O158" s="362"/>
      <c r="P158" s="362"/>
      <c r="Q158" s="362"/>
      <c r="R158" s="362"/>
      <c r="S158" s="362"/>
      <c r="T158" s="362"/>
      <c r="U158" s="362"/>
      <c r="V158" s="362"/>
      <c r="W158" s="362"/>
      <c r="X158" s="362"/>
      <c r="Y158" s="362"/>
      <c r="Z158" s="362"/>
      <c r="AA158" s="362"/>
      <c r="AB158" s="362"/>
      <c r="AC158" s="362"/>
      <c r="AD158" s="362"/>
      <c r="AE158" s="362"/>
      <c r="AF158" s="362"/>
      <c r="AG158" s="362"/>
      <c r="AH158" s="362"/>
      <c r="AI158" s="362"/>
      <c r="AJ158" s="362"/>
      <c r="AK158" s="362"/>
      <c r="AL158" s="362"/>
      <c r="AM158" s="362"/>
      <c r="AN158" s="362"/>
      <c r="AO158" s="362"/>
      <c r="AP158" s="362"/>
      <c r="AQ158" s="362"/>
    </row>
    <row r="159" spans="2:43" ht="12" customHeight="1" x14ac:dyDescent="0.2">
      <c r="B159" s="354" t="s">
        <v>296</v>
      </c>
      <c r="C159" s="358"/>
      <c r="D159" s="358"/>
      <c r="E159" s="358"/>
      <c r="F159" s="358"/>
      <c r="G159" s="358"/>
      <c r="H159" s="358"/>
      <c r="I159" s="358"/>
      <c r="J159" s="358"/>
      <c r="K159" s="358"/>
      <c r="L159" s="358"/>
      <c r="M159" s="358"/>
      <c r="N159" s="358"/>
      <c r="O159" s="358"/>
      <c r="P159" s="358"/>
      <c r="Q159" s="358"/>
      <c r="R159" s="358"/>
      <c r="S159" s="358"/>
      <c r="T159" s="358"/>
      <c r="U159" s="358"/>
      <c r="V159" s="358"/>
      <c r="W159" s="358"/>
      <c r="X159" s="358"/>
      <c r="Y159" s="358"/>
      <c r="Z159" s="358"/>
      <c r="AA159" s="358"/>
      <c r="AB159" s="358"/>
      <c r="AC159" s="358"/>
      <c r="AD159" s="358"/>
      <c r="AE159" s="358"/>
      <c r="AF159" s="358"/>
      <c r="AG159" s="358"/>
      <c r="AH159" s="358"/>
      <c r="AI159" s="358"/>
      <c r="AJ159" s="358"/>
      <c r="AK159" s="358"/>
      <c r="AL159" s="358"/>
      <c r="AM159" s="358"/>
      <c r="AN159" s="358"/>
      <c r="AO159" s="358"/>
      <c r="AP159" s="358"/>
      <c r="AQ159" s="359"/>
    </row>
    <row r="160" spans="2:43" ht="12" customHeight="1" x14ac:dyDescent="0.2">
      <c r="B160" s="99" t="s">
        <v>107</v>
      </c>
      <c r="C160" s="362"/>
      <c r="D160" s="362"/>
      <c r="E160" s="356"/>
      <c r="F160" s="356"/>
      <c r="G160" s="356"/>
      <c r="H160" s="356"/>
      <c r="I160" s="356"/>
      <c r="J160" s="356"/>
      <c r="K160" s="356"/>
      <c r="L160" s="356"/>
      <c r="M160" s="356"/>
      <c r="N160" s="356"/>
      <c r="O160" s="356"/>
      <c r="P160" s="356"/>
      <c r="Q160" s="356"/>
      <c r="R160" s="356"/>
      <c r="S160" s="356"/>
      <c r="T160" s="356"/>
      <c r="U160" s="356"/>
      <c r="V160" s="356"/>
      <c r="W160" s="356"/>
      <c r="X160" s="356"/>
      <c r="Y160" s="356"/>
      <c r="Z160" s="356"/>
      <c r="AA160" s="356"/>
      <c r="AB160" s="356"/>
      <c r="AC160" s="356"/>
      <c r="AD160" s="356"/>
      <c r="AE160" s="356"/>
      <c r="AF160" s="356"/>
      <c r="AG160" s="356"/>
      <c r="AH160" s="356"/>
      <c r="AI160" s="356"/>
      <c r="AJ160" s="356"/>
      <c r="AK160" s="356"/>
      <c r="AL160" s="356"/>
      <c r="AM160" s="356"/>
      <c r="AN160" s="356"/>
      <c r="AO160" s="356"/>
      <c r="AP160" s="356"/>
      <c r="AQ160" s="356"/>
    </row>
    <row r="161" spans="1:103" ht="12" customHeight="1" x14ac:dyDescent="0.2">
      <c r="B161" s="360" t="s">
        <v>106</v>
      </c>
      <c r="C161" s="362"/>
      <c r="D161" s="362"/>
      <c r="E161" s="362"/>
      <c r="F161" s="362"/>
      <c r="G161" s="362"/>
      <c r="H161" s="362"/>
      <c r="I161" s="362"/>
      <c r="J161" s="362"/>
      <c r="K161" s="362"/>
      <c r="L161" s="362"/>
      <c r="M161" s="362"/>
      <c r="N161" s="362"/>
      <c r="O161" s="362"/>
      <c r="P161" s="362"/>
      <c r="Q161" s="362"/>
      <c r="R161" s="362"/>
      <c r="S161" s="362"/>
      <c r="T161" s="362"/>
      <c r="U161" s="362"/>
      <c r="V161" s="362"/>
      <c r="W161" s="362"/>
      <c r="X161" s="362"/>
      <c r="Y161" s="362"/>
      <c r="Z161" s="362"/>
      <c r="AA161" s="362"/>
      <c r="AB161" s="362"/>
      <c r="AC161" s="362"/>
      <c r="AD161" s="362"/>
      <c r="AE161" s="362"/>
      <c r="AF161" s="362"/>
      <c r="AG161" s="362"/>
      <c r="AH161" s="362"/>
      <c r="AI161" s="362"/>
      <c r="AJ161" s="362"/>
      <c r="AK161" s="362"/>
      <c r="AL161" s="362"/>
      <c r="AM161" s="362"/>
      <c r="AN161" s="362"/>
      <c r="AO161" s="362"/>
      <c r="AP161" s="362"/>
      <c r="AQ161" s="362"/>
    </row>
    <row r="162" spans="1:103" x14ac:dyDescent="0.2">
      <c r="B162" s="354" t="s">
        <v>292</v>
      </c>
      <c r="C162" s="358"/>
      <c r="D162" s="358"/>
      <c r="E162" s="358"/>
      <c r="F162" s="358"/>
      <c r="G162" s="358"/>
      <c r="H162" s="358"/>
      <c r="I162" s="358"/>
      <c r="J162" s="358"/>
      <c r="K162" s="358"/>
      <c r="L162" s="358"/>
      <c r="M162" s="358"/>
      <c r="N162" s="358"/>
      <c r="O162" s="358"/>
      <c r="P162" s="358"/>
      <c r="Q162" s="358"/>
      <c r="R162" s="358"/>
      <c r="S162" s="358"/>
      <c r="T162" s="358"/>
      <c r="U162" s="358"/>
      <c r="V162" s="358"/>
      <c r="W162" s="358"/>
      <c r="X162" s="358"/>
      <c r="Y162" s="358"/>
      <c r="Z162" s="358"/>
      <c r="AA162" s="358"/>
      <c r="AB162" s="358"/>
      <c r="AC162" s="358"/>
      <c r="AD162" s="358"/>
      <c r="AE162" s="358"/>
      <c r="AF162" s="358"/>
      <c r="AG162" s="358"/>
      <c r="AH162" s="358"/>
      <c r="AI162" s="358"/>
      <c r="AJ162" s="358"/>
      <c r="AK162" s="358"/>
      <c r="AL162" s="358"/>
      <c r="AM162" s="358"/>
      <c r="AN162" s="358"/>
      <c r="AO162" s="358"/>
      <c r="AP162" s="358"/>
      <c r="AQ162" s="359"/>
    </row>
    <row r="163" spans="1:103" x14ac:dyDescent="0.2">
      <c r="B163" s="99" t="s">
        <v>4</v>
      </c>
      <c r="C163" s="355"/>
      <c r="D163" s="356"/>
      <c r="E163" s="356"/>
      <c r="F163" s="356"/>
      <c r="G163" s="356"/>
      <c r="H163" s="356"/>
      <c r="I163" s="356"/>
      <c r="J163" s="356"/>
      <c r="K163" s="356"/>
      <c r="L163" s="356"/>
      <c r="M163" s="356"/>
      <c r="N163" s="356"/>
      <c r="O163" s="356"/>
      <c r="P163" s="356"/>
      <c r="Q163" s="356"/>
      <c r="R163" s="356"/>
      <c r="S163" s="356"/>
      <c r="T163" s="356"/>
      <c r="U163" s="356"/>
      <c r="V163" s="356"/>
      <c r="W163" s="356"/>
      <c r="X163" s="356"/>
      <c r="Y163" s="356"/>
      <c r="Z163" s="356"/>
      <c r="AA163" s="356"/>
      <c r="AB163" s="356"/>
      <c r="AC163" s="356"/>
      <c r="AD163" s="356"/>
      <c r="AE163" s="356"/>
      <c r="AF163" s="356"/>
      <c r="AG163" s="356"/>
      <c r="AH163" s="356"/>
      <c r="AI163" s="356"/>
      <c r="AJ163" s="356"/>
      <c r="AK163" s="356"/>
      <c r="AL163" s="356"/>
      <c r="AM163" s="356"/>
      <c r="AN163" s="356"/>
      <c r="AO163" s="356"/>
      <c r="AP163" s="356"/>
      <c r="AQ163" s="356"/>
    </row>
    <row r="164" spans="1:103" x14ac:dyDescent="0.2">
      <c r="B164" s="84" t="s">
        <v>5</v>
      </c>
      <c r="C164" s="352"/>
      <c r="D164" s="353"/>
      <c r="E164" s="353"/>
      <c r="F164" s="353"/>
      <c r="G164" s="353"/>
      <c r="H164" s="353"/>
      <c r="I164" s="353"/>
      <c r="J164" s="353"/>
      <c r="K164" s="353"/>
      <c r="L164" s="353"/>
      <c r="M164" s="353"/>
      <c r="N164" s="353"/>
      <c r="O164" s="353"/>
      <c r="P164" s="353"/>
      <c r="Q164" s="353"/>
      <c r="R164" s="353"/>
      <c r="S164" s="353"/>
      <c r="T164" s="353"/>
      <c r="U164" s="353"/>
      <c r="V164" s="353"/>
      <c r="W164" s="353"/>
      <c r="X164" s="353"/>
      <c r="Y164" s="353"/>
      <c r="Z164" s="353"/>
      <c r="AA164" s="353"/>
      <c r="AB164" s="353"/>
      <c r="AC164" s="353"/>
      <c r="AD164" s="353"/>
      <c r="AE164" s="353"/>
      <c r="AF164" s="353"/>
      <c r="AG164" s="353"/>
      <c r="AH164" s="353"/>
      <c r="AI164" s="353"/>
      <c r="AJ164" s="353"/>
      <c r="AK164" s="353"/>
      <c r="AL164" s="353"/>
      <c r="AM164" s="353"/>
      <c r="AN164" s="353"/>
      <c r="AO164" s="353"/>
      <c r="AP164" s="353"/>
      <c r="AQ164" s="353"/>
    </row>
    <row r="165" spans="1:103" x14ac:dyDescent="0.2">
      <c r="B165" s="84" t="s">
        <v>185</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1:103" x14ac:dyDescent="0.2">
      <c r="B166" s="360" t="s">
        <v>186</v>
      </c>
      <c r="C166" s="361"/>
      <c r="D166" s="362"/>
      <c r="E166" s="362"/>
      <c r="F166" s="362"/>
      <c r="G166" s="362"/>
      <c r="H166" s="362"/>
      <c r="I166" s="362"/>
      <c r="J166" s="362"/>
      <c r="K166" s="362"/>
      <c r="L166" s="362"/>
      <c r="M166" s="362"/>
      <c r="N166" s="362"/>
      <c r="O166" s="362"/>
      <c r="P166" s="362"/>
      <c r="Q166" s="362"/>
      <c r="R166" s="362"/>
      <c r="S166" s="362"/>
      <c r="T166" s="362"/>
      <c r="U166" s="362"/>
      <c r="V166" s="362"/>
      <c r="W166" s="362"/>
      <c r="X166" s="362"/>
      <c r="Y166" s="362"/>
      <c r="Z166" s="362"/>
      <c r="AA166" s="362"/>
      <c r="AB166" s="362"/>
      <c r="AC166" s="362"/>
      <c r="AD166" s="362"/>
      <c r="AE166" s="362"/>
      <c r="AF166" s="362"/>
      <c r="AG166" s="362"/>
      <c r="AH166" s="362"/>
      <c r="AI166" s="362"/>
      <c r="AJ166" s="362"/>
      <c r="AK166" s="362"/>
      <c r="AL166" s="362"/>
      <c r="AM166" s="362"/>
      <c r="AN166" s="362"/>
      <c r="AO166" s="362"/>
      <c r="AP166" s="362"/>
      <c r="AQ166" s="362"/>
    </row>
    <row r="167" spans="1:103" x14ac:dyDescent="0.2">
      <c r="B167" s="354" t="s">
        <v>293</v>
      </c>
      <c r="C167" s="358"/>
      <c r="D167" s="358"/>
      <c r="E167" s="358"/>
      <c r="F167" s="358"/>
      <c r="G167" s="358"/>
      <c r="H167" s="358"/>
      <c r="I167" s="358"/>
      <c r="J167" s="358"/>
      <c r="K167" s="358"/>
      <c r="L167" s="358"/>
      <c r="M167" s="358"/>
      <c r="N167" s="358"/>
      <c r="O167" s="358"/>
      <c r="P167" s="358"/>
      <c r="Q167" s="358"/>
      <c r="R167" s="358"/>
      <c r="S167" s="358"/>
      <c r="T167" s="358"/>
      <c r="U167" s="358"/>
      <c r="V167" s="358"/>
      <c r="W167" s="358"/>
      <c r="X167" s="358"/>
      <c r="Y167" s="358"/>
      <c r="Z167" s="358"/>
      <c r="AA167" s="358"/>
      <c r="AB167" s="358"/>
      <c r="AC167" s="358"/>
      <c r="AD167" s="358"/>
      <c r="AE167" s="358"/>
      <c r="AF167" s="358"/>
      <c r="AG167" s="358"/>
      <c r="AH167" s="358"/>
      <c r="AI167" s="358"/>
      <c r="AJ167" s="358"/>
      <c r="AK167" s="358"/>
      <c r="AL167" s="358"/>
      <c r="AM167" s="358"/>
      <c r="AN167" s="358"/>
      <c r="AO167" s="358"/>
      <c r="AP167" s="358"/>
      <c r="AQ167" s="359"/>
    </row>
    <row r="168" spans="1:103" x14ac:dyDescent="0.2">
      <c r="B168" s="99" t="s">
        <v>4</v>
      </c>
      <c r="C168" s="355"/>
      <c r="D168" s="356"/>
      <c r="E168" s="356"/>
      <c r="F168" s="356"/>
      <c r="G168" s="356"/>
      <c r="H168" s="356"/>
      <c r="I168" s="356"/>
      <c r="J168" s="356"/>
      <c r="K168" s="356"/>
      <c r="L168" s="356"/>
      <c r="M168" s="356"/>
      <c r="N168" s="356"/>
      <c r="O168" s="356"/>
      <c r="P168" s="356"/>
      <c r="Q168" s="356"/>
      <c r="R168" s="356"/>
      <c r="S168" s="356"/>
      <c r="T168" s="356"/>
      <c r="U168" s="356"/>
      <c r="V168" s="356"/>
      <c r="W168" s="356"/>
      <c r="X168" s="356"/>
      <c r="Y168" s="356"/>
      <c r="Z168" s="356"/>
      <c r="AA168" s="356"/>
      <c r="AB168" s="356"/>
      <c r="AC168" s="356"/>
      <c r="AD168" s="356"/>
      <c r="AE168" s="356"/>
      <c r="AF168" s="356"/>
      <c r="AG168" s="356"/>
      <c r="AH168" s="356"/>
      <c r="AI168" s="356"/>
      <c r="AJ168" s="356"/>
      <c r="AK168" s="356"/>
      <c r="AL168" s="356"/>
      <c r="AM168" s="356"/>
      <c r="AN168" s="356"/>
      <c r="AO168" s="356"/>
      <c r="AP168" s="356"/>
      <c r="AQ168" s="356"/>
    </row>
    <row r="169" spans="1:103" x14ac:dyDescent="0.2">
      <c r="B169" s="84" t="s">
        <v>5</v>
      </c>
      <c r="C169" s="352"/>
      <c r="D169" s="353"/>
      <c r="E169" s="353"/>
      <c r="F169" s="353"/>
      <c r="G169" s="353"/>
      <c r="H169" s="353"/>
      <c r="I169" s="353"/>
      <c r="J169" s="353"/>
      <c r="K169" s="353"/>
      <c r="L169" s="353"/>
      <c r="M169" s="353"/>
      <c r="N169" s="353"/>
      <c r="O169" s="353"/>
      <c r="P169" s="353"/>
      <c r="Q169" s="353"/>
      <c r="R169" s="353"/>
      <c r="S169" s="353"/>
      <c r="T169" s="353"/>
      <c r="U169" s="353"/>
      <c r="V169" s="353"/>
      <c r="W169" s="353"/>
      <c r="X169" s="353"/>
      <c r="Y169" s="353"/>
      <c r="Z169" s="353"/>
      <c r="AA169" s="353"/>
      <c r="AB169" s="353"/>
      <c r="AC169" s="353"/>
      <c r="AD169" s="353"/>
      <c r="AE169" s="353"/>
      <c r="AF169" s="353"/>
      <c r="AG169" s="353"/>
      <c r="AH169" s="353"/>
      <c r="AI169" s="353"/>
      <c r="AJ169" s="353"/>
      <c r="AK169" s="353"/>
      <c r="AL169" s="353"/>
      <c r="AM169" s="353"/>
      <c r="AN169" s="353"/>
      <c r="AO169" s="353"/>
      <c r="AP169" s="353"/>
      <c r="AQ169" s="353"/>
    </row>
    <row r="170" spans="1:103" s="123" customFormat="1" x14ac:dyDescent="0.2">
      <c r="A170" s="4"/>
      <c r="B170" s="377" t="s">
        <v>329</v>
      </c>
      <c r="C170" s="184"/>
      <c r="D170" s="382"/>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96"/>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78" t="s">
        <v>330</v>
      </c>
      <c r="C171" s="380"/>
      <c r="D171" s="384"/>
      <c r="E171" s="385"/>
      <c r="F171" s="385"/>
      <c r="G171" s="385"/>
      <c r="H171" s="385"/>
      <c r="I171" s="385"/>
      <c r="J171" s="385"/>
      <c r="K171" s="385"/>
      <c r="L171" s="385"/>
      <c r="M171" s="385"/>
      <c r="N171" s="385"/>
      <c r="O171" s="385"/>
      <c r="P171" s="385"/>
      <c r="Q171" s="385"/>
      <c r="R171" s="385"/>
      <c r="S171" s="385"/>
      <c r="T171" s="385"/>
      <c r="U171" s="385"/>
      <c r="V171" s="385"/>
      <c r="W171" s="385"/>
      <c r="X171" s="385"/>
      <c r="Y171" s="385"/>
      <c r="Z171" s="385"/>
      <c r="AA171" s="385"/>
      <c r="AB171" s="385"/>
      <c r="AC171" s="385"/>
      <c r="AD171" s="385"/>
      <c r="AE171" s="385"/>
      <c r="AF171" s="385"/>
      <c r="AG171" s="385"/>
      <c r="AH171" s="385"/>
      <c r="AI171" s="385"/>
      <c r="AJ171" s="385"/>
      <c r="AK171" s="385"/>
      <c r="AL171" s="385"/>
      <c r="AM171" s="385"/>
      <c r="AN171" s="385"/>
      <c r="AO171" s="385"/>
      <c r="AP171" s="385"/>
      <c r="AQ171" s="386"/>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78" t="s">
        <v>331</v>
      </c>
      <c r="C172" s="381"/>
      <c r="D172" s="387"/>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c r="AP172" s="160"/>
      <c r="AQ172" s="388"/>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78" t="s">
        <v>332</v>
      </c>
      <c r="C173" s="381"/>
      <c r="D173" s="387"/>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c r="AA173" s="160"/>
      <c r="AB173" s="160"/>
      <c r="AC173" s="160"/>
      <c r="AD173" s="160"/>
      <c r="AE173" s="160"/>
      <c r="AF173" s="160"/>
      <c r="AG173" s="160"/>
      <c r="AH173" s="160"/>
      <c r="AI173" s="160"/>
      <c r="AJ173" s="160"/>
      <c r="AK173" s="160"/>
      <c r="AL173" s="160"/>
      <c r="AM173" s="160"/>
      <c r="AN173" s="160"/>
      <c r="AO173" s="160"/>
      <c r="AP173" s="160"/>
      <c r="AQ173" s="388"/>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8" t="s">
        <v>333</v>
      </c>
      <c r="C174" s="381"/>
      <c r="D174" s="389"/>
      <c r="E174" s="390"/>
      <c r="F174" s="390"/>
      <c r="G174" s="390"/>
      <c r="H174" s="390"/>
      <c r="I174" s="390"/>
      <c r="J174" s="390"/>
      <c r="K174" s="390"/>
      <c r="L174" s="390"/>
      <c r="M174" s="390"/>
      <c r="N174" s="390"/>
      <c r="O174" s="390"/>
      <c r="P174" s="390"/>
      <c r="Q174" s="390"/>
      <c r="R174" s="390"/>
      <c r="S174" s="390"/>
      <c r="T174" s="390"/>
      <c r="U174" s="390"/>
      <c r="V174" s="390"/>
      <c r="W174" s="390"/>
      <c r="X174" s="390"/>
      <c r="Y174" s="390"/>
      <c r="Z174" s="390"/>
      <c r="AA174" s="390"/>
      <c r="AB174" s="390"/>
      <c r="AC174" s="390"/>
      <c r="AD174" s="390"/>
      <c r="AE174" s="390"/>
      <c r="AF174" s="390"/>
      <c r="AG174" s="390"/>
      <c r="AH174" s="390"/>
      <c r="AI174" s="390"/>
      <c r="AJ174" s="390"/>
      <c r="AK174" s="390"/>
      <c r="AL174" s="390"/>
      <c r="AM174" s="390"/>
      <c r="AN174" s="390"/>
      <c r="AO174" s="390"/>
      <c r="AP174" s="390"/>
      <c r="AQ174" s="317"/>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78" t="s">
        <v>334</v>
      </c>
      <c r="C175" s="394"/>
      <c r="D175" s="383">
        <f t="shared" ref="D175:AQ175" si="2">batt_computed_bank_capacity*batt_replacement_cost*(1+batt_replacement_cost_escal/100+inflation_rate/100)^(D148-1)</f>
        <v>0</v>
      </c>
      <c r="E175" s="383">
        <f t="shared" si="2"/>
        <v>0</v>
      </c>
      <c r="F175" s="383">
        <f t="shared" si="2"/>
        <v>0</v>
      </c>
      <c r="G175" s="383">
        <f t="shared" si="2"/>
        <v>0</v>
      </c>
      <c r="H175" s="383">
        <f t="shared" si="2"/>
        <v>0</v>
      </c>
      <c r="I175" s="383">
        <f t="shared" si="2"/>
        <v>0</v>
      </c>
      <c r="J175" s="383">
        <f t="shared" si="2"/>
        <v>0</v>
      </c>
      <c r="K175" s="383">
        <f t="shared" si="2"/>
        <v>0</v>
      </c>
      <c r="L175" s="383">
        <f t="shared" si="2"/>
        <v>0</v>
      </c>
      <c r="M175" s="383">
        <f t="shared" si="2"/>
        <v>0</v>
      </c>
      <c r="N175" s="383">
        <f t="shared" si="2"/>
        <v>0</v>
      </c>
      <c r="O175" s="383">
        <f t="shared" si="2"/>
        <v>0</v>
      </c>
      <c r="P175" s="383">
        <f t="shared" si="2"/>
        <v>0</v>
      </c>
      <c r="Q175" s="383">
        <f t="shared" si="2"/>
        <v>0</v>
      </c>
      <c r="R175" s="383">
        <f t="shared" si="2"/>
        <v>0</v>
      </c>
      <c r="S175" s="383">
        <f t="shared" si="2"/>
        <v>0</v>
      </c>
      <c r="T175" s="383">
        <f t="shared" si="2"/>
        <v>0</v>
      </c>
      <c r="U175" s="383">
        <f t="shared" si="2"/>
        <v>0</v>
      </c>
      <c r="V175" s="383">
        <f t="shared" si="2"/>
        <v>0</v>
      </c>
      <c r="W175" s="383">
        <f t="shared" si="2"/>
        <v>0</v>
      </c>
      <c r="X175" s="383">
        <f t="shared" si="2"/>
        <v>0</v>
      </c>
      <c r="Y175" s="383">
        <f t="shared" si="2"/>
        <v>0</v>
      </c>
      <c r="Z175" s="383">
        <f t="shared" si="2"/>
        <v>0</v>
      </c>
      <c r="AA175" s="383">
        <f t="shared" si="2"/>
        <v>0</v>
      </c>
      <c r="AB175" s="383">
        <f t="shared" si="2"/>
        <v>0</v>
      </c>
      <c r="AC175" s="383">
        <f t="shared" si="2"/>
        <v>0</v>
      </c>
      <c r="AD175" s="383">
        <f t="shared" si="2"/>
        <v>0</v>
      </c>
      <c r="AE175" s="383">
        <f t="shared" si="2"/>
        <v>0</v>
      </c>
      <c r="AF175" s="383">
        <f t="shared" si="2"/>
        <v>0</v>
      </c>
      <c r="AG175" s="383">
        <f t="shared" si="2"/>
        <v>0</v>
      </c>
      <c r="AH175" s="383">
        <f t="shared" si="2"/>
        <v>0</v>
      </c>
      <c r="AI175" s="383">
        <f t="shared" si="2"/>
        <v>0</v>
      </c>
      <c r="AJ175" s="383">
        <f t="shared" si="2"/>
        <v>0</v>
      </c>
      <c r="AK175" s="383">
        <f t="shared" si="2"/>
        <v>0</v>
      </c>
      <c r="AL175" s="383">
        <f t="shared" si="2"/>
        <v>0</v>
      </c>
      <c r="AM175" s="383">
        <f t="shared" si="2"/>
        <v>0</v>
      </c>
      <c r="AN175" s="383">
        <f t="shared" si="2"/>
        <v>0</v>
      </c>
      <c r="AO175" s="383">
        <f t="shared" si="2"/>
        <v>0</v>
      </c>
      <c r="AP175" s="383">
        <f t="shared" si="2"/>
        <v>0</v>
      </c>
      <c r="AQ175" s="383">
        <f t="shared" si="2"/>
        <v>0</v>
      </c>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91" t="s">
        <v>335</v>
      </c>
      <c r="C176" s="395"/>
      <c r="D176" s="392"/>
      <c r="E176" s="379"/>
      <c r="F176" s="379"/>
      <c r="G176" s="379"/>
      <c r="H176" s="379"/>
      <c r="I176" s="379"/>
      <c r="J176" s="379"/>
      <c r="K176" s="379"/>
      <c r="L176" s="379"/>
      <c r="M176" s="379"/>
      <c r="N176" s="379"/>
      <c r="O176" s="379"/>
      <c r="P176" s="379"/>
      <c r="Q176" s="379"/>
      <c r="R176" s="379"/>
      <c r="S176" s="379"/>
      <c r="T176" s="379"/>
      <c r="U176" s="379"/>
      <c r="V176" s="379"/>
      <c r="W176" s="379"/>
      <c r="X176" s="379"/>
      <c r="Y176" s="379"/>
      <c r="Z176" s="379"/>
      <c r="AA176" s="379"/>
      <c r="AB176" s="379"/>
      <c r="AC176" s="379"/>
      <c r="AD176" s="379"/>
      <c r="AE176" s="379"/>
      <c r="AF176" s="379"/>
      <c r="AG176" s="379"/>
      <c r="AH176" s="379"/>
      <c r="AI176" s="379"/>
      <c r="AJ176" s="379"/>
      <c r="AK176" s="379"/>
      <c r="AL176" s="379"/>
      <c r="AM176" s="379"/>
      <c r="AN176" s="379"/>
      <c r="AO176" s="379"/>
      <c r="AP176" s="379"/>
      <c r="AQ176" s="379"/>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91" t="s">
        <v>336</v>
      </c>
      <c r="C177" s="303"/>
      <c r="D177" s="393">
        <f>D175*D176</f>
        <v>0</v>
      </c>
      <c r="E177" s="345">
        <f t="shared" ref="E177:AQ177" si="3">E175*E176</f>
        <v>0</v>
      </c>
      <c r="F177" s="345">
        <f t="shared" si="3"/>
        <v>0</v>
      </c>
      <c r="G177" s="345">
        <f t="shared" si="3"/>
        <v>0</v>
      </c>
      <c r="H177" s="345">
        <f t="shared" si="3"/>
        <v>0</v>
      </c>
      <c r="I177" s="345">
        <f t="shared" si="3"/>
        <v>0</v>
      </c>
      <c r="J177" s="345">
        <f t="shared" si="3"/>
        <v>0</v>
      </c>
      <c r="K177" s="345">
        <f t="shared" si="3"/>
        <v>0</v>
      </c>
      <c r="L177" s="345">
        <f t="shared" si="3"/>
        <v>0</v>
      </c>
      <c r="M177" s="345">
        <f t="shared" si="3"/>
        <v>0</v>
      </c>
      <c r="N177" s="345">
        <f t="shared" si="3"/>
        <v>0</v>
      </c>
      <c r="O177" s="345">
        <f t="shared" si="3"/>
        <v>0</v>
      </c>
      <c r="P177" s="345">
        <f t="shared" si="3"/>
        <v>0</v>
      </c>
      <c r="Q177" s="345">
        <f t="shared" si="3"/>
        <v>0</v>
      </c>
      <c r="R177" s="345">
        <f t="shared" si="3"/>
        <v>0</v>
      </c>
      <c r="S177" s="345">
        <f t="shared" si="3"/>
        <v>0</v>
      </c>
      <c r="T177" s="345">
        <f t="shared" si="3"/>
        <v>0</v>
      </c>
      <c r="U177" s="345">
        <f t="shared" si="3"/>
        <v>0</v>
      </c>
      <c r="V177" s="345">
        <f t="shared" si="3"/>
        <v>0</v>
      </c>
      <c r="W177" s="345">
        <f t="shared" si="3"/>
        <v>0</v>
      </c>
      <c r="X177" s="345">
        <f t="shared" si="3"/>
        <v>0</v>
      </c>
      <c r="Y177" s="345">
        <f t="shared" si="3"/>
        <v>0</v>
      </c>
      <c r="Z177" s="345">
        <f t="shared" si="3"/>
        <v>0</v>
      </c>
      <c r="AA177" s="345">
        <f t="shared" si="3"/>
        <v>0</v>
      </c>
      <c r="AB177" s="345">
        <f t="shared" si="3"/>
        <v>0</v>
      </c>
      <c r="AC177" s="345">
        <f t="shared" si="3"/>
        <v>0</v>
      </c>
      <c r="AD177" s="345">
        <f t="shared" si="3"/>
        <v>0</v>
      </c>
      <c r="AE177" s="345">
        <f t="shared" si="3"/>
        <v>0</v>
      </c>
      <c r="AF177" s="345">
        <f t="shared" si="3"/>
        <v>0</v>
      </c>
      <c r="AG177" s="345">
        <f t="shared" si="3"/>
        <v>0</v>
      </c>
      <c r="AH177" s="345">
        <f t="shared" si="3"/>
        <v>0</v>
      </c>
      <c r="AI177" s="345">
        <f t="shared" si="3"/>
        <v>0</v>
      </c>
      <c r="AJ177" s="345">
        <f t="shared" si="3"/>
        <v>0</v>
      </c>
      <c r="AK177" s="345">
        <f t="shared" si="3"/>
        <v>0</v>
      </c>
      <c r="AL177" s="345">
        <f t="shared" si="3"/>
        <v>0</v>
      </c>
      <c r="AM177" s="345">
        <f t="shared" si="3"/>
        <v>0</v>
      </c>
      <c r="AN177" s="345">
        <f t="shared" si="3"/>
        <v>0</v>
      </c>
      <c r="AO177" s="345">
        <f t="shared" si="3"/>
        <v>0</v>
      </c>
      <c r="AP177" s="345">
        <f t="shared" si="3"/>
        <v>0</v>
      </c>
      <c r="AQ177" s="345">
        <f t="shared" si="3"/>
        <v>0</v>
      </c>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x14ac:dyDescent="0.2">
      <c r="B178" s="377" t="s">
        <v>310</v>
      </c>
      <c r="D178" s="9"/>
      <c r="E178" s="9"/>
      <c r="F178" s="9"/>
      <c r="G178" s="9"/>
      <c r="H178" s="9"/>
      <c r="I178" s="9"/>
      <c r="J178" s="9"/>
      <c r="K178" s="9"/>
      <c r="L178" s="9"/>
      <c r="M178" s="9"/>
    </row>
    <row r="179" spans="1:103" x14ac:dyDescent="0.2">
      <c r="B179" s="378" t="s">
        <v>339</v>
      </c>
      <c r="C179" s="353">
        <v>0</v>
      </c>
      <c r="D179" s="353">
        <v>0</v>
      </c>
      <c r="E179" s="353">
        <v>0</v>
      </c>
      <c r="F179" s="353">
        <v>0</v>
      </c>
      <c r="G179" s="353">
        <v>0</v>
      </c>
      <c r="H179" s="353">
        <v>0</v>
      </c>
      <c r="I179" s="353">
        <v>0</v>
      </c>
      <c r="J179" s="353">
        <v>0</v>
      </c>
      <c r="K179" s="353">
        <v>0</v>
      </c>
      <c r="L179" s="353">
        <v>0</v>
      </c>
      <c r="M179" s="353">
        <v>0</v>
      </c>
      <c r="N179" s="353">
        <v>0</v>
      </c>
      <c r="O179" s="353">
        <v>0</v>
      </c>
      <c r="P179" s="353">
        <v>0</v>
      </c>
      <c r="Q179" s="353">
        <v>0</v>
      </c>
      <c r="R179" s="353">
        <v>0</v>
      </c>
      <c r="S179" s="353">
        <v>0</v>
      </c>
      <c r="T179" s="353">
        <v>0</v>
      </c>
      <c r="U179" s="353">
        <v>0</v>
      </c>
      <c r="V179" s="353">
        <v>0</v>
      </c>
      <c r="W179" s="353">
        <v>0</v>
      </c>
      <c r="X179" s="353">
        <v>0</v>
      </c>
      <c r="Y179" s="353">
        <v>0</v>
      </c>
      <c r="Z179" s="353">
        <v>0</v>
      </c>
      <c r="AA179" s="353">
        <v>0</v>
      </c>
      <c r="AB179" s="353">
        <v>0</v>
      </c>
      <c r="AC179" s="353"/>
      <c r="AD179" s="353"/>
      <c r="AE179" s="353"/>
      <c r="AF179" s="353"/>
      <c r="AG179" s="353"/>
      <c r="AH179" s="353"/>
      <c r="AI179" s="353"/>
      <c r="AJ179" s="353"/>
      <c r="AK179" s="353"/>
      <c r="AL179" s="353"/>
      <c r="AM179" s="353"/>
      <c r="AN179" s="353"/>
      <c r="AO179" s="353"/>
      <c r="AP179" s="353"/>
      <c r="AQ179" s="353"/>
    </row>
    <row r="180" spans="1:103" x14ac:dyDescent="0.2">
      <c r="B180" s="378" t="s">
        <v>340</v>
      </c>
      <c r="C180" s="356">
        <v>0</v>
      </c>
      <c r="D180" s="356">
        <v>0</v>
      </c>
      <c r="E180" s="356">
        <v>0</v>
      </c>
      <c r="F180" s="356">
        <v>0</v>
      </c>
      <c r="G180" s="356">
        <v>0</v>
      </c>
      <c r="H180" s="356">
        <v>0</v>
      </c>
      <c r="I180" s="356">
        <v>0</v>
      </c>
      <c r="J180" s="356">
        <v>0</v>
      </c>
      <c r="K180" s="356">
        <v>0</v>
      </c>
      <c r="L180" s="356">
        <v>0</v>
      </c>
      <c r="M180" s="356">
        <v>0</v>
      </c>
      <c r="N180" s="356">
        <v>0</v>
      </c>
      <c r="O180" s="356">
        <v>0</v>
      </c>
      <c r="P180" s="356">
        <v>0</v>
      </c>
      <c r="Q180" s="356">
        <v>0</v>
      </c>
      <c r="R180" s="356">
        <v>0</v>
      </c>
      <c r="S180" s="356">
        <v>0</v>
      </c>
      <c r="T180" s="356">
        <v>0</v>
      </c>
      <c r="U180" s="356">
        <v>0</v>
      </c>
      <c r="V180" s="356">
        <v>0</v>
      </c>
      <c r="W180" s="356">
        <v>0</v>
      </c>
      <c r="X180" s="356">
        <v>0</v>
      </c>
      <c r="Y180" s="356">
        <v>0</v>
      </c>
      <c r="Z180" s="356">
        <v>0</v>
      </c>
      <c r="AA180" s="356">
        <v>0</v>
      </c>
      <c r="AB180" s="356">
        <v>0</v>
      </c>
      <c r="AC180" s="356"/>
      <c r="AD180" s="356"/>
      <c r="AE180" s="356"/>
      <c r="AF180" s="356"/>
      <c r="AG180" s="356"/>
      <c r="AH180" s="356"/>
      <c r="AI180" s="356"/>
      <c r="AJ180" s="356"/>
      <c r="AK180" s="356"/>
      <c r="AL180" s="356"/>
      <c r="AM180" s="356"/>
      <c r="AN180" s="356"/>
      <c r="AO180" s="356"/>
      <c r="AP180" s="356"/>
      <c r="AQ180" s="356"/>
    </row>
    <row r="181" spans="1:103" x14ac:dyDescent="0.2">
      <c r="B181" s="378" t="s">
        <v>341</v>
      </c>
      <c r="C181" s="356">
        <v>0</v>
      </c>
      <c r="D181" s="356">
        <v>0</v>
      </c>
      <c r="E181" s="356">
        <v>0</v>
      </c>
      <c r="F181" s="356">
        <v>0</v>
      </c>
      <c r="G181" s="356">
        <v>0</v>
      </c>
      <c r="H181" s="356">
        <v>0</v>
      </c>
      <c r="I181" s="356">
        <v>0</v>
      </c>
      <c r="J181" s="356">
        <v>0</v>
      </c>
      <c r="K181" s="356">
        <v>0</v>
      </c>
      <c r="L181" s="356">
        <v>0</v>
      </c>
      <c r="M181" s="356">
        <v>0</v>
      </c>
      <c r="N181" s="356">
        <v>0</v>
      </c>
      <c r="O181" s="356">
        <v>0</v>
      </c>
      <c r="P181" s="356">
        <v>0</v>
      </c>
      <c r="Q181" s="356">
        <v>0</v>
      </c>
      <c r="R181" s="356">
        <v>0</v>
      </c>
      <c r="S181" s="356">
        <v>0</v>
      </c>
      <c r="T181" s="356">
        <v>0</v>
      </c>
      <c r="U181" s="356">
        <v>0</v>
      </c>
      <c r="V181" s="356">
        <v>0</v>
      </c>
      <c r="W181" s="356">
        <v>0</v>
      </c>
      <c r="X181" s="356">
        <v>0</v>
      </c>
      <c r="Y181" s="356">
        <v>0</v>
      </c>
      <c r="Z181" s="356">
        <v>0</v>
      </c>
      <c r="AA181" s="356">
        <v>0</v>
      </c>
      <c r="AB181" s="356">
        <v>0</v>
      </c>
      <c r="AC181" s="356"/>
      <c r="AD181" s="356"/>
      <c r="AE181" s="356"/>
      <c r="AF181" s="356"/>
      <c r="AG181" s="356"/>
      <c r="AH181" s="356"/>
      <c r="AI181" s="356"/>
      <c r="AJ181" s="356"/>
      <c r="AK181" s="356"/>
      <c r="AL181" s="356"/>
      <c r="AM181" s="356"/>
      <c r="AN181" s="356"/>
      <c r="AO181" s="356"/>
      <c r="AP181" s="356"/>
      <c r="AQ181" s="356"/>
    </row>
    <row r="182" spans="1:103" x14ac:dyDescent="0.2">
      <c r="D182" s="9"/>
      <c r="E182" s="9"/>
      <c r="F182" s="9"/>
      <c r="G182" s="9"/>
      <c r="H182" s="9"/>
      <c r="I182" s="9"/>
      <c r="J182" s="9"/>
      <c r="K182" s="9"/>
      <c r="L182" s="9"/>
      <c r="M182" s="9"/>
    </row>
    <row r="183" spans="1:103" x14ac:dyDescent="0.2">
      <c r="D183" s="9"/>
      <c r="E183" s="9"/>
      <c r="F183" s="9"/>
      <c r="G183" s="9"/>
      <c r="H183" s="9"/>
      <c r="I183" s="9"/>
      <c r="J183" s="9"/>
      <c r="K183" s="9"/>
      <c r="L183" s="9"/>
      <c r="M183" s="9"/>
    </row>
    <row r="184" spans="1:103" x14ac:dyDescent="0.2">
      <c r="D184" s="9"/>
      <c r="E184" s="9"/>
      <c r="F184" s="9"/>
      <c r="G184" s="9"/>
      <c r="H184" s="9"/>
      <c r="I184" s="9"/>
      <c r="J184" s="9"/>
      <c r="K184" s="9"/>
      <c r="L184" s="9"/>
      <c r="M184" s="9"/>
    </row>
    <row r="185" spans="1:103" x14ac:dyDescent="0.2">
      <c r="D185" s="9"/>
      <c r="E185" s="9"/>
      <c r="F185" s="9"/>
      <c r="G185" s="9"/>
      <c r="H185" s="9"/>
      <c r="I185" s="9"/>
      <c r="J185" s="9"/>
      <c r="K185" s="9"/>
      <c r="L185" s="9"/>
      <c r="M185" s="9"/>
    </row>
    <row r="186" spans="1:103" x14ac:dyDescent="0.2">
      <c r="D186" s="9"/>
      <c r="E186" s="9"/>
      <c r="F186" s="9"/>
      <c r="G186" s="9"/>
      <c r="H186" s="9"/>
      <c r="I186" s="9"/>
      <c r="J186" s="9"/>
      <c r="K186" s="9"/>
      <c r="L186" s="9"/>
      <c r="M186" s="9"/>
    </row>
    <row r="187" spans="1:103" x14ac:dyDescent="0.2">
      <c r="D187" s="9"/>
      <c r="E187" s="9"/>
      <c r="F187" s="9"/>
      <c r="G187" s="9"/>
      <c r="H187" s="9"/>
      <c r="I187" s="9"/>
      <c r="J187" s="9"/>
      <c r="K187" s="9"/>
      <c r="L187" s="9"/>
      <c r="M187" s="9"/>
    </row>
    <row r="188" spans="1:103" x14ac:dyDescent="0.2">
      <c r="D188" s="9"/>
      <c r="E188" s="9"/>
      <c r="F188" s="9"/>
      <c r="G188" s="9"/>
      <c r="H188" s="9"/>
      <c r="I188" s="9"/>
      <c r="J188" s="9"/>
      <c r="K188" s="9"/>
      <c r="L188" s="9"/>
      <c r="M188" s="9"/>
    </row>
    <row r="189" spans="1:103" x14ac:dyDescent="0.2">
      <c r="D189" s="9"/>
      <c r="E189" s="9"/>
      <c r="F189" s="9"/>
      <c r="G189" s="9"/>
      <c r="H189" s="9"/>
      <c r="I189" s="9"/>
      <c r="J189" s="9"/>
      <c r="K189" s="9"/>
      <c r="L189" s="9"/>
      <c r="M189" s="9"/>
    </row>
    <row r="190" spans="1:103" x14ac:dyDescent="0.2">
      <c r="D190" s="9"/>
      <c r="E190" s="9"/>
      <c r="F190" s="9"/>
      <c r="G190" s="9"/>
      <c r="H190" s="9"/>
      <c r="I190" s="9"/>
      <c r="J190" s="9"/>
      <c r="K190" s="9"/>
      <c r="L190" s="9"/>
      <c r="M190" s="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sheetData>
  <mergeCells count="1">
    <mergeCell ref="E103:F103"/>
  </mergeCells>
  <dataValidations xWindow="485" yWindow="427" count="8">
    <dataValidation type="list" allowBlank="1" showInputMessage="1" showErrorMessage="1" sqref="H135:H136 E105:F106 E108:F109 E127:H130 F132:G136 E122:H125 E117:H120 D139:G144"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100" xr:uid="{00000000-0002-0000-0000-000002000000}">
      <formula1>$B$139:$B$144</formula1>
    </dataValidation>
    <dataValidation allowBlank="1" showInputMessage="1" showErrorMessage="1" sqref="W9 AH9 G44:J44 G42:J42" xr:uid="{00000000-0002-0000-0000-000003000000}"/>
    <dataValidation allowBlank="1" sqref="C49" xr:uid="{00000000-0002-0000-0000-000004000000}"/>
    <dataValidation errorTitle="Salvage Value" error="This is a calculated value shown for reference -- it should match the value in SAM. It is not used in the single owner workbook calculations." sqref="C58"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showErrorMessage="1" errorTitle="Federal Depreciation Treatment" error="The single owner workbook does not handle custom depreciation schedules." sqref="C99" xr:uid="{00000000-0002-0000-0000-000007000000}">
      <formula1>$B$139:$B$144</formula1>
    </dataValidation>
  </dataValidations>
  <pageMargins left="0.5" right="0.5" top="0.5" bottom="0.75" header="0.3" footer="0.3"/>
  <pageSetup scale="73" pageOrder="overThenDown" orientation="landscape" horizontalDpi="4294967294" r:id="rId1"/>
  <rowBreaks count="1" manualBreakCount="1">
    <brk id="11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90"/>
  <sheetViews>
    <sheetView zoomScale="90" zoomScaleNormal="90" workbookViewId="0">
      <pane xSplit="1" ySplit="2" topLeftCell="B195"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1" t="s">
        <v>353</v>
      </c>
      <c r="B1" s="296"/>
      <c r="C1" s="311"/>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281</v>
      </c>
      <c r="B5" s="273">
        <f t="array" ref="B5:AP5">Inputs!C149:AQ149</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373"/>
      <c r="B6" s="273"/>
      <c r="C6" s="376"/>
      <c r="D6" s="376"/>
      <c r="E6" s="376"/>
      <c r="F6" s="376"/>
      <c r="G6" s="376"/>
      <c r="H6" s="376"/>
      <c r="I6" s="376"/>
      <c r="J6" s="376"/>
      <c r="K6" s="376"/>
      <c r="L6" s="376"/>
      <c r="M6" s="376"/>
      <c r="N6" s="376"/>
      <c r="O6" s="376"/>
      <c r="P6" s="376"/>
      <c r="Q6" s="376"/>
      <c r="R6" s="376"/>
      <c r="S6" s="376"/>
      <c r="T6" s="376"/>
      <c r="U6" s="376"/>
      <c r="V6" s="376"/>
      <c r="W6" s="376"/>
      <c r="X6" s="376"/>
      <c r="Y6" s="376"/>
      <c r="Z6" s="376"/>
      <c r="AA6" s="376"/>
      <c r="AB6" s="376"/>
      <c r="AC6" s="376"/>
      <c r="AD6" s="376"/>
      <c r="AE6" s="376"/>
      <c r="AF6" s="376"/>
      <c r="AG6" s="376"/>
      <c r="AH6" s="376"/>
      <c r="AI6" s="376"/>
      <c r="AJ6" s="376"/>
      <c r="AK6" s="376"/>
      <c r="AL6" s="376"/>
      <c r="AM6" s="376"/>
      <c r="AN6" s="376"/>
      <c r="AO6" s="376"/>
      <c r="AP6" s="376"/>
    </row>
    <row r="7" spans="1:42" x14ac:dyDescent="0.2">
      <c r="A7" s="109" t="s">
        <v>357</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4" t="s">
        <v>342</v>
      </c>
      <c r="B8" s="4">
        <f t="array" ref="B8:AP8">Inputs!C154:AQ154</f>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c r="AP8" s="20">
        <v>0</v>
      </c>
    </row>
    <row r="9" spans="1:42" x14ac:dyDescent="0.2">
      <c r="A9" s="4" t="s">
        <v>344</v>
      </c>
      <c r="B9" s="4">
        <f t="array" ref="B9:AP9">Inputs!C153:AQ153</f>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c r="AP9" s="20">
        <v>0</v>
      </c>
    </row>
    <row r="10" spans="1:42" x14ac:dyDescent="0.2">
      <c r="A10" s="4" t="s">
        <v>343</v>
      </c>
      <c r="B10" s="376">
        <f>B8-B9</f>
        <v>0</v>
      </c>
      <c r="C10" s="376">
        <f t="shared" ref="C10:AP10" si="1">C8-C9</f>
        <v>0</v>
      </c>
      <c r="D10" s="376">
        <f t="shared" si="1"/>
        <v>0</v>
      </c>
      <c r="E10" s="376">
        <f t="shared" si="1"/>
        <v>0</v>
      </c>
      <c r="F10" s="376">
        <f t="shared" si="1"/>
        <v>0</v>
      </c>
      <c r="G10" s="376">
        <f t="shared" si="1"/>
        <v>0</v>
      </c>
      <c r="H10" s="376">
        <f t="shared" si="1"/>
        <v>0</v>
      </c>
      <c r="I10" s="376">
        <f t="shared" si="1"/>
        <v>0</v>
      </c>
      <c r="J10" s="376">
        <f t="shared" si="1"/>
        <v>0</v>
      </c>
      <c r="K10" s="376">
        <f t="shared" si="1"/>
        <v>0</v>
      </c>
      <c r="L10" s="376">
        <f t="shared" si="1"/>
        <v>0</v>
      </c>
      <c r="M10" s="376">
        <f t="shared" si="1"/>
        <v>0</v>
      </c>
      <c r="N10" s="376">
        <f t="shared" si="1"/>
        <v>0</v>
      </c>
      <c r="O10" s="376">
        <f t="shared" si="1"/>
        <v>0</v>
      </c>
      <c r="P10" s="376">
        <f t="shared" si="1"/>
        <v>0</v>
      </c>
      <c r="Q10" s="376">
        <f t="shared" si="1"/>
        <v>0</v>
      </c>
      <c r="R10" s="376">
        <f t="shared" si="1"/>
        <v>0</v>
      </c>
      <c r="S10" s="376">
        <f t="shared" si="1"/>
        <v>0</v>
      </c>
      <c r="T10" s="376">
        <f t="shared" si="1"/>
        <v>0</v>
      </c>
      <c r="U10" s="376">
        <f t="shared" si="1"/>
        <v>0</v>
      </c>
      <c r="V10" s="376">
        <f t="shared" si="1"/>
        <v>0</v>
      </c>
      <c r="W10" s="376">
        <f t="shared" si="1"/>
        <v>0</v>
      </c>
      <c r="X10" s="376">
        <f t="shared" si="1"/>
        <v>0</v>
      </c>
      <c r="Y10" s="376">
        <f t="shared" si="1"/>
        <v>0</v>
      </c>
      <c r="Z10" s="376">
        <f t="shared" si="1"/>
        <v>0</v>
      </c>
      <c r="AA10" s="376">
        <f t="shared" si="1"/>
        <v>0</v>
      </c>
      <c r="AB10" s="376">
        <f t="shared" si="1"/>
        <v>0</v>
      </c>
      <c r="AC10" s="376">
        <f t="shared" si="1"/>
        <v>0</v>
      </c>
      <c r="AD10" s="376">
        <f t="shared" si="1"/>
        <v>0</v>
      </c>
      <c r="AE10" s="376">
        <f t="shared" si="1"/>
        <v>0</v>
      </c>
      <c r="AF10" s="376">
        <f t="shared" si="1"/>
        <v>0</v>
      </c>
      <c r="AG10" s="376">
        <f t="shared" si="1"/>
        <v>0</v>
      </c>
      <c r="AH10" s="376">
        <f t="shared" si="1"/>
        <v>0</v>
      </c>
      <c r="AI10" s="376">
        <f t="shared" si="1"/>
        <v>0</v>
      </c>
      <c r="AJ10" s="376">
        <f t="shared" si="1"/>
        <v>0</v>
      </c>
      <c r="AK10" s="376">
        <f t="shared" si="1"/>
        <v>0</v>
      </c>
      <c r="AL10" s="376">
        <f t="shared" si="1"/>
        <v>0</v>
      </c>
      <c r="AM10" s="376">
        <f t="shared" si="1"/>
        <v>0</v>
      </c>
      <c r="AN10" s="376">
        <f t="shared" si="1"/>
        <v>0</v>
      </c>
      <c r="AO10" s="376">
        <f t="shared" si="1"/>
        <v>0</v>
      </c>
      <c r="AP10" s="376">
        <f t="shared" si="1"/>
        <v>0</v>
      </c>
    </row>
    <row r="11" spans="1:42" x14ac:dyDescent="0.2">
      <c r="A11" s="4" t="s">
        <v>359</v>
      </c>
      <c r="B11" s="4">
        <f>IF(B5&lt;&gt;0,B10*100/B5,0)</f>
        <v>0</v>
      </c>
      <c r="C11" s="403">
        <f t="shared" ref="C11:AP11" si="2">IF(C5&lt;&gt;0,C10*100/C5,0)</f>
        <v>0</v>
      </c>
      <c r="D11" s="403">
        <f t="shared" si="2"/>
        <v>0</v>
      </c>
      <c r="E11" s="403">
        <f t="shared" si="2"/>
        <v>0</v>
      </c>
      <c r="F11" s="403">
        <f t="shared" si="2"/>
        <v>0</v>
      </c>
      <c r="G11" s="403">
        <f t="shared" si="2"/>
        <v>0</v>
      </c>
      <c r="H11" s="403">
        <f t="shared" si="2"/>
        <v>0</v>
      </c>
      <c r="I11" s="403">
        <f t="shared" si="2"/>
        <v>0</v>
      </c>
      <c r="J11" s="403">
        <f t="shared" si="2"/>
        <v>0</v>
      </c>
      <c r="K11" s="403">
        <f t="shared" si="2"/>
        <v>0</v>
      </c>
      <c r="L11" s="403">
        <f t="shared" si="2"/>
        <v>0</v>
      </c>
      <c r="M11" s="403">
        <f t="shared" si="2"/>
        <v>0</v>
      </c>
      <c r="N11" s="403">
        <f t="shared" si="2"/>
        <v>0</v>
      </c>
      <c r="O11" s="403">
        <f t="shared" si="2"/>
        <v>0</v>
      </c>
      <c r="P11" s="403">
        <f t="shared" si="2"/>
        <v>0</v>
      </c>
      <c r="Q11" s="403">
        <f t="shared" si="2"/>
        <v>0</v>
      </c>
      <c r="R11" s="403">
        <f t="shared" si="2"/>
        <v>0</v>
      </c>
      <c r="S11" s="403">
        <f t="shared" si="2"/>
        <v>0</v>
      </c>
      <c r="T11" s="403">
        <f t="shared" si="2"/>
        <v>0</v>
      </c>
      <c r="U11" s="403">
        <f t="shared" si="2"/>
        <v>0</v>
      </c>
      <c r="V11" s="403">
        <f t="shared" si="2"/>
        <v>0</v>
      </c>
      <c r="W11" s="403">
        <f t="shared" si="2"/>
        <v>0</v>
      </c>
      <c r="X11" s="403">
        <f t="shared" si="2"/>
        <v>0</v>
      </c>
      <c r="Y11" s="403">
        <f t="shared" si="2"/>
        <v>0</v>
      </c>
      <c r="Z11" s="403">
        <f t="shared" si="2"/>
        <v>0</v>
      </c>
      <c r="AA11" s="403">
        <f t="shared" si="2"/>
        <v>0</v>
      </c>
      <c r="AB11" s="403">
        <f t="shared" si="2"/>
        <v>0</v>
      </c>
      <c r="AC11" s="403">
        <f t="shared" si="2"/>
        <v>0</v>
      </c>
      <c r="AD11" s="403">
        <f t="shared" si="2"/>
        <v>0</v>
      </c>
      <c r="AE11" s="403">
        <f t="shared" si="2"/>
        <v>0</v>
      </c>
      <c r="AF11" s="403">
        <f t="shared" si="2"/>
        <v>0</v>
      </c>
      <c r="AG11" s="403">
        <f t="shared" si="2"/>
        <v>0</v>
      </c>
      <c r="AH11" s="403">
        <f t="shared" si="2"/>
        <v>0</v>
      </c>
      <c r="AI11" s="403">
        <f t="shared" si="2"/>
        <v>0</v>
      </c>
      <c r="AJ11" s="403">
        <f t="shared" si="2"/>
        <v>0</v>
      </c>
      <c r="AK11" s="403">
        <f t="shared" si="2"/>
        <v>0</v>
      </c>
      <c r="AL11" s="403">
        <f t="shared" si="2"/>
        <v>0</v>
      </c>
      <c r="AM11" s="403">
        <f t="shared" si="2"/>
        <v>0</v>
      </c>
      <c r="AN11" s="403">
        <f t="shared" si="2"/>
        <v>0</v>
      </c>
      <c r="AO11" s="403">
        <f t="shared" si="2"/>
        <v>0</v>
      </c>
      <c r="AP11" s="403">
        <f t="shared" si="2"/>
        <v>0</v>
      </c>
    </row>
    <row r="12" spans="1:42" x14ac:dyDescent="0.2">
      <c r="A12" s="4" t="s">
        <v>345</v>
      </c>
      <c r="B12" s="376"/>
      <c r="C12" s="376"/>
      <c r="D12" s="376"/>
      <c r="E12" s="376"/>
      <c r="F12" s="376"/>
      <c r="G12" s="376"/>
      <c r="H12" s="376"/>
      <c r="I12" s="376"/>
      <c r="J12" s="376"/>
      <c r="K12" s="376"/>
      <c r="L12" s="376"/>
      <c r="M12" s="376"/>
      <c r="N12" s="376"/>
      <c r="O12" s="376"/>
      <c r="P12" s="376"/>
      <c r="Q12" s="376"/>
      <c r="R12" s="376"/>
      <c r="S12" s="376"/>
      <c r="T12" s="376"/>
      <c r="U12" s="376"/>
      <c r="V12" s="376"/>
      <c r="W12" s="376"/>
      <c r="X12" s="376"/>
      <c r="Y12" s="376"/>
      <c r="Z12" s="376"/>
      <c r="AA12" s="376"/>
      <c r="AB12" s="376"/>
      <c r="AC12" s="376"/>
      <c r="AD12" s="376"/>
      <c r="AE12" s="376"/>
      <c r="AF12" s="376"/>
      <c r="AG12" s="376"/>
      <c r="AH12" s="376"/>
      <c r="AI12" s="376"/>
      <c r="AJ12" s="376"/>
      <c r="AK12" s="376"/>
      <c r="AL12" s="376"/>
      <c r="AM12" s="376"/>
      <c r="AN12" s="376"/>
      <c r="AO12" s="376"/>
      <c r="AP12" s="376"/>
    </row>
    <row r="13" spans="1:42" x14ac:dyDescent="0.2">
      <c r="A13" s="374" t="s">
        <v>374</v>
      </c>
      <c r="B13" s="376">
        <f>B5</f>
        <v>0</v>
      </c>
      <c r="C13" s="376">
        <f t="shared" ref="C13:AP13" si="3">C5</f>
        <v>0</v>
      </c>
      <c r="D13" s="376">
        <f t="shared" si="3"/>
        <v>0</v>
      </c>
      <c r="E13" s="376">
        <f t="shared" si="3"/>
        <v>0</v>
      </c>
      <c r="F13" s="376">
        <f t="shared" si="3"/>
        <v>0</v>
      </c>
      <c r="G13" s="376">
        <f t="shared" si="3"/>
        <v>0</v>
      </c>
      <c r="H13" s="376">
        <f t="shared" si="3"/>
        <v>0</v>
      </c>
      <c r="I13" s="376">
        <f t="shared" si="3"/>
        <v>0</v>
      </c>
      <c r="J13" s="376">
        <f t="shared" si="3"/>
        <v>0</v>
      </c>
      <c r="K13" s="376">
        <f t="shared" si="3"/>
        <v>0</v>
      </c>
      <c r="L13" s="376">
        <f t="shared" si="3"/>
        <v>0</v>
      </c>
      <c r="M13" s="376">
        <f t="shared" si="3"/>
        <v>0</v>
      </c>
      <c r="N13" s="376">
        <f t="shared" si="3"/>
        <v>0</v>
      </c>
      <c r="O13" s="376">
        <f t="shared" si="3"/>
        <v>0</v>
      </c>
      <c r="P13" s="376">
        <f t="shared" si="3"/>
        <v>0</v>
      </c>
      <c r="Q13" s="376">
        <f t="shared" si="3"/>
        <v>0</v>
      </c>
      <c r="R13" s="376">
        <f t="shared" si="3"/>
        <v>0</v>
      </c>
      <c r="S13" s="376">
        <f t="shared" si="3"/>
        <v>0</v>
      </c>
      <c r="T13" s="376">
        <f t="shared" si="3"/>
        <v>0</v>
      </c>
      <c r="U13" s="376">
        <f t="shared" si="3"/>
        <v>0</v>
      </c>
      <c r="V13" s="376">
        <f t="shared" si="3"/>
        <v>0</v>
      </c>
      <c r="W13" s="376">
        <f t="shared" si="3"/>
        <v>0</v>
      </c>
      <c r="X13" s="376">
        <f t="shared" si="3"/>
        <v>0</v>
      </c>
      <c r="Y13" s="376">
        <f t="shared" si="3"/>
        <v>0</v>
      </c>
      <c r="Z13" s="376">
        <f t="shared" si="3"/>
        <v>0</v>
      </c>
      <c r="AA13" s="376">
        <f t="shared" si="3"/>
        <v>0</v>
      </c>
      <c r="AB13" s="376">
        <f t="shared" si="3"/>
        <v>0</v>
      </c>
      <c r="AC13" s="376">
        <f t="shared" si="3"/>
        <v>0</v>
      </c>
      <c r="AD13" s="376">
        <f t="shared" si="3"/>
        <v>0</v>
      </c>
      <c r="AE13" s="376">
        <f t="shared" si="3"/>
        <v>0</v>
      </c>
      <c r="AF13" s="376">
        <f t="shared" si="3"/>
        <v>0</v>
      </c>
      <c r="AG13" s="376">
        <f t="shared" si="3"/>
        <v>0</v>
      </c>
      <c r="AH13" s="376">
        <f t="shared" si="3"/>
        <v>0</v>
      </c>
      <c r="AI13" s="376">
        <f t="shared" si="3"/>
        <v>0</v>
      </c>
      <c r="AJ13" s="376">
        <f t="shared" si="3"/>
        <v>0</v>
      </c>
      <c r="AK13" s="376">
        <f t="shared" si="3"/>
        <v>0</v>
      </c>
      <c r="AL13" s="376">
        <f t="shared" si="3"/>
        <v>0</v>
      </c>
      <c r="AM13" s="376">
        <f t="shared" si="3"/>
        <v>0</v>
      </c>
      <c r="AN13" s="376">
        <f t="shared" si="3"/>
        <v>0</v>
      </c>
      <c r="AO13" s="376">
        <f t="shared" si="3"/>
        <v>0</v>
      </c>
      <c r="AP13" s="376">
        <f t="shared" si="3"/>
        <v>0</v>
      </c>
    </row>
    <row r="14" spans="1:42" x14ac:dyDescent="0.2">
      <c r="A14" s="374" t="s">
        <v>375</v>
      </c>
      <c r="B14" s="376">
        <f t="array" ref="B14:AP14">Inputs!C150:AQ150</f>
        <v>0</v>
      </c>
      <c r="C14" s="376">
        <v>0</v>
      </c>
      <c r="D14" s="376">
        <v>0</v>
      </c>
      <c r="E14" s="376">
        <v>0</v>
      </c>
      <c r="F14" s="376">
        <v>0</v>
      </c>
      <c r="G14" s="376">
        <v>0</v>
      </c>
      <c r="H14" s="376">
        <v>0</v>
      </c>
      <c r="I14" s="376">
        <v>0</v>
      </c>
      <c r="J14" s="376">
        <v>0</v>
      </c>
      <c r="K14" s="376">
        <v>0</v>
      </c>
      <c r="L14" s="376">
        <v>0</v>
      </c>
      <c r="M14" s="376">
        <v>0</v>
      </c>
      <c r="N14" s="376">
        <v>0</v>
      </c>
      <c r="O14" s="376">
        <v>0</v>
      </c>
      <c r="P14" s="376">
        <v>0</v>
      </c>
      <c r="Q14" s="376">
        <v>0</v>
      </c>
      <c r="R14" s="376">
        <v>0</v>
      </c>
      <c r="S14" s="376">
        <v>0</v>
      </c>
      <c r="T14" s="376">
        <v>0</v>
      </c>
      <c r="U14" s="376">
        <v>0</v>
      </c>
      <c r="V14" s="376">
        <v>0</v>
      </c>
      <c r="W14" s="376">
        <v>0</v>
      </c>
      <c r="X14" s="376">
        <v>0</v>
      </c>
      <c r="Y14" s="376">
        <v>0</v>
      </c>
      <c r="Z14" s="376">
        <v>0</v>
      </c>
      <c r="AA14" s="376">
        <v>0</v>
      </c>
      <c r="AB14" s="376">
        <v>0</v>
      </c>
      <c r="AC14" s="376">
        <v>0</v>
      </c>
      <c r="AD14" s="376">
        <v>0</v>
      </c>
      <c r="AE14" s="376">
        <v>0</v>
      </c>
      <c r="AF14" s="376">
        <v>0</v>
      </c>
      <c r="AG14" s="376">
        <v>0</v>
      </c>
      <c r="AH14" s="376">
        <v>0</v>
      </c>
      <c r="AI14" s="376">
        <v>0</v>
      </c>
      <c r="AJ14" s="376">
        <v>0</v>
      </c>
      <c r="AK14" s="376">
        <v>0</v>
      </c>
      <c r="AL14" s="376">
        <v>0</v>
      </c>
      <c r="AM14" s="376">
        <v>0</v>
      </c>
      <c r="AN14" s="376">
        <v>0</v>
      </c>
      <c r="AO14" s="376">
        <v>0</v>
      </c>
      <c r="AP14" s="376">
        <v>0</v>
      </c>
    </row>
    <row r="15" spans="1:42" x14ac:dyDescent="0.2">
      <c r="A15" s="374" t="s">
        <v>373</v>
      </c>
      <c r="B15" s="376">
        <f>B14*B13/100</f>
        <v>0</v>
      </c>
      <c r="C15" s="376">
        <f t="shared" ref="C15:AP15" si="4">C14*C13/100</f>
        <v>0</v>
      </c>
      <c r="D15" s="376">
        <f t="shared" si="4"/>
        <v>0</v>
      </c>
      <c r="E15" s="376">
        <f t="shared" si="4"/>
        <v>0</v>
      </c>
      <c r="F15" s="376">
        <f t="shared" si="4"/>
        <v>0</v>
      </c>
      <c r="G15" s="376">
        <f t="shared" si="4"/>
        <v>0</v>
      </c>
      <c r="H15" s="376">
        <f t="shared" si="4"/>
        <v>0</v>
      </c>
      <c r="I15" s="376">
        <f t="shared" si="4"/>
        <v>0</v>
      </c>
      <c r="J15" s="376">
        <f t="shared" si="4"/>
        <v>0</v>
      </c>
      <c r="K15" s="376">
        <f t="shared" si="4"/>
        <v>0</v>
      </c>
      <c r="L15" s="376">
        <f t="shared" si="4"/>
        <v>0</v>
      </c>
      <c r="M15" s="376">
        <f t="shared" si="4"/>
        <v>0</v>
      </c>
      <c r="N15" s="376">
        <f t="shared" si="4"/>
        <v>0</v>
      </c>
      <c r="O15" s="376">
        <f t="shared" si="4"/>
        <v>0</v>
      </c>
      <c r="P15" s="376">
        <f t="shared" si="4"/>
        <v>0</v>
      </c>
      <c r="Q15" s="376">
        <f t="shared" si="4"/>
        <v>0</v>
      </c>
      <c r="R15" s="376">
        <f t="shared" si="4"/>
        <v>0</v>
      </c>
      <c r="S15" s="376">
        <f t="shared" si="4"/>
        <v>0</v>
      </c>
      <c r="T15" s="376">
        <f t="shared" si="4"/>
        <v>0</v>
      </c>
      <c r="U15" s="376">
        <f t="shared" si="4"/>
        <v>0</v>
      </c>
      <c r="V15" s="376">
        <f t="shared" si="4"/>
        <v>0</v>
      </c>
      <c r="W15" s="376">
        <f t="shared" si="4"/>
        <v>0</v>
      </c>
      <c r="X15" s="376">
        <f t="shared" si="4"/>
        <v>0</v>
      </c>
      <c r="Y15" s="376">
        <f t="shared" si="4"/>
        <v>0</v>
      </c>
      <c r="Z15" s="376">
        <f t="shared" si="4"/>
        <v>0</v>
      </c>
      <c r="AA15" s="376">
        <f t="shared" si="4"/>
        <v>0</v>
      </c>
      <c r="AB15" s="376">
        <f t="shared" si="4"/>
        <v>0</v>
      </c>
      <c r="AC15" s="376">
        <f t="shared" si="4"/>
        <v>0</v>
      </c>
      <c r="AD15" s="376">
        <f t="shared" si="4"/>
        <v>0</v>
      </c>
      <c r="AE15" s="376">
        <f t="shared" si="4"/>
        <v>0</v>
      </c>
      <c r="AF15" s="376">
        <f t="shared" si="4"/>
        <v>0</v>
      </c>
      <c r="AG15" s="376">
        <f t="shared" si="4"/>
        <v>0</v>
      </c>
      <c r="AH15" s="376">
        <f t="shared" si="4"/>
        <v>0</v>
      </c>
      <c r="AI15" s="376">
        <f t="shared" si="4"/>
        <v>0</v>
      </c>
      <c r="AJ15" s="376">
        <f t="shared" si="4"/>
        <v>0</v>
      </c>
      <c r="AK15" s="376">
        <f t="shared" si="4"/>
        <v>0</v>
      </c>
      <c r="AL15" s="376">
        <f t="shared" si="4"/>
        <v>0</v>
      </c>
      <c r="AM15" s="376">
        <f t="shared" si="4"/>
        <v>0</v>
      </c>
      <c r="AN15" s="376">
        <f t="shared" si="4"/>
        <v>0</v>
      </c>
      <c r="AO15" s="376">
        <f t="shared" si="4"/>
        <v>0</v>
      </c>
      <c r="AP15" s="376">
        <f t="shared" si="4"/>
        <v>0</v>
      </c>
    </row>
    <row r="16" spans="1:42" x14ac:dyDescent="0.2">
      <c r="A16" s="4" t="s">
        <v>360</v>
      </c>
      <c r="B16" s="376">
        <f>B10-B15</f>
        <v>0</v>
      </c>
      <c r="C16" s="376">
        <f t="shared" ref="C16:AP16" si="5">C10-C15</f>
        <v>0</v>
      </c>
      <c r="D16" s="376">
        <f t="shared" si="5"/>
        <v>0</v>
      </c>
      <c r="E16" s="376">
        <f t="shared" si="5"/>
        <v>0</v>
      </c>
      <c r="F16" s="376">
        <f t="shared" si="5"/>
        <v>0</v>
      </c>
      <c r="G16" s="376">
        <f t="shared" si="5"/>
        <v>0</v>
      </c>
      <c r="H16" s="376">
        <f t="shared" si="5"/>
        <v>0</v>
      </c>
      <c r="I16" s="376">
        <f t="shared" si="5"/>
        <v>0</v>
      </c>
      <c r="J16" s="376">
        <f t="shared" si="5"/>
        <v>0</v>
      </c>
      <c r="K16" s="376">
        <f t="shared" si="5"/>
        <v>0</v>
      </c>
      <c r="L16" s="376">
        <f t="shared" si="5"/>
        <v>0</v>
      </c>
      <c r="M16" s="376">
        <f t="shared" si="5"/>
        <v>0</v>
      </c>
      <c r="N16" s="376">
        <f t="shared" si="5"/>
        <v>0</v>
      </c>
      <c r="O16" s="376">
        <f t="shared" si="5"/>
        <v>0</v>
      </c>
      <c r="P16" s="376">
        <f t="shared" si="5"/>
        <v>0</v>
      </c>
      <c r="Q16" s="376">
        <f t="shared" si="5"/>
        <v>0</v>
      </c>
      <c r="R16" s="376">
        <f t="shared" si="5"/>
        <v>0</v>
      </c>
      <c r="S16" s="376">
        <f t="shared" si="5"/>
        <v>0</v>
      </c>
      <c r="T16" s="376">
        <f t="shared" si="5"/>
        <v>0</v>
      </c>
      <c r="U16" s="376">
        <f t="shared" si="5"/>
        <v>0</v>
      </c>
      <c r="V16" s="376">
        <f t="shared" si="5"/>
        <v>0</v>
      </c>
      <c r="W16" s="376">
        <f t="shared" si="5"/>
        <v>0</v>
      </c>
      <c r="X16" s="376">
        <f t="shared" si="5"/>
        <v>0</v>
      </c>
      <c r="Y16" s="376">
        <f t="shared" si="5"/>
        <v>0</v>
      </c>
      <c r="Z16" s="376">
        <f t="shared" si="5"/>
        <v>0</v>
      </c>
      <c r="AA16" s="376">
        <f t="shared" si="5"/>
        <v>0</v>
      </c>
      <c r="AB16" s="376">
        <f t="shared" si="5"/>
        <v>0</v>
      </c>
      <c r="AC16" s="376">
        <f t="shared" si="5"/>
        <v>0</v>
      </c>
      <c r="AD16" s="376">
        <f t="shared" si="5"/>
        <v>0</v>
      </c>
      <c r="AE16" s="376">
        <f t="shared" si="5"/>
        <v>0</v>
      </c>
      <c r="AF16" s="376">
        <f t="shared" si="5"/>
        <v>0</v>
      </c>
      <c r="AG16" s="376">
        <f t="shared" si="5"/>
        <v>0</v>
      </c>
      <c r="AH16" s="376">
        <f t="shared" si="5"/>
        <v>0</v>
      </c>
      <c r="AI16" s="376">
        <f t="shared" si="5"/>
        <v>0</v>
      </c>
      <c r="AJ16" s="376">
        <f t="shared" si="5"/>
        <v>0</v>
      </c>
      <c r="AK16" s="376">
        <f t="shared" si="5"/>
        <v>0</v>
      </c>
      <c r="AL16" s="376">
        <f t="shared" si="5"/>
        <v>0</v>
      </c>
      <c r="AM16" s="376">
        <f t="shared" si="5"/>
        <v>0</v>
      </c>
      <c r="AN16" s="376">
        <f t="shared" si="5"/>
        <v>0</v>
      </c>
      <c r="AO16" s="376">
        <f t="shared" si="5"/>
        <v>0</v>
      </c>
      <c r="AP16" s="376">
        <f t="shared" si="5"/>
        <v>0</v>
      </c>
    </row>
    <row r="17" spans="1:42" x14ac:dyDescent="0.2">
      <c r="A17" s="4" t="s">
        <v>346</v>
      </c>
      <c r="B17" s="376">
        <f>B16</f>
        <v>0</v>
      </c>
      <c r="C17" s="376">
        <f t="shared" ref="C17:AP17" si="6">C16</f>
        <v>0</v>
      </c>
      <c r="D17" s="376">
        <f t="shared" si="6"/>
        <v>0</v>
      </c>
      <c r="E17" s="376">
        <f t="shared" si="6"/>
        <v>0</v>
      </c>
      <c r="F17" s="376">
        <f t="shared" si="6"/>
        <v>0</v>
      </c>
      <c r="G17" s="376">
        <f t="shared" si="6"/>
        <v>0</v>
      </c>
      <c r="H17" s="376">
        <f t="shared" si="6"/>
        <v>0</v>
      </c>
      <c r="I17" s="376">
        <f t="shared" si="6"/>
        <v>0</v>
      </c>
      <c r="J17" s="376">
        <f t="shared" si="6"/>
        <v>0</v>
      </c>
      <c r="K17" s="376">
        <f t="shared" si="6"/>
        <v>0</v>
      </c>
      <c r="L17" s="376">
        <f t="shared" si="6"/>
        <v>0</v>
      </c>
      <c r="M17" s="376">
        <f t="shared" si="6"/>
        <v>0</v>
      </c>
      <c r="N17" s="376">
        <f t="shared" si="6"/>
        <v>0</v>
      </c>
      <c r="O17" s="376">
        <f t="shared" si="6"/>
        <v>0</v>
      </c>
      <c r="P17" s="376">
        <f t="shared" si="6"/>
        <v>0</v>
      </c>
      <c r="Q17" s="376">
        <f t="shared" si="6"/>
        <v>0</v>
      </c>
      <c r="R17" s="376">
        <f t="shared" si="6"/>
        <v>0</v>
      </c>
      <c r="S17" s="376">
        <f t="shared" si="6"/>
        <v>0</v>
      </c>
      <c r="T17" s="376">
        <f t="shared" si="6"/>
        <v>0</v>
      </c>
      <c r="U17" s="376">
        <f t="shared" si="6"/>
        <v>0</v>
      </c>
      <c r="V17" s="376">
        <f t="shared" si="6"/>
        <v>0</v>
      </c>
      <c r="W17" s="376">
        <f t="shared" si="6"/>
        <v>0</v>
      </c>
      <c r="X17" s="376">
        <f t="shared" si="6"/>
        <v>0</v>
      </c>
      <c r="Y17" s="376">
        <f t="shared" si="6"/>
        <v>0</v>
      </c>
      <c r="Z17" s="376">
        <f t="shared" si="6"/>
        <v>0</v>
      </c>
      <c r="AA17" s="376">
        <f t="shared" si="6"/>
        <v>0</v>
      </c>
      <c r="AB17" s="376">
        <f t="shared" si="6"/>
        <v>0</v>
      </c>
      <c r="AC17" s="376">
        <f t="shared" si="6"/>
        <v>0</v>
      </c>
      <c r="AD17" s="376">
        <f t="shared" si="6"/>
        <v>0</v>
      </c>
      <c r="AE17" s="376">
        <f t="shared" si="6"/>
        <v>0</v>
      </c>
      <c r="AF17" s="376">
        <f t="shared" si="6"/>
        <v>0</v>
      </c>
      <c r="AG17" s="376">
        <f t="shared" si="6"/>
        <v>0</v>
      </c>
      <c r="AH17" s="376">
        <f t="shared" si="6"/>
        <v>0</v>
      </c>
      <c r="AI17" s="376">
        <f t="shared" si="6"/>
        <v>0</v>
      </c>
      <c r="AJ17" s="376">
        <f t="shared" si="6"/>
        <v>0</v>
      </c>
      <c r="AK17" s="376">
        <f t="shared" si="6"/>
        <v>0</v>
      </c>
      <c r="AL17" s="376">
        <f t="shared" si="6"/>
        <v>0</v>
      </c>
      <c r="AM17" s="376">
        <f t="shared" si="6"/>
        <v>0</v>
      </c>
      <c r="AN17" s="376">
        <f t="shared" si="6"/>
        <v>0</v>
      </c>
      <c r="AO17" s="376">
        <f t="shared" si="6"/>
        <v>0</v>
      </c>
      <c r="AP17" s="376">
        <f t="shared" si="6"/>
        <v>0</v>
      </c>
    </row>
    <row r="18" spans="1:42" x14ac:dyDescent="0.2">
      <c r="A18" s="4" t="s">
        <v>347</v>
      </c>
      <c r="B18" s="376">
        <v>0</v>
      </c>
      <c r="C18" s="376">
        <f>B18+C17</f>
        <v>0</v>
      </c>
      <c r="D18" s="376">
        <f t="shared" ref="D18:AP18" si="7">C18+D17</f>
        <v>0</v>
      </c>
      <c r="E18" s="376">
        <f t="shared" si="7"/>
        <v>0</v>
      </c>
      <c r="F18" s="376">
        <f t="shared" si="7"/>
        <v>0</v>
      </c>
      <c r="G18" s="376">
        <f t="shared" si="7"/>
        <v>0</v>
      </c>
      <c r="H18" s="376">
        <f t="shared" si="7"/>
        <v>0</v>
      </c>
      <c r="I18" s="376">
        <f t="shared" si="7"/>
        <v>0</v>
      </c>
      <c r="J18" s="376">
        <f t="shared" si="7"/>
        <v>0</v>
      </c>
      <c r="K18" s="376">
        <f t="shared" si="7"/>
        <v>0</v>
      </c>
      <c r="L18" s="376">
        <f t="shared" si="7"/>
        <v>0</v>
      </c>
      <c r="M18" s="376">
        <f t="shared" si="7"/>
        <v>0</v>
      </c>
      <c r="N18" s="376">
        <f t="shared" si="7"/>
        <v>0</v>
      </c>
      <c r="O18" s="376">
        <f t="shared" si="7"/>
        <v>0</v>
      </c>
      <c r="P18" s="376">
        <f t="shared" si="7"/>
        <v>0</v>
      </c>
      <c r="Q18" s="376">
        <f t="shared" si="7"/>
        <v>0</v>
      </c>
      <c r="R18" s="376">
        <f t="shared" si="7"/>
        <v>0</v>
      </c>
      <c r="S18" s="376">
        <f t="shared" si="7"/>
        <v>0</v>
      </c>
      <c r="T18" s="376">
        <f t="shared" si="7"/>
        <v>0</v>
      </c>
      <c r="U18" s="376">
        <f t="shared" si="7"/>
        <v>0</v>
      </c>
      <c r="V18" s="376">
        <f t="shared" si="7"/>
        <v>0</v>
      </c>
      <c r="W18" s="376">
        <f t="shared" si="7"/>
        <v>0</v>
      </c>
      <c r="X18" s="376">
        <f t="shared" si="7"/>
        <v>0</v>
      </c>
      <c r="Y18" s="376">
        <f t="shared" si="7"/>
        <v>0</v>
      </c>
      <c r="Z18" s="376">
        <f t="shared" si="7"/>
        <v>0</v>
      </c>
      <c r="AA18" s="376">
        <f t="shared" si="7"/>
        <v>0</v>
      </c>
      <c r="AB18" s="376">
        <f t="shared" si="7"/>
        <v>0</v>
      </c>
      <c r="AC18" s="376">
        <f t="shared" si="7"/>
        <v>0</v>
      </c>
      <c r="AD18" s="376">
        <f t="shared" si="7"/>
        <v>0</v>
      </c>
      <c r="AE18" s="376">
        <f t="shared" si="7"/>
        <v>0</v>
      </c>
      <c r="AF18" s="376">
        <f t="shared" si="7"/>
        <v>0</v>
      </c>
      <c r="AG18" s="376">
        <f t="shared" si="7"/>
        <v>0</v>
      </c>
      <c r="AH18" s="376">
        <f t="shared" si="7"/>
        <v>0</v>
      </c>
      <c r="AI18" s="376">
        <f t="shared" si="7"/>
        <v>0</v>
      </c>
      <c r="AJ18" s="376">
        <f t="shared" si="7"/>
        <v>0</v>
      </c>
      <c r="AK18" s="376">
        <f t="shared" si="7"/>
        <v>0</v>
      </c>
      <c r="AL18" s="376">
        <f t="shared" si="7"/>
        <v>0</v>
      </c>
      <c r="AM18" s="376">
        <f t="shared" si="7"/>
        <v>0</v>
      </c>
      <c r="AN18" s="376">
        <f t="shared" si="7"/>
        <v>0</v>
      </c>
      <c r="AO18" s="376">
        <f t="shared" si="7"/>
        <v>0</v>
      </c>
      <c r="AP18" s="376">
        <f t="shared" si="7"/>
        <v>0</v>
      </c>
    </row>
    <row r="19" spans="1:42" x14ac:dyDescent="0.2">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
      <c r="A20" s="109" t="s">
        <v>358</v>
      </c>
      <c r="B20" s="8"/>
      <c r="C20" s="286"/>
      <c r="D20" s="286"/>
      <c r="E20" s="286"/>
      <c r="F20" s="286"/>
      <c r="G20" s="286"/>
      <c r="H20" s="286"/>
      <c r="I20" s="286"/>
      <c r="J20" s="287"/>
      <c r="K20" s="287"/>
      <c r="L20" s="287"/>
      <c r="M20" s="287"/>
      <c r="N20" s="287"/>
      <c r="O20" s="287"/>
      <c r="P20" s="287"/>
      <c r="Q20" s="287"/>
      <c r="R20" s="287"/>
      <c r="S20" s="287"/>
      <c r="T20" s="287"/>
      <c r="U20" s="287"/>
      <c r="V20" s="287"/>
      <c r="W20" s="287"/>
      <c r="X20" s="287"/>
      <c r="Y20" s="287"/>
      <c r="Z20" s="287"/>
      <c r="AA20" s="287"/>
      <c r="AB20" s="287"/>
      <c r="AC20" s="287"/>
      <c r="AD20" s="287"/>
      <c r="AE20" s="287"/>
      <c r="AF20" s="287"/>
      <c r="AG20" s="287"/>
      <c r="AH20" s="287"/>
      <c r="AI20" s="287"/>
      <c r="AJ20" s="287"/>
      <c r="AK20" s="287"/>
      <c r="AL20" s="287"/>
      <c r="AM20" s="287"/>
      <c r="AN20" s="287"/>
      <c r="AO20" s="287"/>
      <c r="AP20" s="287"/>
    </row>
    <row r="21" spans="1:42" x14ac:dyDescent="0.2">
      <c r="A21" s="4" t="s">
        <v>20</v>
      </c>
      <c r="C21" s="20"/>
      <c r="D21" s="26"/>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7" t="s">
        <v>374</v>
      </c>
      <c r="C22" s="194">
        <f t="shared" ref="C22:AP22" si="8">C5</f>
        <v>0</v>
      </c>
      <c r="D22" s="194">
        <f t="shared" si="8"/>
        <v>0</v>
      </c>
      <c r="E22" s="194">
        <f t="shared" si="8"/>
        <v>0</v>
      </c>
      <c r="F22" s="194">
        <f t="shared" si="8"/>
        <v>0</v>
      </c>
      <c r="G22" s="194">
        <f t="shared" si="8"/>
        <v>0</v>
      </c>
      <c r="H22" s="194">
        <f t="shared" si="8"/>
        <v>0</v>
      </c>
      <c r="I22" s="194">
        <f t="shared" si="8"/>
        <v>0</v>
      </c>
      <c r="J22" s="194">
        <f t="shared" si="8"/>
        <v>0</v>
      </c>
      <c r="K22" s="194">
        <f t="shared" si="8"/>
        <v>0</v>
      </c>
      <c r="L22" s="194">
        <f t="shared" si="8"/>
        <v>0</v>
      </c>
      <c r="M22" s="194">
        <f t="shared" si="8"/>
        <v>0</v>
      </c>
      <c r="N22" s="194">
        <f t="shared" si="8"/>
        <v>0</v>
      </c>
      <c r="O22" s="194">
        <f t="shared" si="8"/>
        <v>0</v>
      </c>
      <c r="P22" s="194">
        <f t="shared" si="8"/>
        <v>0</v>
      </c>
      <c r="Q22" s="194">
        <f t="shared" si="8"/>
        <v>0</v>
      </c>
      <c r="R22" s="194">
        <f t="shared" si="8"/>
        <v>0</v>
      </c>
      <c r="S22" s="194">
        <f t="shared" si="8"/>
        <v>0</v>
      </c>
      <c r="T22" s="194">
        <f t="shared" si="8"/>
        <v>0</v>
      </c>
      <c r="U22" s="194">
        <f t="shared" si="8"/>
        <v>0</v>
      </c>
      <c r="V22" s="194">
        <f t="shared" si="8"/>
        <v>0</v>
      </c>
      <c r="W22" s="194">
        <f t="shared" si="8"/>
        <v>0</v>
      </c>
      <c r="X22" s="194">
        <f t="shared" si="8"/>
        <v>0</v>
      </c>
      <c r="Y22" s="194">
        <f t="shared" si="8"/>
        <v>0</v>
      </c>
      <c r="Z22" s="194">
        <f t="shared" si="8"/>
        <v>0</v>
      </c>
      <c r="AA22" s="194">
        <f t="shared" si="8"/>
        <v>0</v>
      </c>
      <c r="AB22" s="194">
        <f t="shared" si="8"/>
        <v>0</v>
      </c>
      <c r="AC22" s="194">
        <f t="shared" si="8"/>
        <v>0</v>
      </c>
      <c r="AD22" s="194">
        <f t="shared" si="8"/>
        <v>0</v>
      </c>
      <c r="AE22" s="194">
        <f t="shared" si="8"/>
        <v>0</v>
      </c>
      <c r="AF22" s="194">
        <f t="shared" si="8"/>
        <v>0</v>
      </c>
      <c r="AG22" s="194">
        <f t="shared" si="8"/>
        <v>0</v>
      </c>
      <c r="AH22" s="194">
        <f t="shared" si="8"/>
        <v>0</v>
      </c>
      <c r="AI22" s="194">
        <f t="shared" si="8"/>
        <v>0</v>
      </c>
      <c r="AJ22" s="194">
        <f t="shared" si="8"/>
        <v>0</v>
      </c>
      <c r="AK22" s="194">
        <f t="shared" si="8"/>
        <v>0</v>
      </c>
      <c r="AL22" s="194">
        <f t="shared" si="8"/>
        <v>0</v>
      </c>
      <c r="AM22" s="194">
        <f t="shared" si="8"/>
        <v>0</v>
      </c>
      <c r="AN22" s="194">
        <f t="shared" si="8"/>
        <v>0</v>
      </c>
      <c r="AO22" s="194">
        <f t="shared" si="8"/>
        <v>0</v>
      </c>
      <c r="AP22" s="194">
        <f t="shared" si="8"/>
        <v>0</v>
      </c>
    </row>
    <row r="23" spans="1:42" x14ac:dyDescent="0.2">
      <c r="A23" s="27" t="s">
        <v>10</v>
      </c>
      <c r="B23" s="4">
        <f t="array" ref="B23:AP23">Inputs!C150:AQ150</f>
        <v>0</v>
      </c>
      <c r="C23" s="198">
        <v>0</v>
      </c>
      <c r="D23" s="198">
        <v>0</v>
      </c>
      <c r="E23" s="198">
        <v>0</v>
      </c>
      <c r="F23" s="198">
        <v>0</v>
      </c>
      <c r="G23" s="198">
        <v>0</v>
      </c>
      <c r="H23" s="198">
        <v>0</v>
      </c>
      <c r="I23" s="198">
        <v>0</v>
      </c>
      <c r="J23" s="198">
        <v>0</v>
      </c>
      <c r="K23" s="198">
        <v>0</v>
      </c>
      <c r="L23" s="198">
        <v>0</v>
      </c>
      <c r="M23" s="198">
        <v>0</v>
      </c>
      <c r="N23" s="198">
        <v>0</v>
      </c>
      <c r="O23" s="198">
        <v>0</v>
      </c>
      <c r="P23" s="198">
        <v>0</v>
      </c>
      <c r="Q23" s="198">
        <v>0</v>
      </c>
      <c r="R23" s="198">
        <v>0</v>
      </c>
      <c r="S23" s="198">
        <v>0</v>
      </c>
      <c r="T23" s="198">
        <v>0</v>
      </c>
      <c r="U23" s="198">
        <v>0</v>
      </c>
      <c r="V23" s="198">
        <v>0</v>
      </c>
      <c r="W23" s="198">
        <v>0</v>
      </c>
      <c r="X23" s="198">
        <v>0</v>
      </c>
      <c r="Y23" s="198">
        <v>0</v>
      </c>
      <c r="Z23" s="198">
        <v>0</v>
      </c>
      <c r="AA23" s="198">
        <v>0</v>
      </c>
      <c r="AB23" s="198">
        <v>0</v>
      </c>
      <c r="AC23" s="198">
        <v>0</v>
      </c>
      <c r="AD23" s="198">
        <v>0</v>
      </c>
      <c r="AE23" s="198">
        <v>0</v>
      </c>
      <c r="AF23" s="198">
        <v>0</v>
      </c>
      <c r="AG23" s="198">
        <v>0</v>
      </c>
      <c r="AH23" s="198">
        <v>0</v>
      </c>
      <c r="AI23" s="198">
        <v>0</v>
      </c>
      <c r="AJ23" s="198">
        <v>0</v>
      </c>
      <c r="AK23" s="198">
        <v>0</v>
      </c>
      <c r="AL23" s="198">
        <v>0</v>
      </c>
      <c r="AM23" s="198">
        <v>0</v>
      </c>
      <c r="AN23" s="198">
        <v>0</v>
      </c>
      <c r="AO23" s="198">
        <v>0</v>
      </c>
      <c r="AP23" s="198">
        <v>0</v>
      </c>
    </row>
    <row r="24" spans="1:42" x14ac:dyDescent="0.2">
      <c r="A24" s="27" t="s">
        <v>376</v>
      </c>
      <c r="B24" s="194">
        <f t="array" ref="B24:AP24">Inputs!C151:AQ151</f>
        <v>0</v>
      </c>
      <c r="C24" s="195">
        <v>0</v>
      </c>
      <c r="D24" s="195">
        <v>0</v>
      </c>
      <c r="E24" s="195">
        <v>0</v>
      </c>
      <c r="F24" s="195">
        <v>0</v>
      </c>
      <c r="G24" s="195">
        <v>0</v>
      </c>
      <c r="H24" s="195">
        <v>0</v>
      </c>
      <c r="I24" s="195">
        <v>0</v>
      </c>
      <c r="J24" s="195">
        <v>0</v>
      </c>
      <c r="K24" s="195">
        <v>0</v>
      </c>
      <c r="L24" s="195">
        <v>0</v>
      </c>
      <c r="M24" s="195">
        <v>0</v>
      </c>
      <c r="N24" s="195">
        <v>0</v>
      </c>
      <c r="O24" s="195">
        <v>0</v>
      </c>
      <c r="P24" s="195">
        <v>0</v>
      </c>
      <c r="Q24" s="195">
        <v>0</v>
      </c>
      <c r="R24" s="195">
        <v>0</v>
      </c>
      <c r="S24" s="195">
        <v>0</v>
      </c>
      <c r="T24" s="195">
        <v>0</v>
      </c>
      <c r="U24" s="195">
        <v>0</v>
      </c>
      <c r="V24" s="195">
        <v>0</v>
      </c>
      <c r="W24" s="195">
        <v>0</v>
      </c>
      <c r="X24" s="195">
        <v>0</v>
      </c>
      <c r="Y24" s="195">
        <v>0</v>
      </c>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v>0</v>
      </c>
      <c r="AP24" s="195">
        <v>0</v>
      </c>
    </row>
    <row r="25" spans="1:42" x14ac:dyDescent="0.2">
      <c r="A25" s="4" t="s">
        <v>21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7" t="s">
        <v>4</v>
      </c>
      <c r="C26" s="194">
        <f t="shared" ref="C26:AP26" si="9">IF(pbi_fed_for_ds="Yes",C532,0)</f>
        <v>0</v>
      </c>
      <c r="D26" s="194">
        <f t="shared" si="9"/>
        <v>0</v>
      </c>
      <c r="E26" s="194">
        <f t="shared" si="9"/>
        <v>0</v>
      </c>
      <c r="F26" s="194">
        <f t="shared" si="9"/>
        <v>0</v>
      </c>
      <c r="G26" s="194">
        <f t="shared" si="9"/>
        <v>0</v>
      </c>
      <c r="H26" s="194">
        <f t="shared" si="9"/>
        <v>0</v>
      </c>
      <c r="I26" s="194">
        <f t="shared" si="9"/>
        <v>0</v>
      </c>
      <c r="J26" s="194">
        <f t="shared" si="9"/>
        <v>0</v>
      </c>
      <c r="K26" s="194">
        <f t="shared" si="9"/>
        <v>0</v>
      </c>
      <c r="L26" s="194">
        <f t="shared" si="9"/>
        <v>0</v>
      </c>
      <c r="M26" s="194">
        <f t="shared" si="9"/>
        <v>0</v>
      </c>
      <c r="N26" s="194">
        <f t="shared" si="9"/>
        <v>0</v>
      </c>
      <c r="O26" s="194">
        <f t="shared" si="9"/>
        <v>0</v>
      </c>
      <c r="P26" s="194">
        <f t="shared" si="9"/>
        <v>0</v>
      </c>
      <c r="Q26" s="194">
        <f t="shared" si="9"/>
        <v>0</v>
      </c>
      <c r="R26" s="194">
        <f t="shared" si="9"/>
        <v>0</v>
      </c>
      <c r="S26" s="194">
        <f t="shared" si="9"/>
        <v>0</v>
      </c>
      <c r="T26" s="194">
        <f t="shared" si="9"/>
        <v>0</v>
      </c>
      <c r="U26" s="194">
        <f t="shared" si="9"/>
        <v>0</v>
      </c>
      <c r="V26" s="194">
        <f t="shared" si="9"/>
        <v>0</v>
      </c>
      <c r="W26" s="194">
        <f t="shared" si="9"/>
        <v>0</v>
      </c>
      <c r="X26" s="194">
        <f t="shared" si="9"/>
        <v>0</v>
      </c>
      <c r="Y26" s="194">
        <f t="shared" si="9"/>
        <v>0</v>
      </c>
      <c r="Z26" s="194">
        <f t="shared" si="9"/>
        <v>0</v>
      </c>
      <c r="AA26" s="194">
        <f t="shared" si="9"/>
        <v>0</v>
      </c>
      <c r="AB26" s="194">
        <f t="shared" si="9"/>
        <v>0</v>
      </c>
      <c r="AC26" s="194">
        <f t="shared" si="9"/>
        <v>0</v>
      </c>
      <c r="AD26" s="194">
        <f t="shared" si="9"/>
        <v>0</v>
      </c>
      <c r="AE26" s="194">
        <f t="shared" si="9"/>
        <v>0</v>
      </c>
      <c r="AF26" s="194">
        <f t="shared" si="9"/>
        <v>0</v>
      </c>
      <c r="AG26" s="194">
        <f t="shared" si="9"/>
        <v>0</v>
      </c>
      <c r="AH26" s="194">
        <f t="shared" si="9"/>
        <v>0</v>
      </c>
      <c r="AI26" s="194">
        <f t="shared" si="9"/>
        <v>0</v>
      </c>
      <c r="AJ26" s="194">
        <f t="shared" si="9"/>
        <v>0</v>
      </c>
      <c r="AK26" s="194">
        <f t="shared" si="9"/>
        <v>0</v>
      </c>
      <c r="AL26" s="194">
        <f t="shared" si="9"/>
        <v>0</v>
      </c>
      <c r="AM26" s="194">
        <f t="shared" si="9"/>
        <v>0</v>
      </c>
      <c r="AN26" s="194">
        <f t="shared" si="9"/>
        <v>0</v>
      </c>
      <c r="AO26" s="194">
        <f t="shared" si="9"/>
        <v>0</v>
      </c>
      <c r="AP26" s="194">
        <f t="shared" si="9"/>
        <v>0</v>
      </c>
    </row>
    <row r="27" spans="1:42" x14ac:dyDescent="0.2">
      <c r="A27" s="27" t="s">
        <v>5</v>
      </c>
      <c r="C27" s="194">
        <f t="shared" ref="C27:AP27" si="10">IF(pbi_sta_for_ds="Yes",C536,0)</f>
        <v>0</v>
      </c>
      <c r="D27" s="194">
        <f t="shared" si="10"/>
        <v>0</v>
      </c>
      <c r="E27" s="194">
        <f t="shared" si="10"/>
        <v>0</v>
      </c>
      <c r="F27" s="194">
        <f t="shared" si="10"/>
        <v>0</v>
      </c>
      <c r="G27" s="194">
        <f t="shared" si="10"/>
        <v>0</v>
      </c>
      <c r="H27" s="194">
        <f t="shared" si="10"/>
        <v>0</v>
      </c>
      <c r="I27" s="194">
        <f t="shared" si="10"/>
        <v>0</v>
      </c>
      <c r="J27" s="194">
        <f t="shared" si="10"/>
        <v>0</v>
      </c>
      <c r="K27" s="194">
        <f t="shared" si="10"/>
        <v>0</v>
      </c>
      <c r="L27" s="194">
        <f t="shared" si="10"/>
        <v>0</v>
      </c>
      <c r="M27" s="194">
        <f t="shared" si="10"/>
        <v>0</v>
      </c>
      <c r="N27" s="194">
        <f t="shared" si="10"/>
        <v>0</v>
      </c>
      <c r="O27" s="194">
        <f t="shared" si="10"/>
        <v>0</v>
      </c>
      <c r="P27" s="194">
        <f t="shared" si="10"/>
        <v>0</v>
      </c>
      <c r="Q27" s="194">
        <f t="shared" si="10"/>
        <v>0</v>
      </c>
      <c r="R27" s="194">
        <f t="shared" si="10"/>
        <v>0</v>
      </c>
      <c r="S27" s="194">
        <f t="shared" si="10"/>
        <v>0</v>
      </c>
      <c r="T27" s="194">
        <f t="shared" si="10"/>
        <v>0</v>
      </c>
      <c r="U27" s="194">
        <f t="shared" si="10"/>
        <v>0</v>
      </c>
      <c r="V27" s="194">
        <f t="shared" si="10"/>
        <v>0</v>
      </c>
      <c r="W27" s="194">
        <f t="shared" si="10"/>
        <v>0</v>
      </c>
      <c r="X27" s="194">
        <f t="shared" si="10"/>
        <v>0</v>
      </c>
      <c r="Y27" s="194">
        <f t="shared" si="10"/>
        <v>0</v>
      </c>
      <c r="Z27" s="194">
        <f t="shared" si="10"/>
        <v>0</v>
      </c>
      <c r="AA27" s="194">
        <f t="shared" si="10"/>
        <v>0</v>
      </c>
      <c r="AB27" s="194">
        <f t="shared" si="10"/>
        <v>0</v>
      </c>
      <c r="AC27" s="194">
        <f t="shared" si="10"/>
        <v>0</v>
      </c>
      <c r="AD27" s="194">
        <f t="shared" si="10"/>
        <v>0</v>
      </c>
      <c r="AE27" s="194">
        <f t="shared" si="10"/>
        <v>0</v>
      </c>
      <c r="AF27" s="194">
        <f t="shared" si="10"/>
        <v>0</v>
      </c>
      <c r="AG27" s="194">
        <f t="shared" si="10"/>
        <v>0</v>
      </c>
      <c r="AH27" s="194">
        <f t="shared" si="10"/>
        <v>0</v>
      </c>
      <c r="AI27" s="194">
        <f t="shared" si="10"/>
        <v>0</v>
      </c>
      <c r="AJ27" s="194">
        <f t="shared" si="10"/>
        <v>0</v>
      </c>
      <c r="AK27" s="194">
        <f t="shared" si="10"/>
        <v>0</v>
      </c>
      <c r="AL27" s="194">
        <f t="shared" si="10"/>
        <v>0</v>
      </c>
      <c r="AM27" s="194">
        <f t="shared" si="10"/>
        <v>0</v>
      </c>
      <c r="AN27" s="194">
        <f t="shared" si="10"/>
        <v>0</v>
      </c>
      <c r="AO27" s="194">
        <f t="shared" si="10"/>
        <v>0</v>
      </c>
      <c r="AP27" s="194">
        <f t="shared" si="10"/>
        <v>0</v>
      </c>
    </row>
    <row r="28" spans="1:42" x14ac:dyDescent="0.2">
      <c r="A28" s="27" t="s">
        <v>185</v>
      </c>
      <c r="C28" s="194">
        <f t="shared" ref="C28:AP28" si="11">IF(pbi_uti_for_ds="Yes",C540,0)</f>
        <v>0</v>
      </c>
      <c r="D28" s="194">
        <f t="shared" si="11"/>
        <v>0</v>
      </c>
      <c r="E28" s="194">
        <f t="shared" si="11"/>
        <v>0</v>
      </c>
      <c r="F28" s="194">
        <f t="shared" si="11"/>
        <v>0</v>
      </c>
      <c r="G28" s="194">
        <f t="shared" si="11"/>
        <v>0</v>
      </c>
      <c r="H28" s="194">
        <f t="shared" si="11"/>
        <v>0</v>
      </c>
      <c r="I28" s="194">
        <f t="shared" si="11"/>
        <v>0</v>
      </c>
      <c r="J28" s="194">
        <f t="shared" si="11"/>
        <v>0</v>
      </c>
      <c r="K28" s="194">
        <f t="shared" si="11"/>
        <v>0</v>
      </c>
      <c r="L28" s="194">
        <f t="shared" si="11"/>
        <v>0</v>
      </c>
      <c r="M28" s="194">
        <f t="shared" si="11"/>
        <v>0</v>
      </c>
      <c r="N28" s="194">
        <f t="shared" si="11"/>
        <v>0</v>
      </c>
      <c r="O28" s="194">
        <f t="shared" si="11"/>
        <v>0</v>
      </c>
      <c r="P28" s="194">
        <f t="shared" si="11"/>
        <v>0</v>
      </c>
      <c r="Q28" s="194">
        <f t="shared" si="11"/>
        <v>0</v>
      </c>
      <c r="R28" s="194">
        <f t="shared" si="11"/>
        <v>0</v>
      </c>
      <c r="S28" s="194">
        <f t="shared" si="11"/>
        <v>0</v>
      </c>
      <c r="T28" s="194">
        <f t="shared" si="11"/>
        <v>0</v>
      </c>
      <c r="U28" s="194">
        <f t="shared" si="11"/>
        <v>0</v>
      </c>
      <c r="V28" s="194">
        <f t="shared" si="11"/>
        <v>0</v>
      </c>
      <c r="W28" s="194">
        <f t="shared" si="11"/>
        <v>0</v>
      </c>
      <c r="X28" s="194">
        <f t="shared" si="11"/>
        <v>0</v>
      </c>
      <c r="Y28" s="194">
        <f t="shared" si="11"/>
        <v>0</v>
      </c>
      <c r="Z28" s="194">
        <f t="shared" si="11"/>
        <v>0</v>
      </c>
      <c r="AA28" s="194">
        <f t="shared" si="11"/>
        <v>0</v>
      </c>
      <c r="AB28" s="194">
        <f t="shared" si="11"/>
        <v>0</v>
      </c>
      <c r="AC28" s="194">
        <f t="shared" si="11"/>
        <v>0</v>
      </c>
      <c r="AD28" s="194">
        <f t="shared" si="11"/>
        <v>0</v>
      </c>
      <c r="AE28" s="194">
        <f t="shared" si="11"/>
        <v>0</v>
      </c>
      <c r="AF28" s="194">
        <f t="shared" si="11"/>
        <v>0</v>
      </c>
      <c r="AG28" s="194">
        <f t="shared" si="11"/>
        <v>0</v>
      </c>
      <c r="AH28" s="194">
        <f t="shared" si="11"/>
        <v>0</v>
      </c>
      <c r="AI28" s="194">
        <f t="shared" si="11"/>
        <v>0</v>
      </c>
      <c r="AJ28" s="194">
        <f t="shared" si="11"/>
        <v>0</v>
      </c>
      <c r="AK28" s="194">
        <f t="shared" si="11"/>
        <v>0</v>
      </c>
      <c r="AL28" s="194">
        <f t="shared" si="11"/>
        <v>0</v>
      </c>
      <c r="AM28" s="194">
        <f t="shared" si="11"/>
        <v>0</v>
      </c>
      <c r="AN28" s="194">
        <f t="shared" si="11"/>
        <v>0</v>
      </c>
      <c r="AO28" s="194">
        <f t="shared" si="11"/>
        <v>0</v>
      </c>
      <c r="AP28" s="194">
        <f t="shared" si="11"/>
        <v>0</v>
      </c>
    </row>
    <row r="29" spans="1:42" x14ac:dyDescent="0.2">
      <c r="A29" s="27" t="s">
        <v>186</v>
      </c>
      <c r="C29" s="195">
        <f t="shared" ref="C29:AP29" si="12">IF(pbi_oth_for_ds="Yes",C544,0)</f>
        <v>0</v>
      </c>
      <c r="D29" s="195">
        <f t="shared" si="12"/>
        <v>0</v>
      </c>
      <c r="E29" s="195">
        <f t="shared" si="12"/>
        <v>0</v>
      </c>
      <c r="F29" s="195">
        <f t="shared" si="12"/>
        <v>0</v>
      </c>
      <c r="G29" s="195">
        <f t="shared" si="12"/>
        <v>0</v>
      </c>
      <c r="H29" s="195">
        <f t="shared" si="12"/>
        <v>0</v>
      </c>
      <c r="I29" s="195">
        <f t="shared" si="12"/>
        <v>0</v>
      </c>
      <c r="J29" s="195">
        <f t="shared" si="12"/>
        <v>0</v>
      </c>
      <c r="K29" s="195">
        <f t="shared" si="12"/>
        <v>0</v>
      </c>
      <c r="L29" s="195">
        <f t="shared" si="12"/>
        <v>0</v>
      </c>
      <c r="M29" s="195">
        <f t="shared" si="12"/>
        <v>0</v>
      </c>
      <c r="N29" s="195">
        <f t="shared" si="12"/>
        <v>0</v>
      </c>
      <c r="O29" s="195">
        <f t="shared" si="12"/>
        <v>0</v>
      </c>
      <c r="P29" s="195">
        <f t="shared" si="12"/>
        <v>0</v>
      </c>
      <c r="Q29" s="195">
        <f t="shared" si="12"/>
        <v>0</v>
      </c>
      <c r="R29" s="195">
        <f t="shared" si="12"/>
        <v>0</v>
      </c>
      <c r="S29" s="195">
        <f t="shared" si="12"/>
        <v>0</v>
      </c>
      <c r="T29" s="195">
        <f t="shared" si="12"/>
        <v>0</v>
      </c>
      <c r="U29" s="195">
        <f t="shared" si="12"/>
        <v>0</v>
      </c>
      <c r="V29" s="195">
        <f t="shared" si="12"/>
        <v>0</v>
      </c>
      <c r="W29" s="195">
        <f t="shared" si="12"/>
        <v>0</v>
      </c>
      <c r="X29" s="195">
        <f t="shared" si="12"/>
        <v>0</v>
      </c>
      <c r="Y29" s="195">
        <f t="shared" si="12"/>
        <v>0</v>
      </c>
      <c r="Z29" s="195">
        <f t="shared" si="12"/>
        <v>0</v>
      </c>
      <c r="AA29" s="195">
        <f t="shared" si="12"/>
        <v>0</v>
      </c>
      <c r="AB29" s="195">
        <f t="shared" si="12"/>
        <v>0</v>
      </c>
      <c r="AC29" s="195">
        <f t="shared" si="12"/>
        <v>0</v>
      </c>
      <c r="AD29" s="195">
        <f t="shared" si="12"/>
        <v>0</v>
      </c>
      <c r="AE29" s="195">
        <f t="shared" si="12"/>
        <v>0</v>
      </c>
      <c r="AF29" s="195">
        <f t="shared" si="12"/>
        <v>0</v>
      </c>
      <c r="AG29" s="195">
        <f t="shared" si="12"/>
        <v>0</v>
      </c>
      <c r="AH29" s="195">
        <f t="shared" si="12"/>
        <v>0</v>
      </c>
      <c r="AI29" s="195">
        <f t="shared" si="12"/>
        <v>0</v>
      </c>
      <c r="AJ29" s="195">
        <f t="shared" si="12"/>
        <v>0</v>
      </c>
      <c r="AK29" s="195">
        <f t="shared" si="12"/>
        <v>0</v>
      </c>
      <c r="AL29" s="195">
        <f t="shared" si="12"/>
        <v>0</v>
      </c>
      <c r="AM29" s="195">
        <f t="shared" si="12"/>
        <v>0</v>
      </c>
      <c r="AN29" s="195">
        <f t="shared" si="12"/>
        <v>0</v>
      </c>
      <c r="AO29" s="195">
        <f t="shared" si="12"/>
        <v>0</v>
      </c>
      <c r="AP29" s="195">
        <f t="shared" si="12"/>
        <v>0</v>
      </c>
    </row>
    <row r="30" spans="1:42" x14ac:dyDescent="0.2">
      <c r="A30" s="27" t="s">
        <v>22</v>
      </c>
      <c r="C30" s="194">
        <f>SUM(C26:C29)</f>
        <v>0</v>
      </c>
      <c r="D30" s="194">
        <f t="shared" ref="D30:AP30" si="13">SUM(D26:D29)</f>
        <v>0</v>
      </c>
      <c r="E30" s="194">
        <f t="shared" si="13"/>
        <v>0</v>
      </c>
      <c r="F30" s="194">
        <f t="shared" si="13"/>
        <v>0</v>
      </c>
      <c r="G30" s="194">
        <f t="shared" si="13"/>
        <v>0</v>
      </c>
      <c r="H30" s="194">
        <f t="shared" si="13"/>
        <v>0</v>
      </c>
      <c r="I30" s="194">
        <f t="shared" si="13"/>
        <v>0</v>
      </c>
      <c r="J30" s="194">
        <f t="shared" si="13"/>
        <v>0</v>
      </c>
      <c r="K30" s="194">
        <f t="shared" si="13"/>
        <v>0</v>
      </c>
      <c r="L30" s="194">
        <f t="shared" si="13"/>
        <v>0</v>
      </c>
      <c r="M30" s="194">
        <f t="shared" si="13"/>
        <v>0</v>
      </c>
      <c r="N30" s="194">
        <f t="shared" si="13"/>
        <v>0</v>
      </c>
      <c r="O30" s="194">
        <f t="shared" si="13"/>
        <v>0</v>
      </c>
      <c r="P30" s="194">
        <f t="shared" si="13"/>
        <v>0</v>
      </c>
      <c r="Q30" s="194">
        <f t="shared" si="13"/>
        <v>0</v>
      </c>
      <c r="R30" s="194">
        <f t="shared" si="13"/>
        <v>0</v>
      </c>
      <c r="S30" s="194">
        <f t="shared" si="13"/>
        <v>0</v>
      </c>
      <c r="T30" s="194">
        <f t="shared" si="13"/>
        <v>0</v>
      </c>
      <c r="U30" s="194">
        <f t="shared" si="13"/>
        <v>0</v>
      </c>
      <c r="V30" s="194">
        <f t="shared" si="13"/>
        <v>0</v>
      </c>
      <c r="W30" s="194">
        <f t="shared" si="13"/>
        <v>0</v>
      </c>
      <c r="X30" s="194">
        <f t="shared" si="13"/>
        <v>0</v>
      </c>
      <c r="Y30" s="194">
        <f t="shared" si="13"/>
        <v>0</v>
      </c>
      <c r="Z30" s="194">
        <f t="shared" si="13"/>
        <v>0</v>
      </c>
      <c r="AA30" s="194">
        <f t="shared" si="13"/>
        <v>0</v>
      </c>
      <c r="AB30" s="194">
        <f t="shared" si="13"/>
        <v>0</v>
      </c>
      <c r="AC30" s="194">
        <f t="shared" si="13"/>
        <v>0</v>
      </c>
      <c r="AD30" s="194">
        <f t="shared" si="13"/>
        <v>0</v>
      </c>
      <c r="AE30" s="194">
        <f t="shared" si="13"/>
        <v>0</v>
      </c>
      <c r="AF30" s="194">
        <f t="shared" si="13"/>
        <v>0</v>
      </c>
      <c r="AG30" s="194">
        <f t="shared" si="13"/>
        <v>0</v>
      </c>
      <c r="AH30" s="194">
        <f t="shared" si="13"/>
        <v>0</v>
      </c>
      <c r="AI30" s="194">
        <f t="shared" si="13"/>
        <v>0</v>
      </c>
      <c r="AJ30" s="194">
        <f t="shared" si="13"/>
        <v>0</v>
      </c>
      <c r="AK30" s="194">
        <f t="shared" si="13"/>
        <v>0</v>
      </c>
      <c r="AL30" s="194">
        <f t="shared" si="13"/>
        <v>0</v>
      </c>
      <c r="AM30" s="194">
        <f t="shared" si="13"/>
        <v>0</v>
      </c>
      <c r="AN30" s="194">
        <f t="shared" si="13"/>
        <v>0</v>
      </c>
      <c r="AO30" s="194">
        <f t="shared" si="13"/>
        <v>0</v>
      </c>
      <c r="AP30" s="194">
        <f t="shared" si="13"/>
        <v>0</v>
      </c>
    </row>
    <row r="31" spans="1:42" x14ac:dyDescent="0.2">
      <c r="A31" s="23" t="s">
        <v>50</v>
      </c>
      <c r="C31" s="189">
        <f t="shared" ref="C31:AP31" si="14">IF(C2=analysis_period,total_installed_cost*salvage_percentage/100,0)</f>
        <v>0</v>
      </c>
      <c r="D31" s="189">
        <f t="shared" si="14"/>
        <v>0</v>
      </c>
      <c r="E31" s="189">
        <f t="shared" si="14"/>
        <v>0</v>
      </c>
      <c r="F31" s="189">
        <f t="shared" si="14"/>
        <v>0</v>
      </c>
      <c r="G31" s="189">
        <f t="shared" si="14"/>
        <v>0</v>
      </c>
      <c r="H31" s="189">
        <f t="shared" si="14"/>
        <v>0</v>
      </c>
      <c r="I31" s="189">
        <f t="shared" si="14"/>
        <v>0</v>
      </c>
      <c r="J31" s="189">
        <f t="shared" si="14"/>
        <v>0</v>
      </c>
      <c r="K31" s="189">
        <f t="shared" si="14"/>
        <v>0</v>
      </c>
      <c r="L31" s="189">
        <f t="shared" si="14"/>
        <v>0</v>
      </c>
      <c r="M31" s="189">
        <f t="shared" si="14"/>
        <v>0</v>
      </c>
      <c r="N31" s="189">
        <f t="shared" si="14"/>
        <v>0</v>
      </c>
      <c r="O31" s="189">
        <f t="shared" si="14"/>
        <v>0</v>
      </c>
      <c r="P31" s="189">
        <f t="shared" si="14"/>
        <v>0</v>
      </c>
      <c r="Q31" s="189">
        <f t="shared" si="14"/>
        <v>0</v>
      </c>
      <c r="R31" s="189">
        <f t="shared" si="14"/>
        <v>0</v>
      </c>
      <c r="S31" s="189">
        <f t="shared" si="14"/>
        <v>0</v>
      </c>
      <c r="T31" s="189">
        <f t="shared" si="14"/>
        <v>0</v>
      </c>
      <c r="U31" s="189">
        <f t="shared" si="14"/>
        <v>0</v>
      </c>
      <c r="V31" s="189">
        <f t="shared" si="14"/>
        <v>0</v>
      </c>
      <c r="W31" s="189">
        <f t="shared" si="14"/>
        <v>0</v>
      </c>
      <c r="X31" s="189">
        <f t="shared" si="14"/>
        <v>0</v>
      </c>
      <c r="Y31" s="189">
        <f t="shared" si="14"/>
        <v>0</v>
      </c>
      <c r="Z31" s="189">
        <f t="shared" si="14"/>
        <v>0</v>
      </c>
      <c r="AA31" s="189">
        <f t="shared" si="14"/>
        <v>0</v>
      </c>
      <c r="AB31" s="189">
        <f t="shared" si="14"/>
        <v>0</v>
      </c>
      <c r="AC31" s="189">
        <f t="shared" si="14"/>
        <v>0</v>
      </c>
      <c r="AD31" s="189">
        <f t="shared" si="14"/>
        <v>0</v>
      </c>
      <c r="AE31" s="189">
        <f t="shared" si="14"/>
        <v>0</v>
      </c>
      <c r="AF31" s="189">
        <f t="shared" si="14"/>
        <v>0</v>
      </c>
      <c r="AG31" s="189">
        <f t="shared" si="14"/>
        <v>0</v>
      </c>
      <c r="AH31" s="189">
        <f t="shared" si="14"/>
        <v>0</v>
      </c>
      <c r="AI31" s="189">
        <f t="shared" si="14"/>
        <v>0</v>
      </c>
      <c r="AJ31" s="189">
        <f t="shared" si="14"/>
        <v>0</v>
      </c>
      <c r="AK31" s="189">
        <f t="shared" si="14"/>
        <v>0</v>
      </c>
      <c r="AL31" s="189">
        <f t="shared" si="14"/>
        <v>0</v>
      </c>
      <c r="AM31" s="189">
        <f t="shared" si="14"/>
        <v>0</v>
      </c>
      <c r="AN31" s="189">
        <f t="shared" si="14"/>
        <v>0</v>
      </c>
      <c r="AO31" s="189">
        <f t="shared" si="14"/>
        <v>0</v>
      </c>
      <c r="AP31" s="189">
        <f t="shared" si="14"/>
        <v>0</v>
      </c>
    </row>
    <row r="32" spans="1:42" x14ac:dyDescent="0.2">
      <c r="A32" s="276" t="s">
        <v>84</v>
      </c>
      <c r="B32" s="43"/>
      <c r="C32" s="202">
        <f t="shared" ref="C32:AP32" si="15">IF(C2&lt;=analysis_period,C24+C30+C31,0)</f>
        <v>0</v>
      </c>
      <c r="D32" s="202">
        <f t="shared" si="15"/>
        <v>0</v>
      </c>
      <c r="E32" s="202">
        <f t="shared" si="15"/>
        <v>0</v>
      </c>
      <c r="F32" s="202">
        <f t="shared" si="15"/>
        <v>0</v>
      </c>
      <c r="G32" s="202">
        <f t="shared" si="15"/>
        <v>0</v>
      </c>
      <c r="H32" s="202">
        <f t="shared" si="15"/>
        <v>0</v>
      </c>
      <c r="I32" s="202">
        <f t="shared" si="15"/>
        <v>0</v>
      </c>
      <c r="J32" s="202">
        <f t="shared" si="15"/>
        <v>0</v>
      </c>
      <c r="K32" s="202">
        <f t="shared" si="15"/>
        <v>0</v>
      </c>
      <c r="L32" s="202">
        <f t="shared" si="15"/>
        <v>0</v>
      </c>
      <c r="M32" s="202">
        <f t="shared" si="15"/>
        <v>0</v>
      </c>
      <c r="N32" s="202">
        <f t="shared" si="15"/>
        <v>0</v>
      </c>
      <c r="O32" s="202">
        <f t="shared" si="15"/>
        <v>0</v>
      </c>
      <c r="P32" s="202">
        <f t="shared" si="15"/>
        <v>0</v>
      </c>
      <c r="Q32" s="202">
        <f t="shared" si="15"/>
        <v>0</v>
      </c>
      <c r="R32" s="202">
        <f t="shared" si="15"/>
        <v>0</v>
      </c>
      <c r="S32" s="202">
        <f t="shared" si="15"/>
        <v>0</v>
      </c>
      <c r="T32" s="202">
        <f t="shared" si="15"/>
        <v>0</v>
      </c>
      <c r="U32" s="202">
        <f t="shared" si="15"/>
        <v>0</v>
      </c>
      <c r="V32" s="202">
        <f t="shared" si="15"/>
        <v>0</v>
      </c>
      <c r="W32" s="202">
        <f t="shared" si="15"/>
        <v>0</v>
      </c>
      <c r="X32" s="202">
        <f t="shared" si="15"/>
        <v>0</v>
      </c>
      <c r="Y32" s="202">
        <f t="shared" si="15"/>
        <v>0</v>
      </c>
      <c r="Z32" s="202">
        <f t="shared" si="15"/>
        <v>0</v>
      </c>
      <c r="AA32" s="202">
        <f t="shared" si="15"/>
        <v>0</v>
      </c>
      <c r="AB32" s="202">
        <f t="shared" si="15"/>
        <v>0</v>
      </c>
      <c r="AC32" s="202">
        <f t="shared" si="15"/>
        <v>0</v>
      </c>
      <c r="AD32" s="202">
        <f t="shared" si="15"/>
        <v>0</v>
      </c>
      <c r="AE32" s="202">
        <f t="shared" si="15"/>
        <v>0</v>
      </c>
      <c r="AF32" s="202">
        <f t="shared" si="15"/>
        <v>0</v>
      </c>
      <c r="AG32" s="202">
        <f t="shared" si="15"/>
        <v>0</v>
      </c>
      <c r="AH32" s="202">
        <f t="shared" si="15"/>
        <v>0</v>
      </c>
      <c r="AI32" s="202">
        <f t="shared" si="15"/>
        <v>0</v>
      </c>
      <c r="AJ32" s="202">
        <f t="shared" si="15"/>
        <v>0</v>
      </c>
      <c r="AK32" s="202">
        <f t="shared" si="15"/>
        <v>0</v>
      </c>
      <c r="AL32" s="202">
        <f t="shared" si="15"/>
        <v>0</v>
      </c>
      <c r="AM32" s="202">
        <f t="shared" si="15"/>
        <v>0</v>
      </c>
      <c r="AN32" s="202">
        <f t="shared" si="15"/>
        <v>0</v>
      </c>
      <c r="AO32" s="202">
        <f t="shared" si="15"/>
        <v>0</v>
      </c>
      <c r="AP32" s="202">
        <f t="shared" si="15"/>
        <v>0</v>
      </c>
    </row>
    <row r="33" spans="1:42" x14ac:dyDescent="0.2">
      <c r="A33" s="23"/>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23" t="s">
        <v>116</v>
      </c>
      <c r="C34" s="194">
        <f t="shared" ref="C34:AP34" si="16">IF(C2&lt;=analysis_period,PropertyTaxAssessedValue*(1-prop_tax_assessed_decline/100)^(C2-1),0)</f>
        <v>0</v>
      </c>
      <c r="D34" s="194">
        <f t="shared" si="16"/>
        <v>0</v>
      </c>
      <c r="E34" s="194">
        <f t="shared" si="16"/>
        <v>0</v>
      </c>
      <c r="F34" s="194">
        <f t="shared" si="16"/>
        <v>0</v>
      </c>
      <c r="G34" s="194">
        <f t="shared" si="16"/>
        <v>0</v>
      </c>
      <c r="H34" s="194">
        <f t="shared" si="16"/>
        <v>0</v>
      </c>
      <c r="I34" s="194">
        <f t="shared" si="16"/>
        <v>0</v>
      </c>
      <c r="J34" s="194">
        <f t="shared" si="16"/>
        <v>0</v>
      </c>
      <c r="K34" s="194">
        <f t="shared" si="16"/>
        <v>0</v>
      </c>
      <c r="L34" s="194">
        <f t="shared" si="16"/>
        <v>0</v>
      </c>
      <c r="M34" s="194">
        <f t="shared" si="16"/>
        <v>0</v>
      </c>
      <c r="N34" s="194">
        <f t="shared" si="16"/>
        <v>0</v>
      </c>
      <c r="O34" s="194">
        <f t="shared" si="16"/>
        <v>0</v>
      </c>
      <c r="P34" s="194">
        <f t="shared" si="16"/>
        <v>0</v>
      </c>
      <c r="Q34" s="194">
        <f t="shared" si="16"/>
        <v>0</v>
      </c>
      <c r="R34" s="194">
        <f t="shared" si="16"/>
        <v>0</v>
      </c>
      <c r="S34" s="194">
        <f t="shared" si="16"/>
        <v>0</v>
      </c>
      <c r="T34" s="194">
        <f t="shared" si="16"/>
        <v>0</v>
      </c>
      <c r="U34" s="194">
        <f t="shared" si="16"/>
        <v>0</v>
      </c>
      <c r="V34" s="194">
        <f t="shared" si="16"/>
        <v>0</v>
      </c>
      <c r="W34" s="194">
        <f t="shared" si="16"/>
        <v>0</v>
      </c>
      <c r="X34" s="194">
        <f t="shared" si="16"/>
        <v>0</v>
      </c>
      <c r="Y34" s="194">
        <f t="shared" si="16"/>
        <v>0</v>
      </c>
      <c r="Z34" s="194">
        <f t="shared" si="16"/>
        <v>0</v>
      </c>
      <c r="AA34" s="194">
        <f t="shared" si="16"/>
        <v>0</v>
      </c>
      <c r="AB34" s="194">
        <f t="shared" si="16"/>
        <v>0</v>
      </c>
      <c r="AC34" s="194">
        <f t="shared" si="16"/>
        <v>0</v>
      </c>
      <c r="AD34" s="194">
        <f t="shared" si="16"/>
        <v>0</v>
      </c>
      <c r="AE34" s="194">
        <f t="shared" si="16"/>
        <v>0</v>
      </c>
      <c r="AF34" s="194">
        <f t="shared" si="16"/>
        <v>0</v>
      </c>
      <c r="AG34" s="194">
        <f t="shared" si="16"/>
        <v>0</v>
      </c>
      <c r="AH34" s="194">
        <f t="shared" si="16"/>
        <v>0</v>
      </c>
      <c r="AI34" s="194">
        <f t="shared" si="16"/>
        <v>0</v>
      </c>
      <c r="AJ34" s="194">
        <f t="shared" si="16"/>
        <v>0</v>
      </c>
      <c r="AK34" s="194">
        <f t="shared" si="16"/>
        <v>0</v>
      </c>
      <c r="AL34" s="194">
        <f t="shared" si="16"/>
        <v>0</v>
      </c>
      <c r="AM34" s="194">
        <f t="shared" si="16"/>
        <v>0</v>
      </c>
      <c r="AN34" s="194">
        <f t="shared" si="16"/>
        <v>0</v>
      </c>
      <c r="AO34" s="194">
        <f t="shared" si="16"/>
        <v>0</v>
      </c>
      <c r="AP34" s="194">
        <f t="shared" si="16"/>
        <v>0</v>
      </c>
    </row>
    <row r="35" spans="1:42" x14ac:dyDescent="0.2">
      <c r="A35" s="27"/>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row>
    <row r="36" spans="1:42" x14ac:dyDescent="0.2">
      <c r="A36" s="25" t="s">
        <v>356</v>
      </c>
      <c r="C36" s="20"/>
      <c r="D36" s="28"/>
      <c r="E36" s="28"/>
      <c r="F36" s="28"/>
      <c r="G36" s="28"/>
      <c r="H36" s="28"/>
      <c r="I36" s="28"/>
      <c r="J36" s="28"/>
      <c r="K36" s="28"/>
      <c r="L36" s="28"/>
      <c r="M36" s="28"/>
      <c r="N36" s="28"/>
      <c r="O36" s="28"/>
      <c r="P36" s="28"/>
      <c r="Q36" s="28"/>
      <c r="R36" s="28"/>
      <c r="S36" s="28"/>
    </row>
    <row r="37" spans="1:42" x14ac:dyDescent="0.2">
      <c r="A37" s="4" t="s">
        <v>237</v>
      </c>
      <c r="C37" s="20"/>
      <c r="D37" s="28"/>
      <c r="E37" s="28"/>
      <c r="F37" s="28"/>
      <c r="G37" s="28"/>
      <c r="H37" s="28"/>
      <c r="I37" s="28"/>
      <c r="J37" s="28"/>
      <c r="K37" s="28"/>
      <c r="L37" s="28"/>
      <c r="M37" s="28"/>
      <c r="N37" s="28"/>
      <c r="O37" s="28"/>
      <c r="P37" s="28"/>
      <c r="Q37" s="28"/>
      <c r="R37" s="28"/>
      <c r="S37" s="28"/>
    </row>
    <row r="38" spans="1:42" x14ac:dyDescent="0.2">
      <c r="A38" s="117" t="s">
        <v>238</v>
      </c>
      <c r="C38" s="194">
        <f>IF(C$2&lt;=analysis_period,IF(om_fixed="n/a",Inputs!D156,om_fixed*(1+inflation_rate/100+om_fixed_escal/100)^B$2),0)</f>
        <v>0</v>
      </c>
      <c r="D38" s="194">
        <f>IF(D$2&lt;=analysis_period,IF(om_fixed="n/a",Inputs!E156,om_fixed*(1+inflation_rate/100+om_fixed_escal/100)^C$2),0)</f>
        <v>0</v>
      </c>
      <c r="E38" s="194">
        <f>IF(E$2&lt;=analysis_period,IF(om_fixed="n/a",Inputs!F156,om_fixed*(1+inflation_rate/100+om_fixed_escal/100)^D$2),0)</f>
        <v>0</v>
      </c>
      <c r="F38" s="194">
        <f>IF(F$2&lt;=analysis_period,IF(om_fixed="n/a",Inputs!G156,om_fixed*(1+inflation_rate/100+om_fixed_escal/100)^E$2),0)</f>
        <v>0</v>
      </c>
      <c r="G38" s="194">
        <f>IF(G$2&lt;=analysis_period,IF(om_fixed="n/a",Inputs!H156,om_fixed*(1+inflation_rate/100+om_fixed_escal/100)^F$2),0)</f>
        <v>0</v>
      </c>
      <c r="H38" s="194">
        <f>IF(H$2&lt;=analysis_period,IF(om_fixed="n/a",Inputs!I156,om_fixed*(1+inflation_rate/100+om_fixed_escal/100)^G$2),0)</f>
        <v>0</v>
      </c>
      <c r="I38" s="194">
        <f>IF(I$2&lt;=analysis_period,IF(om_fixed="n/a",Inputs!J156,om_fixed*(1+inflation_rate/100+om_fixed_escal/100)^H$2),0)</f>
        <v>0</v>
      </c>
      <c r="J38" s="194">
        <f>IF(J$2&lt;=analysis_period,IF(om_fixed="n/a",Inputs!K156,om_fixed*(1+inflation_rate/100+om_fixed_escal/100)^I$2),0)</f>
        <v>0</v>
      </c>
      <c r="K38" s="194">
        <f>IF(K$2&lt;=analysis_period,IF(om_fixed="n/a",Inputs!L156,om_fixed*(1+inflation_rate/100+om_fixed_escal/100)^J$2),0)</f>
        <v>0</v>
      </c>
      <c r="L38" s="194">
        <f>IF(L$2&lt;=analysis_period,IF(om_fixed="n/a",Inputs!M156,om_fixed*(1+inflation_rate/100+om_fixed_escal/100)^K$2),0)</f>
        <v>0</v>
      </c>
      <c r="M38" s="194">
        <f>IF(M$2&lt;=analysis_period,IF(om_fixed="n/a",Inputs!N156,om_fixed*(1+inflation_rate/100+om_fixed_escal/100)^L$2),0)</f>
        <v>0</v>
      </c>
      <c r="N38" s="194">
        <f>IF(N$2&lt;=analysis_period,IF(om_fixed="n/a",Inputs!O156,om_fixed*(1+inflation_rate/100+om_fixed_escal/100)^M$2),0)</f>
        <v>0</v>
      </c>
      <c r="O38" s="194">
        <f>IF(O$2&lt;=analysis_period,IF(om_fixed="n/a",Inputs!P156,om_fixed*(1+inflation_rate/100+om_fixed_escal/100)^N$2),0)</f>
        <v>0</v>
      </c>
      <c r="P38" s="194">
        <f>IF(P$2&lt;=analysis_period,IF(om_fixed="n/a",Inputs!Q156,om_fixed*(1+inflation_rate/100+om_fixed_escal/100)^O$2),0)</f>
        <v>0</v>
      </c>
      <c r="Q38" s="194">
        <f>IF(Q$2&lt;=analysis_period,IF(om_fixed="n/a",Inputs!R156,om_fixed*(1+inflation_rate/100+om_fixed_escal/100)^P$2),0)</f>
        <v>0</v>
      </c>
      <c r="R38" s="194">
        <f>IF(R$2&lt;=analysis_period,IF(om_fixed="n/a",Inputs!S156,om_fixed*(1+inflation_rate/100+om_fixed_escal/100)^Q$2),0)</f>
        <v>0</v>
      </c>
      <c r="S38" s="194">
        <f>IF(S$2&lt;=analysis_period,IF(om_fixed="n/a",Inputs!T156,om_fixed*(1+inflation_rate/100+om_fixed_escal/100)^R$2),0)</f>
        <v>0</v>
      </c>
      <c r="T38" s="194">
        <f>IF(T$2&lt;=analysis_period,IF(om_fixed="n/a",Inputs!U156,om_fixed*(1+inflation_rate/100+om_fixed_escal/100)^S$2),0)</f>
        <v>0</v>
      </c>
      <c r="U38" s="194">
        <f>IF(U$2&lt;=analysis_period,IF(om_fixed="n/a",Inputs!V156,om_fixed*(1+inflation_rate/100+om_fixed_escal/100)^T$2),0)</f>
        <v>0</v>
      </c>
      <c r="V38" s="194">
        <f>IF(V$2&lt;=analysis_period,IF(om_fixed="n/a",Inputs!W156,om_fixed*(1+inflation_rate/100+om_fixed_escal/100)^U$2),0)</f>
        <v>0</v>
      </c>
      <c r="W38" s="194">
        <f>IF(W$2&lt;=analysis_period,IF(om_fixed="n/a",Inputs!X156,om_fixed*(1+inflation_rate/100+om_fixed_escal/100)^V$2),0)</f>
        <v>0</v>
      </c>
      <c r="X38" s="194">
        <f>IF(X$2&lt;=analysis_period,IF(om_fixed="n/a",Inputs!Y156,om_fixed*(1+inflation_rate/100+om_fixed_escal/100)^W$2),0)</f>
        <v>0</v>
      </c>
      <c r="Y38" s="194">
        <f>IF(Y$2&lt;=analysis_period,IF(om_fixed="n/a",Inputs!Z156,om_fixed*(1+inflation_rate/100+om_fixed_escal/100)^X$2),0)</f>
        <v>0</v>
      </c>
      <c r="Z38" s="194">
        <f>IF(Z$2&lt;=analysis_period,IF(om_fixed="n/a",Inputs!AA156,om_fixed*(1+inflation_rate/100+om_fixed_escal/100)^Y$2),0)</f>
        <v>0</v>
      </c>
      <c r="AA38" s="194">
        <f>IF(AA$2&lt;=analysis_period,IF(om_fixed="n/a",Inputs!AB156,om_fixed*(1+inflation_rate/100+om_fixed_escal/100)^Z$2),0)</f>
        <v>0</v>
      </c>
      <c r="AB38" s="194">
        <f>IF(AB$2&lt;=analysis_period,IF(om_fixed="n/a",Inputs!AC156,om_fixed*(1+inflation_rate/100+om_fixed_escal/100)^AA$2),0)</f>
        <v>0</v>
      </c>
      <c r="AC38" s="194">
        <f>IF(AC$2&lt;=analysis_period,IF(om_fixed="n/a",Inputs!AD156,om_fixed*(1+inflation_rate/100+om_fixed_escal/100)^AB$2),0)</f>
        <v>0</v>
      </c>
      <c r="AD38" s="194">
        <f>IF(AD$2&lt;=analysis_period,IF(om_fixed="n/a",Inputs!AE156,om_fixed*(1+inflation_rate/100+om_fixed_escal/100)^AC$2),0)</f>
        <v>0</v>
      </c>
      <c r="AE38" s="194">
        <f>IF(AE$2&lt;=analysis_period,IF(om_fixed="n/a",Inputs!AF156,om_fixed*(1+inflation_rate/100+om_fixed_escal/100)^AD$2),0)</f>
        <v>0</v>
      </c>
      <c r="AF38" s="194">
        <f>IF(AF$2&lt;=analysis_period,IF(om_fixed="n/a",Inputs!AG156,om_fixed*(1+inflation_rate/100+om_fixed_escal/100)^AE$2),0)</f>
        <v>0</v>
      </c>
      <c r="AG38" s="194">
        <f>IF(AG$2&lt;=analysis_period,IF(om_fixed="n/a",Inputs!AH156,om_fixed*(1+inflation_rate/100+om_fixed_escal/100)^AF$2),0)</f>
        <v>0</v>
      </c>
      <c r="AH38" s="194">
        <f>IF(AH$2&lt;=analysis_period,IF(om_fixed="n/a",Inputs!AI156,om_fixed*(1+inflation_rate/100+om_fixed_escal/100)^AG$2),0)</f>
        <v>0</v>
      </c>
      <c r="AI38" s="194">
        <f>IF(AI$2&lt;=analysis_period,IF(om_fixed="n/a",Inputs!AJ156,om_fixed*(1+inflation_rate/100+om_fixed_escal/100)^AH$2),0)</f>
        <v>0</v>
      </c>
      <c r="AJ38" s="194">
        <f>IF(AJ$2&lt;=analysis_period,IF(om_fixed="n/a",Inputs!AK156,om_fixed*(1+inflation_rate/100+om_fixed_escal/100)^AI$2),0)</f>
        <v>0</v>
      </c>
      <c r="AK38" s="194">
        <f>IF(AK$2&lt;=analysis_period,IF(om_fixed="n/a",Inputs!AL156,om_fixed*(1+inflation_rate/100+om_fixed_escal/100)^AJ$2),0)</f>
        <v>0</v>
      </c>
      <c r="AL38" s="194">
        <f>IF(AL$2&lt;=analysis_period,IF(om_fixed="n/a",Inputs!AM156,om_fixed*(1+inflation_rate/100+om_fixed_escal/100)^AK$2),0)</f>
        <v>0</v>
      </c>
      <c r="AM38" s="194">
        <f>IF(AM$2&lt;=analysis_period,IF(om_fixed="n/a",Inputs!AN156,om_fixed*(1+inflation_rate/100+om_fixed_escal/100)^AL$2),0)</f>
        <v>0</v>
      </c>
      <c r="AN38" s="194">
        <f>IF(AN$2&lt;=analysis_period,IF(om_fixed="n/a",Inputs!AO156,om_fixed*(1+inflation_rate/100+om_fixed_escal/100)^AM$2),0)</f>
        <v>0</v>
      </c>
      <c r="AO38" s="194">
        <f>IF(AO$2&lt;=analysis_period,IF(om_fixed="n/a",Inputs!AP156,om_fixed*(1+inflation_rate/100+om_fixed_escal/100)^AN$2),0)</f>
        <v>0</v>
      </c>
      <c r="AP38" s="194">
        <f>IF(AP$2&lt;=analysis_period,IF(om_fixed="n/a",Inputs!AQ156,om_fixed*(1+inflation_rate/100+om_fixed_escal/100)^AO$2),0)</f>
        <v>0</v>
      </c>
    </row>
    <row r="39" spans="1:42" x14ac:dyDescent="0.2">
      <c r="A39" s="117" t="s">
        <v>239</v>
      </c>
    </row>
    <row r="40" spans="1:42" x14ac:dyDescent="0.2">
      <c r="A40" s="119" t="s">
        <v>11</v>
      </c>
      <c r="C40" s="200">
        <f t="shared" ref="C40:AP40" si="17">IF(C$2&lt;=analysis_period,system_capacity,0)</f>
        <v>0</v>
      </c>
      <c r="D40" s="200">
        <f t="shared" si="17"/>
        <v>0</v>
      </c>
      <c r="E40" s="200">
        <f t="shared" si="17"/>
        <v>0</v>
      </c>
      <c r="F40" s="200">
        <f t="shared" si="17"/>
        <v>0</v>
      </c>
      <c r="G40" s="200">
        <f t="shared" si="17"/>
        <v>0</v>
      </c>
      <c r="H40" s="200">
        <f t="shared" si="17"/>
        <v>0</v>
      </c>
      <c r="I40" s="200">
        <f t="shared" si="17"/>
        <v>0</v>
      </c>
      <c r="J40" s="200">
        <f t="shared" si="17"/>
        <v>0</v>
      </c>
      <c r="K40" s="200">
        <f t="shared" si="17"/>
        <v>0</v>
      </c>
      <c r="L40" s="200">
        <f t="shared" si="17"/>
        <v>0</v>
      </c>
      <c r="M40" s="200">
        <f t="shared" si="17"/>
        <v>0</v>
      </c>
      <c r="N40" s="200">
        <f t="shared" si="17"/>
        <v>0</v>
      </c>
      <c r="O40" s="200">
        <f t="shared" si="17"/>
        <v>0</v>
      </c>
      <c r="P40" s="200">
        <f t="shared" si="17"/>
        <v>0</v>
      </c>
      <c r="Q40" s="200">
        <f t="shared" si="17"/>
        <v>0</v>
      </c>
      <c r="R40" s="200">
        <f t="shared" si="17"/>
        <v>0</v>
      </c>
      <c r="S40" s="200">
        <f t="shared" si="17"/>
        <v>0</v>
      </c>
      <c r="T40" s="200">
        <f t="shared" si="17"/>
        <v>0</v>
      </c>
      <c r="U40" s="200">
        <f t="shared" si="17"/>
        <v>0</v>
      </c>
      <c r="V40" s="200">
        <f t="shared" si="17"/>
        <v>0</v>
      </c>
      <c r="W40" s="200">
        <f t="shared" si="17"/>
        <v>0</v>
      </c>
      <c r="X40" s="200">
        <f t="shared" si="17"/>
        <v>0</v>
      </c>
      <c r="Y40" s="200">
        <f t="shared" si="17"/>
        <v>0</v>
      </c>
      <c r="Z40" s="200">
        <f t="shared" si="17"/>
        <v>0</v>
      </c>
      <c r="AA40" s="200">
        <f t="shared" si="17"/>
        <v>0</v>
      </c>
      <c r="AB40" s="200">
        <f t="shared" si="17"/>
        <v>0</v>
      </c>
      <c r="AC40" s="200">
        <f t="shared" si="17"/>
        <v>0</v>
      </c>
      <c r="AD40" s="200">
        <f t="shared" si="17"/>
        <v>0</v>
      </c>
      <c r="AE40" s="200">
        <f t="shared" si="17"/>
        <v>0</v>
      </c>
      <c r="AF40" s="200">
        <f t="shared" si="17"/>
        <v>0</v>
      </c>
      <c r="AG40" s="200">
        <f t="shared" si="17"/>
        <v>0</v>
      </c>
      <c r="AH40" s="200">
        <f t="shared" si="17"/>
        <v>0</v>
      </c>
      <c r="AI40" s="200">
        <f t="shared" si="17"/>
        <v>0</v>
      </c>
      <c r="AJ40" s="200">
        <f t="shared" si="17"/>
        <v>0</v>
      </c>
      <c r="AK40" s="200">
        <f t="shared" si="17"/>
        <v>0</v>
      </c>
      <c r="AL40" s="200">
        <f t="shared" si="17"/>
        <v>0</v>
      </c>
      <c r="AM40" s="200">
        <f t="shared" si="17"/>
        <v>0</v>
      </c>
      <c r="AN40" s="200">
        <f t="shared" si="17"/>
        <v>0</v>
      </c>
      <c r="AO40" s="200">
        <f t="shared" si="17"/>
        <v>0</v>
      </c>
      <c r="AP40" s="200">
        <f t="shared" si="17"/>
        <v>0</v>
      </c>
    </row>
    <row r="41" spans="1:42" x14ac:dyDescent="0.2">
      <c r="A41" s="119" t="s">
        <v>12</v>
      </c>
      <c r="C41" s="198">
        <f>IF(C$2&lt;=analysis_period,IF(om_capacity="n/a",Inputs!D157,om_capacity*(1+inflation_rate/100+om_capacity_escal/100)^B$2),0)</f>
        <v>0</v>
      </c>
      <c r="D41" s="198">
        <f>IF(D$2&lt;=analysis_period,IF(om_capacity="n/a",Inputs!E157,om_capacity*(1+inflation_rate/100+om_capacity_escal/100)^C$2),0)</f>
        <v>0</v>
      </c>
      <c r="E41" s="198">
        <f>IF(E$2&lt;=analysis_period,IF(om_capacity="n/a",Inputs!F157,om_capacity*(1+inflation_rate/100+om_capacity_escal/100)^D$2),0)</f>
        <v>0</v>
      </c>
      <c r="F41" s="198">
        <f>IF(F$2&lt;=analysis_period,IF(om_capacity="n/a",Inputs!G157,om_capacity*(1+inflation_rate/100+om_capacity_escal/100)^E$2),0)</f>
        <v>0</v>
      </c>
      <c r="G41" s="198">
        <f>IF(G$2&lt;=analysis_period,IF(om_capacity="n/a",Inputs!H157,om_capacity*(1+inflation_rate/100+om_capacity_escal/100)^F$2),0)</f>
        <v>0</v>
      </c>
      <c r="H41" s="198">
        <f>IF(H$2&lt;=analysis_period,IF(om_capacity="n/a",Inputs!I157,om_capacity*(1+inflation_rate/100+om_capacity_escal/100)^G$2),0)</f>
        <v>0</v>
      </c>
      <c r="I41" s="198">
        <f>IF(I$2&lt;=analysis_period,IF(om_capacity="n/a",Inputs!J157,om_capacity*(1+inflation_rate/100+om_capacity_escal/100)^H$2),0)</f>
        <v>0</v>
      </c>
      <c r="J41" s="198">
        <f>IF(J$2&lt;=analysis_period,IF(om_capacity="n/a",Inputs!K157,om_capacity*(1+inflation_rate/100+om_capacity_escal/100)^I$2),0)</f>
        <v>0</v>
      </c>
      <c r="K41" s="198">
        <f>IF(K$2&lt;=analysis_period,IF(om_capacity="n/a",Inputs!L157,om_capacity*(1+inflation_rate/100+om_capacity_escal/100)^J$2),0)</f>
        <v>0</v>
      </c>
      <c r="L41" s="198">
        <f>IF(L$2&lt;=analysis_period,IF(om_capacity="n/a",Inputs!M157,om_capacity*(1+inflation_rate/100+om_capacity_escal/100)^K$2),0)</f>
        <v>0</v>
      </c>
      <c r="M41" s="198">
        <f>IF(M$2&lt;=analysis_period,IF(om_capacity="n/a",Inputs!N157,om_capacity*(1+inflation_rate/100+om_capacity_escal/100)^L$2),0)</f>
        <v>0</v>
      </c>
      <c r="N41" s="198">
        <f>IF(N$2&lt;=analysis_period,IF(om_capacity="n/a",Inputs!O157,om_capacity*(1+inflation_rate/100+om_capacity_escal/100)^M$2),0)</f>
        <v>0</v>
      </c>
      <c r="O41" s="198">
        <f>IF(O$2&lt;=analysis_period,IF(om_capacity="n/a",Inputs!P157,om_capacity*(1+inflation_rate/100+om_capacity_escal/100)^N$2),0)</f>
        <v>0</v>
      </c>
      <c r="P41" s="198">
        <f>IF(P$2&lt;=analysis_period,IF(om_capacity="n/a",Inputs!Q157,om_capacity*(1+inflation_rate/100+om_capacity_escal/100)^O$2),0)</f>
        <v>0</v>
      </c>
      <c r="Q41" s="198">
        <f>IF(Q$2&lt;=analysis_period,IF(om_capacity="n/a",Inputs!R157,om_capacity*(1+inflation_rate/100+om_capacity_escal/100)^P$2),0)</f>
        <v>0</v>
      </c>
      <c r="R41" s="198">
        <f>IF(R$2&lt;=analysis_period,IF(om_capacity="n/a",Inputs!S157,om_capacity*(1+inflation_rate/100+om_capacity_escal/100)^Q$2),0)</f>
        <v>0</v>
      </c>
      <c r="S41" s="198">
        <f>IF(S$2&lt;=analysis_period,IF(om_capacity="n/a",Inputs!T157,om_capacity*(1+inflation_rate/100+om_capacity_escal/100)^R$2),0)</f>
        <v>0</v>
      </c>
      <c r="T41" s="198">
        <f>IF(T$2&lt;=analysis_period,IF(om_capacity="n/a",Inputs!U157,om_capacity*(1+inflation_rate/100+om_capacity_escal/100)^S$2),0)</f>
        <v>0</v>
      </c>
      <c r="U41" s="198">
        <f>IF(U$2&lt;=analysis_period,IF(om_capacity="n/a",Inputs!V157,om_capacity*(1+inflation_rate/100+om_capacity_escal/100)^T$2),0)</f>
        <v>0</v>
      </c>
      <c r="V41" s="198">
        <f>IF(V$2&lt;=analysis_period,IF(om_capacity="n/a",Inputs!W157,om_capacity*(1+inflation_rate/100+om_capacity_escal/100)^U$2),0)</f>
        <v>0</v>
      </c>
      <c r="W41" s="198">
        <f>IF(W$2&lt;=analysis_period,IF(om_capacity="n/a",Inputs!X157,om_capacity*(1+inflation_rate/100+om_capacity_escal/100)^V$2),0)</f>
        <v>0</v>
      </c>
      <c r="X41" s="198">
        <f>IF(X$2&lt;=analysis_period,IF(om_capacity="n/a",Inputs!Y157,om_capacity*(1+inflation_rate/100+om_capacity_escal/100)^W$2),0)</f>
        <v>0</v>
      </c>
      <c r="Y41" s="198">
        <f>IF(Y$2&lt;=analysis_period,IF(om_capacity="n/a",Inputs!Z157,om_capacity*(1+inflation_rate/100+om_capacity_escal/100)^X$2),0)</f>
        <v>0</v>
      </c>
      <c r="Z41" s="198">
        <f>IF(Z$2&lt;=analysis_period,IF(om_capacity="n/a",Inputs!AA157,om_capacity*(1+inflation_rate/100+om_capacity_escal/100)^Y$2),0)</f>
        <v>0</v>
      </c>
      <c r="AA41" s="198">
        <f>IF(AA$2&lt;=analysis_period,IF(om_capacity="n/a",Inputs!AB157,om_capacity*(1+inflation_rate/100+om_capacity_escal/100)^Z$2),0)</f>
        <v>0</v>
      </c>
      <c r="AB41" s="198">
        <f>IF(AB$2&lt;=analysis_period,IF(om_capacity="n/a",Inputs!AC157,om_capacity*(1+inflation_rate/100+om_capacity_escal/100)^AA$2),0)</f>
        <v>0</v>
      </c>
      <c r="AC41" s="198">
        <f>IF(AC$2&lt;=analysis_period,IF(om_capacity="n/a",Inputs!AD157,om_capacity*(1+inflation_rate/100+om_capacity_escal/100)^AB$2),0)</f>
        <v>0</v>
      </c>
      <c r="AD41" s="198">
        <f>IF(AD$2&lt;=analysis_period,IF(om_capacity="n/a",Inputs!AE157,om_capacity*(1+inflation_rate/100+om_capacity_escal/100)^AC$2),0)</f>
        <v>0</v>
      </c>
      <c r="AE41" s="198">
        <f>IF(AE$2&lt;=analysis_period,IF(om_capacity="n/a",Inputs!AF157,om_capacity*(1+inflation_rate/100+om_capacity_escal/100)^AD$2),0)</f>
        <v>0</v>
      </c>
      <c r="AF41" s="198">
        <f>IF(AF$2&lt;=analysis_period,IF(om_capacity="n/a",Inputs!AG157,om_capacity*(1+inflation_rate/100+om_capacity_escal/100)^AE$2),0)</f>
        <v>0</v>
      </c>
      <c r="AG41" s="198">
        <f>IF(AG$2&lt;=analysis_period,IF(om_capacity="n/a",Inputs!AH157,om_capacity*(1+inflation_rate/100+om_capacity_escal/100)^AF$2),0)</f>
        <v>0</v>
      </c>
      <c r="AH41" s="198">
        <f>IF(AH$2&lt;=analysis_period,IF(om_capacity="n/a",Inputs!AI157,om_capacity*(1+inflation_rate/100+om_capacity_escal/100)^AG$2),0)</f>
        <v>0</v>
      </c>
      <c r="AI41" s="198">
        <f>IF(AI$2&lt;=analysis_period,IF(om_capacity="n/a",Inputs!AJ157,om_capacity*(1+inflation_rate/100+om_capacity_escal/100)^AH$2),0)</f>
        <v>0</v>
      </c>
      <c r="AJ41" s="198">
        <f>IF(AJ$2&lt;=analysis_period,IF(om_capacity="n/a",Inputs!AK157,om_capacity*(1+inflation_rate/100+om_capacity_escal/100)^AI$2),0)</f>
        <v>0</v>
      </c>
      <c r="AK41" s="198">
        <f>IF(AK$2&lt;=analysis_period,IF(om_capacity="n/a",Inputs!AL157,om_capacity*(1+inflation_rate/100+om_capacity_escal/100)^AJ$2),0)</f>
        <v>0</v>
      </c>
      <c r="AL41" s="198">
        <f>IF(AL$2&lt;=analysis_period,IF(om_capacity="n/a",Inputs!AM157,om_capacity*(1+inflation_rate/100+om_capacity_escal/100)^AK$2),0)</f>
        <v>0</v>
      </c>
      <c r="AM41" s="198">
        <f>IF(AM$2&lt;=analysis_period,IF(om_capacity="n/a",Inputs!AN157,om_capacity*(1+inflation_rate/100+om_capacity_escal/100)^AL$2),0)</f>
        <v>0</v>
      </c>
      <c r="AN41" s="198">
        <f>IF(AN$2&lt;=analysis_period,IF(om_capacity="n/a",Inputs!AO157,om_capacity*(1+inflation_rate/100+om_capacity_escal/100)^AM$2),0)</f>
        <v>0</v>
      </c>
      <c r="AO41" s="198">
        <f>IF(AO$2&lt;=analysis_period,IF(om_capacity="n/a",Inputs!AP157,om_capacity*(1+inflation_rate/100+om_capacity_escal/100)^AN$2),0)</f>
        <v>0</v>
      </c>
      <c r="AP41" s="198">
        <f>IF(AP$2&lt;=analysis_period,IF(om_capacity="n/a",Inputs!AQ157,om_capacity*(1+inflation_rate/100+om_capacity_escal/100)^AO$2),0)</f>
        <v>0</v>
      </c>
    </row>
    <row r="42" spans="1:42" x14ac:dyDescent="0.2">
      <c r="A42" s="119" t="s">
        <v>118</v>
      </c>
      <c r="C42" s="194">
        <f>C40*C41</f>
        <v>0</v>
      </c>
      <c r="D42" s="194">
        <f t="shared" ref="D42:AP42" si="18">D40*D41</f>
        <v>0</v>
      </c>
      <c r="E42" s="194">
        <f t="shared" si="18"/>
        <v>0</v>
      </c>
      <c r="F42" s="194">
        <f t="shared" si="18"/>
        <v>0</v>
      </c>
      <c r="G42" s="194">
        <f t="shared" si="18"/>
        <v>0</v>
      </c>
      <c r="H42" s="194">
        <f t="shared" si="18"/>
        <v>0</v>
      </c>
      <c r="I42" s="194">
        <f t="shared" si="18"/>
        <v>0</v>
      </c>
      <c r="J42" s="194">
        <f t="shared" si="18"/>
        <v>0</v>
      </c>
      <c r="K42" s="194">
        <f t="shared" si="18"/>
        <v>0</v>
      </c>
      <c r="L42" s="194">
        <f t="shared" si="18"/>
        <v>0</v>
      </c>
      <c r="M42" s="194">
        <f t="shared" si="18"/>
        <v>0</v>
      </c>
      <c r="N42" s="194">
        <f t="shared" si="18"/>
        <v>0</v>
      </c>
      <c r="O42" s="194">
        <f t="shared" si="18"/>
        <v>0</v>
      </c>
      <c r="P42" s="194">
        <f t="shared" si="18"/>
        <v>0</v>
      </c>
      <c r="Q42" s="194">
        <f t="shared" si="18"/>
        <v>0</v>
      </c>
      <c r="R42" s="194">
        <f t="shared" si="18"/>
        <v>0</v>
      </c>
      <c r="S42" s="194">
        <f t="shared" si="18"/>
        <v>0</v>
      </c>
      <c r="T42" s="194">
        <f t="shared" si="18"/>
        <v>0</v>
      </c>
      <c r="U42" s="194">
        <f t="shared" si="18"/>
        <v>0</v>
      </c>
      <c r="V42" s="194">
        <f t="shared" si="18"/>
        <v>0</v>
      </c>
      <c r="W42" s="194">
        <f t="shared" si="18"/>
        <v>0</v>
      </c>
      <c r="X42" s="194">
        <f t="shared" si="18"/>
        <v>0</v>
      </c>
      <c r="Y42" s="194">
        <f t="shared" si="18"/>
        <v>0</v>
      </c>
      <c r="Z42" s="194">
        <f t="shared" si="18"/>
        <v>0</v>
      </c>
      <c r="AA42" s="194">
        <f t="shared" si="18"/>
        <v>0</v>
      </c>
      <c r="AB42" s="194">
        <f t="shared" si="18"/>
        <v>0</v>
      </c>
      <c r="AC42" s="194">
        <f t="shared" si="18"/>
        <v>0</v>
      </c>
      <c r="AD42" s="194">
        <f t="shared" si="18"/>
        <v>0</v>
      </c>
      <c r="AE42" s="194">
        <f t="shared" si="18"/>
        <v>0</v>
      </c>
      <c r="AF42" s="194">
        <f t="shared" si="18"/>
        <v>0</v>
      </c>
      <c r="AG42" s="194">
        <f t="shared" si="18"/>
        <v>0</v>
      </c>
      <c r="AH42" s="194">
        <f t="shared" si="18"/>
        <v>0</v>
      </c>
      <c r="AI42" s="194">
        <f t="shared" si="18"/>
        <v>0</v>
      </c>
      <c r="AJ42" s="194">
        <f t="shared" si="18"/>
        <v>0</v>
      </c>
      <c r="AK42" s="194">
        <f t="shared" si="18"/>
        <v>0</v>
      </c>
      <c r="AL42" s="194">
        <f t="shared" si="18"/>
        <v>0</v>
      </c>
      <c r="AM42" s="194">
        <f t="shared" si="18"/>
        <v>0</v>
      </c>
      <c r="AN42" s="194">
        <f t="shared" si="18"/>
        <v>0</v>
      </c>
      <c r="AO42" s="194">
        <f t="shared" si="18"/>
        <v>0</v>
      </c>
      <c r="AP42" s="194">
        <f t="shared" si="18"/>
        <v>0</v>
      </c>
    </row>
    <row r="43" spans="1:42" x14ac:dyDescent="0.2">
      <c r="A43" s="117" t="s">
        <v>240</v>
      </c>
    </row>
    <row r="44" spans="1:42" x14ac:dyDescent="0.2">
      <c r="A44" s="119" t="s">
        <v>14</v>
      </c>
      <c r="C44" s="194">
        <f t="shared" ref="C44:AP44" si="19">C5/1000</f>
        <v>0</v>
      </c>
      <c r="D44" s="194">
        <f t="shared" si="19"/>
        <v>0</v>
      </c>
      <c r="E44" s="194">
        <f t="shared" si="19"/>
        <v>0</v>
      </c>
      <c r="F44" s="194">
        <f t="shared" si="19"/>
        <v>0</v>
      </c>
      <c r="G44" s="194">
        <f t="shared" si="19"/>
        <v>0</v>
      </c>
      <c r="H44" s="194">
        <f t="shared" si="19"/>
        <v>0</v>
      </c>
      <c r="I44" s="194">
        <f t="shared" si="19"/>
        <v>0</v>
      </c>
      <c r="J44" s="194">
        <f t="shared" si="19"/>
        <v>0</v>
      </c>
      <c r="K44" s="194">
        <f t="shared" si="19"/>
        <v>0</v>
      </c>
      <c r="L44" s="194">
        <f t="shared" si="19"/>
        <v>0</v>
      </c>
      <c r="M44" s="194">
        <f t="shared" si="19"/>
        <v>0</v>
      </c>
      <c r="N44" s="194">
        <f t="shared" si="19"/>
        <v>0</v>
      </c>
      <c r="O44" s="194">
        <f t="shared" si="19"/>
        <v>0</v>
      </c>
      <c r="P44" s="194">
        <f t="shared" si="19"/>
        <v>0</v>
      </c>
      <c r="Q44" s="194">
        <f t="shared" si="19"/>
        <v>0</v>
      </c>
      <c r="R44" s="194">
        <f t="shared" si="19"/>
        <v>0</v>
      </c>
      <c r="S44" s="194">
        <f t="shared" si="19"/>
        <v>0</v>
      </c>
      <c r="T44" s="194">
        <f t="shared" si="19"/>
        <v>0</v>
      </c>
      <c r="U44" s="194">
        <f t="shared" si="19"/>
        <v>0</v>
      </c>
      <c r="V44" s="194">
        <f t="shared" si="19"/>
        <v>0</v>
      </c>
      <c r="W44" s="194">
        <f t="shared" si="19"/>
        <v>0</v>
      </c>
      <c r="X44" s="194">
        <f t="shared" si="19"/>
        <v>0</v>
      </c>
      <c r="Y44" s="194">
        <f t="shared" si="19"/>
        <v>0</v>
      </c>
      <c r="Z44" s="194">
        <f t="shared" si="19"/>
        <v>0</v>
      </c>
      <c r="AA44" s="194">
        <f t="shared" si="19"/>
        <v>0</v>
      </c>
      <c r="AB44" s="194">
        <f t="shared" si="19"/>
        <v>0</v>
      </c>
      <c r="AC44" s="194">
        <f t="shared" si="19"/>
        <v>0</v>
      </c>
      <c r="AD44" s="194">
        <f t="shared" si="19"/>
        <v>0</v>
      </c>
      <c r="AE44" s="194">
        <f t="shared" si="19"/>
        <v>0</v>
      </c>
      <c r="AF44" s="194">
        <f t="shared" si="19"/>
        <v>0</v>
      </c>
      <c r="AG44" s="194">
        <f t="shared" si="19"/>
        <v>0</v>
      </c>
      <c r="AH44" s="194">
        <f t="shared" si="19"/>
        <v>0</v>
      </c>
      <c r="AI44" s="194">
        <f t="shared" si="19"/>
        <v>0</v>
      </c>
      <c r="AJ44" s="194">
        <f t="shared" si="19"/>
        <v>0</v>
      </c>
      <c r="AK44" s="194">
        <f t="shared" si="19"/>
        <v>0</v>
      </c>
      <c r="AL44" s="194">
        <f t="shared" si="19"/>
        <v>0</v>
      </c>
      <c r="AM44" s="194">
        <f t="shared" si="19"/>
        <v>0</v>
      </c>
      <c r="AN44" s="194">
        <f t="shared" si="19"/>
        <v>0</v>
      </c>
      <c r="AO44" s="194">
        <f t="shared" si="19"/>
        <v>0</v>
      </c>
      <c r="AP44" s="194">
        <f t="shared" si="19"/>
        <v>0</v>
      </c>
    </row>
    <row r="45" spans="1:42" x14ac:dyDescent="0.2">
      <c r="A45" s="119" t="s">
        <v>15</v>
      </c>
      <c r="C45" s="198">
        <f>IF(C$2&lt;=analysis_period,IF(om_production="n/a",Inputs!D158,om_production*(1+inflation_rate/100+om_production_escal/100)^B$2),0)</f>
        <v>0</v>
      </c>
      <c r="D45" s="198">
        <f>IF(D$2&lt;=analysis_period,IF(om_production="n/a",Inputs!E158,om_production*(1+inflation_rate/100+om_production_escal/100)^C$2),0)</f>
        <v>0</v>
      </c>
      <c r="E45" s="198">
        <f>IF(E$2&lt;=analysis_period,IF(om_production="n/a",Inputs!F158,om_production*(1+inflation_rate/100+om_production_escal/100)^D$2),0)</f>
        <v>0</v>
      </c>
      <c r="F45" s="198">
        <f>IF(F$2&lt;=analysis_period,IF(om_production="n/a",Inputs!G158,om_production*(1+inflation_rate/100+om_production_escal/100)^E$2),0)</f>
        <v>0</v>
      </c>
      <c r="G45" s="198">
        <f>IF(G$2&lt;=analysis_period,IF(om_production="n/a",Inputs!H158,om_production*(1+inflation_rate/100+om_production_escal/100)^F$2),0)</f>
        <v>0</v>
      </c>
      <c r="H45" s="198">
        <f>IF(H$2&lt;=analysis_period,IF(om_production="n/a",Inputs!I158,om_production*(1+inflation_rate/100+om_production_escal/100)^G$2),0)</f>
        <v>0</v>
      </c>
      <c r="I45" s="198">
        <f>IF(I$2&lt;=analysis_period,IF(om_production="n/a",Inputs!J158,om_production*(1+inflation_rate/100+om_production_escal/100)^H$2),0)</f>
        <v>0</v>
      </c>
      <c r="J45" s="198">
        <f>IF(J$2&lt;=analysis_period,IF(om_production="n/a",Inputs!K158,om_production*(1+inflation_rate/100+om_production_escal/100)^I$2),0)</f>
        <v>0</v>
      </c>
      <c r="K45" s="198">
        <f>IF(K$2&lt;=analysis_period,IF(om_production="n/a",Inputs!L158,om_production*(1+inflation_rate/100+om_production_escal/100)^J$2),0)</f>
        <v>0</v>
      </c>
      <c r="L45" s="198">
        <f>IF(L$2&lt;=analysis_period,IF(om_production="n/a",Inputs!M158,om_production*(1+inflation_rate/100+om_production_escal/100)^K$2),0)</f>
        <v>0</v>
      </c>
      <c r="M45" s="198">
        <f>IF(M$2&lt;=analysis_period,IF(om_production="n/a",Inputs!N158,om_production*(1+inflation_rate/100+om_production_escal/100)^L$2),0)</f>
        <v>0</v>
      </c>
      <c r="N45" s="198">
        <f>IF(N$2&lt;=analysis_period,IF(om_production="n/a",Inputs!O158,om_production*(1+inflation_rate/100+om_production_escal/100)^M$2),0)</f>
        <v>0</v>
      </c>
      <c r="O45" s="198">
        <f>IF(O$2&lt;=analysis_period,IF(om_production="n/a",Inputs!P158,om_production*(1+inflation_rate/100+om_production_escal/100)^N$2),0)</f>
        <v>0</v>
      </c>
      <c r="P45" s="198">
        <f>IF(P$2&lt;=analysis_period,IF(om_production="n/a",Inputs!Q158,om_production*(1+inflation_rate/100+om_production_escal/100)^O$2),0)</f>
        <v>0</v>
      </c>
      <c r="Q45" s="198">
        <f>IF(Q$2&lt;=analysis_period,IF(om_production="n/a",Inputs!R158,om_production*(1+inflation_rate/100+om_production_escal/100)^P$2),0)</f>
        <v>0</v>
      </c>
      <c r="R45" s="198">
        <f>IF(R$2&lt;=analysis_period,IF(om_production="n/a",Inputs!S158,om_production*(1+inflation_rate/100+om_production_escal/100)^Q$2),0)</f>
        <v>0</v>
      </c>
      <c r="S45" s="198">
        <f>IF(S$2&lt;=analysis_period,IF(om_production="n/a",Inputs!T158,om_production*(1+inflation_rate/100+om_production_escal/100)^R$2),0)</f>
        <v>0</v>
      </c>
      <c r="T45" s="198">
        <f>IF(T$2&lt;=analysis_period,IF(om_production="n/a",Inputs!U158,om_production*(1+inflation_rate/100+om_production_escal/100)^S$2),0)</f>
        <v>0</v>
      </c>
      <c r="U45" s="198">
        <f>IF(U$2&lt;=analysis_period,IF(om_production="n/a",Inputs!V158,om_production*(1+inflation_rate/100+om_production_escal/100)^T$2),0)</f>
        <v>0</v>
      </c>
      <c r="V45" s="198">
        <f>IF(V$2&lt;=analysis_period,IF(om_production="n/a",Inputs!W158,om_production*(1+inflation_rate/100+om_production_escal/100)^U$2),0)</f>
        <v>0</v>
      </c>
      <c r="W45" s="198">
        <f>IF(W$2&lt;=analysis_period,IF(om_production="n/a",Inputs!X158,om_production*(1+inflation_rate/100+om_production_escal/100)^V$2),0)</f>
        <v>0</v>
      </c>
      <c r="X45" s="198">
        <f>IF(X$2&lt;=analysis_period,IF(om_production="n/a",Inputs!Y158,om_production*(1+inflation_rate/100+om_production_escal/100)^W$2),0)</f>
        <v>0</v>
      </c>
      <c r="Y45" s="198">
        <f>IF(Y$2&lt;=analysis_period,IF(om_production="n/a",Inputs!Z158,om_production*(1+inflation_rate/100+om_production_escal/100)^X$2),0)</f>
        <v>0</v>
      </c>
      <c r="Z45" s="198">
        <f>IF(Z$2&lt;=analysis_period,IF(om_production="n/a",Inputs!AA158,om_production*(1+inflation_rate/100+om_production_escal/100)^Y$2),0)</f>
        <v>0</v>
      </c>
      <c r="AA45" s="198">
        <f>IF(AA$2&lt;=analysis_period,IF(om_production="n/a",Inputs!AB158,om_production*(1+inflation_rate/100+om_production_escal/100)^Z$2),0)</f>
        <v>0</v>
      </c>
      <c r="AB45" s="198">
        <f>IF(AB$2&lt;=analysis_period,IF(om_production="n/a",Inputs!AC158,om_production*(1+inflation_rate/100+om_production_escal/100)^AA$2),0)</f>
        <v>0</v>
      </c>
      <c r="AC45" s="198">
        <f>IF(AC$2&lt;=analysis_period,IF(om_production="n/a",Inputs!AD158,om_production*(1+inflation_rate/100+om_production_escal/100)^AB$2),0)</f>
        <v>0</v>
      </c>
      <c r="AD45" s="198">
        <f>IF(AD$2&lt;=analysis_period,IF(om_production="n/a",Inputs!AE158,om_production*(1+inflation_rate/100+om_production_escal/100)^AC$2),0)</f>
        <v>0</v>
      </c>
      <c r="AE45" s="198">
        <f>IF(AE$2&lt;=analysis_period,IF(om_production="n/a",Inputs!AF158,om_production*(1+inflation_rate/100+om_production_escal/100)^AD$2),0)</f>
        <v>0</v>
      </c>
      <c r="AF45" s="198">
        <f>IF(AF$2&lt;=analysis_period,IF(om_production="n/a",Inputs!AG158,om_production*(1+inflation_rate/100+om_production_escal/100)^AE$2),0)</f>
        <v>0</v>
      </c>
      <c r="AG45" s="198">
        <f>IF(AG$2&lt;=analysis_period,IF(om_production="n/a",Inputs!AH158,om_production*(1+inflation_rate/100+om_production_escal/100)^AF$2),0)</f>
        <v>0</v>
      </c>
      <c r="AH45" s="198">
        <f>IF(AH$2&lt;=analysis_period,IF(om_production="n/a",Inputs!AI158,om_production*(1+inflation_rate/100+om_production_escal/100)^AG$2),0)</f>
        <v>0</v>
      </c>
      <c r="AI45" s="198">
        <f>IF(AI$2&lt;=analysis_period,IF(om_production="n/a",Inputs!AJ158,om_production*(1+inflation_rate/100+om_production_escal/100)^AH$2),0)</f>
        <v>0</v>
      </c>
      <c r="AJ45" s="198">
        <f>IF(AJ$2&lt;=analysis_period,IF(om_production="n/a",Inputs!AK158,om_production*(1+inflation_rate/100+om_production_escal/100)^AI$2),0)</f>
        <v>0</v>
      </c>
      <c r="AK45" s="198">
        <f>IF(AK$2&lt;=analysis_period,IF(om_production="n/a",Inputs!AL158,om_production*(1+inflation_rate/100+om_production_escal/100)^AJ$2),0)</f>
        <v>0</v>
      </c>
      <c r="AL45" s="198">
        <f>IF(AL$2&lt;=analysis_period,IF(om_production="n/a",Inputs!AM158,om_production*(1+inflation_rate/100+om_production_escal/100)^AK$2),0)</f>
        <v>0</v>
      </c>
      <c r="AM45" s="198">
        <f>IF(AM$2&lt;=analysis_period,IF(om_production="n/a",Inputs!AN158,om_production*(1+inflation_rate/100+om_production_escal/100)^AL$2),0)</f>
        <v>0</v>
      </c>
      <c r="AN45" s="198">
        <f>IF(AN$2&lt;=analysis_period,IF(om_production="n/a",Inputs!AO158,om_production*(1+inflation_rate/100+om_production_escal/100)^AM$2),0)</f>
        <v>0</v>
      </c>
      <c r="AO45" s="198">
        <f>IF(AO$2&lt;=analysis_period,IF(om_production="n/a",Inputs!AP158,om_production*(1+inflation_rate/100+om_production_escal/100)^AN$2),0)</f>
        <v>0</v>
      </c>
      <c r="AP45" s="198">
        <f>IF(AP$2&lt;=analysis_period,IF(om_production="n/a",Inputs!AQ158,om_production*(1+inflation_rate/100+om_production_escal/100)^AO$2),0)</f>
        <v>0</v>
      </c>
    </row>
    <row r="46" spans="1:42" x14ac:dyDescent="0.2">
      <c r="A46" s="119" t="s">
        <v>117</v>
      </c>
      <c r="C46" s="201">
        <f>C44*C45</f>
        <v>0</v>
      </c>
      <c r="D46" s="201">
        <f t="shared" ref="D46:AP46" si="20">D44*D45</f>
        <v>0</v>
      </c>
      <c r="E46" s="201">
        <f t="shared" si="20"/>
        <v>0</v>
      </c>
      <c r="F46" s="201">
        <f t="shared" si="20"/>
        <v>0</v>
      </c>
      <c r="G46" s="201">
        <f t="shared" si="20"/>
        <v>0</v>
      </c>
      <c r="H46" s="201">
        <f t="shared" si="20"/>
        <v>0</v>
      </c>
      <c r="I46" s="201">
        <f t="shared" si="20"/>
        <v>0</v>
      </c>
      <c r="J46" s="201">
        <f t="shared" si="20"/>
        <v>0</v>
      </c>
      <c r="K46" s="201">
        <f t="shared" si="20"/>
        <v>0</v>
      </c>
      <c r="L46" s="201">
        <f t="shared" si="20"/>
        <v>0</v>
      </c>
      <c r="M46" s="201">
        <f t="shared" si="20"/>
        <v>0</v>
      </c>
      <c r="N46" s="201">
        <f t="shared" si="20"/>
        <v>0</v>
      </c>
      <c r="O46" s="201">
        <f t="shared" si="20"/>
        <v>0</v>
      </c>
      <c r="P46" s="201">
        <f t="shared" si="20"/>
        <v>0</v>
      </c>
      <c r="Q46" s="201">
        <f t="shared" si="20"/>
        <v>0</v>
      </c>
      <c r="R46" s="201">
        <f t="shared" si="20"/>
        <v>0</v>
      </c>
      <c r="S46" s="201">
        <f t="shared" si="20"/>
        <v>0</v>
      </c>
      <c r="T46" s="201">
        <f t="shared" si="20"/>
        <v>0</v>
      </c>
      <c r="U46" s="201">
        <f t="shared" si="20"/>
        <v>0</v>
      </c>
      <c r="V46" s="201">
        <f t="shared" si="20"/>
        <v>0</v>
      </c>
      <c r="W46" s="201">
        <f t="shared" si="20"/>
        <v>0</v>
      </c>
      <c r="X46" s="201">
        <f t="shared" si="20"/>
        <v>0</v>
      </c>
      <c r="Y46" s="201">
        <f t="shared" si="20"/>
        <v>0</v>
      </c>
      <c r="Z46" s="201">
        <f t="shared" si="20"/>
        <v>0</v>
      </c>
      <c r="AA46" s="201">
        <f t="shared" si="20"/>
        <v>0</v>
      </c>
      <c r="AB46" s="201">
        <f t="shared" si="20"/>
        <v>0</v>
      </c>
      <c r="AC46" s="201">
        <f t="shared" si="20"/>
        <v>0</v>
      </c>
      <c r="AD46" s="201">
        <f t="shared" si="20"/>
        <v>0</v>
      </c>
      <c r="AE46" s="201">
        <f t="shared" si="20"/>
        <v>0</v>
      </c>
      <c r="AF46" s="201">
        <f t="shared" si="20"/>
        <v>0</v>
      </c>
      <c r="AG46" s="201">
        <f t="shared" si="20"/>
        <v>0</v>
      </c>
      <c r="AH46" s="201">
        <f t="shared" si="20"/>
        <v>0</v>
      </c>
      <c r="AI46" s="201">
        <f t="shared" si="20"/>
        <v>0</v>
      </c>
      <c r="AJ46" s="201">
        <f t="shared" si="20"/>
        <v>0</v>
      </c>
      <c r="AK46" s="201">
        <f t="shared" si="20"/>
        <v>0</v>
      </c>
      <c r="AL46" s="201">
        <f t="shared" si="20"/>
        <v>0</v>
      </c>
      <c r="AM46" s="201">
        <f t="shared" si="20"/>
        <v>0</v>
      </c>
      <c r="AN46" s="201">
        <f t="shared" si="20"/>
        <v>0</v>
      </c>
      <c r="AO46" s="201">
        <f t="shared" si="20"/>
        <v>0</v>
      </c>
      <c r="AP46" s="201">
        <f t="shared" si="20"/>
        <v>0</v>
      </c>
    </row>
    <row r="47" spans="1:42" x14ac:dyDescent="0.2">
      <c r="A47" s="117" t="s">
        <v>338</v>
      </c>
      <c r="C47" s="375">
        <f t="array" ref="C47:AP47">Inputs!D177:AQ177</f>
        <v>0</v>
      </c>
      <c r="D47" s="375">
        <v>0</v>
      </c>
      <c r="E47" s="375">
        <v>0</v>
      </c>
      <c r="F47" s="375">
        <v>0</v>
      </c>
      <c r="G47" s="375">
        <v>0</v>
      </c>
      <c r="H47" s="375">
        <v>0</v>
      </c>
      <c r="I47" s="375">
        <v>0</v>
      </c>
      <c r="J47" s="375">
        <v>0</v>
      </c>
      <c r="K47" s="375">
        <v>0</v>
      </c>
      <c r="L47" s="375">
        <v>0</v>
      </c>
      <c r="M47" s="375">
        <v>0</v>
      </c>
      <c r="N47" s="375">
        <v>0</v>
      </c>
      <c r="O47" s="375">
        <v>0</v>
      </c>
      <c r="P47" s="375">
        <v>0</v>
      </c>
      <c r="Q47" s="375">
        <v>0</v>
      </c>
      <c r="R47" s="375">
        <v>0</v>
      </c>
      <c r="S47" s="375">
        <v>0</v>
      </c>
      <c r="T47" s="375">
        <v>0</v>
      </c>
      <c r="U47" s="375">
        <v>0</v>
      </c>
      <c r="V47" s="375">
        <v>0</v>
      </c>
      <c r="W47" s="375">
        <v>0</v>
      </c>
      <c r="X47" s="375">
        <v>0</v>
      </c>
      <c r="Y47" s="375">
        <v>0</v>
      </c>
      <c r="Z47" s="375">
        <v>0</v>
      </c>
      <c r="AA47" s="375">
        <v>0</v>
      </c>
      <c r="AB47" s="375">
        <v>0</v>
      </c>
      <c r="AC47" s="375">
        <v>0</v>
      </c>
      <c r="AD47" s="375">
        <v>0</v>
      </c>
      <c r="AE47" s="375">
        <v>0</v>
      </c>
      <c r="AF47" s="375">
        <v>0</v>
      </c>
      <c r="AG47" s="375">
        <v>0</v>
      </c>
      <c r="AH47" s="375">
        <v>0</v>
      </c>
      <c r="AI47" s="375">
        <v>0</v>
      </c>
      <c r="AJ47" s="375">
        <v>0</v>
      </c>
      <c r="AK47" s="375">
        <v>0</v>
      </c>
      <c r="AL47" s="375">
        <v>0</v>
      </c>
      <c r="AM47" s="375">
        <v>0</v>
      </c>
      <c r="AN47" s="375">
        <v>0</v>
      </c>
      <c r="AO47" s="375">
        <v>0</v>
      </c>
      <c r="AP47" s="375">
        <v>0</v>
      </c>
    </row>
    <row r="48" spans="1:42" x14ac:dyDescent="0.2">
      <c r="A48" s="117" t="s">
        <v>241</v>
      </c>
      <c r="C48" s="189">
        <f t="shared" ref="C48:AP48" si="21">IF(C2&lt;=analysis_period,om_fuel_cost*annual_fuel_usage/1000*system_heat_rate*(1+om_fuel_cost_escal/100+inflation_rate/100)^B2,0)</f>
        <v>0</v>
      </c>
      <c r="D48" s="189">
        <f t="shared" si="21"/>
        <v>0</v>
      </c>
      <c r="E48" s="189">
        <f t="shared" si="21"/>
        <v>0</v>
      </c>
      <c r="F48" s="189">
        <f t="shared" si="21"/>
        <v>0</v>
      </c>
      <c r="G48" s="189">
        <f t="shared" si="21"/>
        <v>0</v>
      </c>
      <c r="H48" s="189">
        <f t="shared" si="21"/>
        <v>0</v>
      </c>
      <c r="I48" s="189">
        <f t="shared" si="21"/>
        <v>0</v>
      </c>
      <c r="J48" s="189">
        <f t="shared" si="21"/>
        <v>0</v>
      </c>
      <c r="K48" s="189">
        <f t="shared" si="21"/>
        <v>0</v>
      </c>
      <c r="L48" s="189">
        <f t="shared" si="21"/>
        <v>0</v>
      </c>
      <c r="M48" s="189">
        <f t="shared" si="21"/>
        <v>0</v>
      </c>
      <c r="N48" s="189">
        <f t="shared" si="21"/>
        <v>0</v>
      </c>
      <c r="O48" s="189">
        <f t="shared" si="21"/>
        <v>0</v>
      </c>
      <c r="P48" s="189">
        <f t="shared" si="21"/>
        <v>0</v>
      </c>
      <c r="Q48" s="189">
        <f t="shared" si="21"/>
        <v>0</v>
      </c>
      <c r="R48" s="189">
        <f t="shared" si="21"/>
        <v>0</v>
      </c>
      <c r="S48" s="189">
        <f t="shared" si="21"/>
        <v>0</v>
      </c>
      <c r="T48" s="189">
        <f t="shared" si="21"/>
        <v>0</v>
      </c>
      <c r="U48" s="189">
        <f t="shared" si="21"/>
        <v>0</v>
      </c>
      <c r="V48" s="189">
        <f t="shared" si="21"/>
        <v>0</v>
      </c>
      <c r="W48" s="189">
        <f t="shared" si="21"/>
        <v>0</v>
      </c>
      <c r="X48" s="189">
        <f t="shared" si="21"/>
        <v>0</v>
      </c>
      <c r="Y48" s="189">
        <f t="shared" si="21"/>
        <v>0</v>
      </c>
      <c r="Z48" s="189">
        <f t="shared" si="21"/>
        <v>0</v>
      </c>
      <c r="AA48" s="189">
        <f t="shared" si="21"/>
        <v>0</v>
      </c>
      <c r="AB48" s="189">
        <f t="shared" si="21"/>
        <v>0</v>
      </c>
      <c r="AC48" s="189">
        <f t="shared" si="21"/>
        <v>0</v>
      </c>
      <c r="AD48" s="189">
        <f t="shared" si="21"/>
        <v>0</v>
      </c>
      <c r="AE48" s="189">
        <f t="shared" si="21"/>
        <v>0</v>
      </c>
      <c r="AF48" s="189">
        <f t="shared" si="21"/>
        <v>0</v>
      </c>
      <c r="AG48" s="189">
        <f t="shared" si="21"/>
        <v>0</v>
      </c>
      <c r="AH48" s="189">
        <f t="shared" si="21"/>
        <v>0</v>
      </c>
      <c r="AI48" s="189">
        <f t="shared" si="21"/>
        <v>0</v>
      </c>
      <c r="AJ48" s="189">
        <f t="shared" si="21"/>
        <v>0</v>
      </c>
      <c r="AK48" s="189">
        <f t="shared" si="21"/>
        <v>0</v>
      </c>
      <c r="AL48" s="189">
        <f t="shared" si="21"/>
        <v>0</v>
      </c>
      <c r="AM48" s="189">
        <f t="shared" si="21"/>
        <v>0</v>
      </c>
      <c r="AN48" s="189">
        <f t="shared" si="21"/>
        <v>0</v>
      </c>
      <c r="AO48" s="189">
        <f t="shared" si="21"/>
        <v>0</v>
      </c>
      <c r="AP48" s="189">
        <f t="shared" si="21"/>
        <v>0</v>
      </c>
    </row>
    <row r="49" spans="1:42" x14ac:dyDescent="0.2">
      <c r="A49" s="117" t="s">
        <v>242</v>
      </c>
      <c r="C49" s="189">
        <f t="shared" ref="C49:AP49" si="22">IF(C2&lt;=analysis_period,om_opt_fuel_1_cost*om_opt_fuel_1_usage*(1+om_opt_fuel_1_cost_escal/100+inflation_rate/100)^B2,0)</f>
        <v>0</v>
      </c>
      <c r="D49" s="189">
        <f t="shared" si="22"/>
        <v>0</v>
      </c>
      <c r="E49" s="189">
        <f t="shared" si="22"/>
        <v>0</v>
      </c>
      <c r="F49" s="189">
        <f t="shared" si="22"/>
        <v>0</v>
      </c>
      <c r="G49" s="189">
        <f t="shared" si="22"/>
        <v>0</v>
      </c>
      <c r="H49" s="189">
        <f t="shared" si="22"/>
        <v>0</v>
      </c>
      <c r="I49" s="189">
        <f t="shared" si="22"/>
        <v>0</v>
      </c>
      <c r="J49" s="189">
        <f t="shared" si="22"/>
        <v>0</v>
      </c>
      <c r="K49" s="189">
        <f t="shared" si="22"/>
        <v>0</v>
      </c>
      <c r="L49" s="189">
        <f t="shared" si="22"/>
        <v>0</v>
      </c>
      <c r="M49" s="189">
        <f t="shared" si="22"/>
        <v>0</v>
      </c>
      <c r="N49" s="189">
        <f t="shared" si="22"/>
        <v>0</v>
      </c>
      <c r="O49" s="189">
        <f t="shared" si="22"/>
        <v>0</v>
      </c>
      <c r="P49" s="189">
        <f t="shared" si="22"/>
        <v>0</v>
      </c>
      <c r="Q49" s="189">
        <f t="shared" si="22"/>
        <v>0</v>
      </c>
      <c r="R49" s="189">
        <f t="shared" si="22"/>
        <v>0</v>
      </c>
      <c r="S49" s="189">
        <f t="shared" si="22"/>
        <v>0</v>
      </c>
      <c r="T49" s="189">
        <f t="shared" si="22"/>
        <v>0</v>
      </c>
      <c r="U49" s="189">
        <f t="shared" si="22"/>
        <v>0</v>
      </c>
      <c r="V49" s="189">
        <f t="shared" si="22"/>
        <v>0</v>
      </c>
      <c r="W49" s="189">
        <f t="shared" si="22"/>
        <v>0</v>
      </c>
      <c r="X49" s="189">
        <f t="shared" si="22"/>
        <v>0</v>
      </c>
      <c r="Y49" s="189">
        <f t="shared" si="22"/>
        <v>0</v>
      </c>
      <c r="Z49" s="189">
        <f t="shared" si="22"/>
        <v>0</v>
      </c>
      <c r="AA49" s="189">
        <f t="shared" si="22"/>
        <v>0</v>
      </c>
      <c r="AB49" s="189">
        <f t="shared" si="22"/>
        <v>0</v>
      </c>
      <c r="AC49" s="189">
        <f t="shared" si="22"/>
        <v>0</v>
      </c>
      <c r="AD49" s="189">
        <f t="shared" si="22"/>
        <v>0</v>
      </c>
      <c r="AE49" s="189">
        <f t="shared" si="22"/>
        <v>0</v>
      </c>
      <c r="AF49" s="189">
        <f t="shared" si="22"/>
        <v>0</v>
      </c>
      <c r="AG49" s="189">
        <f t="shared" si="22"/>
        <v>0</v>
      </c>
      <c r="AH49" s="189">
        <f t="shared" si="22"/>
        <v>0</v>
      </c>
      <c r="AI49" s="189">
        <f t="shared" si="22"/>
        <v>0</v>
      </c>
      <c r="AJ49" s="189">
        <f t="shared" si="22"/>
        <v>0</v>
      </c>
      <c r="AK49" s="189">
        <f t="shared" si="22"/>
        <v>0</v>
      </c>
      <c r="AL49" s="189">
        <f t="shared" si="22"/>
        <v>0</v>
      </c>
      <c r="AM49" s="189">
        <f t="shared" si="22"/>
        <v>0</v>
      </c>
      <c r="AN49" s="189">
        <f t="shared" si="22"/>
        <v>0</v>
      </c>
      <c r="AO49" s="189">
        <f t="shared" si="22"/>
        <v>0</v>
      </c>
      <c r="AP49" s="189">
        <f t="shared" si="22"/>
        <v>0</v>
      </c>
    </row>
    <row r="50" spans="1:42" x14ac:dyDescent="0.2">
      <c r="A50" s="117" t="s">
        <v>243</v>
      </c>
      <c r="C50" s="189">
        <f t="shared" ref="C50:AP50" si="23">IF(C2&lt;=analysis_period,om_opt_fuel_2_cost*om_opt_fuel_2_usage*(1+om_opt_fuel_2_cost_escal/100+inflation_rate/100)^B2,0)</f>
        <v>0</v>
      </c>
      <c r="D50" s="189">
        <f t="shared" si="23"/>
        <v>0</v>
      </c>
      <c r="E50" s="189">
        <f t="shared" si="23"/>
        <v>0</v>
      </c>
      <c r="F50" s="189">
        <f t="shared" si="23"/>
        <v>0</v>
      </c>
      <c r="G50" s="189">
        <f t="shared" si="23"/>
        <v>0</v>
      </c>
      <c r="H50" s="189">
        <f t="shared" si="23"/>
        <v>0</v>
      </c>
      <c r="I50" s="189">
        <f t="shared" si="23"/>
        <v>0</v>
      </c>
      <c r="J50" s="189">
        <f t="shared" si="23"/>
        <v>0</v>
      </c>
      <c r="K50" s="189">
        <f t="shared" si="23"/>
        <v>0</v>
      </c>
      <c r="L50" s="189">
        <f t="shared" si="23"/>
        <v>0</v>
      </c>
      <c r="M50" s="189">
        <f t="shared" si="23"/>
        <v>0</v>
      </c>
      <c r="N50" s="189">
        <f t="shared" si="23"/>
        <v>0</v>
      </c>
      <c r="O50" s="189">
        <f t="shared" si="23"/>
        <v>0</v>
      </c>
      <c r="P50" s="189">
        <f t="shared" si="23"/>
        <v>0</v>
      </c>
      <c r="Q50" s="189">
        <f t="shared" si="23"/>
        <v>0</v>
      </c>
      <c r="R50" s="189">
        <f t="shared" si="23"/>
        <v>0</v>
      </c>
      <c r="S50" s="189">
        <f t="shared" si="23"/>
        <v>0</v>
      </c>
      <c r="T50" s="189">
        <f t="shared" si="23"/>
        <v>0</v>
      </c>
      <c r="U50" s="189">
        <f t="shared" si="23"/>
        <v>0</v>
      </c>
      <c r="V50" s="189">
        <f t="shared" si="23"/>
        <v>0</v>
      </c>
      <c r="W50" s="189">
        <f t="shared" si="23"/>
        <v>0</v>
      </c>
      <c r="X50" s="189">
        <f t="shared" si="23"/>
        <v>0</v>
      </c>
      <c r="Y50" s="189">
        <f t="shared" si="23"/>
        <v>0</v>
      </c>
      <c r="Z50" s="189">
        <f t="shared" si="23"/>
        <v>0</v>
      </c>
      <c r="AA50" s="189">
        <f t="shared" si="23"/>
        <v>0</v>
      </c>
      <c r="AB50" s="189">
        <f t="shared" si="23"/>
        <v>0</v>
      </c>
      <c r="AC50" s="189">
        <f t="shared" si="23"/>
        <v>0</v>
      </c>
      <c r="AD50" s="189">
        <f t="shared" si="23"/>
        <v>0</v>
      </c>
      <c r="AE50" s="189">
        <f t="shared" si="23"/>
        <v>0</v>
      </c>
      <c r="AF50" s="189">
        <f t="shared" si="23"/>
        <v>0</v>
      </c>
      <c r="AG50" s="189">
        <f t="shared" si="23"/>
        <v>0</v>
      </c>
      <c r="AH50" s="189">
        <f t="shared" si="23"/>
        <v>0</v>
      </c>
      <c r="AI50" s="189">
        <f t="shared" si="23"/>
        <v>0</v>
      </c>
      <c r="AJ50" s="189">
        <f t="shared" si="23"/>
        <v>0</v>
      </c>
      <c r="AK50" s="189">
        <f t="shared" si="23"/>
        <v>0</v>
      </c>
      <c r="AL50" s="189">
        <f t="shared" si="23"/>
        <v>0</v>
      </c>
      <c r="AM50" s="189">
        <f t="shared" si="23"/>
        <v>0</v>
      </c>
      <c r="AN50" s="189">
        <f t="shared" si="23"/>
        <v>0</v>
      </c>
      <c r="AO50" s="189">
        <f t="shared" si="23"/>
        <v>0</v>
      </c>
      <c r="AP50" s="189">
        <f t="shared" si="23"/>
        <v>0</v>
      </c>
    </row>
    <row r="51" spans="1:42" x14ac:dyDescent="0.2">
      <c r="A51" s="23" t="s">
        <v>0</v>
      </c>
      <c r="C51" s="194">
        <f t="shared" ref="C51:AP51" si="24">C34*property_tax_rate/100</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2">
      <c r="A52" s="23" t="s">
        <v>43</v>
      </c>
      <c r="C52" s="189">
        <f t="shared" ref="C52:AP52" si="25">IF(C$2&lt;=analysis_period,total_installed_cost*insurance_rate/100*(1+inflation_rate/100)^B$2,0)</f>
        <v>0</v>
      </c>
      <c r="D52" s="189">
        <f t="shared" si="25"/>
        <v>0</v>
      </c>
      <c r="E52" s="189">
        <f t="shared" si="25"/>
        <v>0</v>
      </c>
      <c r="F52" s="189">
        <f t="shared" si="25"/>
        <v>0</v>
      </c>
      <c r="G52" s="189">
        <f t="shared" si="25"/>
        <v>0</v>
      </c>
      <c r="H52" s="189">
        <f t="shared" si="25"/>
        <v>0</v>
      </c>
      <c r="I52" s="189">
        <f t="shared" si="25"/>
        <v>0</v>
      </c>
      <c r="J52" s="189">
        <f t="shared" si="25"/>
        <v>0</v>
      </c>
      <c r="K52" s="189">
        <f t="shared" si="25"/>
        <v>0</v>
      </c>
      <c r="L52" s="189">
        <f t="shared" si="25"/>
        <v>0</v>
      </c>
      <c r="M52" s="189">
        <f t="shared" si="25"/>
        <v>0</v>
      </c>
      <c r="N52" s="189">
        <f t="shared" si="25"/>
        <v>0</v>
      </c>
      <c r="O52" s="189">
        <f t="shared" si="25"/>
        <v>0</v>
      </c>
      <c r="P52" s="189">
        <f t="shared" si="25"/>
        <v>0</v>
      </c>
      <c r="Q52" s="189">
        <f t="shared" si="25"/>
        <v>0</v>
      </c>
      <c r="R52" s="189">
        <f t="shared" si="25"/>
        <v>0</v>
      </c>
      <c r="S52" s="189">
        <f t="shared" si="25"/>
        <v>0</v>
      </c>
      <c r="T52" s="189">
        <f t="shared" si="25"/>
        <v>0</v>
      </c>
      <c r="U52" s="189">
        <f t="shared" si="25"/>
        <v>0</v>
      </c>
      <c r="V52" s="189">
        <f t="shared" si="25"/>
        <v>0</v>
      </c>
      <c r="W52" s="189">
        <f t="shared" si="25"/>
        <v>0</v>
      </c>
      <c r="X52" s="189">
        <f t="shared" si="25"/>
        <v>0</v>
      </c>
      <c r="Y52" s="189">
        <f t="shared" si="25"/>
        <v>0</v>
      </c>
      <c r="Z52" s="189">
        <f t="shared" si="25"/>
        <v>0</v>
      </c>
      <c r="AA52" s="189">
        <f t="shared" si="25"/>
        <v>0</v>
      </c>
      <c r="AB52" s="189">
        <f t="shared" si="25"/>
        <v>0</v>
      </c>
      <c r="AC52" s="189">
        <f t="shared" si="25"/>
        <v>0</v>
      </c>
      <c r="AD52" s="189">
        <f t="shared" si="25"/>
        <v>0</v>
      </c>
      <c r="AE52" s="189">
        <f t="shared" si="25"/>
        <v>0</v>
      </c>
      <c r="AF52" s="189">
        <f t="shared" si="25"/>
        <v>0</v>
      </c>
      <c r="AG52" s="189">
        <f t="shared" si="25"/>
        <v>0</v>
      </c>
      <c r="AH52" s="189">
        <f t="shared" si="25"/>
        <v>0</v>
      </c>
      <c r="AI52" s="189">
        <f t="shared" si="25"/>
        <v>0</v>
      </c>
      <c r="AJ52" s="189">
        <f t="shared" si="25"/>
        <v>0</v>
      </c>
      <c r="AK52" s="189">
        <f t="shared" si="25"/>
        <v>0</v>
      </c>
      <c r="AL52" s="189">
        <f t="shared" si="25"/>
        <v>0</v>
      </c>
      <c r="AM52" s="189">
        <f t="shared" si="25"/>
        <v>0</v>
      </c>
      <c r="AN52" s="189">
        <f t="shared" si="25"/>
        <v>0</v>
      </c>
      <c r="AO52" s="189">
        <f t="shared" si="25"/>
        <v>0</v>
      </c>
      <c r="AP52" s="189">
        <f t="shared" si="25"/>
        <v>0</v>
      </c>
    </row>
    <row r="53" spans="1:42" x14ac:dyDescent="0.2">
      <c r="A53" s="43" t="s">
        <v>19</v>
      </c>
      <c r="B53" s="43"/>
      <c r="C53" s="202">
        <f>C38+C42+C46+SUM(C47:C52)</f>
        <v>0</v>
      </c>
      <c r="D53" s="202">
        <f t="shared" ref="D53:AP53" si="26">D38+D42+D46+SUM(D47:D52)</f>
        <v>0</v>
      </c>
      <c r="E53" s="202">
        <f t="shared" si="26"/>
        <v>0</v>
      </c>
      <c r="F53" s="202">
        <f t="shared" si="26"/>
        <v>0</v>
      </c>
      <c r="G53" s="202">
        <f t="shared" si="26"/>
        <v>0</v>
      </c>
      <c r="H53" s="202">
        <f t="shared" si="26"/>
        <v>0</v>
      </c>
      <c r="I53" s="202">
        <f t="shared" si="26"/>
        <v>0</v>
      </c>
      <c r="J53" s="202">
        <f t="shared" si="26"/>
        <v>0</v>
      </c>
      <c r="K53" s="202">
        <f t="shared" si="26"/>
        <v>0</v>
      </c>
      <c r="L53" s="202">
        <f t="shared" si="26"/>
        <v>0</v>
      </c>
      <c r="M53" s="202">
        <f t="shared" si="26"/>
        <v>0</v>
      </c>
      <c r="N53" s="202">
        <f t="shared" si="26"/>
        <v>0</v>
      </c>
      <c r="O53" s="202">
        <f t="shared" si="26"/>
        <v>0</v>
      </c>
      <c r="P53" s="202">
        <f t="shared" si="26"/>
        <v>0</v>
      </c>
      <c r="Q53" s="202">
        <f t="shared" si="26"/>
        <v>0</v>
      </c>
      <c r="R53" s="202">
        <f t="shared" si="26"/>
        <v>0</v>
      </c>
      <c r="S53" s="202">
        <f t="shared" si="26"/>
        <v>0</v>
      </c>
      <c r="T53" s="202">
        <f t="shared" si="26"/>
        <v>0</v>
      </c>
      <c r="U53" s="202">
        <f t="shared" si="26"/>
        <v>0</v>
      </c>
      <c r="V53" s="202">
        <f t="shared" si="26"/>
        <v>0</v>
      </c>
      <c r="W53" s="202">
        <f t="shared" si="26"/>
        <v>0</v>
      </c>
      <c r="X53" s="202">
        <f t="shared" si="26"/>
        <v>0</v>
      </c>
      <c r="Y53" s="202">
        <f t="shared" si="26"/>
        <v>0</v>
      </c>
      <c r="Z53" s="202">
        <f t="shared" si="26"/>
        <v>0</v>
      </c>
      <c r="AA53" s="202">
        <f t="shared" si="26"/>
        <v>0</v>
      </c>
      <c r="AB53" s="202">
        <f t="shared" si="26"/>
        <v>0</v>
      </c>
      <c r="AC53" s="202">
        <f t="shared" si="26"/>
        <v>0</v>
      </c>
      <c r="AD53" s="202">
        <f t="shared" si="26"/>
        <v>0</v>
      </c>
      <c r="AE53" s="202">
        <f t="shared" si="26"/>
        <v>0</v>
      </c>
      <c r="AF53" s="202">
        <f t="shared" si="26"/>
        <v>0</v>
      </c>
      <c r="AG53" s="202">
        <f t="shared" si="26"/>
        <v>0</v>
      </c>
      <c r="AH53" s="202">
        <f t="shared" si="26"/>
        <v>0</v>
      </c>
      <c r="AI53" s="202">
        <f t="shared" si="26"/>
        <v>0</v>
      </c>
      <c r="AJ53" s="202">
        <f t="shared" si="26"/>
        <v>0</v>
      </c>
      <c r="AK53" s="202">
        <f t="shared" si="26"/>
        <v>0</v>
      </c>
      <c r="AL53" s="202">
        <f t="shared" si="26"/>
        <v>0</v>
      </c>
      <c r="AM53" s="202">
        <f t="shared" si="26"/>
        <v>0</v>
      </c>
      <c r="AN53" s="202">
        <f t="shared" si="26"/>
        <v>0</v>
      </c>
      <c r="AO53" s="202">
        <f t="shared" si="26"/>
        <v>0</v>
      </c>
      <c r="AP53" s="202">
        <f t="shared" si="26"/>
        <v>0</v>
      </c>
    </row>
    <row r="55" spans="1:42" x14ac:dyDescent="0.2">
      <c r="A55" s="279" t="s">
        <v>29</v>
      </c>
      <c r="B55" s="43"/>
      <c r="C55" s="202">
        <f t="shared" ref="C55:AP55" si="27">C32-C53</f>
        <v>0</v>
      </c>
      <c r="D55" s="202">
        <f t="shared" si="27"/>
        <v>0</v>
      </c>
      <c r="E55" s="202">
        <f t="shared" si="27"/>
        <v>0</v>
      </c>
      <c r="F55" s="202">
        <f t="shared" si="27"/>
        <v>0</v>
      </c>
      <c r="G55" s="202">
        <f t="shared" si="27"/>
        <v>0</v>
      </c>
      <c r="H55" s="202">
        <f t="shared" si="27"/>
        <v>0</v>
      </c>
      <c r="I55" s="202">
        <f t="shared" si="27"/>
        <v>0</v>
      </c>
      <c r="J55" s="202">
        <f t="shared" si="27"/>
        <v>0</v>
      </c>
      <c r="K55" s="202">
        <f t="shared" si="27"/>
        <v>0</v>
      </c>
      <c r="L55" s="202">
        <f t="shared" si="27"/>
        <v>0</v>
      </c>
      <c r="M55" s="202">
        <f t="shared" si="27"/>
        <v>0</v>
      </c>
      <c r="N55" s="202">
        <f t="shared" si="27"/>
        <v>0</v>
      </c>
      <c r="O55" s="202">
        <f t="shared" si="27"/>
        <v>0</v>
      </c>
      <c r="P55" s="202">
        <f t="shared" si="27"/>
        <v>0</v>
      </c>
      <c r="Q55" s="202">
        <f t="shared" si="27"/>
        <v>0</v>
      </c>
      <c r="R55" s="202">
        <f t="shared" si="27"/>
        <v>0</v>
      </c>
      <c r="S55" s="202">
        <f t="shared" si="27"/>
        <v>0</v>
      </c>
      <c r="T55" s="202">
        <f t="shared" si="27"/>
        <v>0</v>
      </c>
      <c r="U55" s="202">
        <f t="shared" si="27"/>
        <v>0</v>
      </c>
      <c r="V55" s="202">
        <f t="shared" si="27"/>
        <v>0</v>
      </c>
      <c r="W55" s="202">
        <f t="shared" si="27"/>
        <v>0</v>
      </c>
      <c r="X55" s="202">
        <f t="shared" si="27"/>
        <v>0</v>
      </c>
      <c r="Y55" s="202">
        <f t="shared" si="27"/>
        <v>0</v>
      </c>
      <c r="Z55" s="202">
        <f t="shared" si="27"/>
        <v>0</v>
      </c>
      <c r="AA55" s="202">
        <f t="shared" si="27"/>
        <v>0</v>
      </c>
      <c r="AB55" s="202">
        <f t="shared" si="27"/>
        <v>0</v>
      </c>
      <c r="AC55" s="202">
        <f t="shared" si="27"/>
        <v>0</v>
      </c>
      <c r="AD55" s="202">
        <f t="shared" si="27"/>
        <v>0</v>
      </c>
      <c r="AE55" s="202">
        <f t="shared" si="27"/>
        <v>0</v>
      </c>
      <c r="AF55" s="202">
        <f t="shared" si="27"/>
        <v>0</v>
      </c>
      <c r="AG55" s="202">
        <f t="shared" si="27"/>
        <v>0</v>
      </c>
      <c r="AH55" s="202">
        <f t="shared" si="27"/>
        <v>0</v>
      </c>
      <c r="AI55" s="202">
        <f t="shared" si="27"/>
        <v>0</v>
      </c>
      <c r="AJ55" s="202">
        <f t="shared" si="27"/>
        <v>0</v>
      </c>
      <c r="AK55" s="202">
        <f t="shared" si="27"/>
        <v>0</v>
      </c>
      <c r="AL55" s="202">
        <f t="shared" si="27"/>
        <v>0</v>
      </c>
      <c r="AM55" s="202">
        <f t="shared" si="27"/>
        <v>0</v>
      </c>
      <c r="AN55" s="202">
        <f t="shared" si="27"/>
        <v>0</v>
      </c>
      <c r="AO55" s="202">
        <f t="shared" si="27"/>
        <v>0</v>
      </c>
      <c r="AP55" s="202">
        <f t="shared" si="27"/>
        <v>0</v>
      </c>
    </row>
    <row r="56" spans="1:42" x14ac:dyDescent="0.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x14ac:dyDescent="0.2">
      <c r="A57" s="109" t="s">
        <v>85</v>
      </c>
      <c r="B57" s="8"/>
      <c r="C57" s="287"/>
      <c r="D57" s="287"/>
      <c r="E57" s="287"/>
      <c r="F57" s="287"/>
      <c r="G57" s="287"/>
      <c r="H57" s="287"/>
      <c r="I57" s="287"/>
      <c r="J57" s="287"/>
      <c r="K57" s="287"/>
      <c r="L57" s="287"/>
      <c r="M57" s="287"/>
      <c r="N57" s="287"/>
      <c r="O57" s="287"/>
      <c r="P57" s="287"/>
      <c r="Q57" s="287"/>
      <c r="R57" s="287"/>
      <c r="S57" s="287"/>
      <c r="T57" s="287"/>
      <c r="U57" s="287"/>
      <c r="V57" s="287"/>
      <c r="W57" s="287"/>
      <c r="X57" s="287"/>
      <c r="Y57" s="287"/>
      <c r="Z57" s="287"/>
      <c r="AA57" s="287"/>
      <c r="AB57" s="287"/>
      <c r="AC57" s="287"/>
      <c r="AD57" s="287"/>
      <c r="AE57" s="287"/>
      <c r="AF57" s="287"/>
      <c r="AG57" s="287"/>
      <c r="AH57" s="287"/>
      <c r="AI57" s="287"/>
      <c r="AJ57" s="287"/>
      <c r="AK57" s="287"/>
      <c r="AL57" s="287"/>
      <c r="AM57" s="287"/>
      <c r="AN57" s="287"/>
      <c r="AO57" s="287"/>
      <c r="AP57" s="287"/>
    </row>
    <row r="58" spans="1:42" x14ac:dyDescent="0.2">
      <c r="A58" s="25" t="s">
        <v>259</v>
      </c>
      <c r="B58" s="20"/>
      <c r="C58" s="20"/>
      <c r="D58" s="20"/>
      <c r="E58" s="20"/>
      <c r="F58" s="20"/>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23" t="s">
        <v>29</v>
      </c>
      <c r="B59" s="194"/>
      <c r="C59" s="194">
        <f>C55</f>
        <v>0</v>
      </c>
      <c r="D59" s="194">
        <f t="shared" ref="D59:AP59" si="28">D55</f>
        <v>0</v>
      </c>
      <c r="E59" s="194">
        <f t="shared" si="28"/>
        <v>0</v>
      </c>
      <c r="F59" s="194">
        <f t="shared" si="28"/>
        <v>0</v>
      </c>
      <c r="G59" s="194">
        <f t="shared" si="28"/>
        <v>0</v>
      </c>
      <c r="H59" s="194">
        <f t="shared" si="28"/>
        <v>0</v>
      </c>
      <c r="I59" s="194">
        <f t="shared" si="28"/>
        <v>0</v>
      </c>
      <c r="J59" s="194">
        <f t="shared" si="28"/>
        <v>0</v>
      </c>
      <c r="K59" s="194">
        <f t="shared" si="28"/>
        <v>0</v>
      </c>
      <c r="L59" s="194">
        <f t="shared" si="28"/>
        <v>0</v>
      </c>
      <c r="M59" s="194">
        <f t="shared" si="28"/>
        <v>0</v>
      </c>
      <c r="N59" s="194">
        <f t="shared" si="28"/>
        <v>0</v>
      </c>
      <c r="O59" s="194">
        <f t="shared" si="28"/>
        <v>0</v>
      </c>
      <c r="P59" s="194">
        <f t="shared" si="28"/>
        <v>0</v>
      </c>
      <c r="Q59" s="194">
        <f t="shared" si="28"/>
        <v>0</v>
      </c>
      <c r="R59" s="194">
        <f t="shared" si="28"/>
        <v>0</v>
      </c>
      <c r="S59" s="194">
        <f t="shared" si="28"/>
        <v>0</v>
      </c>
      <c r="T59" s="194">
        <f t="shared" si="28"/>
        <v>0</v>
      </c>
      <c r="U59" s="194">
        <f t="shared" si="28"/>
        <v>0</v>
      </c>
      <c r="V59" s="194">
        <f t="shared" si="28"/>
        <v>0</v>
      </c>
      <c r="W59" s="194">
        <f t="shared" si="28"/>
        <v>0</v>
      </c>
      <c r="X59" s="194">
        <f t="shared" si="28"/>
        <v>0</v>
      </c>
      <c r="Y59" s="194">
        <f t="shared" si="28"/>
        <v>0</v>
      </c>
      <c r="Z59" s="194">
        <f t="shared" si="28"/>
        <v>0</v>
      </c>
      <c r="AA59" s="194">
        <f t="shared" si="28"/>
        <v>0</v>
      </c>
      <c r="AB59" s="194">
        <f t="shared" si="28"/>
        <v>0</v>
      </c>
      <c r="AC59" s="194">
        <f t="shared" si="28"/>
        <v>0</v>
      </c>
      <c r="AD59" s="194">
        <f t="shared" si="28"/>
        <v>0</v>
      </c>
      <c r="AE59" s="194">
        <f t="shared" si="28"/>
        <v>0</v>
      </c>
      <c r="AF59" s="194">
        <f t="shared" si="28"/>
        <v>0</v>
      </c>
      <c r="AG59" s="194">
        <f t="shared" si="28"/>
        <v>0</v>
      </c>
      <c r="AH59" s="194">
        <f t="shared" si="28"/>
        <v>0</v>
      </c>
      <c r="AI59" s="194">
        <f t="shared" si="28"/>
        <v>0</v>
      </c>
      <c r="AJ59" s="194">
        <f t="shared" si="28"/>
        <v>0</v>
      </c>
      <c r="AK59" s="194">
        <f t="shared" si="28"/>
        <v>0</v>
      </c>
      <c r="AL59" s="194">
        <f t="shared" si="28"/>
        <v>0</v>
      </c>
      <c r="AM59" s="194">
        <f t="shared" si="28"/>
        <v>0</v>
      </c>
      <c r="AN59" s="194">
        <f t="shared" si="28"/>
        <v>0</v>
      </c>
      <c r="AO59" s="194">
        <f t="shared" si="28"/>
        <v>0</v>
      </c>
      <c r="AP59" s="194">
        <f t="shared" si="28"/>
        <v>0</v>
      </c>
    </row>
    <row r="60" spans="1:42" x14ac:dyDescent="0.2">
      <c r="A60" s="23" t="s">
        <v>191</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tr">
        <f>A26</f>
        <v>Federal</v>
      </c>
      <c r="B61" s="136"/>
      <c r="C61" s="194">
        <f t="shared" ref="C61:AP61" si="29">IF(pbi_fed_for_ds="Yes",0,C532)</f>
        <v>0</v>
      </c>
      <c r="D61" s="194">
        <f t="shared" si="29"/>
        <v>0</v>
      </c>
      <c r="E61" s="194">
        <f t="shared" si="29"/>
        <v>0</v>
      </c>
      <c r="F61" s="194">
        <f t="shared" si="29"/>
        <v>0</v>
      </c>
      <c r="G61" s="194">
        <f t="shared" si="29"/>
        <v>0</v>
      </c>
      <c r="H61" s="194">
        <f t="shared" si="29"/>
        <v>0</v>
      </c>
      <c r="I61" s="194">
        <f t="shared" si="29"/>
        <v>0</v>
      </c>
      <c r="J61" s="194">
        <f t="shared" si="29"/>
        <v>0</v>
      </c>
      <c r="K61" s="194">
        <f t="shared" si="29"/>
        <v>0</v>
      </c>
      <c r="L61" s="194">
        <f t="shared" si="29"/>
        <v>0</v>
      </c>
      <c r="M61" s="194">
        <f t="shared" si="29"/>
        <v>0</v>
      </c>
      <c r="N61" s="194">
        <f t="shared" si="29"/>
        <v>0</v>
      </c>
      <c r="O61" s="194">
        <f t="shared" si="29"/>
        <v>0</v>
      </c>
      <c r="P61" s="194">
        <f t="shared" si="29"/>
        <v>0</v>
      </c>
      <c r="Q61" s="194">
        <f t="shared" si="29"/>
        <v>0</v>
      </c>
      <c r="R61" s="194">
        <f t="shared" si="29"/>
        <v>0</v>
      </c>
      <c r="S61" s="194">
        <f t="shared" si="29"/>
        <v>0</v>
      </c>
      <c r="T61" s="194">
        <f t="shared" si="29"/>
        <v>0</v>
      </c>
      <c r="U61" s="194">
        <f t="shared" si="29"/>
        <v>0</v>
      </c>
      <c r="V61" s="194">
        <f t="shared" si="29"/>
        <v>0</v>
      </c>
      <c r="W61" s="194">
        <f t="shared" si="29"/>
        <v>0</v>
      </c>
      <c r="X61" s="194">
        <f t="shared" si="29"/>
        <v>0</v>
      </c>
      <c r="Y61" s="194">
        <f t="shared" si="29"/>
        <v>0</v>
      </c>
      <c r="Z61" s="194">
        <f t="shared" si="29"/>
        <v>0</v>
      </c>
      <c r="AA61" s="194">
        <f t="shared" si="29"/>
        <v>0</v>
      </c>
      <c r="AB61" s="194">
        <f t="shared" si="29"/>
        <v>0</v>
      </c>
      <c r="AC61" s="194">
        <f t="shared" si="29"/>
        <v>0</v>
      </c>
      <c r="AD61" s="194">
        <f t="shared" si="29"/>
        <v>0</v>
      </c>
      <c r="AE61" s="194">
        <f t="shared" si="29"/>
        <v>0</v>
      </c>
      <c r="AF61" s="194">
        <f t="shared" si="29"/>
        <v>0</v>
      </c>
      <c r="AG61" s="194">
        <f t="shared" si="29"/>
        <v>0</v>
      </c>
      <c r="AH61" s="194">
        <f t="shared" si="29"/>
        <v>0</v>
      </c>
      <c r="AI61" s="194">
        <f t="shared" si="29"/>
        <v>0</v>
      </c>
      <c r="AJ61" s="194">
        <f t="shared" si="29"/>
        <v>0</v>
      </c>
      <c r="AK61" s="194">
        <f t="shared" si="29"/>
        <v>0</v>
      </c>
      <c r="AL61" s="194">
        <f t="shared" si="29"/>
        <v>0</v>
      </c>
      <c r="AM61" s="194">
        <f t="shared" si="29"/>
        <v>0</v>
      </c>
      <c r="AN61" s="194">
        <f t="shared" si="29"/>
        <v>0</v>
      </c>
      <c r="AO61" s="194">
        <f t="shared" si="29"/>
        <v>0</v>
      </c>
      <c r="AP61" s="194">
        <f t="shared" si="29"/>
        <v>0</v>
      </c>
    </row>
    <row r="62" spans="1:42" x14ac:dyDescent="0.2">
      <c r="A62" s="27" t="str">
        <f>A27</f>
        <v>State</v>
      </c>
      <c r="B62" s="136"/>
      <c r="C62" s="194">
        <f t="shared" ref="C62:AP62" si="30">IF(pbi_sta_for_ds="Yes",0,C536)</f>
        <v>0</v>
      </c>
      <c r="D62" s="194">
        <f t="shared" si="30"/>
        <v>0</v>
      </c>
      <c r="E62" s="194">
        <f t="shared" si="30"/>
        <v>0</v>
      </c>
      <c r="F62" s="194">
        <f t="shared" si="30"/>
        <v>0</v>
      </c>
      <c r="G62" s="194">
        <f t="shared" si="30"/>
        <v>0</v>
      </c>
      <c r="H62" s="194">
        <f t="shared" si="30"/>
        <v>0</v>
      </c>
      <c r="I62" s="194">
        <f t="shared" si="30"/>
        <v>0</v>
      </c>
      <c r="J62" s="194">
        <f t="shared" si="30"/>
        <v>0</v>
      </c>
      <c r="K62" s="194">
        <f t="shared" si="30"/>
        <v>0</v>
      </c>
      <c r="L62" s="194">
        <f t="shared" si="30"/>
        <v>0</v>
      </c>
      <c r="M62" s="194">
        <f t="shared" si="30"/>
        <v>0</v>
      </c>
      <c r="N62" s="194">
        <f t="shared" si="30"/>
        <v>0</v>
      </c>
      <c r="O62" s="194">
        <f t="shared" si="30"/>
        <v>0</v>
      </c>
      <c r="P62" s="194">
        <f t="shared" si="30"/>
        <v>0</v>
      </c>
      <c r="Q62" s="194">
        <f t="shared" si="30"/>
        <v>0</v>
      </c>
      <c r="R62" s="194">
        <f t="shared" si="30"/>
        <v>0</v>
      </c>
      <c r="S62" s="194">
        <f t="shared" si="30"/>
        <v>0</v>
      </c>
      <c r="T62" s="194">
        <f t="shared" si="30"/>
        <v>0</v>
      </c>
      <c r="U62" s="194">
        <f t="shared" si="30"/>
        <v>0</v>
      </c>
      <c r="V62" s="194">
        <f t="shared" si="30"/>
        <v>0</v>
      </c>
      <c r="W62" s="194">
        <f t="shared" si="30"/>
        <v>0</v>
      </c>
      <c r="X62" s="194">
        <f t="shared" si="30"/>
        <v>0</v>
      </c>
      <c r="Y62" s="194">
        <f t="shared" si="30"/>
        <v>0</v>
      </c>
      <c r="Z62" s="194">
        <f t="shared" si="30"/>
        <v>0</v>
      </c>
      <c r="AA62" s="194">
        <f t="shared" si="30"/>
        <v>0</v>
      </c>
      <c r="AB62" s="194">
        <f t="shared" si="30"/>
        <v>0</v>
      </c>
      <c r="AC62" s="194">
        <f t="shared" si="30"/>
        <v>0</v>
      </c>
      <c r="AD62" s="194">
        <f t="shared" si="30"/>
        <v>0</v>
      </c>
      <c r="AE62" s="194">
        <f t="shared" si="30"/>
        <v>0</v>
      </c>
      <c r="AF62" s="194">
        <f t="shared" si="30"/>
        <v>0</v>
      </c>
      <c r="AG62" s="194">
        <f t="shared" si="30"/>
        <v>0</v>
      </c>
      <c r="AH62" s="194">
        <f t="shared" si="30"/>
        <v>0</v>
      </c>
      <c r="AI62" s="194">
        <f t="shared" si="30"/>
        <v>0</v>
      </c>
      <c r="AJ62" s="194">
        <f t="shared" si="30"/>
        <v>0</v>
      </c>
      <c r="AK62" s="194">
        <f t="shared" si="30"/>
        <v>0</v>
      </c>
      <c r="AL62" s="194">
        <f t="shared" si="30"/>
        <v>0</v>
      </c>
      <c r="AM62" s="194">
        <f t="shared" si="30"/>
        <v>0</v>
      </c>
      <c r="AN62" s="194">
        <f t="shared" si="30"/>
        <v>0</v>
      </c>
      <c r="AO62" s="194">
        <f t="shared" si="30"/>
        <v>0</v>
      </c>
      <c r="AP62" s="194">
        <f t="shared" si="30"/>
        <v>0</v>
      </c>
    </row>
    <row r="63" spans="1:42" x14ac:dyDescent="0.2">
      <c r="A63" s="27" t="str">
        <f>A28</f>
        <v>Utility</v>
      </c>
      <c r="B63" s="136"/>
      <c r="C63" s="194">
        <f t="shared" ref="C63:AP63" si="31">IF(pbi_uti_for_ds="Yes",0,C540)</f>
        <v>0</v>
      </c>
      <c r="D63" s="194">
        <f t="shared" si="31"/>
        <v>0</v>
      </c>
      <c r="E63" s="194">
        <f t="shared" si="31"/>
        <v>0</v>
      </c>
      <c r="F63" s="194">
        <f t="shared" si="31"/>
        <v>0</v>
      </c>
      <c r="G63" s="194">
        <f t="shared" si="31"/>
        <v>0</v>
      </c>
      <c r="H63" s="194">
        <f t="shared" si="31"/>
        <v>0</v>
      </c>
      <c r="I63" s="194">
        <f t="shared" si="31"/>
        <v>0</v>
      </c>
      <c r="J63" s="194">
        <f t="shared" si="31"/>
        <v>0</v>
      </c>
      <c r="K63" s="194">
        <f t="shared" si="31"/>
        <v>0</v>
      </c>
      <c r="L63" s="194">
        <f t="shared" si="31"/>
        <v>0</v>
      </c>
      <c r="M63" s="194">
        <f t="shared" si="31"/>
        <v>0</v>
      </c>
      <c r="N63" s="194">
        <f t="shared" si="31"/>
        <v>0</v>
      </c>
      <c r="O63" s="194">
        <f t="shared" si="31"/>
        <v>0</v>
      </c>
      <c r="P63" s="194">
        <f t="shared" si="31"/>
        <v>0</v>
      </c>
      <c r="Q63" s="194">
        <f t="shared" si="31"/>
        <v>0</v>
      </c>
      <c r="R63" s="194">
        <f t="shared" si="31"/>
        <v>0</v>
      </c>
      <c r="S63" s="194">
        <f t="shared" si="31"/>
        <v>0</v>
      </c>
      <c r="T63" s="194">
        <f t="shared" si="31"/>
        <v>0</v>
      </c>
      <c r="U63" s="194">
        <f t="shared" si="31"/>
        <v>0</v>
      </c>
      <c r="V63" s="194">
        <f t="shared" si="31"/>
        <v>0</v>
      </c>
      <c r="W63" s="194">
        <f t="shared" si="31"/>
        <v>0</v>
      </c>
      <c r="X63" s="194">
        <f t="shared" si="31"/>
        <v>0</v>
      </c>
      <c r="Y63" s="194">
        <f t="shared" si="31"/>
        <v>0</v>
      </c>
      <c r="Z63" s="194">
        <f t="shared" si="31"/>
        <v>0</v>
      </c>
      <c r="AA63" s="194">
        <f t="shared" si="31"/>
        <v>0</v>
      </c>
      <c r="AB63" s="194">
        <f t="shared" si="31"/>
        <v>0</v>
      </c>
      <c r="AC63" s="194">
        <f t="shared" si="31"/>
        <v>0</v>
      </c>
      <c r="AD63" s="194">
        <f t="shared" si="31"/>
        <v>0</v>
      </c>
      <c r="AE63" s="194">
        <f t="shared" si="31"/>
        <v>0</v>
      </c>
      <c r="AF63" s="194">
        <f t="shared" si="31"/>
        <v>0</v>
      </c>
      <c r="AG63" s="194">
        <f t="shared" si="31"/>
        <v>0</v>
      </c>
      <c r="AH63" s="194">
        <f t="shared" si="31"/>
        <v>0</v>
      </c>
      <c r="AI63" s="194">
        <f t="shared" si="31"/>
        <v>0</v>
      </c>
      <c r="AJ63" s="194">
        <f t="shared" si="31"/>
        <v>0</v>
      </c>
      <c r="AK63" s="194">
        <f t="shared" si="31"/>
        <v>0</v>
      </c>
      <c r="AL63" s="194">
        <f t="shared" si="31"/>
        <v>0</v>
      </c>
      <c r="AM63" s="194">
        <f t="shared" si="31"/>
        <v>0</v>
      </c>
      <c r="AN63" s="194">
        <f t="shared" si="31"/>
        <v>0</v>
      </c>
      <c r="AO63" s="194">
        <f t="shared" si="31"/>
        <v>0</v>
      </c>
      <c r="AP63" s="194">
        <f t="shared" si="31"/>
        <v>0</v>
      </c>
    </row>
    <row r="64" spans="1:42" x14ac:dyDescent="0.2">
      <c r="A64" s="27" t="str">
        <f>A29</f>
        <v>Other</v>
      </c>
      <c r="B64" s="143"/>
      <c r="C64" s="195">
        <f t="shared" ref="C64:AP64" si="32">IF(pbi_oth_for_ds="Yes",0,C544)</f>
        <v>0</v>
      </c>
      <c r="D64" s="195">
        <f t="shared" si="32"/>
        <v>0</v>
      </c>
      <c r="E64" s="195">
        <f t="shared" si="32"/>
        <v>0</v>
      </c>
      <c r="F64" s="195">
        <f t="shared" si="32"/>
        <v>0</v>
      </c>
      <c r="G64" s="195">
        <f t="shared" si="32"/>
        <v>0</v>
      </c>
      <c r="H64" s="195">
        <f t="shared" si="32"/>
        <v>0</v>
      </c>
      <c r="I64" s="195">
        <f t="shared" si="32"/>
        <v>0</v>
      </c>
      <c r="J64" s="195">
        <f t="shared" si="32"/>
        <v>0</v>
      </c>
      <c r="K64" s="195">
        <f t="shared" si="32"/>
        <v>0</v>
      </c>
      <c r="L64" s="195">
        <f t="shared" si="32"/>
        <v>0</v>
      </c>
      <c r="M64" s="195">
        <f t="shared" si="32"/>
        <v>0</v>
      </c>
      <c r="N64" s="195">
        <f t="shared" si="32"/>
        <v>0</v>
      </c>
      <c r="O64" s="195">
        <f t="shared" si="32"/>
        <v>0</v>
      </c>
      <c r="P64" s="195">
        <f t="shared" si="32"/>
        <v>0</v>
      </c>
      <c r="Q64" s="195">
        <f t="shared" si="32"/>
        <v>0</v>
      </c>
      <c r="R64" s="195">
        <f t="shared" si="32"/>
        <v>0</v>
      </c>
      <c r="S64" s="195">
        <f t="shared" si="32"/>
        <v>0</v>
      </c>
      <c r="T64" s="195">
        <f t="shared" si="32"/>
        <v>0</v>
      </c>
      <c r="U64" s="195">
        <f t="shared" si="32"/>
        <v>0</v>
      </c>
      <c r="V64" s="195">
        <f t="shared" si="32"/>
        <v>0</v>
      </c>
      <c r="W64" s="195">
        <f t="shared" si="32"/>
        <v>0</v>
      </c>
      <c r="X64" s="195">
        <f t="shared" si="32"/>
        <v>0</v>
      </c>
      <c r="Y64" s="195">
        <f t="shared" si="32"/>
        <v>0</v>
      </c>
      <c r="Z64" s="195">
        <f t="shared" si="32"/>
        <v>0</v>
      </c>
      <c r="AA64" s="195">
        <f t="shared" si="32"/>
        <v>0</v>
      </c>
      <c r="AB64" s="195">
        <f t="shared" si="32"/>
        <v>0</v>
      </c>
      <c r="AC64" s="195">
        <f t="shared" si="32"/>
        <v>0</v>
      </c>
      <c r="AD64" s="195">
        <f t="shared" si="32"/>
        <v>0</v>
      </c>
      <c r="AE64" s="195">
        <f t="shared" si="32"/>
        <v>0</v>
      </c>
      <c r="AF64" s="195">
        <f t="shared" si="32"/>
        <v>0</v>
      </c>
      <c r="AG64" s="195">
        <f t="shared" si="32"/>
        <v>0</v>
      </c>
      <c r="AH64" s="195">
        <f t="shared" si="32"/>
        <v>0</v>
      </c>
      <c r="AI64" s="195">
        <f t="shared" si="32"/>
        <v>0</v>
      </c>
      <c r="AJ64" s="195">
        <f t="shared" si="32"/>
        <v>0</v>
      </c>
      <c r="AK64" s="195">
        <f t="shared" si="32"/>
        <v>0</v>
      </c>
      <c r="AL64" s="195">
        <f t="shared" si="32"/>
        <v>0</v>
      </c>
      <c r="AM64" s="195">
        <f t="shared" si="32"/>
        <v>0</v>
      </c>
      <c r="AN64" s="195">
        <f t="shared" si="32"/>
        <v>0</v>
      </c>
      <c r="AO64" s="195">
        <f t="shared" si="32"/>
        <v>0</v>
      </c>
      <c r="AP64" s="195">
        <f t="shared" si="32"/>
        <v>0</v>
      </c>
    </row>
    <row r="65" spans="1:42" x14ac:dyDescent="0.2">
      <c r="A65" s="27" t="s">
        <v>13</v>
      </c>
      <c r="B65" s="136"/>
      <c r="C65" s="194">
        <f>SUM(C61:C64)</f>
        <v>0</v>
      </c>
      <c r="D65" s="194">
        <f t="shared" ref="D65:AP65" si="33">SUM(D61:D64)</f>
        <v>0</v>
      </c>
      <c r="E65" s="194">
        <f t="shared" si="33"/>
        <v>0</v>
      </c>
      <c r="F65" s="194">
        <f t="shared" si="33"/>
        <v>0</v>
      </c>
      <c r="G65" s="194">
        <f t="shared" si="33"/>
        <v>0</v>
      </c>
      <c r="H65" s="194">
        <f t="shared" si="33"/>
        <v>0</v>
      </c>
      <c r="I65" s="194">
        <f t="shared" si="33"/>
        <v>0</v>
      </c>
      <c r="J65" s="194">
        <f t="shared" si="33"/>
        <v>0</v>
      </c>
      <c r="K65" s="194">
        <f t="shared" si="33"/>
        <v>0</v>
      </c>
      <c r="L65" s="194">
        <f t="shared" si="33"/>
        <v>0</v>
      </c>
      <c r="M65" s="194">
        <f t="shared" si="33"/>
        <v>0</v>
      </c>
      <c r="N65" s="194">
        <f t="shared" si="33"/>
        <v>0</v>
      </c>
      <c r="O65" s="194">
        <f t="shared" si="33"/>
        <v>0</v>
      </c>
      <c r="P65" s="194">
        <f t="shared" si="33"/>
        <v>0</v>
      </c>
      <c r="Q65" s="194">
        <f t="shared" si="33"/>
        <v>0</v>
      </c>
      <c r="R65" s="194">
        <f t="shared" si="33"/>
        <v>0</v>
      </c>
      <c r="S65" s="194">
        <f t="shared" si="33"/>
        <v>0</v>
      </c>
      <c r="T65" s="194">
        <f t="shared" si="33"/>
        <v>0</v>
      </c>
      <c r="U65" s="194">
        <f t="shared" si="33"/>
        <v>0</v>
      </c>
      <c r="V65" s="194">
        <f t="shared" si="33"/>
        <v>0</v>
      </c>
      <c r="W65" s="194">
        <f t="shared" si="33"/>
        <v>0</v>
      </c>
      <c r="X65" s="194">
        <f t="shared" si="33"/>
        <v>0</v>
      </c>
      <c r="Y65" s="194">
        <f t="shared" si="33"/>
        <v>0</v>
      </c>
      <c r="Z65" s="194">
        <f t="shared" si="33"/>
        <v>0</v>
      </c>
      <c r="AA65" s="194">
        <f t="shared" si="33"/>
        <v>0</v>
      </c>
      <c r="AB65" s="194">
        <f t="shared" si="33"/>
        <v>0</v>
      </c>
      <c r="AC65" s="194">
        <f t="shared" si="33"/>
        <v>0</v>
      </c>
      <c r="AD65" s="194">
        <f t="shared" si="33"/>
        <v>0</v>
      </c>
      <c r="AE65" s="194">
        <f t="shared" si="33"/>
        <v>0</v>
      </c>
      <c r="AF65" s="194">
        <f t="shared" si="33"/>
        <v>0</v>
      </c>
      <c r="AG65" s="194">
        <f t="shared" si="33"/>
        <v>0</v>
      </c>
      <c r="AH65" s="194">
        <f t="shared" si="33"/>
        <v>0</v>
      </c>
      <c r="AI65" s="194">
        <f t="shared" si="33"/>
        <v>0</v>
      </c>
      <c r="AJ65" s="194">
        <f t="shared" si="33"/>
        <v>0</v>
      </c>
      <c r="AK65" s="194">
        <f t="shared" si="33"/>
        <v>0</v>
      </c>
      <c r="AL65" s="194">
        <f t="shared" si="33"/>
        <v>0</v>
      </c>
      <c r="AM65" s="194">
        <f t="shared" si="33"/>
        <v>0</v>
      </c>
      <c r="AN65" s="194">
        <f t="shared" si="33"/>
        <v>0</v>
      </c>
      <c r="AO65" s="194">
        <f t="shared" si="33"/>
        <v>0</v>
      </c>
      <c r="AP65" s="194">
        <f t="shared" si="33"/>
        <v>0</v>
      </c>
    </row>
    <row r="66" spans="1:42" x14ac:dyDescent="0.2">
      <c r="A66" s="23" t="s">
        <v>282</v>
      </c>
      <c r="B66" s="194">
        <v>0</v>
      </c>
      <c r="C66" s="194">
        <f t="shared" ref="C66:AP66" si="34">C690</f>
        <v>0</v>
      </c>
      <c r="D66" s="194">
        <f t="shared" si="34"/>
        <v>0</v>
      </c>
      <c r="E66" s="194">
        <f t="shared" si="34"/>
        <v>0</v>
      </c>
      <c r="F66" s="194">
        <f t="shared" si="34"/>
        <v>0</v>
      </c>
      <c r="G66" s="194">
        <f t="shared" si="34"/>
        <v>0</v>
      </c>
      <c r="H66" s="194">
        <f t="shared" si="34"/>
        <v>0</v>
      </c>
      <c r="I66" s="194">
        <f t="shared" si="34"/>
        <v>0</v>
      </c>
      <c r="J66" s="194">
        <f t="shared" si="34"/>
        <v>0</v>
      </c>
      <c r="K66" s="194">
        <f t="shared" si="34"/>
        <v>0</v>
      </c>
      <c r="L66" s="194">
        <f t="shared" si="34"/>
        <v>0</v>
      </c>
      <c r="M66" s="194">
        <f t="shared" si="34"/>
        <v>0</v>
      </c>
      <c r="N66" s="194">
        <f t="shared" si="34"/>
        <v>0</v>
      </c>
      <c r="O66" s="194">
        <f t="shared" si="34"/>
        <v>0</v>
      </c>
      <c r="P66" s="194">
        <f t="shared" si="34"/>
        <v>0</v>
      </c>
      <c r="Q66" s="194">
        <f t="shared" si="34"/>
        <v>0</v>
      </c>
      <c r="R66" s="194">
        <f t="shared" si="34"/>
        <v>0</v>
      </c>
      <c r="S66" s="194">
        <f t="shared" si="34"/>
        <v>0</v>
      </c>
      <c r="T66" s="194">
        <f t="shared" si="34"/>
        <v>0</v>
      </c>
      <c r="U66" s="194">
        <f t="shared" si="34"/>
        <v>0</v>
      </c>
      <c r="V66" s="194">
        <f t="shared" si="34"/>
        <v>0</v>
      </c>
      <c r="W66" s="194">
        <f t="shared" si="34"/>
        <v>0</v>
      </c>
      <c r="X66" s="194">
        <f t="shared" si="34"/>
        <v>0</v>
      </c>
      <c r="Y66" s="194">
        <f t="shared" si="34"/>
        <v>0</v>
      </c>
      <c r="Z66" s="194">
        <f t="shared" si="34"/>
        <v>0</v>
      </c>
      <c r="AA66" s="194">
        <f t="shared" si="34"/>
        <v>0</v>
      </c>
      <c r="AB66" s="194">
        <f t="shared" si="34"/>
        <v>0</v>
      </c>
      <c r="AC66" s="194">
        <f t="shared" si="34"/>
        <v>0</v>
      </c>
      <c r="AD66" s="194">
        <f t="shared" si="34"/>
        <v>0</v>
      </c>
      <c r="AE66" s="194">
        <f t="shared" si="34"/>
        <v>0</v>
      </c>
      <c r="AF66" s="194">
        <f t="shared" si="34"/>
        <v>0</v>
      </c>
      <c r="AG66" s="194">
        <f t="shared" si="34"/>
        <v>0</v>
      </c>
      <c r="AH66" s="194">
        <f t="shared" si="34"/>
        <v>0</v>
      </c>
      <c r="AI66" s="194">
        <f t="shared" si="34"/>
        <v>0</v>
      </c>
      <c r="AJ66" s="194">
        <f t="shared" si="34"/>
        <v>0</v>
      </c>
      <c r="AK66" s="194">
        <f t="shared" si="34"/>
        <v>0</v>
      </c>
      <c r="AL66" s="194">
        <f t="shared" si="34"/>
        <v>0</v>
      </c>
      <c r="AM66" s="194">
        <f t="shared" si="34"/>
        <v>0</v>
      </c>
      <c r="AN66" s="194">
        <f t="shared" si="34"/>
        <v>0</v>
      </c>
      <c r="AO66" s="194">
        <f t="shared" si="34"/>
        <v>0</v>
      </c>
      <c r="AP66" s="194">
        <f t="shared" si="34"/>
        <v>0</v>
      </c>
    </row>
    <row r="67" spans="1:42" x14ac:dyDescent="0.2">
      <c r="A67" s="23" t="s">
        <v>283</v>
      </c>
      <c r="B67" s="195">
        <v>0</v>
      </c>
      <c r="C67" s="195">
        <f t="shared" ref="C67:AP67" si="35">-C551</f>
        <v>0</v>
      </c>
      <c r="D67" s="195">
        <f t="shared" si="35"/>
        <v>0</v>
      </c>
      <c r="E67" s="195">
        <f t="shared" si="35"/>
        <v>0</v>
      </c>
      <c r="F67" s="195">
        <f t="shared" si="35"/>
        <v>0</v>
      </c>
      <c r="G67" s="195">
        <f t="shared" si="35"/>
        <v>0</v>
      </c>
      <c r="H67" s="195">
        <f t="shared" si="35"/>
        <v>0</v>
      </c>
      <c r="I67" s="195">
        <f t="shared" si="35"/>
        <v>0</v>
      </c>
      <c r="J67" s="195">
        <f t="shared" si="35"/>
        <v>0</v>
      </c>
      <c r="K67" s="195">
        <f t="shared" si="35"/>
        <v>0</v>
      </c>
      <c r="L67" s="195">
        <f t="shared" si="35"/>
        <v>0</v>
      </c>
      <c r="M67" s="195">
        <f t="shared" si="35"/>
        <v>0</v>
      </c>
      <c r="N67" s="195">
        <f t="shared" si="35"/>
        <v>0</v>
      </c>
      <c r="O67" s="195">
        <f t="shared" si="35"/>
        <v>0</v>
      </c>
      <c r="P67" s="195">
        <f t="shared" si="35"/>
        <v>0</v>
      </c>
      <c r="Q67" s="195">
        <f t="shared" si="35"/>
        <v>0</v>
      </c>
      <c r="R67" s="195">
        <f t="shared" si="35"/>
        <v>0</v>
      </c>
      <c r="S67" s="195">
        <f t="shared" si="35"/>
        <v>0</v>
      </c>
      <c r="T67" s="195">
        <f t="shared" si="35"/>
        <v>0</v>
      </c>
      <c r="U67" s="195">
        <f t="shared" si="35"/>
        <v>0</v>
      </c>
      <c r="V67" s="195">
        <f t="shared" si="35"/>
        <v>0</v>
      </c>
      <c r="W67" s="195">
        <f t="shared" si="35"/>
        <v>0</v>
      </c>
      <c r="X67" s="195">
        <f t="shared" si="35"/>
        <v>0</v>
      </c>
      <c r="Y67" s="195">
        <f t="shared" si="35"/>
        <v>0</v>
      </c>
      <c r="Z67" s="195">
        <f t="shared" si="35"/>
        <v>0</v>
      </c>
      <c r="AA67" s="195">
        <f t="shared" si="35"/>
        <v>0</v>
      </c>
      <c r="AB67" s="195">
        <f t="shared" si="35"/>
        <v>0</v>
      </c>
      <c r="AC67" s="195">
        <f t="shared" si="35"/>
        <v>0</v>
      </c>
      <c r="AD67" s="195">
        <f t="shared" si="35"/>
        <v>0</v>
      </c>
      <c r="AE67" s="195">
        <f t="shared" si="35"/>
        <v>0</v>
      </c>
      <c r="AF67" s="195">
        <f t="shared" si="35"/>
        <v>0</v>
      </c>
      <c r="AG67" s="195">
        <f t="shared" si="35"/>
        <v>0</v>
      </c>
      <c r="AH67" s="195">
        <f t="shared" si="35"/>
        <v>0</v>
      </c>
      <c r="AI67" s="195">
        <f t="shared" si="35"/>
        <v>0</v>
      </c>
      <c r="AJ67" s="195">
        <f t="shared" si="35"/>
        <v>0</v>
      </c>
      <c r="AK67" s="195">
        <f t="shared" si="35"/>
        <v>0</v>
      </c>
      <c r="AL67" s="195">
        <f t="shared" si="35"/>
        <v>0</v>
      </c>
      <c r="AM67" s="195">
        <f t="shared" si="35"/>
        <v>0</v>
      </c>
      <c r="AN67" s="195">
        <f t="shared" si="35"/>
        <v>0</v>
      </c>
      <c r="AO67" s="195">
        <f t="shared" si="35"/>
        <v>0</v>
      </c>
      <c r="AP67" s="195">
        <f t="shared" si="35"/>
        <v>0</v>
      </c>
    </row>
    <row r="68" spans="1:42" x14ac:dyDescent="0.2">
      <c r="A68" s="276" t="s">
        <v>13</v>
      </c>
      <c r="B68" s="202">
        <f>B59+B65+B66+B67</f>
        <v>0</v>
      </c>
      <c r="C68" s="202">
        <f>C59+C65+C66+C67</f>
        <v>0</v>
      </c>
      <c r="D68" s="202">
        <f t="shared" ref="D68:AP68" si="36">D59+D65+D66+D67</f>
        <v>0</v>
      </c>
      <c r="E68" s="202">
        <f t="shared" si="36"/>
        <v>0</v>
      </c>
      <c r="F68" s="202">
        <f t="shared" si="36"/>
        <v>0</v>
      </c>
      <c r="G68" s="202">
        <f t="shared" si="36"/>
        <v>0</v>
      </c>
      <c r="H68" s="202">
        <f t="shared" si="36"/>
        <v>0</v>
      </c>
      <c r="I68" s="202">
        <f t="shared" si="36"/>
        <v>0</v>
      </c>
      <c r="J68" s="202">
        <f t="shared" si="36"/>
        <v>0</v>
      </c>
      <c r="K68" s="202">
        <f t="shared" si="36"/>
        <v>0</v>
      </c>
      <c r="L68" s="202">
        <f t="shared" si="36"/>
        <v>0</v>
      </c>
      <c r="M68" s="202">
        <f t="shared" si="36"/>
        <v>0</v>
      </c>
      <c r="N68" s="202">
        <f t="shared" si="36"/>
        <v>0</v>
      </c>
      <c r="O68" s="202">
        <f t="shared" si="36"/>
        <v>0</v>
      </c>
      <c r="P68" s="202">
        <f t="shared" si="36"/>
        <v>0</v>
      </c>
      <c r="Q68" s="202">
        <f t="shared" si="36"/>
        <v>0</v>
      </c>
      <c r="R68" s="202">
        <f t="shared" si="36"/>
        <v>0</v>
      </c>
      <c r="S68" s="202">
        <f t="shared" si="36"/>
        <v>0</v>
      </c>
      <c r="T68" s="202">
        <f t="shared" si="36"/>
        <v>0</v>
      </c>
      <c r="U68" s="202">
        <f t="shared" si="36"/>
        <v>0</v>
      </c>
      <c r="V68" s="202">
        <f t="shared" si="36"/>
        <v>0</v>
      </c>
      <c r="W68" s="202">
        <f t="shared" si="36"/>
        <v>0</v>
      </c>
      <c r="X68" s="202">
        <f t="shared" si="36"/>
        <v>0</v>
      </c>
      <c r="Y68" s="202">
        <f t="shared" si="36"/>
        <v>0</v>
      </c>
      <c r="Z68" s="202">
        <f t="shared" si="36"/>
        <v>0</v>
      </c>
      <c r="AA68" s="202">
        <f t="shared" si="36"/>
        <v>0</v>
      </c>
      <c r="AB68" s="202">
        <f t="shared" si="36"/>
        <v>0</v>
      </c>
      <c r="AC68" s="202">
        <f t="shared" si="36"/>
        <v>0</v>
      </c>
      <c r="AD68" s="202">
        <f t="shared" si="36"/>
        <v>0</v>
      </c>
      <c r="AE68" s="202">
        <f t="shared" si="36"/>
        <v>0</v>
      </c>
      <c r="AF68" s="202">
        <f t="shared" si="36"/>
        <v>0</v>
      </c>
      <c r="AG68" s="202">
        <f t="shared" si="36"/>
        <v>0</v>
      </c>
      <c r="AH68" s="202">
        <f t="shared" si="36"/>
        <v>0</v>
      </c>
      <c r="AI68" s="202">
        <f t="shared" si="36"/>
        <v>0</v>
      </c>
      <c r="AJ68" s="202">
        <f t="shared" si="36"/>
        <v>0</v>
      </c>
      <c r="AK68" s="202">
        <f t="shared" si="36"/>
        <v>0</v>
      </c>
      <c r="AL68" s="202">
        <f t="shared" si="36"/>
        <v>0</v>
      </c>
      <c r="AM68" s="202">
        <f t="shared" si="36"/>
        <v>0</v>
      </c>
      <c r="AN68" s="202">
        <f t="shared" si="36"/>
        <v>0</v>
      </c>
      <c r="AO68" s="202">
        <f t="shared" si="36"/>
        <v>0</v>
      </c>
      <c r="AP68" s="202">
        <f t="shared" si="36"/>
        <v>0</v>
      </c>
    </row>
    <row r="69" spans="1:42" x14ac:dyDescent="0.2">
      <c r="A69" s="2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5" t="s">
        <v>71</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4" t="s">
        <v>197</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198</v>
      </c>
      <c r="B72" s="189">
        <f>-total_installed_cost</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272</v>
      </c>
      <c r="B73" s="189">
        <f>-(cost_debt_closing)</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273</v>
      </c>
      <c r="B74" s="189">
        <f>-CostDebtUpfront</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274</v>
      </c>
      <c r="B75" s="189">
        <f>-cost_other_financing</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199</v>
      </c>
      <c r="B76" s="189">
        <f>-Inputs!I87</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279</v>
      </c>
      <c r="B77" s="189">
        <f>C513+C519</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280</v>
      </c>
      <c r="B78" s="195">
        <f>C526</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209</v>
      </c>
      <c r="B79" s="194">
        <f>SUM(B72:B78)</f>
        <v>0</v>
      </c>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194"/>
      <c r="AK79" s="194"/>
      <c r="AL79" s="194"/>
      <c r="AM79" s="194"/>
      <c r="AN79" s="194"/>
      <c r="AO79" s="194"/>
      <c r="AP79" s="194"/>
    </row>
    <row r="80" spans="1:42" x14ac:dyDescent="0.2">
      <c r="A80" s="23" t="s">
        <v>200</v>
      </c>
      <c r="B80" s="19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310</v>
      </c>
      <c r="B81" s="194">
        <f>-B576-B577</f>
        <v>0</v>
      </c>
      <c r="C81" s="194">
        <f t="shared" ref="C81:AP81" si="37">-C576-C577</f>
        <v>0</v>
      </c>
      <c r="D81" s="194">
        <f t="shared" si="37"/>
        <v>0</v>
      </c>
      <c r="E81" s="194">
        <f t="shared" si="37"/>
        <v>0</v>
      </c>
      <c r="F81" s="194">
        <f t="shared" si="37"/>
        <v>0</v>
      </c>
      <c r="G81" s="194">
        <f t="shared" si="37"/>
        <v>0</v>
      </c>
      <c r="H81" s="194">
        <f t="shared" si="37"/>
        <v>0</v>
      </c>
      <c r="I81" s="194">
        <f t="shared" si="37"/>
        <v>0</v>
      </c>
      <c r="J81" s="194">
        <f t="shared" si="37"/>
        <v>0</v>
      </c>
      <c r="K81" s="194">
        <f t="shared" si="37"/>
        <v>0</v>
      </c>
      <c r="L81" s="194">
        <f t="shared" si="37"/>
        <v>0</v>
      </c>
      <c r="M81" s="194">
        <f t="shared" si="37"/>
        <v>0</v>
      </c>
      <c r="N81" s="194">
        <f t="shared" si="37"/>
        <v>0</v>
      </c>
      <c r="O81" s="194">
        <f t="shared" si="37"/>
        <v>0</v>
      </c>
      <c r="P81" s="194">
        <f t="shared" si="37"/>
        <v>0</v>
      </c>
      <c r="Q81" s="194">
        <f t="shared" si="37"/>
        <v>0</v>
      </c>
      <c r="R81" s="194">
        <f t="shared" si="37"/>
        <v>0</v>
      </c>
      <c r="S81" s="194">
        <f t="shared" si="37"/>
        <v>0</v>
      </c>
      <c r="T81" s="194">
        <f t="shared" si="37"/>
        <v>0</v>
      </c>
      <c r="U81" s="194">
        <f t="shared" si="37"/>
        <v>0</v>
      </c>
      <c r="V81" s="194">
        <f t="shared" si="37"/>
        <v>0</v>
      </c>
      <c r="W81" s="194">
        <f t="shared" si="37"/>
        <v>0</v>
      </c>
      <c r="X81" s="194">
        <f t="shared" si="37"/>
        <v>0</v>
      </c>
      <c r="Y81" s="194">
        <f t="shared" si="37"/>
        <v>0</v>
      </c>
      <c r="Z81" s="194">
        <f t="shared" si="37"/>
        <v>0</v>
      </c>
      <c r="AA81" s="194">
        <f t="shared" si="37"/>
        <v>0</v>
      </c>
      <c r="AB81" s="194">
        <f t="shared" si="37"/>
        <v>0</v>
      </c>
      <c r="AC81" s="194">
        <f t="shared" si="37"/>
        <v>0</v>
      </c>
      <c r="AD81" s="194">
        <f t="shared" si="37"/>
        <v>0</v>
      </c>
      <c r="AE81" s="194">
        <f t="shared" si="37"/>
        <v>0</v>
      </c>
      <c r="AF81" s="194">
        <f t="shared" si="37"/>
        <v>0</v>
      </c>
      <c r="AG81" s="194">
        <f t="shared" si="37"/>
        <v>0</v>
      </c>
      <c r="AH81" s="194">
        <f t="shared" si="37"/>
        <v>0</v>
      </c>
      <c r="AI81" s="194">
        <f t="shared" si="37"/>
        <v>0</v>
      </c>
      <c r="AJ81" s="194">
        <f t="shared" si="37"/>
        <v>0</v>
      </c>
      <c r="AK81" s="194">
        <f t="shared" si="37"/>
        <v>0</v>
      </c>
      <c r="AL81" s="194">
        <f t="shared" si="37"/>
        <v>0</v>
      </c>
      <c r="AM81" s="194">
        <f t="shared" si="37"/>
        <v>0</v>
      </c>
      <c r="AN81" s="194">
        <f t="shared" si="37"/>
        <v>0</v>
      </c>
      <c r="AO81" s="194">
        <f t="shared" si="37"/>
        <v>0</v>
      </c>
      <c r="AP81" s="194">
        <f t="shared" si="37"/>
        <v>0</v>
      </c>
    </row>
    <row r="82" spans="1:42" x14ac:dyDescent="0.2">
      <c r="A82" s="27" t="s">
        <v>309</v>
      </c>
      <c r="B82" s="194">
        <f t="shared" ref="B82:AP82" si="38">-B582-B583</f>
        <v>0</v>
      </c>
      <c r="C82" s="194">
        <f t="shared" si="38"/>
        <v>0</v>
      </c>
      <c r="D82" s="194">
        <f t="shared" si="38"/>
        <v>0</v>
      </c>
      <c r="E82" s="194">
        <f t="shared" si="38"/>
        <v>0</v>
      </c>
      <c r="F82" s="194">
        <f t="shared" si="38"/>
        <v>0</v>
      </c>
      <c r="G82" s="194">
        <f t="shared" si="38"/>
        <v>0</v>
      </c>
      <c r="H82" s="194">
        <f t="shared" si="38"/>
        <v>0</v>
      </c>
      <c r="I82" s="194">
        <f t="shared" si="38"/>
        <v>0</v>
      </c>
      <c r="J82" s="194">
        <f t="shared" si="38"/>
        <v>0</v>
      </c>
      <c r="K82" s="194">
        <f t="shared" si="38"/>
        <v>0</v>
      </c>
      <c r="L82" s="194">
        <f t="shared" si="38"/>
        <v>0</v>
      </c>
      <c r="M82" s="194">
        <f t="shared" si="38"/>
        <v>0</v>
      </c>
      <c r="N82" s="194">
        <f t="shared" si="38"/>
        <v>0</v>
      </c>
      <c r="O82" s="194">
        <f t="shared" si="38"/>
        <v>0</v>
      </c>
      <c r="P82" s="194">
        <f t="shared" si="38"/>
        <v>0</v>
      </c>
      <c r="Q82" s="194">
        <f t="shared" si="38"/>
        <v>0</v>
      </c>
      <c r="R82" s="194">
        <f t="shared" si="38"/>
        <v>0</v>
      </c>
      <c r="S82" s="194">
        <f t="shared" si="38"/>
        <v>0</v>
      </c>
      <c r="T82" s="194">
        <f t="shared" si="38"/>
        <v>0</v>
      </c>
      <c r="U82" s="194">
        <f t="shared" si="38"/>
        <v>0</v>
      </c>
      <c r="V82" s="194">
        <f t="shared" si="38"/>
        <v>0</v>
      </c>
      <c r="W82" s="194">
        <f t="shared" si="38"/>
        <v>0</v>
      </c>
      <c r="X82" s="194">
        <f t="shared" si="38"/>
        <v>0</v>
      </c>
      <c r="Y82" s="194">
        <f t="shared" si="38"/>
        <v>0</v>
      </c>
      <c r="Z82" s="194">
        <f t="shared" si="38"/>
        <v>0</v>
      </c>
      <c r="AA82" s="194">
        <f t="shared" si="38"/>
        <v>0</v>
      </c>
      <c r="AB82" s="194">
        <f t="shared" si="38"/>
        <v>0</v>
      </c>
      <c r="AC82" s="194">
        <f t="shared" si="38"/>
        <v>0</v>
      </c>
      <c r="AD82" s="194">
        <f t="shared" si="38"/>
        <v>0</v>
      </c>
      <c r="AE82" s="194">
        <f t="shared" si="38"/>
        <v>0</v>
      </c>
      <c r="AF82" s="194">
        <f t="shared" si="38"/>
        <v>0</v>
      </c>
      <c r="AG82" s="194">
        <f t="shared" si="38"/>
        <v>0</v>
      </c>
      <c r="AH82" s="194">
        <f t="shared" si="38"/>
        <v>0</v>
      </c>
      <c r="AI82" s="194">
        <f t="shared" si="38"/>
        <v>0</v>
      </c>
      <c r="AJ82" s="194">
        <f t="shared" si="38"/>
        <v>0</v>
      </c>
      <c r="AK82" s="194">
        <f t="shared" si="38"/>
        <v>0</v>
      </c>
      <c r="AL82" s="194">
        <f t="shared" si="38"/>
        <v>0</v>
      </c>
      <c r="AM82" s="194">
        <f t="shared" si="38"/>
        <v>0</v>
      </c>
      <c r="AN82" s="194">
        <f t="shared" si="38"/>
        <v>0</v>
      </c>
      <c r="AO82" s="194">
        <f t="shared" si="38"/>
        <v>0</v>
      </c>
      <c r="AP82" s="194">
        <f t="shared" si="38"/>
        <v>0</v>
      </c>
    </row>
    <row r="83" spans="1:42" x14ac:dyDescent="0.2">
      <c r="A83" s="374" t="s">
        <v>321</v>
      </c>
      <c r="B83" s="376">
        <f>-B588-B589</f>
        <v>0</v>
      </c>
      <c r="C83" s="376">
        <f t="shared" ref="C83:AP83" si="39">-C588-C589</f>
        <v>0</v>
      </c>
      <c r="D83" s="376">
        <f t="shared" si="39"/>
        <v>0</v>
      </c>
      <c r="E83" s="376">
        <f t="shared" si="39"/>
        <v>0</v>
      </c>
      <c r="F83" s="376">
        <f t="shared" si="39"/>
        <v>0</v>
      </c>
      <c r="G83" s="376">
        <f t="shared" si="39"/>
        <v>0</v>
      </c>
      <c r="H83" s="376">
        <f t="shared" si="39"/>
        <v>0</v>
      </c>
      <c r="I83" s="376">
        <f t="shared" si="39"/>
        <v>0</v>
      </c>
      <c r="J83" s="376">
        <f t="shared" si="39"/>
        <v>0</v>
      </c>
      <c r="K83" s="376">
        <f t="shared" si="39"/>
        <v>0</v>
      </c>
      <c r="L83" s="376">
        <f t="shared" si="39"/>
        <v>0</v>
      </c>
      <c r="M83" s="376">
        <f t="shared" si="39"/>
        <v>0</v>
      </c>
      <c r="N83" s="376">
        <f t="shared" si="39"/>
        <v>0</v>
      </c>
      <c r="O83" s="376">
        <f t="shared" si="39"/>
        <v>0</v>
      </c>
      <c r="P83" s="376">
        <f t="shared" si="39"/>
        <v>0</v>
      </c>
      <c r="Q83" s="376">
        <f t="shared" si="39"/>
        <v>0</v>
      </c>
      <c r="R83" s="376">
        <f t="shared" si="39"/>
        <v>0</v>
      </c>
      <c r="S83" s="376">
        <f t="shared" si="39"/>
        <v>0</v>
      </c>
      <c r="T83" s="376">
        <f t="shared" si="39"/>
        <v>0</v>
      </c>
      <c r="U83" s="376">
        <f t="shared" si="39"/>
        <v>0</v>
      </c>
      <c r="V83" s="376">
        <f t="shared" si="39"/>
        <v>0</v>
      </c>
      <c r="W83" s="376">
        <f t="shared" si="39"/>
        <v>0</v>
      </c>
      <c r="X83" s="376">
        <f t="shared" si="39"/>
        <v>0</v>
      </c>
      <c r="Y83" s="376">
        <f t="shared" si="39"/>
        <v>0</v>
      </c>
      <c r="Z83" s="376">
        <f t="shared" si="39"/>
        <v>0</v>
      </c>
      <c r="AA83" s="376">
        <f t="shared" si="39"/>
        <v>0</v>
      </c>
      <c r="AB83" s="376">
        <f t="shared" si="39"/>
        <v>0</v>
      </c>
      <c r="AC83" s="376">
        <f t="shared" si="39"/>
        <v>0</v>
      </c>
      <c r="AD83" s="376">
        <f t="shared" si="39"/>
        <v>0</v>
      </c>
      <c r="AE83" s="376">
        <f t="shared" si="39"/>
        <v>0</v>
      </c>
      <c r="AF83" s="376">
        <f t="shared" si="39"/>
        <v>0</v>
      </c>
      <c r="AG83" s="376">
        <f t="shared" si="39"/>
        <v>0</v>
      </c>
      <c r="AH83" s="376">
        <f t="shared" si="39"/>
        <v>0</v>
      </c>
      <c r="AI83" s="376">
        <f t="shared" si="39"/>
        <v>0</v>
      </c>
      <c r="AJ83" s="376">
        <f t="shared" si="39"/>
        <v>0</v>
      </c>
      <c r="AK83" s="376">
        <f t="shared" si="39"/>
        <v>0</v>
      </c>
      <c r="AL83" s="376">
        <f t="shared" si="39"/>
        <v>0</v>
      </c>
      <c r="AM83" s="376">
        <f t="shared" si="39"/>
        <v>0</v>
      </c>
      <c r="AN83" s="376">
        <f t="shared" si="39"/>
        <v>0</v>
      </c>
      <c r="AO83" s="376">
        <f t="shared" si="39"/>
        <v>0</v>
      </c>
      <c r="AP83" s="376">
        <f t="shared" si="39"/>
        <v>0</v>
      </c>
    </row>
    <row r="84" spans="1:42" x14ac:dyDescent="0.2">
      <c r="A84" s="27" t="s">
        <v>322</v>
      </c>
      <c r="B84" s="189">
        <f>-B594-B595</f>
        <v>0</v>
      </c>
      <c r="C84" s="189">
        <f t="shared" ref="C84:AP84" si="40">-C594-C595</f>
        <v>0</v>
      </c>
      <c r="D84" s="189">
        <f t="shared" si="40"/>
        <v>0</v>
      </c>
      <c r="E84" s="189">
        <f t="shared" si="40"/>
        <v>0</v>
      </c>
      <c r="F84" s="189">
        <f t="shared" si="40"/>
        <v>0</v>
      </c>
      <c r="G84" s="189">
        <f t="shared" si="40"/>
        <v>0</v>
      </c>
      <c r="H84" s="189">
        <f t="shared" si="40"/>
        <v>0</v>
      </c>
      <c r="I84" s="189">
        <f t="shared" si="40"/>
        <v>0</v>
      </c>
      <c r="J84" s="189">
        <f t="shared" si="40"/>
        <v>0</v>
      </c>
      <c r="K84" s="189">
        <f t="shared" si="40"/>
        <v>0</v>
      </c>
      <c r="L84" s="189">
        <f t="shared" si="40"/>
        <v>0</v>
      </c>
      <c r="M84" s="189">
        <f t="shared" si="40"/>
        <v>0</v>
      </c>
      <c r="N84" s="189">
        <f t="shared" si="40"/>
        <v>0</v>
      </c>
      <c r="O84" s="189">
        <f t="shared" si="40"/>
        <v>0</v>
      </c>
      <c r="P84" s="189">
        <f t="shared" si="40"/>
        <v>0</v>
      </c>
      <c r="Q84" s="189">
        <f t="shared" si="40"/>
        <v>0</v>
      </c>
      <c r="R84" s="189">
        <f t="shared" si="40"/>
        <v>0</v>
      </c>
      <c r="S84" s="189">
        <f t="shared" si="40"/>
        <v>0</v>
      </c>
      <c r="T84" s="189">
        <f t="shared" si="40"/>
        <v>0</v>
      </c>
      <c r="U84" s="189">
        <f t="shared" si="40"/>
        <v>0</v>
      </c>
      <c r="V84" s="189">
        <f t="shared" si="40"/>
        <v>0</v>
      </c>
      <c r="W84" s="189">
        <f t="shared" si="40"/>
        <v>0</v>
      </c>
      <c r="X84" s="189">
        <f t="shared" si="40"/>
        <v>0</v>
      </c>
      <c r="Y84" s="189">
        <f t="shared" si="40"/>
        <v>0</v>
      </c>
      <c r="Z84" s="189">
        <f t="shared" si="40"/>
        <v>0</v>
      </c>
      <c r="AA84" s="189">
        <f t="shared" si="40"/>
        <v>0</v>
      </c>
      <c r="AB84" s="189">
        <f t="shared" si="40"/>
        <v>0</v>
      </c>
      <c r="AC84" s="189">
        <f t="shared" si="40"/>
        <v>0</v>
      </c>
      <c r="AD84" s="189">
        <f t="shared" si="40"/>
        <v>0</v>
      </c>
      <c r="AE84" s="189">
        <f t="shared" si="40"/>
        <v>0</v>
      </c>
      <c r="AF84" s="189">
        <f t="shared" si="40"/>
        <v>0</v>
      </c>
      <c r="AG84" s="189">
        <f t="shared" si="40"/>
        <v>0</v>
      </c>
      <c r="AH84" s="189">
        <f t="shared" si="40"/>
        <v>0</v>
      </c>
      <c r="AI84" s="189">
        <f t="shared" si="40"/>
        <v>0</v>
      </c>
      <c r="AJ84" s="189">
        <f t="shared" si="40"/>
        <v>0</v>
      </c>
      <c r="AK84" s="189">
        <f t="shared" si="40"/>
        <v>0</v>
      </c>
      <c r="AL84" s="189">
        <f t="shared" si="40"/>
        <v>0</v>
      </c>
      <c r="AM84" s="189">
        <f t="shared" si="40"/>
        <v>0</v>
      </c>
      <c r="AN84" s="189">
        <f t="shared" si="40"/>
        <v>0</v>
      </c>
      <c r="AO84" s="189">
        <f t="shared" si="40"/>
        <v>0</v>
      </c>
      <c r="AP84" s="189">
        <f t="shared" si="40"/>
        <v>0</v>
      </c>
    </row>
    <row r="85" spans="1:42" x14ac:dyDescent="0.2">
      <c r="A85" s="27" t="s">
        <v>323</v>
      </c>
      <c r="B85" s="189">
        <f>-B626-B627</f>
        <v>0</v>
      </c>
      <c r="C85" s="189">
        <f t="shared" ref="C85:AP85" si="41">-C626-C627</f>
        <v>0</v>
      </c>
      <c r="D85" s="189">
        <f t="shared" si="41"/>
        <v>0</v>
      </c>
      <c r="E85" s="189">
        <f t="shared" si="41"/>
        <v>0</v>
      </c>
      <c r="F85" s="189">
        <f t="shared" si="41"/>
        <v>0</v>
      </c>
      <c r="G85" s="189">
        <f t="shared" si="41"/>
        <v>0</v>
      </c>
      <c r="H85" s="189">
        <f t="shared" si="41"/>
        <v>0</v>
      </c>
      <c r="I85" s="189">
        <f t="shared" si="41"/>
        <v>0</v>
      </c>
      <c r="J85" s="189">
        <f t="shared" si="41"/>
        <v>0</v>
      </c>
      <c r="K85" s="189">
        <f t="shared" si="41"/>
        <v>0</v>
      </c>
      <c r="L85" s="189">
        <f t="shared" si="41"/>
        <v>0</v>
      </c>
      <c r="M85" s="189">
        <f t="shared" si="41"/>
        <v>0</v>
      </c>
      <c r="N85" s="189">
        <f t="shared" si="41"/>
        <v>0</v>
      </c>
      <c r="O85" s="189">
        <f t="shared" si="41"/>
        <v>0</v>
      </c>
      <c r="P85" s="189">
        <f t="shared" si="41"/>
        <v>0</v>
      </c>
      <c r="Q85" s="189">
        <f t="shared" si="41"/>
        <v>0</v>
      </c>
      <c r="R85" s="189">
        <f t="shared" si="41"/>
        <v>0</v>
      </c>
      <c r="S85" s="189">
        <f t="shared" si="41"/>
        <v>0</v>
      </c>
      <c r="T85" s="189">
        <f t="shared" si="41"/>
        <v>0</v>
      </c>
      <c r="U85" s="189">
        <f t="shared" si="41"/>
        <v>0</v>
      </c>
      <c r="V85" s="189">
        <f t="shared" si="41"/>
        <v>0</v>
      </c>
      <c r="W85" s="189">
        <f t="shared" si="41"/>
        <v>0</v>
      </c>
      <c r="X85" s="189">
        <f t="shared" si="41"/>
        <v>0</v>
      </c>
      <c r="Y85" s="189">
        <f t="shared" si="41"/>
        <v>0</v>
      </c>
      <c r="Z85" s="189">
        <f t="shared" si="41"/>
        <v>0</v>
      </c>
      <c r="AA85" s="189">
        <f t="shared" si="41"/>
        <v>0</v>
      </c>
      <c r="AB85" s="189">
        <f t="shared" si="41"/>
        <v>0</v>
      </c>
      <c r="AC85" s="189">
        <f t="shared" si="41"/>
        <v>0</v>
      </c>
      <c r="AD85" s="189">
        <f t="shared" si="41"/>
        <v>0</v>
      </c>
      <c r="AE85" s="189">
        <f t="shared" si="41"/>
        <v>0</v>
      </c>
      <c r="AF85" s="189">
        <f t="shared" si="41"/>
        <v>0</v>
      </c>
      <c r="AG85" s="189">
        <f t="shared" si="41"/>
        <v>0</v>
      </c>
      <c r="AH85" s="189">
        <f t="shared" si="41"/>
        <v>0</v>
      </c>
      <c r="AI85" s="189">
        <f t="shared" si="41"/>
        <v>0</v>
      </c>
      <c r="AJ85" s="189">
        <f t="shared" si="41"/>
        <v>0</v>
      </c>
      <c r="AK85" s="189">
        <f t="shared" si="41"/>
        <v>0</v>
      </c>
      <c r="AL85" s="189">
        <f t="shared" si="41"/>
        <v>0</v>
      </c>
      <c r="AM85" s="189">
        <f t="shared" si="41"/>
        <v>0</v>
      </c>
      <c r="AN85" s="189">
        <f t="shared" si="41"/>
        <v>0</v>
      </c>
      <c r="AO85" s="189">
        <f t="shared" si="41"/>
        <v>0</v>
      </c>
      <c r="AP85" s="189">
        <f t="shared" si="41"/>
        <v>0</v>
      </c>
    </row>
    <row r="86" spans="1:42" x14ac:dyDescent="0.2">
      <c r="A86" s="27" t="s">
        <v>324</v>
      </c>
      <c r="B86" s="195">
        <f>-B658-B659</f>
        <v>0</v>
      </c>
      <c r="C86" s="195">
        <f t="shared" ref="C86:AP86" si="42">-C658-C659</f>
        <v>0</v>
      </c>
      <c r="D86" s="195">
        <f t="shared" si="42"/>
        <v>0</v>
      </c>
      <c r="E86" s="195">
        <f t="shared" si="42"/>
        <v>0</v>
      </c>
      <c r="F86" s="195">
        <f t="shared" si="42"/>
        <v>0</v>
      </c>
      <c r="G86" s="195">
        <f t="shared" si="42"/>
        <v>0</v>
      </c>
      <c r="H86" s="195">
        <f t="shared" si="42"/>
        <v>0</v>
      </c>
      <c r="I86" s="195">
        <f t="shared" si="42"/>
        <v>0</v>
      </c>
      <c r="J86" s="195">
        <f t="shared" si="42"/>
        <v>0</v>
      </c>
      <c r="K86" s="195">
        <f t="shared" si="42"/>
        <v>0</v>
      </c>
      <c r="L86" s="195">
        <f t="shared" si="42"/>
        <v>0</v>
      </c>
      <c r="M86" s="195">
        <f t="shared" si="42"/>
        <v>0</v>
      </c>
      <c r="N86" s="195">
        <f t="shared" si="42"/>
        <v>0</v>
      </c>
      <c r="O86" s="195">
        <f t="shared" si="42"/>
        <v>0</v>
      </c>
      <c r="P86" s="195">
        <f t="shared" si="42"/>
        <v>0</v>
      </c>
      <c r="Q86" s="195">
        <f t="shared" si="42"/>
        <v>0</v>
      </c>
      <c r="R86" s="195">
        <f t="shared" si="42"/>
        <v>0</v>
      </c>
      <c r="S86" s="195">
        <f t="shared" si="42"/>
        <v>0</v>
      </c>
      <c r="T86" s="195">
        <f t="shared" si="42"/>
        <v>0</v>
      </c>
      <c r="U86" s="195">
        <f t="shared" si="42"/>
        <v>0</v>
      </c>
      <c r="V86" s="195">
        <f t="shared" si="42"/>
        <v>0</v>
      </c>
      <c r="W86" s="195">
        <f t="shared" si="42"/>
        <v>0</v>
      </c>
      <c r="X86" s="195">
        <f t="shared" si="42"/>
        <v>0</v>
      </c>
      <c r="Y86" s="195">
        <f t="shared" si="42"/>
        <v>0</v>
      </c>
      <c r="Z86" s="195">
        <f t="shared" si="42"/>
        <v>0</v>
      </c>
      <c r="AA86" s="195">
        <f t="shared" si="42"/>
        <v>0</v>
      </c>
      <c r="AB86" s="195">
        <f t="shared" si="42"/>
        <v>0</v>
      </c>
      <c r="AC86" s="195">
        <f t="shared" si="42"/>
        <v>0</v>
      </c>
      <c r="AD86" s="195">
        <f t="shared" si="42"/>
        <v>0</v>
      </c>
      <c r="AE86" s="195">
        <f t="shared" si="42"/>
        <v>0</v>
      </c>
      <c r="AF86" s="195">
        <f t="shared" si="42"/>
        <v>0</v>
      </c>
      <c r="AG86" s="195">
        <f t="shared" si="42"/>
        <v>0</v>
      </c>
      <c r="AH86" s="195">
        <f t="shared" si="42"/>
        <v>0</v>
      </c>
      <c r="AI86" s="195">
        <f t="shared" si="42"/>
        <v>0</v>
      </c>
      <c r="AJ86" s="195">
        <f t="shared" si="42"/>
        <v>0</v>
      </c>
      <c r="AK86" s="195">
        <f t="shared" si="42"/>
        <v>0</v>
      </c>
      <c r="AL86" s="195">
        <f t="shared" si="42"/>
        <v>0</v>
      </c>
      <c r="AM86" s="195">
        <f t="shared" si="42"/>
        <v>0</v>
      </c>
      <c r="AN86" s="195">
        <f t="shared" si="42"/>
        <v>0</v>
      </c>
      <c r="AO86" s="195">
        <f t="shared" si="42"/>
        <v>0</v>
      </c>
      <c r="AP86" s="195">
        <f t="shared" si="42"/>
        <v>0</v>
      </c>
    </row>
    <row r="87" spans="1:42" x14ac:dyDescent="0.2">
      <c r="A87" s="27" t="s">
        <v>13</v>
      </c>
      <c r="B87" s="194">
        <f>SUM(B81:B86)</f>
        <v>0</v>
      </c>
      <c r="C87" s="194">
        <f t="shared" ref="C87:AP87" si="43">SUM(C81:C86)</f>
        <v>0</v>
      </c>
      <c r="D87" s="194">
        <f t="shared" si="43"/>
        <v>0</v>
      </c>
      <c r="E87" s="194">
        <f t="shared" si="43"/>
        <v>0</v>
      </c>
      <c r="F87" s="194">
        <f t="shared" si="43"/>
        <v>0</v>
      </c>
      <c r="G87" s="194">
        <f t="shared" si="43"/>
        <v>0</v>
      </c>
      <c r="H87" s="194">
        <f t="shared" si="43"/>
        <v>0</v>
      </c>
      <c r="I87" s="194">
        <f t="shared" si="43"/>
        <v>0</v>
      </c>
      <c r="J87" s="194">
        <f t="shared" si="43"/>
        <v>0</v>
      </c>
      <c r="K87" s="194">
        <f t="shared" si="43"/>
        <v>0</v>
      </c>
      <c r="L87" s="194">
        <f t="shared" si="43"/>
        <v>0</v>
      </c>
      <c r="M87" s="194">
        <f t="shared" si="43"/>
        <v>0</v>
      </c>
      <c r="N87" s="194">
        <f t="shared" si="43"/>
        <v>0</v>
      </c>
      <c r="O87" s="194">
        <f t="shared" si="43"/>
        <v>0</v>
      </c>
      <c r="P87" s="194">
        <f t="shared" si="43"/>
        <v>0</v>
      </c>
      <c r="Q87" s="194">
        <f t="shared" si="43"/>
        <v>0</v>
      </c>
      <c r="R87" s="194">
        <f t="shared" si="43"/>
        <v>0</v>
      </c>
      <c r="S87" s="194">
        <f t="shared" si="43"/>
        <v>0</v>
      </c>
      <c r="T87" s="194">
        <f t="shared" si="43"/>
        <v>0</v>
      </c>
      <c r="U87" s="194">
        <f t="shared" si="43"/>
        <v>0</v>
      </c>
      <c r="V87" s="194">
        <f t="shared" si="43"/>
        <v>0</v>
      </c>
      <c r="W87" s="194">
        <f t="shared" si="43"/>
        <v>0</v>
      </c>
      <c r="X87" s="194">
        <f t="shared" si="43"/>
        <v>0</v>
      </c>
      <c r="Y87" s="194">
        <f t="shared" si="43"/>
        <v>0</v>
      </c>
      <c r="Z87" s="194">
        <f t="shared" si="43"/>
        <v>0</v>
      </c>
      <c r="AA87" s="194">
        <f t="shared" si="43"/>
        <v>0</v>
      </c>
      <c r="AB87" s="194">
        <f t="shared" si="43"/>
        <v>0</v>
      </c>
      <c r="AC87" s="194">
        <f t="shared" si="43"/>
        <v>0</v>
      </c>
      <c r="AD87" s="194">
        <f t="shared" si="43"/>
        <v>0</v>
      </c>
      <c r="AE87" s="194">
        <f t="shared" si="43"/>
        <v>0</v>
      </c>
      <c r="AF87" s="194">
        <f t="shared" si="43"/>
        <v>0</v>
      </c>
      <c r="AG87" s="194">
        <f t="shared" si="43"/>
        <v>0</v>
      </c>
      <c r="AH87" s="194">
        <f t="shared" si="43"/>
        <v>0</v>
      </c>
      <c r="AI87" s="194">
        <f t="shared" si="43"/>
        <v>0</v>
      </c>
      <c r="AJ87" s="194">
        <f t="shared" si="43"/>
        <v>0</v>
      </c>
      <c r="AK87" s="194">
        <f t="shared" si="43"/>
        <v>0</v>
      </c>
      <c r="AL87" s="194">
        <f t="shared" si="43"/>
        <v>0</v>
      </c>
      <c r="AM87" s="194">
        <f t="shared" si="43"/>
        <v>0</v>
      </c>
      <c r="AN87" s="194">
        <f t="shared" si="43"/>
        <v>0</v>
      </c>
      <c r="AO87" s="194">
        <f t="shared" si="43"/>
        <v>0</v>
      </c>
      <c r="AP87" s="194">
        <f t="shared" si="43"/>
        <v>0</v>
      </c>
    </row>
    <row r="88" spans="1:42" x14ac:dyDescent="0.2">
      <c r="A88" s="23" t="s">
        <v>260</v>
      </c>
    </row>
    <row r="89" spans="1:42" x14ac:dyDescent="0.2">
      <c r="A89" s="27" t="s">
        <v>325</v>
      </c>
      <c r="B89" s="189">
        <f>B595</f>
        <v>0</v>
      </c>
      <c r="C89" s="189">
        <f t="shared" ref="C89:AP89" si="44">C595</f>
        <v>0</v>
      </c>
      <c r="D89" s="189">
        <f t="shared" si="44"/>
        <v>0</v>
      </c>
      <c r="E89" s="189">
        <f t="shared" si="44"/>
        <v>0</v>
      </c>
      <c r="F89" s="189">
        <f t="shared" si="44"/>
        <v>0</v>
      </c>
      <c r="G89" s="189">
        <f t="shared" si="44"/>
        <v>0</v>
      </c>
      <c r="H89" s="189">
        <f t="shared" si="44"/>
        <v>0</v>
      </c>
      <c r="I89" s="189">
        <f t="shared" si="44"/>
        <v>0</v>
      </c>
      <c r="J89" s="189">
        <f t="shared" si="44"/>
        <v>0</v>
      </c>
      <c r="K89" s="189">
        <f t="shared" si="44"/>
        <v>0</v>
      </c>
      <c r="L89" s="189">
        <f t="shared" si="44"/>
        <v>0</v>
      </c>
      <c r="M89" s="189">
        <f t="shared" si="44"/>
        <v>0</v>
      </c>
      <c r="N89" s="189">
        <f t="shared" si="44"/>
        <v>0</v>
      </c>
      <c r="O89" s="189">
        <f t="shared" si="44"/>
        <v>0</v>
      </c>
      <c r="P89" s="189">
        <f t="shared" si="44"/>
        <v>0</v>
      </c>
      <c r="Q89" s="189">
        <f t="shared" si="44"/>
        <v>0</v>
      </c>
      <c r="R89" s="189">
        <f t="shared" si="44"/>
        <v>0</v>
      </c>
      <c r="S89" s="189">
        <f t="shared" si="44"/>
        <v>0</v>
      </c>
      <c r="T89" s="189">
        <f t="shared" si="44"/>
        <v>0</v>
      </c>
      <c r="U89" s="189">
        <f t="shared" si="44"/>
        <v>0</v>
      </c>
      <c r="V89" s="189">
        <f t="shared" si="44"/>
        <v>0</v>
      </c>
      <c r="W89" s="189">
        <f t="shared" si="44"/>
        <v>0</v>
      </c>
      <c r="X89" s="189">
        <f t="shared" si="44"/>
        <v>0</v>
      </c>
      <c r="Y89" s="189">
        <f t="shared" si="44"/>
        <v>0</v>
      </c>
      <c r="Z89" s="189">
        <f t="shared" si="44"/>
        <v>0</v>
      </c>
      <c r="AA89" s="189">
        <f t="shared" si="44"/>
        <v>0</v>
      </c>
      <c r="AB89" s="189">
        <f t="shared" si="44"/>
        <v>0</v>
      </c>
      <c r="AC89" s="189">
        <f t="shared" si="44"/>
        <v>0</v>
      </c>
      <c r="AD89" s="189">
        <f t="shared" si="44"/>
        <v>0</v>
      </c>
      <c r="AE89" s="189">
        <f t="shared" si="44"/>
        <v>0</v>
      </c>
      <c r="AF89" s="189">
        <f t="shared" si="44"/>
        <v>0</v>
      </c>
      <c r="AG89" s="189">
        <f t="shared" si="44"/>
        <v>0</v>
      </c>
      <c r="AH89" s="189">
        <f t="shared" si="44"/>
        <v>0</v>
      </c>
      <c r="AI89" s="189">
        <f t="shared" si="44"/>
        <v>0</v>
      </c>
      <c r="AJ89" s="189">
        <f t="shared" si="44"/>
        <v>0</v>
      </c>
      <c r="AK89" s="189">
        <f t="shared" si="44"/>
        <v>0</v>
      </c>
      <c r="AL89" s="189">
        <f t="shared" si="44"/>
        <v>0</v>
      </c>
      <c r="AM89" s="189">
        <f t="shared" si="44"/>
        <v>0</v>
      </c>
      <c r="AN89" s="189">
        <f t="shared" si="44"/>
        <v>0</v>
      </c>
      <c r="AO89" s="189">
        <f t="shared" si="44"/>
        <v>0</v>
      </c>
      <c r="AP89" s="189">
        <f t="shared" si="44"/>
        <v>0</v>
      </c>
    </row>
    <row r="90" spans="1:42" x14ac:dyDescent="0.2">
      <c r="A90" s="27" t="s">
        <v>326</v>
      </c>
      <c r="B90" s="189">
        <f>B627</f>
        <v>0</v>
      </c>
      <c r="C90" s="189">
        <f t="shared" ref="C90:AP90" si="45">C627</f>
        <v>0</v>
      </c>
      <c r="D90" s="189">
        <f t="shared" si="45"/>
        <v>0</v>
      </c>
      <c r="E90" s="189">
        <f t="shared" si="45"/>
        <v>0</v>
      </c>
      <c r="F90" s="189">
        <f t="shared" si="45"/>
        <v>0</v>
      </c>
      <c r="G90" s="189">
        <f t="shared" si="45"/>
        <v>0</v>
      </c>
      <c r="H90" s="189">
        <f t="shared" si="45"/>
        <v>0</v>
      </c>
      <c r="I90" s="189">
        <f t="shared" si="45"/>
        <v>0</v>
      </c>
      <c r="J90" s="189">
        <f t="shared" si="45"/>
        <v>0</v>
      </c>
      <c r="K90" s="189">
        <f t="shared" si="45"/>
        <v>0</v>
      </c>
      <c r="L90" s="189">
        <f t="shared" si="45"/>
        <v>0</v>
      </c>
      <c r="M90" s="189">
        <f t="shared" si="45"/>
        <v>0</v>
      </c>
      <c r="N90" s="189">
        <f t="shared" si="45"/>
        <v>0</v>
      </c>
      <c r="O90" s="189">
        <f t="shared" si="45"/>
        <v>0</v>
      </c>
      <c r="P90" s="189">
        <f t="shared" si="45"/>
        <v>0</v>
      </c>
      <c r="Q90" s="189">
        <f t="shared" si="45"/>
        <v>0</v>
      </c>
      <c r="R90" s="189">
        <f t="shared" si="45"/>
        <v>0</v>
      </c>
      <c r="S90" s="189">
        <f t="shared" si="45"/>
        <v>0</v>
      </c>
      <c r="T90" s="189">
        <f t="shared" si="45"/>
        <v>0</v>
      </c>
      <c r="U90" s="189">
        <f t="shared" si="45"/>
        <v>0</v>
      </c>
      <c r="V90" s="189">
        <f t="shared" si="45"/>
        <v>0</v>
      </c>
      <c r="W90" s="189">
        <f t="shared" si="45"/>
        <v>0</v>
      </c>
      <c r="X90" s="189">
        <f t="shared" si="45"/>
        <v>0</v>
      </c>
      <c r="Y90" s="189">
        <f t="shared" si="45"/>
        <v>0</v>
      </c>
      <c r="Z90" s="189">
        <f t="shared" si="45"/>
        <v>0</v>
      </c>
      <c r="AA90" s="189">
        <f t="shared" si="45"/>
        <v>0</v>
      </c>
      <c r="AB90" s="189">
        <f t="shared" si="45"/>
        <v>0</v>
      </c>
      <c r="AC90" s="189">
        <f t="shared" si="45"/>
        <v>0</v>
      </c>
      <c r="AD90" s="189">
        <f t="shared" si="45"/>
        <v>0</v>
      </c>
      <c r="AE90" s="189">
        <f t="shared" si="45"/>
        <v>0</v>
      </c>
      <c r="AF90" s="189">
        <f t="shared" si="45"/>
        <v>0</v>
      </c>
      <c r="AG90" s="189">
        <f t="shared" si="45"/>
        <v>0</v>
      </c>
      <c r="AH90" s="189">
        <f t="shared" si="45"/>
        <v>0</v>
      </c>
      <c r="AI90" s="189">
        <f t="shared" si="45"/>
        <v>0</v>
      </c>
      <c r="AJ90" s="189">
        <f t="shared" si="45"/>
        <v>0</v>
      </c>
      <c r="AK90" s="189">
        <f t="shared" si="45"/>
        <v>0</v>
      </c>
      <c r="AL90" s="189">
        <f t="shared" si="45"/>
        <v>0</v>
      </c>
      <c r="AM90" s="189">
        <f t="shared" si="45"/>
        <v>0</v>
      </c>
      <c r="AN90" s="189">
        <f t="shared" si="45"/>
        <v>0</v>
      </c>
      <c r="AO90" s="189">
        <f t="shared" si="45"/>
        <v>0</v>
      </c>
      <c r="AP90" s="189">
        <f t="shared" si="45"/>
        <v>0</v>
      </c>
    </row>
    <row r="91" spans="1:42" x14ac:dyDescent="0.2">
      <c r="A91" s="27" t="s">
        <v>327</v>
      </c>
      <c r="B91" s="195">
        <f>B659</f>
        <v>0</v>
      </c>
      <c r="C91" s="195">
        <f t="shared" ref="C91:AP91" si="46">C659</f>
        <v>0</v>
      </c>
      <c r="D91" s="195">
        <f t="shared" si="46"/>
        <v>0</v>
      </c>
      <c r="E91" s="195">
        <f t="shared" si="46"/>
        <v>0</v>
      </c>
      <c r="F91" s="195">
        <f t="shared" si="46"/>
        <v>0</v>
      </c>
      <c r="G91" s="195">
        <f t="shared" si="46"/>
        <v>0</v>
      </c>
      <c r="H91" s="195">
        <f t="shared" si="46"/>
        <v>0</v>
      </c>
      <c r="I91" s="195">
        <f t="shared" si="46"/>
        <v>0</v>
      </c>
      <c r="J91" s="195">
        <f t="shared" si="46"/>
        <v>0</v>
      </c>
      <c r="K91" s="195">
        <f t="shared" si="46"/>
        <v>0</v>
      </c>
      <c r="L91" s="195">
        <f t="shared" si="46"/>
        <v>0</v>
      </c>
      <c r="M91" s="195">
        <f t="shared" si="46"/>
        <v>0</v>
      </c>
      <c r="N91" s="195">
        <f t="shared" si="46"/>
        <v>0</v>
      </c>
      <c r="O91" s="195">
        <f t="shared" si="46"/>
        <v>0</v>
      </c>
      <c r="P91" s="195">
        <f t="shared" si="46"/>
        <v>0</v>
      </c>
      <c r="Q91" s="195">
        <f t="shared" si="46"/>
        <v>0</v>
      </c>
      <c r="R91" s="195">
        <f t="shared" si="46"/>
        <v>0</v>
      </c>
      <c r="S91" s="195">
        <f t="shared" si="46"/>
        <v>0</v>
      </c>
      <c r="T91" s="195">
        <f t="shared" si="46"/>
        <v>0</v>
      </c>
      <c r="U91" s="195">
        <f t="shared" si="46"/>
        <v>0</v>
      </c>
      <c r="V91" s="195">
        <f t="shared" si="46"/>
        <v>0</v>
      </c>
      <c r="W91" s="195">
        <f t="shared" si="46"/>
        <v>0</v>
      </c>
      <c r="X91" s="195">
        <f t="shared" si="46"/>
        <v>0</v>
      </c>
      <c r="Y91" s="195">
        <f t="shared" si="46"/>
        <v>0</v>
      </c>
      <c r="Z91" s="195">
        <f t="shared" si="46"/>
        <v>0</v>
      </c>
      <c r="AA91" s="195">
        <f t="shared" si="46"/>
        <v>0</v>
      </c>
      <c r="AB91" s="195">
        <f t="shared" si="46"/>
        <v>0</v>
      </c>
      <c r="AC91" s="195">
        <f t="shared" si="46"/>
        <v>0</v>
      </c>
      <c r="AD91" s="195">
        <f t="shared" si="46"/>
        <v>0</v>
      </c>
      <c r="AE91" s="195">
        <f t="shared" si="46"/>
        <v>0</v>
      </c>
      <c r="AF91" s="195">
        <f t="shared" si="46"/>
        <v>0</v>
      </c>
      <c r="AG91" s="195">
        <f t="shared" si="46"/>
        <v>0</v>
      </c>
      <c r="AH91" s="195">
        <f t="shared" si="46"/>
        <v>0</v>
      </c>
      <c r="AI91" s="195">
        <f t="shared" si="46"/>
        <v>0</v>
      </c>
      <c r="AJ91" s="195">
        <f t="shared" si="46"/>
        <v>0</v>
      </c>
      <c r="AK91" s="195">
        <f t="shared" si="46"/>
        <v>0</v>
      </c>
      <c r="AL91" s="195">
        <f t="shared" si="46"/>
        <v>0</v>
      </c>
      <c r="AM91" s="195">
        <f t="shared" si="46"/>
        <v>0</v>
      </c>
      <c r="AN91" s="195">
        <f t="shared" si="46"/>
        <v>0</v>
      </c>
      <c r="AO91" s="195">
        <f t="shared" si="46"/>
        <v>0</v>
      </c>
      <c r="AP91" s="195">
        <f t="shared" si="46"/>
        <v>0</v>
      </c>
    </row>
    <row r="92" spans="1:42" x14ac:dyDescent="0.2">
      <c r="A92" s="27" t="s">
        <v>13</v>
      </c>
      <c r="B92" s="275">
        <f>SUM(B89:B91)</f>
        <v>0</v>
      </c>
      <c r="C92" s="275">
        <f t="shared" ref="C92:AP92" si="47">SUM(C89:C91)</f>
        <v>0</v>
      </c>
      <c r="D92" s="275">
        <f t="shared" si="47"/>
        <v>0</v>
      </c>
      <c r="E92" s="275">
        <f t="shared" si="47"/>
        <v>0</v>
      </c>
      <c r="F92" s="275">
        <f t="shared" si="47"/>
        <v>0</v>
      </c>
      <c r="G92" s="275">
        <f t="shared" si="47"/>
        <v>0</v>
      </c>
      <c r="H92" s="275">
        <f t="shared" si="47"/>
        <v>0</v>
      </c>
      <c r="I92" s="275">
        <f t="shared" si="47"/>
        <v>0</v>
      </c>
      <c r="J92" s="275">
        <f t="shared" si="47"/>
        <v>0</v>
      </c>
      <c r="K92" s="275">
        <f t="shared" si="47"/>
        <v>0</v>
      </c>
      <c r="L92" s="275">
        <f t="shared" si="47"/>
        <v>0</v>
      </c>
      <c r="M92" s="275">
        <f t="shared" si="47"/>
        <v>0</v>
      </c>
      <c r="N92" s="275">
        <f t="shared" si="47"/>
        <v>0</v>
      </c>
      <c r="O92" s="275">
        <f t="shared" si="47"/>
        <v>0</v>
      </c>
      <c r="P92" s="275">
        <f t="shared" si="47"/>
        <v>0</v>
      </c>
      <c r="Q92" s="275">
        <f t="shared" si="47"/>
        <v>0</v>
      </c>
      <c r="R92" s="275">
        <f t="shared" si="47"/>
        <v>0</v>
      </c>
      <c r="S92" s="275">
        <f t="shared" si="47"/>
        <v>0</v>
      </c>
      <c r="T92" s="275">
        <f t="shared" si="47"/>
        <v>0</v>
      </c>
      <c r="U92" s="275">
        <f t="shared" si="47"/>
        <v>0</v>
      </c>
      <c r="V92" s="275">
        <f t="shared" si="47"/>
        <v>0</v>
      </c>
      <c r="W92" s="275">
        <f t="shared" si="47"/>
        <v>0</v>
      </c>
      <c r="X92" s="275">
        <f t="shared" si="47"/>
        <v>0</v>
      </c>
      <c r="Y92" s="275">
        <f t="shared" si="47"/>
        <v>0</v>
      </c>
      <c r="Z92" s="275">
        <f t="shared" si="47"/>
        <v>0</v>
      </c>
      <c r="AA92" s="275">
        <f t="shared" si="47"/>
        <v>0</v>
      </c>
      <c r="AB92" s="275">
        <f t="shared" si="47"/>
        <v>0</v>
      </c>
      <c r="AC92" s="275">
        <f t="shared" si="47"/>
        <v>0</v>
      </c>
      <c r="AD92" s="275">
        <f t="shared" si="47"/>
        <v>0</v>
      </c>
      <c r="AE92" s="275">
        <f t="shared" si="47"/>
        <v>0</v>
      </c>
      <c r="AF92" s="275">
        <f t="shared" si="47"/>
        <v>0</v>
      </c>
      <c r="AG92" s="275">
        <f t="shared" si="47"/>
        <v>0</v>
      </c>
      <c r="AH92" s="275">
        <f t="shared" si="47"/>
        <v>0</v>
      </c>
      <c r="AI92" s="275">
        <f t="shared" si="47"/>
        <v>0</v>
      </c>
      <c r="AJ92" s="275">
        <f t="shared" si="47"/>
        <v>0</v>
      </c>
      <c r="AK92" s="275">
        <f t="shared" si="47"/>
        <v>0</v>
      </c>
      <c r="AL92" s="275">
        <f t="shared" si="47"/>
        <v>0</v>
      </c>
      <c r="AM92" s="275">
        <f t="shared" si="47"/>
        <v>0</v>
      </c>
      <c r="AN92" s="275">
        <f t="shared" si="47"/>
        <v>0</v>
      </c>
      <c r="AO92" s="275">
        <f t="shared" si="47"/>
        <v>0</v>
      </c>
      <c r="AP92" s="275">
        <f t="shared" si="47"/>
        <v>0</v>
      </c>
    </row>
    <row r="93" spans="1:42" x14ac:dyDescent="0.2">
      <c r="A93" s="276" t="s">
        <v>13</v>
      </c>
      <c r="B93" s="202">
        <f>B79+B87+B92</f>
        <v>0</v>
      </c>
      <c r="C93" s="202">
        <f t="shared" ref="C93:AP93" si="48">C79+C87+C92</f>
        <v>0</v>
      </c>
      <c r="D93" s="202">
        <f t="shared" si="48"/>
        <v>0</v>
      </c>
      <c r="E93" s="202">
        <f t="shared" si="48"/>
        <v>0</v>
      </c>
      <c r="F93" s="202">
        <f t="shared" si="48"/>
        <v>0</v>
      </c>
      <c r="G93" s="202">
        <f t="shared" si="48"/>
        <v>0</v>
      </c>
      <c r="H93" s="202">
        <f t="shared" si="48"/>
        <v>0</v>
      </c>
      <c r="I93" s="202">
        <f t="shared" si="48"/>
        <v>0</v>
      </c>
      <c r="J93" s="202">
        <f t="shared" si="48"/>
        <v>0</v>
      </c>
      <c r="K93" s="202">
        <f t="shared" si="48"/>
        <v>0</v>
      </c>
      <c r="L93" s="202">
        <f t="shared" si="48"/>
        <v>0</v>
      </c>
      <c r="M93" s="202">
        <f t="shared" si="48"/>
        <v>0</v>
      </c>
      <c r="N93" s="202">
        <f t="shared" si="48"/>
        <v>0</v>
      </c>
      <c r="O93" s="202">
        <f t="shared" si="48"/>
        <v>0</v>
      </c>
      <c r="P93" s="202">
        <f t="shared" si="48"/>
        <v>0</v>
      </c>
      <c r="Q93" s="202">
        <f t="shared" si="48"/>
        <v>0</v>
      </c>
      <c r="R93" s="202">
        <f t="shared" si="48"/>
        <v>0</v>
      </c>
      <c r="S93" s="202">
        <f t="shared" si="48"/>
        <v>0</v>
      </c>
      <c r="T93" s="202">
        <f t="shared" si="48"/>
        <v>0</v>
      </c>
      <c r="U93" s="202">
        <f t="shared" si="48"/>
        <v>0</v>
      </c>
      <c r="V93" s="202">
        <f t="shared" si="48"/>
        <v>0</v>
      </c>
      <c r="W93" s="202">
        <f t="shared" si="48"/>
        <v>0</v>
      </c>
      <c r="X93" s="202">
        <f t="shared" si="48"/>
        <v>0</v>
      </c>
      <c r="Y93" s="202">
        <f t="shared" si="48"/>
        <v>0</v>
      </c>
      <c r="Z93" s="202">
        <f t="shared" si="48"/>
        <v>0</v>
      </c>
      <c r="AA93" s="202">
        <f t="shared" si="48"/>
        <v>0</v>
      </c>
      <c r="AB93" s="202">
        <f t="shared" si="48"/>
        <v>0</v>
      </c>
      <c r="AC93" s="202">
        <f t="shared" si="48"/>
        <v>0</v>
      </c>
      <c r="AD93" s="202">
        <f t="shared" si="48"/>
        <v>0</v>
      </c>
      <c r="AE93" s="202">
        <f t="shared" si="48"/>
        <v>0</v>
      </c>
      <c r="AF93" s="202">
        <f t="shared" si="48"/>
        <v>0</v>
      </c>
      <c r="AG93" s="202">
        <f t="shared" si="48"/>
        <v>0</v>
      </c>
      <c r="AH93" s="202">
        <f t="shared" si="48"/>
        <v>0</v>
      </c>
      <c r="AI93" s="202">
        <f t="shared" si="48"/>
        <v>0</v>
      </c>
      <c r="AJ93" s="202">
        <f t="shared" si="48"/>
        <v>0</v>
      </c>
      <c r="AK93" s="202">
        <f t="shared" si="48"/>
        <v>0</v>
      </c>
      <c r="AL93" s="202">
        <f t="shared" si="48"/>
        <v>0</v>
      </c>
      <c r="AM93" s="202">
        <f t="shared" si="48"/>
        <v>0</v>
      </c>
      <c r="AN93" s="202">
        <f t="shared" si="48"/>
        <v>0</v>
      </c>
      <c r="AO93" s="202">
        <f t="shared" si="48"/>
        <v>0</v>
      </c>
      <c r="AP93" s="202">
        <f t="shared" si="48"/>
        <v>0</v>
      </c>
    </row>
    <row r="94" spans="1:42" x14ac:dyDescent="0.2">
      <c r="A94" s="2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5" t="s">
        <v>72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3" t="s">
        <v>225</v>
      </c>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117" t="s">
        <v>279</v>
      </c>
      <c r="B97" s="194">
        <f>C513+C519</f>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row>
    <row r="98" spans="1:42" x14ac:dyDescent="0.2">
      <c r="A98" s="117" t="s">
        <v>280</v>
      </c>
      <c r="B98" s="189">
        <f>C526</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2">
      <c r="A99" s="117" t="s">
        <v>226</v>
      </c>
      <c r="B99" s="195">
        <f>IF(DebtPercent="Calculated",B563,B564)</f>
        <v>0</v>
      </c>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c r="AA99" s="189"/>
      <c r="AB99" s="189"/>
      <c r="AC99" s="189"/>
      <c r="AD99" s="189"/>
      <c r="AE99" s="189"/>
      <c r="AF99" s="189"/>
      <c r="AG99" s="189"/>
      <c r="AH99" s="189"/>
      <c r="AI99" s="189"/>
      <c r="AJ99" s="189"/>
      <c r="AK99" s="189"/>
      <c r="AL99" s="189"/>
      <c r="AM99" s="189"/>
      <c r="AN99" s="189"/>
      <c r="AO99" s="189"/>
      <c r="AP99" s="189"/>
    </row>
    <row r="100" spans="1:42" x14ac:dyDescent="0.2">
      <c r="A100" s="117" t="s">
        <v>13</v>
      </c>
      <c r="B100" s="194">
        <f>SUM(B97:B99)</f>
        <v>0</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row>
    <row r="101" spans="1:42" x14ac:dyDescent="0.2">
      <c r="A101" s="23" t="s">
        <v>224</v>
      </c>
      <c r="B101" s="194">
        <f>-B93-B99</f>
        <v>0</v>
      </c>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23" t="s">
        <v>223</v>
      </c>
      <c r="B102" s="195">
        <v>0</v>
      </c>
      <c r="C102" s="195">
        <f>-C552</f>
        <v>0</v>
      </c>
      <c r="D102" s="195">
        <f t="shared" ref="D102:AP102" si="49">-D552</f>
        <v>0</v>
      </c>
      <c r="E102" s="195">
        <f t="shared" si="49"/>
        <v>0</v>
      </c>
      <c r="F102" s="195">
        <f t="shared" si="49"/>
        <v>0</v>
      </c>
      <c r="G102" s="195">
        <f t="shared" si="49"/>
        <v>0</v>
      </c>
      <c r="H102" s="195">
        <f t="shared" si="49"/>
        <v>0</v>
      </c>
      <c r="I102" s="195">
        <f t="shared" si="49"/>
        <v>0</v>
      </c>
      <c r="J102" s="195">
        <f t="shared" si="49"/>
        <v>0</v>
      </c>
      <c r="K102" s="195">
        <f t="shared" si="49"/>
        <v>0</v>
      </c>
      <c r="L102" s="195">
        <f t="shared" si="49"/>
        <v>0</v>
      </c>
      <c r="M102" s="195">
        <f t="shared" si="49"/>
        <v>0</v>
      </c>
      <c r="N102" s="195">
        <f t="shared" si="49"/>
        <v>0</v>
      </c>
      <c r="O102" s="195">
        <f t="shared" si="49"/>
        <v>0</v>
      </c>
      <c r="P102" s="195">
        <f t="shared" si="49"/>
        <v>0</v>
      </c>
      <c r="Q102" s="195">
        <f t="shared" si="49"/>
        <v>0</v>
      </c>
      <c r="R102" s="195">
        <f t="shared" si="49"/>
        <v>0</v>
      </c>
      <c r="S102" s="195">
        <f t="shared" si="49"/>
        <v>0</v>
      </c>
      <c r="T102" s="195">
        <f t="shared" si="49"/>
        <v>0</v>
      </c>
      <c r="U102" s="195">
        <f t="shared" si="49"/>
        <v>0</v>
      </c>
      <c r="V102" s="195">
        <f t="shared" si="49"/>
        <v>0</v>
      </c>
      <c r="W102" s="195">
        <f t="shared" si="49"/>
        <v>0</v>
      </c>
      <c r="X102" s="195">
        <f t="shared" si="49"/>
        <v>0</v>
      </c>
      <c r="Y102" s="195">
        <f t="shared" si="49"/>
        <v>0</v>
      </c>
      <c r="Z102" s="195">
        <f t="shared" si="49"/>
        <v>0</v>
      </c>
      <c r="AA102" s="195">
        <f t="shared" si="49"/>
        <v>0</v>
      </c>
      <c r="AB102" s="195">
        <f t="shared" si="49"/>
        <v>0</v>
      </c>
      <c r="AC102" s="195">
        <f t="shared" si="49"/>
        <v>0</v>
      </c>
      <c r="AD102" s="195">
        <f t="shared" si="49"/>
        <v>0</v>
      </c>
      <c r="AE102" s="195">
        <f t="shared" si="49"/>
        <v>0</v>
      </c>
      <c r="AF102" s="195">
        <f t="shared" si="49"/>
        <v>0</v>
      </c>
      <c r="AG102" s="195">
        <f t="shared" si="49"/>
        <v>0</v>
      </c>
      <c r="AH102" s="195">
        <f t="shared" si="49"/>
        <v>0</v>
      </c>
      <c r="AI102" s="195">
        <f t="shared" si="49"/>
        <v>0</v>
      </c>
      <c r="AJ102" s="195">
        <f t="shared" si="49"/>
        <v>0</v>
      </c>
      <c r="AK102" s="195">
        <f t="shared" si="49"/>
        <v>0</v>
      </c>
      <c r="AL102" s="195">
        <f t="shared" si="49"/>
        <v>0</v>
      </c>
      <c r="AM102" s="195">
        <f t="shared" si="49"/>
        <v>0</v>
      </c>
      <c r="AN102" s="195">
        <f t="shared" si="49"/>
        <v>0</v>
      </c>
      <c r="AO102" s="195">
        <f t="shared" si="49"/>
        <v>0</v>
      </c>
      <c r="AP102" s="195">
        <f t="shared" si="49"/>
        <v>0</v>
      </c>
    </row>
    <row r="103" spans="1:42" x14ac:dyDescent="0.2">
      <c r="A103" s="277" t="s">
        <v>13</v>
      </c>
      <c r="B103" s="189">
        <f>SUM(B100:B102)</f>
        <v>0</v>
      </c>
      <c r="C103" s="275">
        <f>SUM(C100:C102)</f>
        <v>0</v>
      </c>
      <c r="D103" s="275">
        <f t="shared" ref="D103:AP103" si="50">SUM(D100:D102)</f>
        <v>0</v>
      </c>
      <c r="E103" s="275">
        <f t="shared" si="50"/>
        <v>0</v>
      </c>
      <c r="F103" s="275">
        <f t="shared" si="50"/>
        <v>0</v>
      </c>
      <c r="G103" s="275">
        <f t="shared" si="50"/>
        <v>0</v>
      </c>
      <c r="H103" s="275">
        <f t="shared" si="50"/>
        <v>0</v>
      </c>
      <c r="I103" s="275">
        <f t="shared" si="50"/>
        <v>0</v>
      </c>
      <c r="J103" s="275">
        <f t="shared" si="50"/>
        <v>0</v>
      </c>
      <c r="K103" s="275">
        <f t="shared" si="50"/>
        <v>0</v>
      </c>
      <c r="L103" s="275">
        <f t="shared" si="50"/>
        <v>0</v>
      </c>
      <c r="M103" s="275">
        <f t="shared" si="50"/>
        <v>0</v>
      </c>
      <c r="N103" s="275">
        <f t="shared" si="50"/>
        <v>0</v>
      </c>
      <c r="O103" s="275">
        <f t="shared" si="50"/>
        <v>0</v>
      </c>
      <c r="P103" s="275">
        <f t="shared" si="50"/>
        <v>0</v>
      </c>
      <c r="Q103" s="275">
        <f t="shared" si="50"/>
        <v>0</v>
      </c>
      <c r="R103" s="275">
        <f t="shared" si="50"/>
        <v>0</v>
      </c>
      <c r="S103" s="275">
        <f t="shared" si="50"/>
        <v>0</v>
      </c>
      <c r="T103" s="275">
        <f t="shared" si="50"/>
        <v>0</v>
      </c>
      <c r="U103" s="275">
        <f t="shared" si="50"/>
        <v>0</v>
      </c>
      <c r="V103" s="275">
        <f t="shared" si="50"/>
        <v>0</v>
      </c>
      <c r="W103" s="275">
        <f t="shared" si="50"/>
        <v>0</v>
      </c>
      <c r="X103" s="275">
        <f t="shared" si="50"/>
        <v>0</v>
      </c>
      <c r="Y103" s="275">
        <f t="shared" si="50"/>
        <v>0</v>
      </c>
      <c r="Z103" s="275">
        <f t="shared" si="50"/>
        <v>0</v>
      </c>
      <c r="AA103" s="275">
        <f t="shared" si="50"/>
        <v>0</v>
      </c>
      <c r="AB103" s="275">
        <f t="shared" si="50"/>
        <v>0</v>
      </c>
      <c r="AC103" s="275">
        <f t="shared" si="50"/>
        <v>0</v>
      </c>
      <c r="AD103" s="275">
        <f t="shared" si="50"/>
        <v>0</v>
      </c>
      <c r="AE103" s="275">
        <f t="shared" si="50"/>
        <v>0</v>
      </c>
      <c r="AF103" s="275">
        <f t="shared" si="50"/>
        <v>0</v>
      </c>
      <c r="AG103" s="275">
        <f t="shared" si="50"/>
        <v>0</v>
      </c>
      <c r="AH103" s="275">
        <f t="shared" si="50"/>
        <v>0</v>
      </c>
      <c r="AI103" s="275">
        <f t="shared" si="50"/>
        <v>0</v>
      </c>
      <c r="AJ103" s="275">
        <f t="shared" si="50"/>
        <v>0</v>
      </c>
      <c r="AK103" s="275">
        <f t="shared" si="50"/>
        <v>0</v>
      </c>
      <c r="AL103" s="275">
        <f t="shared" si="50"/>
        <v>0</v>
      </c>
      <c r="AM103" s="275">
        <f t="shared" si="50"/>
        <v>0</v>
      </c>
      <c r="AN103" s="275">
        <f t="shared" si="50"/>
        <v>0</v>
      </c>
      <c r="AO103" s="275">
        <f t="shared" si="50"/>
        <v>0</v>
      </c>
      <c r="AP103" s="275">
        <f t="shared" si="50"/>
        <v>0</v>
      </c>
    </row>
    <row r="104" spans="1:42" s="278" customFormat="1" ht="13.5" thickBot="1" x14ac:dyDescent="0.25">
      <c r="A104" s="277"/>
      <c r="B104" s="275"/>
      <c r="C104" s="275"/>
      <c r="D104" s="275"/>
      <c r="E104" s="275"/>
      <c r="F104" s="275"/>
      <c r="G104" s="275"/>
      <c r="H104" s="275"/>
      <c r="I104" s="275"/>
      <c r="J104" s="275"/>
      <c r="K104" s="275"/>
      <c r="L104" s="275"/>
      <c r="M104" s="275"/>
      <c r="N104" s="275"/>
      <c r="O104" s="275"/>
      <c r="P104" s="275"/>
      <c r="Q104" s="275"/>
      <c r="R104" s="275"/>
      <c r="S104" s="275"/>
      <c r="T104" s="275"/>
      <c r="U104" s="275"/>
      <c r="V104" s="275"/>
      <c r="W104" s="275"/>
      <c r="X104" s="275"/>
      <c r="Y104" s="275"/>
      <c r="Z104" s="275"/>
      <c r="AA104" s="275"/>
      <c r="AB104" s="275"/>
      <c r="AC104" s="275"/>
      <c r="AD104" s="275"/>
      <c r="AE104" s="275"/>
      <c r="AF104" s="275"/>
      <c r="AG104" s="275"/>
      <c r="AH104" s="275"/>
      <c r="AI104" s="275"/>
      <c r="AJ104" s="275"/>
      <c r="AK104" s="275"/>
      <c r="AL104" s="275"/>
      <c r="AM104" s="275"/>
      <c r="AN104" s="275"/>
      <c r="AO104" s="275"/>
      <c r="AP104" s="275"/>
    </row>
    <row r="105" spans="1:42" s="122" customFormat="1" ht="13.5" thickTop="1" x14ac:dyDescent="0.2">
      <c r="A105" s="109" t="s">
        <v>285</v>
      </c>
      <c r="B105" s="288"/>
      <c r="C105" s="288"/>
      <c r="D105" s="288"/>
      <c r="E105" s="288"/>
      <c r="F105" s="288"/>
      <c r="G105" s="288"/>
      <c r="H105" s="288"/>
      <c r="I105" s="288"/>
      <c r="J105" s="288"/>
      <c r="K105" s="288"/>
      <c r="L105" s="288"/>
      <c r="M105" s="288"/>
      <c r="N105" s="288"/>
      <c r="O105" s="288"/>
      <c r="P105" s="288"/>
      <c r="Q105" s="288"/>
      <c r="R105" s="288"/>
      <c r="S105" s="288"/>
      <c r="T105" s="288"/>
      <c r="U105" s="288"/>
      <c r="V105" s="288"/>
      <c r="W105" s="288"/>
      <c r="X105" s="288"/>
      <c r="Y105" s="288"/>
      <c r="Z105" s="288"/>
      <c r="AA105" s="288"/>
      <c r="AB105" s="288"/>
      <c r="AC105" s="288"/>
      <c r="AD105" s="288"/>
      <c r="AE105" s="288"/>
      <c r="AF105" s="288"/>
      <c r="AG105" s="288"/>
      <c r="AH105" s="288"/>
      <c r="AI105" s="288"/>
      <c r="AJ105" s="288"/>
      <c r="AK105" s="288"/>
      <c r="AL105" s="288"/>
      <c r="AM105" s="288"/>
      <c r="AN105" s="288"/>
      <c r="AO105" s="288"/>
      <c r="AP105" s="288"/>
    </row>
    <row r="106" spans="1:42" s="122" customFormat="1" x14ac:dyDescent="0.2">
      <c r="A106" s="29" t="s">
        <v>286</v>
      </c>
      <c r="G106" s="203"/>
      <c r="H106" s="203"/>
      <c r="I106" s="203"/>
      <c r="J106" s="203"/>
      <c r="K106" s="203"/>
      <c r="L106" s="203"/>
      <c r="M106" s="203"/>
      <c r="N106" s="203"/>
      <c r="O106" s="203"/>
      <c r="P106" s="203"/>
      <c r="Q106" s="203"/>
      <c r="R106" s="203"/>
      <c r="S106" s="203"/>
      <c r="T106" s="203"/>
      <c r="U106" s="203"/>
      <c r="V106" s="203"/>
      <c r="W106" s="203"/>
      <c r="X106" s="203"/>
      <c r="Y106" s="203"/>
      <c r="Z106" s="203"/>
      <c r="AA106" s="203"/>
      <c r="AB106" s="203"/>
      <c r="AC106" s="203"/>
      <c r="AD106" s="203"/>
      <c r="AE106" s="203"/>
      <c r="AF106" s="203"/>
      <c r="AG106" s="203"/>
      <c r="AH106" s="203"/>
      <c r="AI106" s="203"/>
      <c r="AJ106" s="203"/>
      <c r="AK106" s="203"/>
      <c r="AL106" s="203"/>
      <c r="AM106" s="203"/>
      <c r="AN106" s="203"/>
      <c r="AO106" s="203"/>
      <c r="AP106" s="203"/>
    </row>
    <row r="107" spans="1:42" x14ac:dyDescent="0.2">
      <c r="A107" s="117" t="s">
        <v>224</v>
      </c>
      <c r="B107" s="189">
        <f t="shared" ref="B107:AP107" si="51">-B101</f>
        <v>0</v>
      </c>
      <c r="C107" s="189">
        <f t="shared" si="51"/>
        <v>0</v>
      </c>
      <c r="D107" s="189">
        <f t="shared" si="51"/>
        <v>0</v>
      </c>
      <c r="E107" s="189">
        <f t="shared" si="51"/>
        <v>0</v>
      </c>
      <c r="F107" s="189">
        <f t="shared" si="51"/>
        <v>0</v>
      </c>
      <c r="G107" s="189">
        <f t="shared" si="51"/>
        <v>0</v>
      </c>
      <c r="H107" s="189">
        <f t="shared" si="51"/>
        <v>0</v>
      </c>
      <c r="I107" s="189">
        <f t="shared" si="51"/>
        <v>0</v>
      </c>
      <c r="J107" s="189">
        <f t="shared" si="51"/>
        <v>0</v>
      </c>
      <c r="K107" s="189">
        <f t="shared" si="51"/>
        <v>0</v>
      </c>
      <c r="L107" s="189">
        <f t="shared" si="51"/>
        <v>0</v>
      </c>
      <c r="M107" s="189">
        <f t="shared" si="51"/>
        <v>0</v>
      </c>
      <c r="N107" s="189">
        <f t="shared" si="51"/>
        <v>0</v>
      </c>
      <c r="O107" s="189">
        <f t="shared" si="51"/>
        <v>0</v>
      </c>
      <c r="P107" s="189">
        <f t="shared" si="51"/>
        <v>0</v>
      </c>
      <c r="Q107" s="189">
        <f t="shared" si="51"/>
        <v>0</v>
      </c>
      <c r="R107" s="189">
        <f t="shared" si="51"/>
        <v>0</v>
      </c>
      <c r="S107" s="189">
        <f t="shared" si="51"/>
        <v>0</v>
      </c>
      <c r="T107" s="189">
        <f t="shared" si="51"/>
        <v>0</v>
      </c>
      <c r="U107" s="189">
        <f t="shared" si="51"/>
        <v>0</v>
      </c>
      <c r="V107" s="189">
        <f t="shared" si="51"/>
        <v>0</v>
      </c>
      <c r="W107" s="189">
        <f t="shared" si="51"/>
        <v>0</v>
      </c>
      <c r="X107" s="189">
        <f t="shared" si="51"/>
        <v>0</v>
      </c>
      <c r="Y107" s="189">
        <f t="shared" si="51"/>
        <v>0</v>
      </c>
      <c r="Z107" s="189">
        <f t="shared" si="51"/>
        <v>0</v>
      </c>
      <c r="AA107" s="189">
        <f t="shared" si="51"/>
        <v>0</v>
      </c>
      <c r="AB107" s="189">
        <f t="shared" si="51"/>
        <v>0</v>
      </c>
      <c r="AC107" s="189">
        <f t="shared" si="51"/>
        <v>0</v>
      </c>
      <c r="AD107" s="189">
        <f t="shared" si="51"/>
        <v>0</v>
      </c>
      <c r="AE107" s="189">
        <f t="shared" si="51"/>
        <v>0</v>
      </c>
      <c r="AF107" s="189">
        <f t="shared" si="51"/>
        <v>0</v>
      </c>
      <c r="AG107" s="189">
        <f t="shared" si="51"/>
        <v>0</v>
      </c>
      <c r="AH107" s="189">
        <f t="shared" si="51"/>
        <v>0</v>
      </c>
      <c r="AI107" s="189">
        <f t="shared" si="51"/>
        <v>0</v>
      </c>
      <c r="AJ107" s="189">
        <f t="shared" si="51"/>
        <v>0</v>
      </c>
      <c r="AK107" s="189">
        <f t="shared" si="51"/>
        <v>0</v>
      </c>
      <c r="AL107" s="189">
        <f t="shared" si="51"/>
        <v>0</v>
      </c>
      <c r="AM107" s="189">
        <f t="shared" si="51"/>
        <v>0</v>
      </c>
      <c r="AN107" s="189">
        <f t="shared" si="51"/>
        <v>0</v>
      </c>
      <c r="AO107" s="189">
        <f t="shared" si="51"/>
        <v>0</v>
      </c>
      <c r="AP107" s="189">
        <f t="shared" si="51"/>
        <v>0</v>
      </c>
    </row>
    <row r="108" spans="1:42" x14ac:dyDescent="0.2">
      <c r="A108" s="117" t="s">
        <v>284</v>
      </c>
      <c r="B108" s="195">
        <f>B68+B93+B103</f>
        <v>0</v>
      </c>
      <c r="C108" s="195">
        <f>C68+C93+C103</f>
        <v>0</v>
      </c>
      <c r="D108" s="195">
        <f t="shared" ref="D108:AP108" si="52">D68+D93+D103</f>
        <v>0</v>
      </c>
      <c r="E108" s="195">
        <f t="shared" si="52"/>
        <v>0</v>
      </c>
      <c r="F108" s="195">
        <f t="shared" si="52"/>
        <v>0</v>
      </c>
      <c r="G108" s="195">
        <f t="shared" si="52"/>
        <v>0</v>
      </c>
      <c r="H108" s="195">
        <f t="shared" si="52"/>
        <v>0</v>
      </c>
      <c r="I108" s="195">
        <f t="shared" si="52"/>
        <v>0</v>
      </c>
      <c r="J108" s="195">
        <f t="shared" si="52"/>
        <v>0</v>
      </c>
      <c r="K108" s="195">
        <f t="shared" si="52"/>
        <v>0</v>
      </c>
      <c r="L108" s="195">
        <f t="shared" si="52"/>
        <v>0</v>
      </c>
      <c r="M108" s="195">
        <f t="shared" si="52"/>
        <v>0</v>
      </c>
      <c r="N108" s="195">
        <f t="shared" si="52"/>
        <v>0</v>
      </c>
      <c r="O108" s="195">
        <f t="shared" si="52"/>
        <v>0</v>
      </c>
      <c r="P108" s="195">
        <f t="shared" si="52"/>
        <v>0</v>
      </c>
      <c r="Q108" s="195">
        <f t="shared" si="52"/>
        <v>0</v>
      </c>
      <c r="R108" s="195">
        <f t="shared" si="52"/>
        <v>0</v>
      </c>
      <c r="S108" s="195">
        <f t="shared" si="52"/>
        <v>0</v>
      </c>
      <c r="T108" s="195">
        <f t="shared" si="52"/>
        <v>0</v>
      </c>
      <c r="U108" s="195">
        <f t="shared" si="52"/>
        <v>0</v>
      </c>
      <c r="V108" s="195">
        <f t="shared" si="52"/>
        <v>0</v>
      </c>
      <c r="W108" s="195">
        <f t="shared" si="52"/>
        <v>0</v>
      </c>
      <c r="X108" s="195">
        <f t="shared" si="52"/>
        <v>0</v>
      </c>
      <c r="Y108" s="195">
        <f t="shared" si="52"/>
        <v>0</v>
      </c>
      <c r="Z108" s="195">
        <f t="shared" si="52"/>
        <v>0</v>
      </c>
      <c r="AA108" s="195">
        <f t="shared" si="52"/>
        <v>0</v>
      </c>
      <c r="AB108" s="195">
        <f t="shared" si="52"/>
        <v>0</v>
      </c>
      <c r="AC108" s="195">
        <f t="shared" si="52"/>
        <v>0</v>
      </c>
      <c r="AD108" s="195">
        <f t="shared" si="52"/>
        <v>0</v>
      </c>
      <c r="AE108" s="195">
        <f t="shared" si="52"/>
        <v>0</v>
      </c>
      <c r="AF108" s="195">
        <f t="shared" si="52"/>
        <v>0</v>
      </c>
      <c r="AG108" s="195">
        <f t="shared" si="52"/>
        <v>0</v>
      </c>
      <c r="AH108" s="195">
        <f t="shared" si="52"/>
        <v>0</v>
      </c>
      <c r="AI108" s="195">
        <f t="shared" si="52"/>
        <v>0</v>
      </c>
      <c r="AJ108" s="195">
        <f t="shared" si="52"/>
        <v>0</v>
      </c>
      <c r="AK108" s="195">
        <f t="shared" si="52"/>
        <v>0</v>
      </c>
      <c r="AL108" s="195">
        <f t="shared" si="52"/>
        <v>0</v>
      </c>
      <c r="AM108" s="195">
        <f t="shared" si="52"/>
        <v>0</v>
      </c>
      <c r="AN108" s="195">
        <f t="shared" si="52"/>
        <v>0</v>
      </c>
      <c r="AO108" s="195">
        <f t="shared" si="52"/>
        <v>0</v>
      </c>
      <c r="AP108" s="195">
        <f t="shared" si="52"/>
        <v>0</v>
      </c>
    </row>
    <row r="109" spans="1:42" x14ac:dyDescent="0.2">
      <c r="A109" s="280" t="s">
        <v>13</v>
      </c>
      <c r="B109" s="202">
        <f>SUM(B107:B108)</f>
        <v>0</v>
      </c>
      <c r="C109" s="202">
        <f t="shared" ref="C109:AP109" si="53">SUM(C107:C108)</f>
        <v>0</v>
      </c>
      <c r="D109" s="202">
        <f t="shared" si="53"/>
        <v>0</v>
      </c>
      <c r="E109" s="202">
        <f t="shared" si="53"/>
        <v>0</v>
      </c>
      <c r="F109" s="202">
        <f t="shared" si="53"/>
        <v>0</v>
      </c>
      <c r="G109" s="202">
        <f t="shared" si="53"/>
        <v>0</v>
      </c>
      <c r="H109" s="202">
        <f t="shared" si="53"/>
        <v>0</v>
      </c>
      <c r="I109" s="202">
        <f t="shared" si="53"/>
        <v>0</v>
      </c>
      <c r="J109" s="202">
        <f t="shared" si="53"/>
        <v>0</v>
      </c>
      <c r="K109" s="202">
        <f t="shared" si="53"/>
        <v>0</v>
      </c>
      <c r="L109" s="202">
        <f t="shared" si="53"/>
        <v>0</v>
      </c>
      <c r="M109" s="202">
        <f t="shared" si="53"/>
        <v>0</v>
      </c>
      <c r="N109" s="202">
        <f t="shared" si="53"/>
        <v>0</v>
      </c>
      <c r="O109" s="202">
        <f t="shared" si="53"/>
        <v>0</v>
      </c>
      <c r="P109" s="202">
        <f t="shared" si="53"/>
        <v>0</v>
      </c>
      <c r="Q109" s="202">
        <f t="shared" si="53"/>
        <v>0</v>
      </c>
      <c r="R109" s="202">
        <f t="shared" si="53"/>
        <v>0</v>
      </c>
      <c r="S109" s="202">
        <f t="shared" si="53"/>
        <v>0</v>
      </c>
      <c r="T109" s="202">
        <f t="shared" si="53"/>
        <v>0</v>
      </c>
      <c r="U109" s="202">
        <f t="shared" si="53"/>
        <v>0</v>
      </c>
      <c r="V109" s="202">
        <f t="shared" si="53"/>
        <v>0</v>
      </c>
      <c r="W109" s="202">
        <f t="shared" si="53"/>
        <v>0</v>
      </c>
      <c r="X109" s="202">
        <f t="shared" si="53"/>
        <v>0</v>
      </c>
      <c r="Y109" s="202">
        <f t="shared" si="53"/>
        <v>0</v>
      </c>
      <c r="Z109" s="202">
        <f t="shared" si="53"/>
        <v>0</v>
      </c>
      <c r="AA109" s="202">
        <f t="shared" si="53"/>
        <v>0</v>
      </c>
      <c r="AB109" s="202">
        <f t="shared" si="53"/>
        <v>0</v>
      </c>
      <c r="AC109" s="202">
        <f t="shared" si="53"/>
        <v>0</v>
      </c>
      <c r="AD109" s="202">
        <f t="shared" si="53"/>
        <v>0</v>
      </c>
      <c r="AE109" s="202">
        <f t="shared" si="53"/>
        <v>0</v>
      </c>
      <c r="AF109" s="202">
        <f t="shared" si="53"/>
        <v>0</v>
      </c>
      <c r="AG109" s="202">
        <f t="shared" si="53"/>
        <v>0</v>
      </c>
      <c r="AH109" s="202">
        <f t="shared" si="53"/>
        <v>0</v>
      </c>
      <c r="AI109" s="202">
        <f t="shared" si="53"/>
        <v>0</v>
      </c>
      <c r="AJ109" s="202">
        <f t="shared" si="53"/>
        <v>0</v>
      </c>
      <c r="AK109" s="202">
        <f t="shared" si="53"/>
        <v>0</v>
      </c>
      <c r="AL109" s="202">
        <f t="shared" si="53"/>
        <v>0</v>
      </c>
      <c r="AM109" s="202">
        <f t="shared" si="53"/>
        <v>0</v>
      </c>
      <c r="AN109" s="202">
        <f t="shared" si="53"/>
        <v>0</v>
      </c>
      <c r="AO109" s="202">
        <f t="shared" si="53"/>
        <v>0</v>
      </c>
      <c r="AP109" s="202">
        <f t="shared" si="53"/>
        <v>0</v>
      </c>
    </row>
    <row r="110" spans="1:42" s="122" customFormat="1" x14ac:dyDescent="0.2">
      <c r="A110" s="23"/>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row>
    <row r="111" spans="1:42" s="122" customFormat="1" x14ac:dyDescent="0.2">
      <c r="A111" s="29" t="s">
        <v>287</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s="122" customFormat="1" x14ac:dyDescent="0.2">
      <c r="A112" s="117" t="s">
        <v>2</v>
      </c>
      <c r="G112" s="203"/>
      <c r="H112" s="203"/>
      <c r="I112" s="203"/>
      <c r="J112" s="203"/>
      <c r="K112" s="203"/>
      <c r="L112" s="203"/>
      <c r="M112" s="203"/>
      <c r="N112" s="203"/>
      <c r="O112" s="203"/>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row>
    <row r="113" spans="1:42" x14ac:dyDescent="0.2">
      <c r="A113" s="119" t="s">
        <v>5</v>
      </c>
      <c r="B113" s="194"/>
      <c r="C113" s="194">
        <f>I235+K235</f>
        <v>0</v>
      </c>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row>
    <row r="114" spans="1:42" x14ac:dyDescent="0.2">
      <c r="A114" s="119" t="s">
        <v>4</v>
      </c>
      <c r="B114" s="195"/>
      <c r="C114" s="195">
        <f>I368+K368</f>
        <v>0</v>
      </c>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c r="AA114" s="195"/>
      <c r="AB114" s="195"/>
      <c r="AC114" s="195"/>
      <c r="AD114" s="195"/>
      <c r="AE114" s="195"/>
      <c r="AF114" s="195"/>
      <c r="AG114" s="195"/>
      <c r="AH114" s="195"/>
      <c r="AI114" s="195"/>
      <c r="AJ114" s="195"/>
      <c r="AK114" s="195"/>
      <c r="AL114" s="195"/>
      <c r="AM114" s="195"/>
      <c r="AN114" s="195"/>
      <c r="AO114" s="195"/>
      <c r="AP114" s="195"/>
    </row>
    <row r="115" spans="1:42" x14ac:dyDescent="0.2">
      <c r="A115" s="119" t="s">
        <v>13</v>
      </c>
      <c r="B115" s="194"/>
      <c r="C115" s="194">
        <f>SUM(C113:C114)</f>
        <v>0</v>
      </c>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row>
    <row r="116" spans="1:42" s="122" customFormat="1" x14ac:dyDescent="0.2">
      <c r="A116" s="117" t="s">
        <v>6</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9" t="s">
        <v>5</v>
      </c>
      <c r="B117" s="194">
        <f>B499</f>
        <v>0</v>
      </c>
      <c r="C117" s="194">
        <f t="shared" ref="C117:AO117" si="54">C499</f>
        <v>0</v>
      </c>
      <c r="D117" s="194">
        <f t="shared" si="54"/>
        <v>0</v>
      </c>
      <c r="E117" s="194">
        <f t="shared" si="54"/>
        <v>0</v>
      </c>
      <c r="F117" s="194">
        <f t="shared" si="54"/>
        <v>0</v>
      </c>
      <c r="G117" s="194">
        <f t="shared" si="54"/>
        <v>0</v>
      </c>
      <c r="H117" s="194">
        <f t="shared" si="54"/>
        <v>0</v>
      </c>
      <c r="I117" s="194">
        <f t="shared" si="54"/>
        <v>0</v>
      </c>
      <c r="J117" s="194">
        <f t="shared" si="54"/>
        <v>0</v>
      </c>
      <c r="K117" s="194">
        <f t="shared" si="54"/>
        <v>0</v>
      </c>
      <c r="L117" s="194">
        <f t="shared" si="54"/>
        <v>0</v>
      </c>
      <c r="M117" s="194">
        <f t="shared" si="54"/>
        <v>0</v>
      </c>
      <c r="N117" s="194">
        <f t="shared" si="54"/>
        <v>0</v>
      </c>
      <c r="O117" s="194">
        <f t="shared" si="54"/>
        <v>0</v>
      </c>
      <c r="P117" s="194">
        <f t="shared" si="54"/>
        <v>0</v>
      </c>
      <c r="Q117" s="194">
        <f t="shared" si="54"/>
        <v>0</v>
      </c>
      <c r="R117" s="194">
        <f t="shared" si="54"/>
        <v>0</v>
      </c>
      <c r="S117" s="194">
        <f t="shared" si="54"/>
        <v>0</v>
      </c>
      <c r="T117" s="194">
        <f t="shared" si="54"/>
        <v>0</v>
      </c>
      <c r="U117" s="194">
        <f t="shared" si="54"/>
        <v>0</v>
      </c>
      <c r="V117" s="194">
        <f t="shared" si="54"/>
        <v>0</v>
      </c>
      <c r="W117" s="194">
        <f t="shared" si="54"/>
        <v>0</v>
      </c>
      <c r="X117" s="194">
        <f t="shared" si="54"/>
        <v>0</v>
      </c>
      <c r="Y117" s="194">
        <f t="shared" si="54"/>
        <v>0</v>
      </c>
      <c r="Z117" s="194">
        <f t="shared" si="54"/>
        <v>0</v>
      </c>
      <c r="AA117" s="194">
        <f t="shared" si="54"/>
        <v>0</v>
      </c>
      <c r="AB117" s="194">
        <f t="shared" si="54"/>
        <v>0</v>
      </c>
      <c r="AC117" s="194">
        <f t="shared" si="54"/>
        <v>0</v>
      </c>
      <c r="AD117" s="194">
        <f t="shared" si="54"/>
        <v>0</v>
      </c>
      <c r="AE117" s="194">
        <f t="shared" si="54"/>
        <v>0</v>
      </c>
      <c r="AF117" s="194">
        <f t="shared" si="54"/>
        <v>0</v>
      </c>
      <c r="AG117" s="194">
        <f t="shared" si="54"/>
        <v>0</v>
      </c>
      <c r="AH117" s="194">
        <f t="shared" si="54"/>
        <v>0</v>
      </c>
      <c r="AI117" s="194">
        <f t="shared" si="54"/>
        <v>0</v>
      </c>
      <c r="AJ117" s="194">
        <f t="shared" si="54"/>
        <v>0</v>
      </c>
      <c r="AK117" s="194">
        <f t="shared" si="54"/>
        <v>0</v>
      </c>
      <c r="AL117" s="194">
        <f t="shared" si="54"/>
        <v>0</v>
      </c>
      <c r="AM117" s="194">
        <f t="shared" si="54"/>
        <v>0</v>
      </c>
      <c r="AN117" s="194">
        <f t="shared" si="54"/>
        <v>0</v>
      </c>
      <c r="AO117" s="194">
        <f t="shared" si="54"/>
        <v>0</v>
      </c>
      <c r="AP117" s="194">
        <f>AP499</f>
        <v>0</v>
      </c>
    </row>
    <row r="118" spans="1:42" x14ac:dyDescent="0.2">
      <c r="A118" s="119" t="s">
        <v>4</v>
      </c>
      <c r="B118" s="195">
        <f>B505</f>
        <v>0</v>
      </c>
      <c r="C118" s="195">
        <f t="shared" ref="C118:AO118" si="55">C505</f>
        <v>0</v>
      </c>
      <c r="D118" s="195">
        <f t="shared" si="55"/>
        <v>0</v>
      </c>
      <c r="E118" s="195">
        <f t="shared" si="55"/>
        <v>0</v>
      </c>
      <c r="F118" s="195">
        <f t="shared" si="55"/>
        <v>0</v>
      </c>
      <c r="G118" s="195">
        <f t="shared" si="55"/>
        <v>0</v>
      </c>
      <c r="H118" s="195">
        <f t="shared" si="55"/>
        <v>0</v>
      </c>
      <c r="I118" s="195">
        <f t="shared" si="55"/>
        <v>0</v>
      </c>
      <c r="J118" s="195">
        <f t="shared" si="55"/>
        <v>0</v>
      </c>
      <c r="K118" s="195">
        <f t="shared" si="55"/>
        <v>0</v>
      </c>
      <c r="L118" s="195">
        <f t="shared" si="55"/>
        <v>0</v>
      </c>
      <c r="M118" s="195">
        <f t="shared" si="55"/>
        <v>0</v>
      </c>
      <c r="N118" s="195">
        <f t="shared" si="55"/>
        <v>0</v>
      </c>
      <c r="O118" s="195">
        <f t="shared" si="55"/>
        <v>0</v>
      </c>
      <c r="P118" s="195">
        <f t="shared" si="55"/>
        <v>0</v>
      </c>
      <c r="Q118" s="195">
        <f t="shared" si="55"/>
        <v>0</v>
      </c>
      <c r="R118" s="195">
        <f t="shared" si="55"/>
        <v>0</v>
      </c>
      <c r="S118" s="195">
        <f t="shared" si="55"/>
        <v>0</v>
      </c>
      <c r="T118" s="195">
        <f t="shared" si="55"/>
        <v>0</v>
      </c>
      <c r="U118" s="195">
        <f t="shared" si="55"/>
        <v>0</v>
      </c>
      <c r="V118" s="195">
        <f t="shared" si="55"/>
        <v>0</v>
      </c>
      <c r="W118" s="195">
        <f t="shared" si="55"/>
        <v>0</v>
      </c>
      <c r="X118" s="195">
        <f t="shared" si="55"/>
        <v>0</v>
      </c>
      <c r="Y118" s="195">
        <f t="shared" si="55"/>
        <v>0</v>
      </c>
      <c r="Z118" s="195">
        <f t="shared" si="55"/>
        <v>0</v>
      </c>
      <c r="AA118" s="195">
        <f t="shared" si="55"/>
        <v>0</v>
      </c>
      <c r="AB118" s="195">
        <f t="shared" si="55"/>
        <v>0</v>
      </c>
      <c r="AC118" s="195">
        <f t="shared" si="55"/>
        <v>0</v>
      </c>
      <c r="AD118" s="195">
        <f t="shared" si="55"/>
        <v>0</v>
      </c>
      <c r="AE118" s="195">
        <f t="shared" si="55"/>
        <v>0</v>
      </c>
      <c r="AF118" s="195">
        <f t="shared" si="55"/>
        <v>0</v>
      </c>
      <c r="AG118" s="195">
        <f t="shared" si="55"/>
        <v>0</v>
      </c>
      <c r="AH118" s="195">
        <f t="shared" si="55"/>
        <v>0</v>
      </c>
      <c r="AI118" s="195">
        <f t="shared" si="55"/>
        <v>0</v>
      </c>
      <c r="AJ118" s="195">
        <f t="shared" si="55"/>
        <v>0</v>
      </c>
      <c r="AK118" s="195">
        <f t="shared" si="55"/>
        <v>0</v>
      </c>
      <c r="AL118" s="195">
        <f t="shared" si="55"/>
        <v>0</v>
      </c>
      <c r="AM118" s="195">
        <f t="shared" si="55"/>
        <v>0</v>
      </c>
      <c r="AN118" s="195">
        <f t="shared" si="55"/>
        <v>0</v>
      </c>
      <c r="AO118" s="195">
        <f t="shared" si="55"/>
        <v>0</v>
      </c>
      <c r="AP118" s="195">
        <f>AP505</f>
        <v>0</v>
      </c>
    </row>
    <row r="119" spans="1:42" x14ac:dyDescent="0.2">
      <c r="A119" s="119" t="s">
        <v>13</v>
      </c>
      <c r="B119" s="194">
        <f>SUM(B117:B118)</f>
        <v>0</v>
      </c>
      <c r="C119" s="194">
        <f>SUM(C117:C118)</f>
        <v>0</v>
      </c>
      <c r="D119" s="194">
        <f>SUM(D117:D118)</f>
        <v>0</v>
      </c>
      <c r="E119" s="194">
        <f t="shared" ref="E119:AP119" si="56">SUM(E117:E118)</f>
        <v>0</v>
      </c>
      <c r="F119" s="194">
        <f t="shared" si="56"/>
        <v>0</v>
      </c>
      <c r="G119" s="194">
        <f t="shared" si="56"/>
        <v>0</v>
      </c>
      <c r="H119" s="194">
        <f t="shared" si="56"/>
        <v>0</v>
      </c>
      <c r="I119" s="194">
        <f t="shared" si="56"/>
        <v>0</v>
      </c>
      <c r="J119" s="194">
        <f t="shared" si="56"/>
        <v>0</v>
      </c>
      <c r="K119" s="194">
        <f t="shared" si="56"/>
        <v>0</v>
      </c>
      <c r="L119" s="194">
        <f t="shared" si="56"/>
        <v>0</v>
      </c>
      <c r="M119" s="194">
        <f t="shared" si="56"/>
        <v>0</v>
      </c>
      <c r="N119" s="194">
        <f t="shared" si="56"/>
        <v>0</v>
      </c>
      <c r="O119" s="194">
        <f t="shared" si="56"/>
        <v>0</v>
      </c>
      <c r="P119" s="194">
        <f t="shared" si="56"/>
        <v>0</v>
      </c>
      <c r="Q119" s="194">
        <f t="shared" si="56"/>
        <v>0</v>
      </c>
      <c r="R119" s="194">
        <f t="shared" si="56"/>
        <v>0</v>
      </c>
      <c r="S119" s="194">
        <f t="shared" si="56"/>
        <v>0</v>
      </c>
      <c r="T119" s="194">
        <f t="shared" si="56"/>
        <v>0</v>
      </c>
      <c r="U119" s="194">
        <f t="shared" si="56"/>
        <v>0</v>
      </c>
      <c r="V119" s="194">
        <f t="shared" si="56"/>
        <v>0</v>
      </c>
      <c r="W119" s="194">
        <f t="shared" si="56"/>
        <v>0</v>
      </c>
      <c r="X119" s="194">
        <f t="shared" si="56"/>
        <v>0</v>
      </c>
      <c r="Y119" s="194">
        <f t="shared" si="56"/>
        <v>0</v>
      </c>
      <c r="Z119" s="194">
        <f t="shared" si="56"/>
        <v>0</v>
      </c>
      <c r="AA119" s="194">
        <f t="shared" si="56"/>
        <v>0</v>
      </c>
      <c r="AB119" s="194">
        <f t="shared" si="56"/>
        <v>0</v>
      </c>
      <c r="AC119" s="194">
        <f t="shared" si="56"/>
        <v>0</v>
      </c>
      <c r="AD119" s="194">
        <f t="shared" si="56"/>
        <v>0</v>
      </c>
      <c r="AE119" s="194">
        <f t="shared" si="56"/>
        <v>0</v>
      </c>
      <c r="AF119" s="194">
        <f t="shared" si="56"/>
        <v>0</v>
      </c>
      <c r="AG119" s="194">
        <f t="shared" si="56"/>
        <v>0</v>
      </c>
      <c r="AH119" s="194">
        <f t="shared" si="56"/>
        <v>0</v>
      </c>
      <c r="AI119" s="194">
        <f t="shared" si="56"/>
        <v>0</v>
      </c>
      <c r="AJ119" s="194">
        <f t="shared" si="56"/>
        <v>0</v>
      </c>
      <c r="AK119" s="194">
        <f t="shared" si="56"/>
        <v>0</v>
      </c>
      <c r="AL119" s="194">
        <f t="shared" si="56"/>
        <v>0</v>
      </c>
      <c r="AM119" s="194">
        <f t="shared" si="56"/>
        <v>0</v>
      </c>
      <c r="AN119" s="194">
        <f t="shared" si="56"/>
        <v>0</v>
      </c>
      <c r="AO119" s="194">
        <f t="shared" si="56"/>
        <v>0</v>
      </c>
      <c r="AP119" s="194">
        <f t="shared" si="56"/>
        <v>0</v>
      </c>
    </row>
    <row r="120" spans="1:42" s="122" customFormat="1" x14ac:dyDescent="0.2">
      <c r="A120" s="117" t="s">
        <v>80</v>
      </c>
    </row>
    <row r="121" spans="1:42" x14ac:dyDescent="0.2">
      <c r="A121" s="119" t="s">
        <v>5</v>
      </c>
      <c r="B121" s="194">
        <f>B183</f>
        <v>0</v>
      </c>
      <c r="C121" s="194">
        <f>C183</f>
        <v>0</v>
      </c>
      <c r="D121" s="194">
        <f t="shared" ref="D121:AP121" si="57">D183</f>
        <v>0</v>
      </c>
      <c r="E121" s="194">
        <f t="shared" si="57"/>
        <v>0</v>
      </c>
      <c r="F121" s="194">
        <f t="shared" si="57"/>
        <v>0</v>
      </c>
      <c r="G121" s="194">
        <f t="shared" si="57"/>
        <v>0</v>
      </c>
      <c r="H121" s="194">
        <f t="shared" si="57"/>
        <v>0</v>
      </c>
      <c r="I121" s="194">
        <f t="shared" si="57"/>
        <v>0</v>
      </c>
      <c r="J121" s="194">
        <f t="shared" si="57"/>
        <v>0</v>
      </c>
      <c r="K121" s="194">
        <f t="shared" si="57"/>
        <v>0</v>
      </c>
      <c r="L121" s="194">
        <f t="shared" si="57"/>
        <v>0</v>
      </c>
      <c r="M121" s="194">
        <f t="shared" si="57"/>
        <v>0</v>
      </c>
      <c r="N121" s="194">
        <f t="shared" si="57"/>
        <v>0</v>
      </c>
      <c r="O121" s="194">
        <f t="shared" si="57"/>
        <v>0</v>
      </c>
      <c r="P121" s="194">
        <f t="shared" si="57"/>
        <v>0</v>
      </c>
      <c r="Q121" s="194">
        <f t="shared" si="57"/>
        <v>0</v>
      </c>
      <c r="R121" s="194">
        <f t="shared" si="57"/>
        <v>0</v>
      </c>
      <c r="S121" s="194">
        <f t="shared" si="57"/>
        <v>0</v>
      </c>
      <c r="T121" s="194">
        <f t="shared" si="57"/>
        <v>0</v>
      </c>
      <c r="U121" s="194">
        <f t="shared" si="57"/>
        <v>0</v>
      </c>
      <c r="V121" s="194">
        <f t="shared" si="57"/>
        <v>0</v>
      </c>
      <c r="W121" s="194">
        <f t="shared" si="57"/>
        <v>0</v>
      </c>
      <c r="X121" s="194">
        <f t="shared" si="57"/>
        <v>0</v>
      </c>
      <c r="Y121" s="194">
        <f t="shared" si="57"/>
        <v>0</v>
      </c>
      <c r="Z121" s="194">
        <f t="shared" si="57"/>
        <v>0</v>
      </c>
      <c r="AA121" s="194">
        <f t="shared" si="57"/>
        <v>0</v>
      </c>
      <c r="AB121" s="194">
        <f t="shared" si="57"/>
        <v>0</v>
      </c>
      <c r="AC121" s="194">
        <f t="shared" si="57"/>
        <v>0</v>
      </c>
      <c r="AD121" s="194">
        <f t="shared" si="57"/>
        <v>0</v>
      </c>
      <c r="AE121" s="194">
        <f t="shared" si="57"/>
        <v>0</v>
      </c>
      <c r="AF121" s="194">
        <f t="shared" si="57"/>
        <v>0</v>
      </c>
      <c r="AG121" s="194">
        <f t="shared" si="57"/>
        <v>0</v>
      </c>
      <c r="AH121" s="194">
        <f t="shared" si="57"/>
        <v>0</v>
      </c>
      <c r="AI121" s="194">
        <f t="shared" si="57"/>
        <v>0</v>
      </c>
      <c r="AJ121" s="194">
        <f t="shared" si="57"/>
        <v>0</v>
      </c>
      <c r="AK121" s="194">
        <f t="shared" si="57"/>
        <v>0</v>
      </c>
      <c r="AL121" s="194">
        <f t="shared" si="57"/>
        <v>0</v>
      </c>
      <c r="AM121" s="194">
        <f t="shared" si="57"/>
        <v>0</v>
      </c>
      <c r="AN121" s="194">
        <f t="shared" si="57"/>
        <v>0</v>
      </c>
      <c r="AO121" s="194">
        <f t="shared" si="57"/>
        <v>0</v>
      </c>
      <c r="AP121" s="194">
        <f t="shared" si="57"/>
        <v>0</v>
      </c>
    </row>
    <row r="122" spans="1:42" x14ac:dyDescent="0.2">
      <c r="A122" s="119" t="s">
        <v>4</v>
      </c>
      <c r="B122" s="189">
        <f>B223</f>
        <v>0</v>
      </c>
      <c r="C122" s="189">
        <f>C223</f>
        <v>0</v>
      </c>
      <c r="D122" s="189">
        <f t="shared" ref="D122:AP122" si="58">D223</f>
        <v>0</v>
      </c>
      <c r="E122" s="189">
        <f t="shared" si="58"/>
        <v>0</v>
      </c>
      <c r="F122" s="189">
        <f t="shared" si="58"/>
        <v>0</v>
      </c>
      <c r="G122" s="189">
        <f t="shared" si="58"/>
        <v>0</v>
      </c>
      <c r="H122" s="189">
        <f t="shared" si="58"/>
        <v>0</v>
      </c>
      <c r="I122" s="189">
        <f t="shared" si="58"/>
        <v>0</v>
      </c>
      <c r="J122" s="189">
        <f t="shared" si="58"/>
        <v>0</v>
      </c>
      <c r="K122" s="189">
        <f t="shared" si="58"/>
        <v>0</v>
      </c>
      <c r="L122" s="189">
        <f t="shared" si="58"/>
        <v>0</v>
      </c>
      <c r="M122" s="189">
        <f t="shared" si="58"/>
        <v>0</v>
      </c>
      <c r="N122" s="189">
        <f t="shared" si="58"/>
        <v>0</v>
      </c>
      <c r="O122" s="189">
        <f t="shared" si="58"/>
        <v>0</v>
      </c>
      <c r="P122" s="189">
        <f t="shared" si="58"/>
        <v>0</v>
      </c>
      <c r="Q122" s="189">
        <f t="shared" si="58"/>
        <v>0</v>
      </c>
      <c r="R122" s="189">
        <f t="shared" si="58"/>
        <v>0</v>
      </c>
      <c r="S122" s="189">
        <f t="shared" si="58"/>
        <v>0</v>
      </c>
      <c r="T122" s="189">
        <f t="shared" si="58"/>
        <v>0</v>
      </c>
      <c r="U122" s="189">
        <f t="shared" si="58"/>
        <v>0</v>
      </c>
      <c r="V122" s="189">
        <f t="shared" si="58"/>
        <v>0</v>
      </c>
      <c r="W122" s="189">
        <f t="shared" si="58"/>
        <v>0</v>
      </c>
      <c r="X122" s="189">
        <f t="shared" si="58"/>
        <v>0</v>
      </c>
      <c r="Y122" s="189">
        <f t="shared" si="58"/>
        <v>0</v>
      </c>
      <c r="Z122" s="189">
        <f t="shared" si="58"/>
        <v>0</v>
      </c>
      <c r="AA122" s="189">
        <f t="shared" si="58"/>
        <v>0</v>
      </c>
      <c r="AB122" s="189">
        <f t="shared" si="58"/>
        <v>0</v>
      </c>
      <c r="AC122" s="189">
        <f t="shared" si="58"/>
        <v>0</v>
      </c>
      <c r="AD122" s="189">
        <f t="shared" si="58"/>
        <v>0</v>
      </c>
      <c r="AE122" s="189">
        <f t="shared" si="58"/>
        <v>0</v>
      </c>
      <c r="AF122" s="189">
        <f t="shared" si="58"/>
        <v>0</v>
      </c>
      <c r="AG122" s="189">
        <f t="shared" si="58"/>
        <v>0</v>
      </c>
      <c r="AH122" s="189">
        <f t="shared" si="58"/>
        <v>0</v>
      </c>
      <c r="AI122" s="189">
        <f t="shared" si="58"/>
        <v>0</v>
      </c>
      <c r="AJ122" s="189">
        <f t="shared" si="58"/>
        <v>0</v>
      </c>
      <c r="AK122" s="189">
        <f t="shared" si="58"/>
        <v>0</v>
      </c>
      <c r="AL122" s="189">
        <f t="shared" si="58"/>
        <v>0</v>
      </c>
      <c r="AM122" s="189">
        <f t="shared" si="58"/>
        <v>0</v>
      </c>
      <c r="AN122" s="189">
        <f t="shared" si="58"/>
        <v>0</v>
      </c>
      <c r="AO122" s="189">
        <f t="shared" si="58"/>
        <v>0</v>
      </c>
      <c r="AP122" s="189">
        <f t="shared" si="58"/>
        <v>0</v>
      </c>
    </row>
    <row r="123" spans="1:42" x14ac:dyDescent="0.2">
      <c r="A123" s="119" t="s">
        <v>13</v>
      </c>
      <c r="B123" s="189">
        <f>SUM(B121:B122)</f>
        <v>0</v>
      </c>
      <c r="C123" s="189">
        <f>SUM(C121:C122)</f>
        <v>0</v>
      </c>
      <c r="D123" s="189">
        <f>SUM(D121:D122)</f>
        <v>0</v>
      </c>
      <c r="E123" s="189">
        <f t="shared" ref="E123:AP123" si="59">SUM(E121:E122)</f>
        <v>0</v>
      </c>
      <c r="F123" s="189">
        <f t="shared" si="59"/>
        <v>0</v>
      </c>
      <c r="G123" s="189">
        <f t="shared" si="59"/>
        <v>0</v>
      </c>
      <c r="H123" s="189">
        <f t="shared" si="59"/>
        <v>0</v>
      </c>
      <c r="I123" s="189">
        <f t="shared" si="59"/>
        <v>0</v>
      </c>
      <c r="J123" s="189">
        <f t="shared" si="59"/>
        <v>0</v>
      </c>
      <c r="K123" s="189">
        <f t="shared" si="59"/>
        <v>0</v>
      </c>
      <c r="L123" s="189">
        <f t="shared" si="59"/>
        <v>0</v>
      </c>
      <c r="M123" s="189">
        <f t="shared" si="59"/>
        <v>0</v>
      </c>
      <c r="N123" s="189">
        <f t="shared" si="59"/>
        <v>0</v>
      </c>
      <c r="O123" s="189">
        <f t="shared" si="59"/>
        <v>0</v>
      </c>
      <c r="P123" s="189">
        <f t="shared" si="59"/>
        <v>0</v>
      </c>
      <c r="Q123" s="189">
        <f t="shared" si="59"/>
        <v>0</v>
      </c>
      <c r="R123" s="189">
        <f t="shared" si="59"/>
        <v>0</v>
      </c>
      <c r="S123" s="189">
        <f t="shared" si="59"/>
        <v>0</v>
      </c>
      <c r="T123" s="189">
        <f t="shared" si="59"/>
        <v>0</v>
      </c>
      <c r="U123" s="189">
        <f t="shared" si="59"/>
        <v>0</v>
      </c>
      <c r="V123" s="189">
        <f t="shared" si="59"/>
        <v>0</v>
      </c>
      <c r="W123" s="189">
        <f t="shared" si="59"/>
        <v>0</v>
      </c>
      <c r="X123" s="189">
        <f t="shared" si="59"/>
        <v>0</v>
      </c>
      <c r="Y123" s="189">
        <f t="shared" si="59"/>
        <v>0</v>
      </c>
      <c r="Z123" s="189">
        <f t="shared" si="59"/>
        <v>0</v>
      </c>
      <c r="AA123" s="189">
        <f t="shared" si="59"/>
        <v>0</v>
      </c>
      <c r="AB123" s="189">
        <f t="shared" si="59"/>
        <v>0</v>
      </c>
      <c r="AC123" s="189">
        <f t="shared" si="59"/>
        <v>0</v>
      </c>
      <c r="AD123" s="189">
        <f t="shared" si="59"/>
        <v>0</v>
      </c>
      <c r="AE123" s="189">
        <f t="shared" si="59"/>
        <v>0</v>
      </c>
      <c r="AF123" s="189">
        <f t="shared" si="59"/>
        <v>0</v>
      </c>
      <c r="AG123" s="189">
        <f t="shared" si="59"/>
        <v>0</v>
      </c>
      <c r="AH123" s="189">
        <f t="shared" si="59"/>
        <v>0</v>
      </c>
      <c r="AI123" s="189">
        <f t="shared" si="59"/>
        <v>0</v>
      </c>
      <c r="AJ123" s="189">
        <f t="shared" si="59"/>
        <v>0</v>
      </c>
      <c r="AK123" s="189">
        <f t="shared" si="59"/>
        <v>0</v>
      </c>
      <c r="AL123" s="189">
        <f t="shared" si="59"/>
        <v>0</v>
      </c>
      <c r="AM123" s="189">
        <f t="shared" si="59"/>
        <v>0</v>
      </c>
      <c r="AN123" s="189">
        <f t="shared" si="59"/>
        <v>0</v>
      </c>
      <c r="AO123" s="189">
        <f t="shared" si="59"/>
        <v>0</v>
      </c>
      <c r="AP123" s="189">
        <f t="shared" si="59"/>
        <v>0</v>
      </c>
    </row>
    <row r="124" spans="1:42" x14ac:dyDescent="0.2">
      <c r="A124" s="280" t="s">
        <v>13</v>
      </c>
      <c r="B124" s="202">
        <f t="shared" ref="B124:AP124" si="60">B109+B115+B119+B123</f>
        <v>0</v>
      </c>
      <c r="C124" s="202">
        <f t="shared" si="60"/>
        <v>0</v>
      </c>
      <c r="D124" s="202">
        <f t="shared" si="60"/>
        <v>0</v>
      </c>
      <c r="E124" s="202">
        <f t="shared" si="60"/>
        <v>0</v>
      </c>
      <c r="F124" s="202">
        <f t="shared" si="60"/>
        <v>0</v>
      </c>
      <c r="G124" s="202">
        <f t="shared" si="60"/>
        <v>0</v>
      </c>
      <c r="H124" s="202">
        <f t="shared" si="60"/>
        <v>0</v>
      </c>
      <c r="I124" s="202">
        <f t="shared" si="60"/>
        <v>0</v>
      </c>
      <c r="J124" s="202">
        <f t="shared" si="60"/>
        <v>0</v>
      </c>
      <c r="K124" s="202">
        <f t="shared" si="60"/>
        <v>0</v>
      </c>
      <c r="L124" s="202">
        <f t="shared" si="60"/>
        <v>0</v>
      </c>
      <c r="M124" s="202">
        <f t="shared" si="60"/>
        <v>0</v>
      </c>
      <c r="N124" s="202">
        <f t="shared" si="60"/>
        <v>0</v>
      </c>
      <c r="O124" s="202">
        <f t="shared" si="60"/>
        <v>0</v>
      </c>
      <c r="P124" s="202">
        <f t="shared" si="60"/>
        <v>0</v>
      </c>
      <c r="Q124" s="202">
        <f t="shared" si="60"/>
        <v>0</v>
      </c>
      <c r="R124" s="202">
        <f t="shared" si="60"/>
        <v>0</v>
      </c>
      <c r="S124" s="202">
        <f t="shared" si="60"/>
        <v>0</v>
      </c>
      <c r="T124" s="202">
        <f t="shared" si="60"/>
        <v>0</v>
      </c>
      <c r="U124" s="202">
        <f t="shared" si="60"/>
        <v>0</v>
      </c>
      <c r="V124" s="202">
        <f t="shared" si="60"/>
        <v>0</v>
      </c>
      <c r="W124" s="202">
        <f t="shared" si="60"/>
        <v>0</v>
      </c>
      <c r="X124" s="202">
        <f t="shared" si="60"/>
        <v>0</v>
      </c>
      <c r="Y124" s="202">
        <f t="shared" si="60"/>
        <v>0</v>
      </c>
      <c r="Z124" s="202">
        <f t="shared" si="60"/>
        <v>0</v>
      </c>
      <c r="AA124" s="202">
        <f t="shared" si="60"/>
        <v>0</v>
      </c>
      <c r="AB124" s="202">
        <f t="shared" si="60"/>
        <v>0</v>
      </c>
      <c r="AC124" s="202">
        <f t="shared" si="60"/>
        <v>0</v>
      </c>
      <c r="AD124" s="202">
        <f t="shared" si="60"/>
        <v>0</v>
      </c>
      <c r="AE124" s="202">
        <f t="shared" si="60"/>
        <v>0</v>
      </c>
      <c r="AF124" s="202">
        <f t="shared" si="60"/>
        <v>0</v>
      </c>
      <c r="AG124" s="202">
        <f t="shared" si="60"/>
        <v>0</v>
      </c>
      <c r="AH124" s="202">
        <f t="shared" si="60"/>
        <v>0</v>
      </c>
      <c r="AI124" s="202">
        <f t="shared" si="60"/>
        <v>0</v>
      </c>
      <c r="AJ124" s="202">
        <f t="shared" si="60"/>
        <v>0</v>
      </c>
      <c r="AK124" s="202">
        <f t="shared" si="60"/>
        <v>0</v>
      </c>
      <c r="AL124" s="202">
        <f t="shared" si="60"/>
        <v>0</v>
      </c>
      <c r="AM124" s="202">
        <f t="shared" si="60"/>
        <v>0</v>
      </c>
      <c r="AN124" s="202">
        <f t="shared" si="60"/>
        <v>0</v>
      </c>
      <c r="AO124" s="202">
        <f t="shared" si="60"/>
        <v>0</v>
      </c>
      <c r="AP124" s="202">
        <f t="shared" si="60"/>
        <v>0</v>
      </c>
    </row>
    <row r="125" spans="1:42" x14ac:dyDescent="0.2">
      <c r="A125" s="299"/>
      <c r="B125" s="189"/>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c r="AA125" s="189"/>
      <c r="AB125" s="189"/>
      <c r="AC125" s="189"/>
      <c r="AD125" s="189"/>
      <c r="AE125" s="189"/>
      <c r="AF125" s="189"/>
      <c r="AG125" s="189"/>
      <c r="AH125" s="189"/>
      <c r="AI125" s="189"/>
      <c r="AJ125" s="189"/>
      <c r="AK125" s="189"/>
      <c r="AL125" s="189"/>
      <c r="AM125" s="189"/>
      <c r="AN125" s="189"/>
      <c r="AO125" s="189"/>
      <c r="AP125" s="189"/>
    </row>
    <row r="126" spans="1:42" x14ac:dyDescent="0.2">
      <c r="A126" s="109" t="s">
        <v>361</v>
      </c>
      <c r="B126" s="288"/>
      <c r="C126" s="288"/>
      <c r="D126" s="288"/>
      <c r="E126" s="288"/>
      <c r="F126" s="288"/>
      <c r="G126" s="288"/>
      <c r="H126" s="288"/>
      <c r="I126" s="288"/>
      <c r="J126" s="288"/>
      <c r="K126" s="288"/>
      <c r="L126" s="288"/>
      <c r="M126" s="288"/>
      <c r="N126" s="288"/>
      <c r="O126" s="288"/>
      <c r="P126" s="288"/>
      <c r="Q126" s="288"/>
      <c r="R126" s="288"/>
      <c r="S126" s="288"/>
      <c r="T126" s="288"/>
      <c r="U126" s="288"/>
      <c r="V126" s="288"/>
      <c r="W126" s="288"/>
      <c r="X126" s="288"/>
      <c r="Y126" s="288"/>
      <c r="Z126" s="288"/>
      <c r="AA126" s="288"/>
      <c r="AB126" s="288"/>
      <c r="AC126" s="288"/>
      <c r="AD126" s="288"/>
      <c r="AE126" s="288"/>
      <c r="AF126" s="288"/>
      <c r="AG126" s="288"/>
      <c r="AH126" s="288"/>
      <c r="AI126" s="288"/>
      <c r="AJ126" s="288"/>
      <c r="AK126" s="288"/>
      <c r="AL126" s="288"/>
      <c r="AM126" s="288"/>
      <c r="AN126" s="288"/>
      <c r="AO126" s="288"/>
      <c r="AP126" s="288"/>
    </row>
    <row r="127" spans="1:42" s="122" customFormat="1" x14ac:dyDescent="0.2">
      <c r="A127" s="119"/>
    </row>
    <row r="128" spans="1:42" x14ac:dyDescent="0.2">
      <c r="A128" s="117" t="s">
        <v>210</v>
      </c>
      <c r="B128" s="143">
        <f>ROUND(IF(ISERROR(IRR($B124:B124)),0,IRR($B124:B124)*100),4)</f>
        <v>0</v>
      </c>
      <c r="C128" s="143">
        <f>ROUND(IF(ISERROR(IRR($B124:C124)),0,IRR($B124:C124)*100),4)</f>
        <v>0</v>
      </c>
      <c r="D128" s="143">
        <f>ROUND(IF(ISERROR(IRR($B124:D124)),0,IRR($B124:D124)*100),4)</f>
        <v>0</v>
      </c>
      <c r="E128" s="143">
        <f>ROUND(IF(ISERROR(IRR($B124:E124)),0,IRR($B124:E124)*100),4)</f>
        <v>0</v>
      </c>
      <c r="F128" s="143">
        <f>ROUND(IF(ISERROR(IRR($B124:F124)),0,IRR($B124:F124)*100),4)</f>
        <v>0</v>
      </c>
      <c r="G128" s="143">
        <f>ROUND(IF(ISERROR(IRR($B124:G124)),0,IRR($B124:G124)*100),4)</f>
        <v>0</v>
      </c>
      <c r="H128" s="143">
        <f>ROUND(IF(ISERROR(IRR($B124:H124)),0,IRR($B124:H124)*100),4)</f>
        <v>0</v>
      </c>
      <c r="I128" s="143">
        <f>ROUND(IF(ISERROR(IRR($B124:I124)),0,IRR($B124:I124)*100),4)</f>
        <v>0</v>
      </c>
      <c r="J128" s="143">
        <f>ROUND(IF(ISERROR(IRR($B124:J124)),0,IRR($B124:J124)*100),4)</f>
        <v>0</v>
      </c>
      <c r="K128" s="143">
        <f>ROUND(IF(ISERROR(IRR($B124:K124)),0,IRR($B124:K124)*100),4)</f>
        <v>0</v>
      </c>
      <c r="L128" s="143">
        <f>ROUND(IF(ISERROR(IRR($B124:L124)),0,IRR($B124:L124)*100),4)</f>
        <v>0</v>
      </c>
      <c r="M128" s="143">
        <f>ROUND(IF(ISERROR(IRR($B124:M124)),0,IRR($B124:M124)*100),4)</f>
        <v>0</v>
      </c>
      <c r="N128" s="143">
        <f>ROUND(IF(ISERROR(IRR($B124:N124)),0,IRR($B124:N124)*100),4)</f>
        <v>0</v>
      </c>
      <c r="O128" s="143">
        <f>ROUND(IF(ISERROR(IRR($B124:O124)),0,IRR($B124:O124)*100),4)</f>
        <v>0</v>
      </c>
      <c r="P128" s="143">
        <f>ROUND(IF(ISERROR(IRR($B124:P124)),0,IRR($B124:P124)*100),4)</f>
        <v>0</v>
      </c>
      <c r="Q128" s="143">
        <f>ROUND(IF(ISERROR(IRR($B124:Q124)),0,IRR($B124:Q124)*100),4)</f>
        <v>0</v>
      </c>
      <c r="R128" s="143">
        <f>ROUND(IF(ISERROR(IRR($B124:R124)),0,IRR($B124:R124)*100),4)</f>
        <v>0</v>
      </c>
      <c r="S128" s="143">
        <f>ROUND(IF(ISERROR(IRR($B124:S124)),0,IRR($B124:S124)*100),4)</f>
        <v>0</v>
      </c>
      <c r="T128" s="143">
        <f>ROUND(IF(ISERROR(IRR($B124:T124)),0,IRR($B124:T124)*100),4)</f>
        <v>0</v>
      </c>
      <c r="U128" s="143">
        <f>ROUND(IF(ISERROR(IRR($B124:U124)),0,IRR($B124:U124)*100),4)</f>
        <v>0</v>
      </c>
      <c r="V128" s="143">
        <f>ROUND(IF(ISERROR(IRR($B124:V124)),0,IRR($B124:V124)*100),4)</f>
        <v>0</v>
      </c>
      <c r="W128" s="143">
        <f>ROUND(IF(ISERROR(IRR($B124:W124)),0,IRR($B124:W124)*100),4)</f>
        <v>0</v>
      </c>
      <c r="X128" s="143">
        <f>ROUND(IF(ISERROR(IRR($B124:X124)),0,IRR($B124:X124)*100),4)</f>
        <v>0</v>
      </c>
      <c r="Y128" s="143">
        <f>ROUND(IF(ISERROR(IRR($B124:Y124)),0,IRR($B124:Y124)*100),4)</f>
        <v>0</v>
      </c>
      <c r="Z128" s="143">
        <f>ROUND(IF(ISERROR(IRR($B124:Z124)),0,IRR($B124:Z124)*100),4)</f>
        <v>0</v>
      </c>
      <c r="AA128" s="143">
        <f>ROUND(IF(ISERROR(IRR($B124:AA124)),0,IRR($B124:AA124)*100),4)</f>
        <v>0</v>
      </c>
      <c r="AB128" s="143">
        <f>ROUND(IF(ISERROR(IRR($B124:AB124)),0,IRR($B124:AB124)*100),4)</f>
        <v>0</v>
      </c>
      <c r="AC128" s="143">
        <f>ROUND(IF(ISERROR(IRR($B124:AC124)),0,IRR($B124:AC124)*100),4)</f>
        <v>0</v>
      </c>
      <c r="AD128" s="143">
        <f>ROUND(IF(ISERROR(IRR($B124:AD124)),0,IRR($B124:AD124)*100),4)</f>
        <v>0</v>
      </c>
      <c r="AE128" s="143">
        <f>ROUND(IF(ISERROR(IRR($B124:AE124)),0,IRR($B124:AE124)*100),4)</f>
        <v>0</v>
      </c>
      <c r="AF128" s="143">
        <f>ROUND(IF(ISERROR(IRR($B124:AF124)),0,IRR($B124:AF124)*100),4)</f>
        <v>0</v>
      </c>
      <c r="AG128" s="143">
        <f>ROUND(IF(ISERROR(IRR($B124:AG124)),0,IRR($B124:AG124)*100),4)</f>
        <v>0</v>
      </c>
      <c r="AH128" s="143">
        <f>ROUND(IF(ISERROR(IRR($B124:AH124)),0,IRR($B124:AH124)*100),4)</f>
        <v>0</v>
      </c>
      <c r="AI128" s="143">
        <f>ROUND(IF(ISERROR(IRR($B124:AI124)),0,IRR($B124:AI124)*100),4)</f>
        <v>0</v>
      </c>
      <c r="AJ128" s="143">
        <f>ROUND(IF(ISERROR(IRR($B124:AJ124)),0,IRR($B124:AJ124)*100),4)</f>
        <v>0</v>
      </c>
      <c r="AK128" s="143">
        <f>ROUND(IF(ISERROR(IRR($B124:AK124)),0,IRR($B124:AK124)*100),4)</f>
        <v>0</v>
      </c>
      <c r="AL128" s="143">
        <f>ROUND(IF(ISERROR(IRR($B124:AL124)),0,IRR($B124:AL124)*100),4)</f>
        <v>0</v>
      </c>
      <c r="AM128" s="143">
        <f>ROUND(IF(ISERROR(IRR($B124:AM124)),0,IRR($B124:AM124)*100),4)</f>
        <v>0</v>
      </c>
      <c r="AN128" s="143">
        <f>ROUND(IF(ISERROR(IRR($B124:AN124)),0,IRR($B124:AN124)*100),4)</f>
        <v>0</v>
      </c>
      <c r="AO128" s="143">
        <f>ROUND(IF(ISERROR(IRR($B124:AO124)),0,IRR($B124:AO124)*100),4)</f>
        <v>0</v>
      </c>
      <c r="AP128" s="143">
        <f>ROUND(IF(ISERROR(IRR($B124:AP124)),0,IRR($B124:AP124)*100),4)</f>
        <v>0</v>
      </c>
    </row>
    <row r="129" spans="1:42" s="16" customFormat="1" x14ac:dyDescent="0.2">
      <c r="A129" s="41" t="s">
        <v>8</v>
      </c>
      <c r="B129" s="269">
        <f>MAX($B$128:B128)</f>
        <v>0</v>
      </c>
      <c r="C129" s="269">
        <f>MAX($B$128:C128)</f>
        <v>0</v>
      </c>
      <c r="D129" s="269">
        <f>MAX($B$128:D128)</f>
        <v>0</v>
      </c>
      <c r="E129" s="269">
        <f>MAX($B$128:E128)</f>
        <v>0</v>
      </c>
      <c r="F129" s="269">
        <f>MAX($B$128:F128)</f>
        <v>0</v>
      </c>
      <c r="G129" s="269">
        <f>MAX($B$128:G128)</f>
        <v>0</v>
      </c>
      <c r="H129" s="269">
        <f>MAX($B$128:H128)</f>
        <v>0</v>
      </c>
      <c r="I129" s="269">
        <f>MAX($B$128:I128)</f>
        <v>0</v>
      </c>
      <c r="J129" s="269">
        <f>MAX($B$128:J128)</f>
        <v>0</v>
      </c>
      <c r="K129" s="269">
        <f>MAX($B$128:K128)</f>
        <v>0</v>
      </c>
      <c r="L129" s="269">
        <f>MAX($B$128:L128)</f>
        <v>0</v>
      </c>
      <c r="M129" s="269">
        <f>MAX($B$128:M128)</f>
        <v>0</v>
      </c>
      <c r="N129" s="269">
        <f>MAX($B$128:N128)</f>
        <v>0</v>
      </c>
      <c r="O129" s="269">
        <f>MAX($B$128:O128)</f>
        <v>0</v>
      </c>
      <c r="P129" s="269">
        <f>MAX($B$128:P128)</f>
        <v>0</v>
      </c>
      <c r="Q129" s="269">
        <f>MAX($B$128:Q128)</f>
        <v>0</v>
      </c>
      <c r="R129" s="269">
        <f>MAX($B$128:R128)</f>
        <v>0</v>
      </c>
      <c r="S129" s="269">
        <f>MAX($B$128:S128)</f>
        <v>0</v>
      </c>
      <c r="T129" s="269">
        <f>MAX($B$128:T128)</f>
        <v>0</v>
      </c>
      <c r="U129" s="269">
        <f>MAX($B$128:U128)</f>
        <v>0</v>
      </c>
      <c r="V129" s="269">
        <f>MAX($B$128:V128)</f>
        <v>0</v>
      </c>
      <c r="W129" s="269">
        <f>MAX($B$128:W128)</f>
        <v>0</v>
      </c>
      <c r="X129" s="269">
        <f>MAX($B$128:X128)</f>
        <v>0</v>
      </c>
      <c r="Y129" s="269">
        <f>MAX($B$128:Y128)</f>
        <v>0</v>
      </c>
      <c r="Z129" s="269">
        <f>MAX($B$128:Z128)</f>
        <v>0</v>
      </c>
      <c r="AA129" s="269">
        <f>MAX($B$128:AA128)</f>
        <v>0</v>
      </c>
      <c r="AB129" s="269">
        <f>MAX($B$128:AB128)</f>
        <v>0</v>
      </c>
      <c r="AC129" s="269">
        <f>MAX($B$128:AC128)</f>
        <v>0</v>
      </c>
      <c r="AD129" s="269">
        <f>MAX($B$128:AD128)</f>
        <v>0</v>
      </c>
      <c r="AE129" s="269">
        <f>MAX($B$128:AE128)</f>
        <v>0</v>
      </c>
      <c r="AF129" s="269">
        <f>MAX($B$128:AF128)</f>
        <v>0</v>
      </c>
      <c r="AG129" s="269">
        <f>MAX($B$128:AG128)</f>
        <v>0</v>
      </c>
      <c r="AH129" s="269">
        <f>MAX($B$128:AH128)</f>
        <v>0</v>
      </c>
      <c r="AI129" s="269">
        <f>MAX($B$128:AI128)</f>
        <v>0</v>
      </c>
      <c r="AJ129" s="269">
        <f>MAX($B$128:AJ128)</f>
        <v>0</v>
      </c>
      <c r="AK129" s="269">
        <f>MAX($B$128:AK128)</f>
        <v>0</v>
      </c>
      <c r="AL129" s="269">
        <f>MAX($B$128:AL128)</f>
        <v>0</v>
      </c>
      <c r="AM129" s="269">
        <f>MAX($B$128:AM128)</f>
        <v>0</v>
      </c>
      <c r="AN129" s="269">
        <f>MAX($B$128:AN128)</f>
        <v>0</v>
      </c>
      <c r="AO129" s="269">
        <f>MAX($B$128:AO128)</f>
        <v>0</v>
      </c>
      <c r="AP129" s="269">
        <f>MAX($B$128:AP128)</f>
        <v>0</v>
      </c>
    </row>
    <row r="130" spans="1:42" x14ac:dyDescent="0.2">
      <c r="A130" s="117" t="s">
        <v>211</v>
      </c>
      <c r="B130" s="205">
        <f>SUM(C130:AP130)</f>
        <v>0</v>
      </c>
      <c r="C130" s="199">
        <f t="shared" ref="C130:AP130" si="61">IF(AND(B129&lt;IRRTarget,C129&gt;=IRRTarget),C$2,0)</f>
        <v>0</v>
      </c>
      <c r="D130" s="199">
        <f t="shared" si="61"/>
        <v>0</v>
      </c>
      <c r="E130" s="199">
        <f t="shared" si="61"/>
        <v>0</v>
      </c>
      <c r="F130" s="199">
        <f t="shared" si="61"/>
        <v>0</v>
      </c>
      <c r="G130" s="199">
        <f t="shared" si="61"/>
        <v>0</v>
      </c>
      <c r="H130" s="199">
        <f t="shared" si="61"/>
        <v>0</v>
      </c>
      <c r="I130" s="199">
        <f t="shared" si="61"/>
        <v>0</v>
      </c>
      <c r="J130" s="199">
        <f t="shared" si="61"/>
        <v>0</v>
      </c>
      <c r="K130" s="199">
        <f t="shared" si="61"/>
        <v>0</v>
      </c>
      <c r="L130" s="199">
        <f t="shared" si="61"/>
        <v>0</v>
      </c>
      <c r="M130" s="199">
        <f t="shared" si="61"/>
        <v>0</v>
      </c>
      <c r="N130" s="199">
        <f>IF(AND(M129&lt;IRRTarget,N129&gt;=IRRTarget),N$2,0)</f>
        <v>0</v>
      </c>
      <c r="O130" s="199">
        <f t="shared" si="61"/>
        <v>0</v>
      </c>
      <c r="P130" s="199">
        <f t="shared" si="61"/>
        <v>0</v>
      </c>
      <c r="Q130" s="199">
        <f t="shared" si="61"/>
        <v>0</v>
      </c>
      <c r="R130" s="199">
        <f t="shared" si="61"/>
        <v>0</v>
      </c>
      <c r="S130" s="199">
        <f t="shared" si="61"/>
        <v>0</v>
      </c>
      <c r="T130" s="199">
        <f t="shared" si="61"/>
        <v>0</v>
      </c>
      <c r="U130" s="199">
        <f t="shared" si="61"/>
        <v>0</v>
      </c>
      <c r="V130" s="199">
        <f t="shared" si="61"/>
        <v>0</v>
      </c>
      <c r="W130" s="199">
        <f t="shared" si="61"/>
        <v>0</v>
      </c>
      <c r="X130" s="199">
        <f t="shared" si="61"/>
        <v>0</v>
      </c>
      <c r="Y130" s="199">
        <f t="shared" si="61"/>
        <v>0</v>
      </c>
      <c r="Z130" s="199">
        <f t="shared" si="61"/>
        <v>0</v>
      </c>
      <c r="AA130" s="199">
        <f t="shared" si="61"/>
        <v>0</v>
      </c>
      <c r="AB130" s="199">
        <f t="shared" si="61"/>
        <v>0</v>
      </c>
      <c r="AC130" s="199">
        <f t="shared" si="61"/>
        <v>0</v>
      </c>
      <c r="AD130" s="199">
        <f t="shared" si="61"/>
        <v>0</v>
      </c>
      <c r="AE130" s="199">
        <f t="shared" si="61"/>
        <v>0</v>
      </c>
      <c r="AF130" s="199">
        <f t="shared" si="61"/>
        <v>0</v>
      </c>
      <c r="AG130" s="199">
        <f t="shared" si="61"/>
        <v>0</v>
      </c>
      <c r="AH130" s="199">
        <f t="shared" si="61"/>
        <v>0</v>
      </c>
      <c r="AI130" s="199">
        <f t="shared" si="61"/>
        <v>0</v>
      </c>
      <c r="AJ130" s="199">
        <f t="shared" si="61"/>
        <v>0</v>
      </c>
      <c r="AK130" s="199">
        <f t="shared" si="61"/>
        <v>0</v>
      </c>
      <c r="AL130" s="199">
        <f t="shared" si="61"/>
        <v>0</v>
      </c>
      <c r="AM130" s="199">
        <f t="shared" si="61"/>
        <v>0</v>
      </c>
      <c r="AN130" s="199">
        <f t="shared" si="61"/>
        <v>0</v>
      </c>
      <c r="AO130" s="199">
        <f t="shared" si="61"/>
        <v>0</v>
      </c>
      <c r="AP130" s="199">
        <f t="shared" si="61"/>
        <v>0</v>
      </c>
    </row>
    <row r="131" spans="1:42" x14ac:dyDescent="0.2">
      <c r="A131" s="117"/>
      <c r="B131" s="207"/>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c r="AA131" s="199"/>
      <c r="AB131" s="199"/>
      <c r="AC131" s="199"/>
      <c r="AD131" s="199"/>
      <c r="AE131" s="199"/>
      <c r="AF131" s="199"/>
      <c r="AG131" s="199"/>
      <c r="AH131" s="199"/>
      <c r="AI131" s="199"/>
      <c r="AJ131" s="199"/>
      <c r="AK131" s="199"/>
      <c r="AL131" s="199"/>
      <c r="AM131" s="199"/>
      <c r="AN131" s="199"/>
      <c r="AO131" s="199"/>
      <c r="AP131" s="199"/>
    </row>
    <row r="132" spans="1:42" x14ac:dyDescent="0.2">
      <c r="A132" s="117" t="s">
        <v>212</v>
      </c>
      <c r="B132" s="237">
        <f>B124+NPV(NominalDiscountRate/100,C124:AP124)</f>
        <v>0</v>
      </c>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row>
    <row r="133" spans="1:42" s="122" customFormat="1" x14ac:dyDescent="0.2">
      <c r="A133" s="4"/>
      <c r="B133" s="203"/>
    </row>
    <row r="134" spans="1:42" s="122" customFormat="1" x14ac:dyDescent="0.2">
      <c r="A134" s="109" t="s">
        <v>213</v>
      </c>
      <c r="B134" s="288"/>
      <c r="C134" s="288"/>
      <c r="D134" s="288"/>
      <c r="E134" s="288"/>
      <c r="F134" s="288"/>
      <c r="G134" s="288"/>
      <c r="H134" s="288"/>
      <c r="I134" s="288"/>
      <c r="J134" s="288"/>
      <c r="K134" s="288"/>
      <c r="L134" s="288"/>
      <c r="M134" s="288"/>
      <c r="N134" s="288"/>
      <c r="O134" s="288"/>
      <c r="P134" s="288"/>
      <c r="Q134" s="288"/>
      <c r="R134" s="288"/>
      <c r="S134" s="288"/>
      <c r="T134" s="288"/>
      <c r="U134" s="288"/>
      <c r="V134" s="288"/>
      <c r="W134" s="288"/>
      <c r="X134" s="288"/>
      <c r="Y134" s="288"/>
      <c r="Z134" s="288"/>
      <c r="AA134" s="288"/>
      <c r="AB134" s="288"/>
      <c r="AC134" s="288"/>
      <c r="AD134" s="288"/>
      <c r="AE134" s="288"/>
      <c r="AF134" s="288"/>
      <c r="AG134" s="288"/>
      <c r="AH134" s="288"/>
      <c r="AI134" s="288"/>
      <c r="AJ134" s="288"/>
      <c r="AK134" s="288"/>
      <c r="AL134" s="288"/>
      <c r="AM134" s="288"/>
      <c r="AN134" s="288"/>
      <c r="AO134" s="288"/>
      <c r="AP134" s="288"/>
    </row>
    <row r="135" spans="1:42" x14ac:dyDescent="0.2">
      <c r="A135" s="23" t="s">
        <v>206</v>
      </c>
      <c r="B135" s="241">
        <f>B107</f>
        <v>0</v>
      </c>
      <c r="C135" s="194">
        <f>C546+C183+C223-C53-C551-C552+C115+C119-C582-C576-C577-C588-C594-C626-C658+C690-C583+C31</f>
        <v>0</v>
      </c>
      <c r="D135" s="376">
        <f t="shared" ref="D135:AP135" si="62">D546+D183+D223-D53-D551-D552+D115+D119-D582-D576-D577-D588-D594-D626-D658+D690-D583+D31</f>
        <v>0</v>
      </c>
      <c r="E135" s="376">
        <f t="shared" si="62"/>
        <v>0</v>
      </c>
      <c r="F135" s="376">
        <f t="shared" si="62"/>
        <v>0</v>
      </c>
      <c r="G135" s="376">
        <f t="shared" si="62"/>
        <v>0</v>
      </c>
      <c r="H135" s="376">
        <f t="shared" si="62"/>
        <v>0</v>
      </c>
      <c r="I135" s="376">
        <f t="shared" si="62"/>
        <v>0</v>
      </c>
      <c r="J135" s="376">
        <f t="shared" si="62"/>
        <v>0</v>
      </c>
      <c r="K135" s="376">
        <f t="shared" si="62"/>
        <v>0</v>
      </c>
      <c r="L135" s="376">
        <f t="shared" si="62"/>
        <v>0</v>
      </c>
      <c r="M135" s="376">
        <f t="shared" si="62"/>
        <v>0</v>
      </c>
      <c r="N135" s="376">
        <f t="shared" si="62"/>
        <v>0</v>
      </c>
      <c r="O135" s="376">
        <f t="shared" si="62"/>
        <v>0</v>
      </c>
      <c r="P135" s="376">
        <f t="shared" si="62"/>
        <v>0</v>
      </c>
      <c r="Q135" s="376">
        <f t="shared" si="62"/>
        <v>0</v>
      </c>
      <c r="R135" s="376">
        <f t="shared" si="62"/>
        <v>0</v>
      </c>
      <c r="S135" s="376">
        <f t="shared" si="62"/>
        <v>0</v>
      </c>
      <c r="T135" s="376">
        <f t="shared" si="62"/>
        <v>0</v>
      </c>
      <c r="U135" s="376">
        <f t="shared" si="62"/>
        <v>0</v>
      </c>
      <c r="V135" s="376">
        <f t="shared" si="62"/>
        <v>0</v>
      </c>
      <c r="W135" s="376">
        <f t="shared" si="62"/>
        <v>0</v>
      </c>
      <c r="X135" s="376">
        <f t="shared" si="62"/>
        <v>0</v>
      </c>
      <c r="Y135" s="376">
        <f t="shared" si="62"/>
        <v>0</v>
      </c>
      <c r="Z135" s="376">
        <f t="shared" si="62"/>
        <v>0</v>
      </c>
      <c r="AA135" s="376">
        <f t="shared" si="62"/>
        <v>0</v>
      </c>
      <c r="AB135" s="376">
        <f t="shared" si="62"/>
        <v>0</v>
      </c>
      <c r="AC135" s="376">
        <f t="shared" si="62"/>
        <v>0</v>
      </c>
      <c r="AD135" s="376">
        <f t="shared" si="62"/>
        <v>0</v>
      </c>
      <c r="AE135" s="376">
        <f t="shared" si="62"/>
        <v>0</v>
      </c>
      <c r="AF135" s="376">
        <f t="shared" si="62"/>
        <v>0</v>
      </c>
      <c r="AG135" s="376">
        <f t="shared" si="62"/>
        <v>0</v>
      </c>
      <c r="AH135" s="376">
        <f t="shared" si="62"/>
        <v>0</v>
      </c>
      <c r="AI135" s="376">
        <f t="shared" si="62"/>
        <v>0</v>
      </c>
      <c r="AJ135" s="376">
        <f t="shared" si="62"/>
        <v>0</v>
      </c>
      <c r="AK135" s="376">
        <f t="shared" si="62"/>
        <v>0</v>
      </c>
      <c r="AL135" s="376">
        <f t="shared" si="62"/>
        <v>0</v>
      </c>
      <c r="AM135" s="376">
        <f t="shared" si="62"/>
        <v>0</v>
      </c>
      <c r="AN135" s="376">
        <f t="shared" si="62"/>
        <v>0</v>
      </c>
      <c r="AO135" s="376">
        <f t="shared" si="62"/>
        <v>0</v>
      </c>
      <c r="AP135" s="376">
        <f t="shared" si="62"/>
        <v>0</v>
      </c>
    </row>
    <row r="136" spans="1:42" x14ac:dyDescent="0.2">
      <c r="A136" s="23" t="s">
        <v>214</v>
      </c>
      <c r="B136" s="241"/>
      <c r="C136" s="194">
        <f t="shared" ref="C136:AP136" si="63">C24</f>
        <v>0</v>
      </c>
      <c r="D136" s="376">
        <f t="shared" si="63"/>
        <v>0</v>
      </c>
      <c r="E136" s="376">
        <f t="shared" si="63"/>
        <v>0</v>
      </c>
      <c r="F136" s="376">
        <f t="shared" si="63"/>
        <v>0</v>
      </c>
      <c r="G136" s="376">
        <f t="shared" si="63"/>
        <v>0</v>
      </c>
      <c r="H136" s="376">
        <f t="shared" si="63"/>
        <v>0</v>
      </c>
      <c r="I136" s="376">
        <f t="shared" si="63"/>
        <v>0</v>
      </c>
      <c r="J136" s="376">
        <f t="shared" si="63"/>
        <v>0</v>
      </c>
      <c r="K136" s="376">
        <f t="shared" si="63"/>
        <v>0</v>
      </c>
      <c r="L136" s="376">
        <f t="shared" si="63"/>
        <v>0</v>
      </c>
      <c r="M136" s="376">
        <f t="shared" si="63"/>
        <v>0</v>
      </c>
      <c r="N136" s="376">
        <f t="shared" si="63"/>
        <v>0</v>
      </c>
      <c r="O136" s="376">
        <f t="shared" si="63"/>
        <v>0</v>
      </c>
      <c r="P136" s="376">
        <f t="shared" si="63"/>
        <v>0</v>
      </c>
      <c r="Q136" s="376">
        <f t="shared" si="63"/>
        <v>0</v>
      </c>
      <c r="R136" s="376">
        <f t="shared" si="63"/>
        <v>0</v>
      </c>
      <c r="S136" s="376">
        <f t="shared" si="63"/>
        <v>0</v>
      </c>
      <c r="T136" s="376">
        <f t="shared" si="63"/>
        <v>0</v>
      </c>
      <c r="U136" s="376">
        <f t="shared" si="63"/>
        <v>0</v>
      </c>
      <c r="V136" s="376">
        <f t="shared" si="63"/>
        <v>0</v>
      </c>
      <c r="W136" s="376">
        <f t="shared" si="63"/>
        <v>0</v>
      </c>
      <c r="X136" s="376">
        <f t="shared" si="63"/>
        <v>0</v>
      </c>
      <c r="Y136" s="376">
        <f t="shared" si="63"/>
        <v>0</v>
      </c>
      <c r="Z136" s="376">
        <f t="shared" si="63"/>
        <v>0</v>
      </c>
      <c r="AA136" s="376">
        <f t="shared" si="63"/>
        <v>0</v>
      </c>
      <c r="AB136" s="376">
        <f t="shared" si="63"/>
        <v>0</v>
      </c>
      <c r="AC136" s="376">
        <f t="shared" si="63"/>
        <v>0</v>
      </c>
      <c r="AD136" s="376">
        <f t="shared" si="63"/>
        <v>0</v>
      </c>
      <c r="AE136" s="376">
        <f t="shared" si="63"/>
        <v>0</v>
      </c>
      <c r="AF136" s="376">
        <f t="shared" si="63"/>
        <v>0</v>
      </c>
      <c r="AG136" s="376">
        <f t="shared" si="63"/>
        <v>0</v>
      </c>
      <c r="AH136" s="376">
        <f t="shared" si="63"/>
        <v>0</v>
      </c>
      <c r="AI136" s="376">
        <f t="shared" si="63"/>
        <v>0</v>
      </c>
      <c r="AJ136" s="376">
        <f t="shared" si="63"/>
        <v>0</v>
      </c>
      <c r="AK136" s="376">
        <f t="shared" si="63"/>
        <v>0</v>
      </c>
      <c r="AL136" s="376">
        <f t="shared" si="63"/>
        <v>0</v>
      </c>
      <c r="AM136" s="376">
        <f t="shared" si="63"/>
        <v>0</v>
      </c>
      <c r="AN136" s="376">
        <f t="shared" si="63"/>
        <v>0</v>
      </c>
      <c r="AO136" s="376">
        <f t="shared" si="63"/>
        <v>0</v>
      </c>
      <c r="AP136" s="376">
        <f t="shared" si="63"/>
        <v>0</v>
      </c>
    </row>
    <row r="137" spans="1:42" x14ac:dyDescent="0.2">
      <c r="A137" s="23" t="s">
        <v>207</v>
      </c>
      <c r="B137" s="241"/>
      <c r="C137" s="194">
        <f t="shared" ref="C137:AP137" si="64">C5</f>
        <v>0</v>
      </c>
      <c r="D137" s="194">
        <f t="shared" si="64"/>
        <v>0</v>
      </c>
      <c r="E137" s="194">
        <f t="shared" si="64"/>
        <v>0</v>
      </c>
      <c r="F137" s="194">
        <f t="shared" si="64"/>
        <v>0</v>
      </c>
      <c r="G137" s="194">
        <f t="shared" si="64"/>
        <v>0</v>
      </c>
      <c r="H137" s="194">
        <f t="shared" si="64"/>
        <v>0</v>
      </c>
      <c r="I137" s="194">
        <f t="shared" si="64"/>
        <v>0</v>
      </c>
      <c r="J137" s="194">
        <f t="shared" si="64"/>
        <v>0</v>
      </c>
      <c r="K137" s="194">
        <f t="shared" si="64"/>
        <v>0</v>
      </c>
      <c r="L137" s="194">
        <f t="shared" si="64"/>
        <v>0</v>
      </c>
      <c r="M137" s="194">
        <f t="shared" si="64"/>
        <v>0</v>
      </c>
      <c r="N137" s="194">
        <f t="shared" si="64"/>
        <v>0</v>
      </c>
      <c r="O137" s="194">
        <f t="shared" si="64"/>
        <v>0</v>
      </c>
      <c r="P137" s="194">
        <f t="shared" si="64"/>
        <v>0</v>
      </c>
      <c r="Q137" s="194">
        <f t="shared" si="64"/>
        <v>0</v>
      </c>
      <c r="R137" s="194">
        <f t="shared" si="64"/>
        <v>0</v>
      </c>
      <c r="S137" s="194">
        <f t="shared" si="64"/>
        <v>0</v>
      </c>
      <c r="T137" s="194">
        <f t="shared" si="64"/>
        <v>0</v>
      </c>
      <c r="U137" s="194">
        <f t="shared" si="64"/>
        <v>0</v>
      </c>
      <c r="V137" s="194">
        <f t="shared" si="64"/>
        <v>0</v>
      </c>
      <c r="W137" s="194">
        <f t="shared" si="64"/>
        <v>0</v>
      </c>
      <c r="X137" s="194">
        <f t="shared" si="64"/>
        <v>0</v>
      </c>
      <c r="Y137" s="194">
        <f t="shared" si="64"/>
        <v>0</v>
      </c>
      <c r="Z137" s="194">
        <f t="shared" si="64"/>
        <v>0</v>
      </c>
      <c r="AA137" s="194">
        <f t="shared" si="64"/>
        <v>0</v>
      </c>
      <c r="AB137" s="194">
        <f t="shared" si="64"/>
        <v>0</v>
      </c>
      <c r="AC137" s="194">
        <f t="shared" si="64"/>
        <v>0</v>
      </c>
      <c r="AD137" s="194">
        <f t="shared" si="64"/>
        <v>0</v>
      </c>
      <c r="AE137" s="194">
        <f t="shared" si="64"/>
        <v>0</v>
      </c>
      <c r="AF137" s="194">
        <f t="shared" si="64"/>
        <v>0</v>
      </c>
      <c r="AG137" s="194">
        <f t="shared" si="64"/>
        <v>0</v>
      </c>
      <c r="AH137" s="194">
        <f t="shared" si="64"/>
        <v>0</v>
      </c>
      <c r="AI137" s="194">
        <f t="shared" si="64"/>
        <v>0</v>
      </c>
      <c r="AJ137" s="194">
        <f t="shared" si="64"/>
        <v>0</v>
      </c>
      <c r="AK137" s="194">
        <f t="shared" si="64"/>
        <v>0</v>
      </c>
      <c r="AL137" s="194">
        <f t="shared" si="64"/>
        <v>0</v>
      </c>
      <c r="AM137" s="194">
        <f t="shared" si="64"/>
        <v>0</v>
      </c>
      <c r="AN137" s="194">
        <f t="shared" si="64"/>
        <v>0</v>
      </c>
      <c r="AO137" s="194">
        <f t="shared" si="64"/>
        <v>0</v>
      </c>
      <c r="AP137" s="194">
        <f t="shared" si="64"/>
        <v>0</v>
      </c>
    </row>
    <row r="138" spans="1:42" s="122" customFormat="1" x14ac:dyDescent="0.2">
      <c r="A138" s="4"/>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4" t="s">
        <v>205</v>
      </c>
      <c r="B139" s="196">
        <f>-(B135+NPV(NominalDiscountRate/100,C135:AP135))</f>
        <v>0</v>
      </c>
      <c r="C139" s="194"/>
      <c r="D139" s="194"/>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204</v>
      </c>
      <c r="B140" s="196">
        <f>NPV(NominalDiscountRate/100,C137:AP137)</f>
        <v>0</v>
      </c>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261</v>
      </c>
      <c r="B141" s="281">
        <f>IF(B140=0,0,B139/B140*100)</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c r="B142" s="268"/>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215</v>
      </c>
      <c r="B143" s="196">
        <f>NPV(NominalDiscountRate/100,C136:AP136)</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204</v>
      </c>
      <c r="B144" s="196">
        <f>B140</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262</v>
      </c>
      <c r="B145" s="281">
        <f>IF(B144=0,0,B143/B144*100)</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109" t="s">
        <v>362</v>
      </c>
      <c r="B147" s="288"/>
      <c r="C147" s="288"/>
      <c r="D147" s="288"/>
      <c r="E147" s="288"/>
      <c r="F147" s="288"/>
      <c r="G147" s="288"/>
      <c r="H147" s="288"/>
      <c r="I147" s="288"/>
      <c r="J147" s="288"/>
      <c r="K147" s="288"/>
      <c r="L147" s="288"/>
      <c r="M147" s="288"/>
      <c r="N147" s="288"/>
      <c r="O147" s="288"/>
      <c r="P147" s="288"/>
      <c r="Q147" s="288"/>
      <c r="R147" s="288"/>
      <c r="S147" s="288"/>
      <c r="T147" s="288"/>
      <c r="U147" s="288"/>
      <c r="V147" s="288"/>
      <c r="W147" s="288"/>
      <c r="X147" s="288"/>
      <c r="Y147" s="288"/>
      <c r="Z147" s="288"/>
      <c r="AA147" s="288"/>
      <c r="AB147" s="288"/>
      <c r="AC147" s="288"/>
      <c r="AD147" s="288"/>
      <c r="AE147" s="288"/>
      <c r="AF147" s="288"/>
      <c r="AG147" s="288"/>
      <c r="AH147" s="288"/>
      <c r="AI147" s="288"/>
      <c r="AJ147" s="288"/>
      <c r="AK147" s="288"/>
      <c r="AL147" s="288"/>
      <c r="AM147" s="288"/>
      <c r="AN147" s="288"/>
      <c r="AO147" s="288"/>
      <c r="AP147" s="288"/>
    </row>
    <row r="148" spans="1:42" s="204" customFormat="1" x14ac:dyDescent="0.2">
      <c r="A148" s="29" t="s">
        <v>42</v>
      </c>
    </row>
    <row r="149" spans="1:42" s="16" customFormat="1" x14ac:dyDescent="0.2">
      <c r="A149" s="118" t="s">
        <v>29</v>
      </c>
      <c r="B149" s="204"/>
      <c r="C149" s="188">
        <f t="shared" ref="C149:AP149" si="65">C55</f>
        <v>0</v>
      </c>
      <c r="D149" s="188">
        <f t="shared" si="65"/>
        <v>0</v>
      </c>
      <c r="E149" s="188">
        <f t="shared" si="65"/>
        <v>0</v>
      </c>
      <c r="F149" s="188">
        <f t="shared" si="65"/>
        <v>0</v>
      </c>
      <c r="G149" s="188">
        <f t="shared" si="65"/>
        <v>0</v>
      </c>
      <c r="H149" s="188">
        <f t="shared" si="65"/>
        <v>0</v>
      </c>
      <c r="I149" s="188">
        <f t="shared" si="65"/>
        <v>0</v>
      </c>
      <c r="J149" s="188">
        <f t="shared" si="65"/>
        <v>0</v>
      </c>
      <c r="K149" s="188">
        <f t="shared" si="65"/>
        <v>0</v>
      </c>
      <c r="L149" s="188">
        <f t="shared" si="65"/>
        <v>0</v>
      </c>
      <c r="M149" s="188">
        <f t="shared" si="65"/>
        <v>0</v>
      </c>
      <c r="N149" s="188">
        <f t="shared" si="65"/>
        <v>0</v>
      </c>
      <c r="O149" s="188">
        <f t="shared" si="65"/>
        <v>0</v>
      </c>
      <c r="P149" s="188">
        <f t="shared" si="65"/>
        <v>0</v>
      </c>
      <c r="Q149" s="188">
        <f t="shared" si="65"/>
        <v>0</v>
      </c>
      <c r="R149" s="188">
        <f t="shared" si="65"/>
        <v>0</v>
      </c>
      <c r="S149" s="188">
        <f t="shared" si="65"/>
        <v>0</v>
      </c>
      <c r="T149" s="188">
        <f t="shared" si="65"/>
        <v>0</v>
      </c>
      <c r="U149" s="188">
        <f t="shared" si="65"/>
        <v>0</v>
      </c>
      <c r="V149" s="188">
        <f t="shared" si="65"/>
        <v>0</v>
      </c>
      <c r="W149" s="188">
        <f t="shared" si="65"/>
        <v>0</v>
      </c>
      <c r="X149" s="188">
        <f t="shared" si="65"/>
        <v>0</v>
      </c>
      <c r="Y149" s="188">
        <f t="shared" si="65"/>
        <v>0</v>
      </c>
      <c r="Z149" s="188">
        <f t="shared" si="65"/>
        <v>0</v>
      </c>
      <c r="AA149" s="188">
        <f t="shared" si="65"/>
        <v>0</v>
      </c>
      <c r="AB149" s="188">
        <f t="shared" si="65"/>
        <v>0</v>
      </c>
      <c r="AC149" s="188">
        <f t="shared" si="65"/>
        <v>0</v>
      </c>
      <c r="AD149" s="188">
        <f t="shared" si="65"/>
        <v>0</v>
      </c>
      <c r="AE149" s="188">
        <f t="shared" si="65"/>
        <v>0</v>
      </c>
      <c r="AF149" s="188">
        <f t="shared" si="65"/>
        <v>0</v>
      </c>
      <c r="AG149" s="188">
        <f t="shared" si="65"/>
        <v>0</v>
      </c>
      <c r="AH149" s="188">
        <f t="shared" si="65"/>
        <v>0</v>
      </c>
      <c r="AI149" s="188">
        <f t="shared" si="65"/>
        <v>0</v>
      </c>
      <c r="AJ149" s="188">
        <f t="shared" si="65"/>
        <v>0</v>
      </c>
      <c r="AK149" s="188">
        <f t="shared" si="65"/>
        <v>0</v>
      </c>
      <c r="AL149" s="188">
        <f t="shared" si="65"/>
        <v>0</v>
      </c>
      <c r="AM149" s="188">
        <f t="shared" si="65"/>
        <v>0</v>
      </c>
      <c r="AN149" s="188">
        <f t="shared" si="65"/>
        <v>0</v>
      </c>
      <c r="AO149" s="188">
        <f t="shared" si="65"/>
        <v>0</v>
      </c>
      <c r="AP149" s="188">
        <f t="shared" si="65"/>
        <v>0</v>
      </c>
    </row>
    <row r="150" spans="1:42" s="16" customFormat="1" x14ac:dyDescent="0.2">
      <c r="A150" s="118" t="s">
        <v>38</v>
      </c>
      <c r="B150" s="204"/>
      <c r="C150" s="188">
        <f t="shared" ref="C150:AP150" si="66">C690</f>
        <v>0</v>
      </c>
      <c r="D150" s="188">
        <f t="shared" si="66"/>
        <v>0</v>
      </c>
      <c r="E150" s="188">
        <f t="shared" si="66"/>
        <v>0</v>
      </c>
      <c r="F150" s="188">
        <f t="shared" si="66"/>
        <v>0</v>
      </c>
      <c r="G150" s="188">
        <f t="shared" si="66"/>
        <v>0</v>
      </c>
      <c r="H150" s="188">
        <f t="shared" si="66"/>
        <v>0</v>
      </c>
      <c r="I150" s="188">
        <f t="shared" si="66"/>
        <v>0</v>
      </c>
      <c r="J150" s="188">
        <f t="shared" si="66"/>
        <v>0</v>
      </c>
      <c r="K150" s="188">
        <f t="shared" si="66"/>
        <v>0</v>
      </c>
      <c r="L150" s="188">
        <f t="shared" si="66"/>
        <v>0</v>
      </c>
      <c r="M150" s="188">
        <f t="shared" si="66"/>
        <v>0</v>
      </c>
      <c r="N150" s="188">
        <f t="shared" si="66"/>
        <v>0</v>
      </c>
      <c r="O150" s="188">
        <f t="shared" si="66"/>
        <v>0</v>
      </c>
      <c r="P150" s="188">
        <f t="shared" si="66"/>
        <v>0</v>
      </c>
      <c r="Q150" s="188">
        <f t="shared" si="66"/>
        <v>0</v>
      </c>
      <c r="R150" s="188">
        <f t="shared" si="66"/>
        <v>0</v>
      </c>
      <c r="S150" s="188">
        <f t="shared" si="66"/>
        <v>0</v>
      </c>
      <c r="T150" s="188">
        <f t="shared" si="66"/>
        <v>0</v>
      </c>
      <c r="U150" s="188">
        <f t="shared" si="66"/>
        <v>0</v>
      </c>
      <c r="V150" s="188">
        <f t="shared" si="66"/>
        <v>0</v>
      </c>
      <c r="W150" s="188">
        <f t="shared" si="66"/>
        <v>0</v>
      </c>
      <c r="X150" s="188">
        <f t="shared" si="66"/>
        <v>0</v>
      </c>
      <c r="Y150" s="188">
        <f t="shared" si="66"/>
        <v>0</v>
      </c>
      <c r="Z150" s="188">
        <f t="shared" si="66"/>
        <v>0</v>
      </c>
      <c r="AA150" s="188">
        <f t="shared" si="66"/>
        <v>0</v>
      </c>
      <c r="AB150" s="188">
        <f t="shared" si="66"/>
        <v>0</v>
      </c>
      <c r="AC150" s="188">
        <f t="shared" si="66"/>
        <v>0</v>
      </c>
      <c r="AD150" s="188">
        <f t="shared" si="66"/>
        <v>0</v>
      </c>
      <c r="AE150" s="188">
        <f t="shared" si="66"/>
        <v>0</v>
      </c>
      <c r="AF150" s="188">
        <f t="shared" si="66"/>
        <v>0</v>
      </c>
      <c r="AG150" s="188">
        <f t="shared" si="66"/>
        <v>0</v>
      </c>
      <c r="AH150" s="188">
        <f t="shared" si="66"/>
        <v>0</v>
      </c>
      <c r="AI150" s="188">
        <f t="shared" si="66"/>
        <v>0</v>
      </c>
      <c r="AJ150" s="188">
        <f t="shared" si="66"/>
        <v>0</v>
      </c>
      <c r="AK150" s="188">
        <f t="shared" si="66"/>
        <v>0</v>
      </c>
      <c r="AL150" s="188">
        <f t="shared" si="66"/>
        <v>0</v>
      </c>
      <c r="AM150" s="188">
        <f t="shared" si="66"/>
        <v>0</v>
      </c>
      <c r="AN150" s="188">
        <f t="shared" si="66"/>
        <v>0</v>
      </c>
      <c r="AO150" s="188">
        <f t="shared" si="66"/>
        <v>0</v>
      </c>
      <c r="AP150" s="188">
        <f t="shared" si="66"/>
        <v>0</v>
      </c>
    </row>
    <row r="151" spans="1:42" s="16" customFormat="1" x14ac:dyDescent="0.2">
      <c r="A151" s="118" t="s">
        <v>30</v>
      </c>
      <c r="B151" s="204"/>
      <c r="C151" s="188">
        <f t="shared" ref="C151:AP151" si="67">-C551</f>
        <v>0</v>
      </c>
      <c r="D151" s="188">
        <f t="shared" si="67"/>
        <v>0</v>
      </c>
      <c r="E151" s="188">
        <f t="shared" si="67"/>
        <v>0</v>
      </c>
      <c r="F151" s="188">
        <f t="shared" si="67"/>
        <v>0</v>
      </c>
      <c r="G151" s="188">
        <f t="shared" si="67"/>
        <v>0</v>
      </c>
      <c r="H151" s="188">
        <f t="shared" si="67"/>
        <v>0</v>
      </c>
      <c r="I151" s="188">
        <f t="shared" si="67"/>
        <v>0</v>
      </c>
      <c r="J151" s="188">
        <f t="shared" si="67"/>
        <v>0</v>
      </c>
      <c r="K151" s="188">
        <f t="shared" si="67"/>
        <v>0</v>
      </c>
      <c r="L151" s="188">
        <f t="shared" si="67"/>
        <v>0</v>
      </c>
      <c r="M151" s="188">
        <f t="shared" si="67"/>
        <v>0</v>
      </c>
      <c r="N151" s="188">
        <f t="shared" si="67"/>
        <v>0</v>
      </c>
      <c r="O151" s="188">
        <f t="shared" si="67"/>
        <v>0</v>
      </c>
      <c r="P151" s="188">
        <f t="shared" si="67"/>
        <v>0</v>
      </c>
      <c r="Q151" s="188">
        <f t="shared" si="67"/>
        <v>0</v>
      </c>
      <c r="R151" s="188">
        <f t="shared" si="67"/>
        <v>0</v>
      </c>
      <c r="S151" s="188">
        <f t="shared" si="67"/>
        <v>0</v>
      </c>
      <c r="T151" s="188">
        <f t="shared" si="67"/>
        <v>0</v>
      </c>
      <c r="U151" s="188">
        <f t="shared" si="67"/>
        <v>0</v>
      </c>
      <c r="V151" s="188">
        <f t="shared" si="67"/>
        <v>0</v>
      </c>
      <c r="W151" s="188">
        <f t="shared" si="67"/>
        <v>0</v>
      </c>
      <c r="X151" s="188">
        <f t="shared" si="67"/>
        <v>0</v>
      </c>
      <c r="Y151" s="188">
        <f t="shared" si="67"/>
        <v>0</v>
      </c>
      <c r="Z151" s="188">
        <f t="shared" si="67"/>
        <v>0</v>
      </c>
      <c r="AA151" s="188">
        <f t="shared" si="67"/>
        <v>0</v>
      </c>
      <c r="AB151" s="188">
        <f t="shared" si="67"/>
        <v>0</v>
      </c>
      <c r="AC151" s="188">
        <f t="shared" si="67"/>
        <v>0</v>
      </c>
      <c r="AD151" s="188">
        <f t="shared" si="67"/>
        <v>0</v>
      </c>
      <c r="AE151" s="188">
        <f t="shared" si="67"/>
        <v>0</v>
      </c>
      <c r="AF151" s="188">
        <f t="shared" si="67"/>
        <v>0</v>
      </c>
      <c r="AG151" s="188">
        <f t="shared" si="67"/>
        <v>0</v>
      </c>
      <c r="AH151" s="188">
        <f t="shared" si="67"/>
        <v>0</v>
      </c>
      <c r="AI151" s="188">
        <f t="shared" si="67"/>
        <v>0</v>
      </c>
      <c r="AJ151" s="188">
        <f t="shared" si="67"/>
        <v>0</v>
      </c>
      <c r="AK151" s="188">
        <f t="shared" si="67"/>
        <v>0</v>
      </c>
      <c r="AL151" s="188">
        <f t="shared" si="67"/>
        <v>0</v>
      </c>
      <c r="AM151" s="188">
        <f t="shared" si="67"/>
        <v>0</v>
      </c>
      <c r="AN151" s="188">
        <f t="shared" si="67"/>
        <v>0</v>
      </c>
      <c r="AO151" s="188">
        <f t="shared" si="67"/>
        <v>0</v>
      </c>
      <c r="AP151" s="188">
        <f t="shared" si="67"/>
        <v>0</v>
      </c>
    </row>
    <row r="152" spans="1:42" s="9" customFormat="1" x14ac:dyDescent="0.2">
      <c r="A152" s="118" t="s">
        <v>33</v>
      </c>
      <c r="B152" s="204"/>
      <c r="C152" s="163">
        <f t="shared" ref="C152:AP152" si="68">IF(C$2&lt;=analysis_period,-C275-C305-C331-C357,0)</f>
        <v>0</v>
      </c>
      <c r="D152" s="163">
        <f t="shared" si="68"/>
        <v>0</v>
      </c>
      <c r="E152" s="163">
        <f t="shared" si="68"/>
        <v>0</v>
      </c>
      <c r="F152" s="163">
        <f t="shared" si="68"/>
        <v>0</v>
      </c>
      <c r="G152" s="163">
        <f t="shared" si="68"/>
        <v>0</v>
      </c>
      <c r="H152" s="163">
        <f t="shared" si="68"/>
        <v>0</v>
      </c>
      <c r="I152" s="163">
        <f t="shared" si="68"/>
        <v>0</v>
      </c>
      <c r="J152" s="163">
        <f t="shared" si="68"/>
        <v>0</v>
      </c>
      <c r="K152" s="163">
        <f t="shared" si="68"/>
        <v>0</v>
      </c>
      <c r="L152" s="163">
        <f t="shared" si="68"/>
        <v>0</v>
      </c>
      <c r="M152" s="163">
        <f t="shared" si="68"/>
        <v>0</v>
      </c>
      <c r="N152" s="163">
        <f t="shared" si="68"/>
        <v>0</v>
      </c>
      <c r="O152" s="163">
        <f t="shared" si="68"/>
        <v>0</v>
      </c>
      <c r="P152" s="163">
        <f t="shared" si="68"/>
        <v>0</v>
      </c>
      <c r="Q152" s="163">
        <f t="shared" si="68"/>
        <v>0</v>
      </c>
      <c r="R152" s="163">
        <f t="shared" si="68"/>
        <v>0</v>
      </c>
      <c r="S152" s="163">
        <f t="shared" si="68"/>
        <v>0</v>
      </c>
      <c r="T152" s="163">
        <f t="shared" si="68"/>
        <v>0</v>
      </c>
      <c r="U152" s="163">
        <f t="shared" si="68"/>
        <v>0</v>
      </c>
      <c r="V152" s="163">
        <f t="shared" si="68"/>
        <v>0</v>
      </c>
      <c r="W152" s="163">
        <f t="shared" si="68"/>
        <v>0</v>
      </c>
      <c r="X152" s="163">
        <f t="shared" si="68"/>
        <v>0</v>
      </c>
      <c r="Y152" s="163">
        <f t="shared" si="68"/>
        <v>0</v>
      </c>
      <c r="Z152" s="163">
        <f t="shared" si="68"/>
        <v>0</v>
      </c>
      <c r="AA152" s="163">
        <f t="shared" si="68"/>
        <v>0</v>
      </c>
      <c r="AB152" s="163">
        <f t="shared" si="68"/>
        <v>0</v>
      </c>
      <c r="AC152" s="163">
        <f t="shared" si="68"/>
        <v>0</v>
      </c>
      <c r="AD152" s="163">
        <f t="shared" si="68"/>
        <v>0</v>
      </c>
      <c r="AE152" s="163">
        <f t="shared" si="68"/>
        <v>0</v>
      </c>
      <c r="AF152" s="163">
        <f t="shared" si="68"/>
        <v>0</v>
      </c>
      <c r="AG152" s="163">
        <f t="shared" si="68"/>
        <v>0</v>
      </c>
      <c r="AH152" s="163">
        <f t="shared" si="68"/>
        <v>0</v>
      </c>
      <c r="AI152" s="163">
        <f t="shared" si="68"/>
        <v>0</v>
      </c>
      <c r="AJ152" s="163">
        <f t="shared" si="68"/>
        <v>0</v>
      </c>
      <c r="AK152" s="163">
        <f t="shared" si="68"/>
        <v>0</v>
      </c>
      <c r="AL152" s="163">
        <f t="shared" si="68"/>
        <v>0</v>
      </c>
      <c r="AM152" s="163">
        <f t="shared" si="68"/>
        <v>0</v>
      </c>
      <c r="AN152" s="163">
        <f t="shared" si="68"/>
        <v>0</v>
      </c>
      <c r="AO152" s="163">
        <f t="shared" si="68"/>
        <v>0</v>
      </c>
      <c r="AP152" s="163">
        <f t="shared" si="68"/>
        <v>0</v>
      </c>
    </row>
    <row r="153" spans="1:42" s="16" customFormat="1" x14ac:dyDescent="0.2">
      <c r="A153" s="118" t="s">
        <v>187</v>
      </c>
      <c r="B153" s="204"/>
      <c r="C153" s="188">
        <f t="shared" ref="C153:AP153" si="69">SUM(C149:C152)</f>
        <v>0</v>
      </c>
      <c r="D153" s="188">
        <f t="shared" si="69"/>
        <v>0</v>
      </c>
      <c r="E153" s="188">
        <f t="shared" si="69"/>
        <v>0</v>
      </c>
      <c r="F153" s="188">
        <f t="shared" si="69"/>
        <v>0</v>
      </c>
      <c r="G153" s="188">
        <f t="shared" si="69"/>
        <v>0</v>
      </c>
      <c r="H153" s="188">
        <f t="shared" si="69"/>
        <v>0</v>
      </c>
      <c r="I153" s="188">
        <f t="shared" si="69"/>
        <v>0</v>
      </c>
      <c r="J153" s="188">
        <f t="shared" si="69"/>
        <v>0</v>
      </c>
      <c r="K153" s="188">
        <f t="shared" si="69"/>
        <v>0</v>
      </c>
      <c r="L153" s="188">
        <f t="shared" si="69"/>
        <v>0</v>
      </c>
      <c r="M153" s="188">
        <f t="shared" si="69"/>
        <v>0</v>
      </c>
      <c r="N153" s="188">
        <f t="shared" si="69"/>
        <v>0</v>
      </c>
      <c r="O153" s="188">
        <f t="shared" si="69"/>
        <v>0</v>
      </c>
      <c r="P153" s="188">
        <f t="shared" si="69"/>
        <v>0</v>
      </c>
      <c r="Q153" s="188">
        <f t="shared" si="69"/>
        <v>0</v>
      </c>
      <c r="R153" s="188">
        <f t="shared" si="69"/>
        <v>0</v>
      </c>
      <c r="S153" s="188">
        <f t="shared" si="69"/>
        <v>0</v>
      </c>
      <c r="T153" s="188">
        <f t="shared" si="69"/>
        <v>0</v>
      </c>
      <c r="U153" s="188">
        <f t="shared" si="69"/>
        <v>0</v>
      </c>
      <c r="V153" s="188">
        <f t="shared" si="69"/>
        <v>0</v>
      </c>
      <c r="W153" s="188">
        <f t="shared" si="69"/>
        <v>0</v>
      </c>
      <c r="X153" s="188">
        <f t="shared" si="69"/>
        <v>0</v>
      </c>
      <c r="Y153" s="188">
        <f t="shared" si="69"/>
        <v>0</v>
      </c>
      <c r="Z153" s="188">
        <f t="shared" si="69"/>
        <v>0</v>
      </c>
      <c r="AA153" s="188">
        <f t="shared" si="69"/>
        <v>0</v>
      </c>
      <c r="AB153" s="188">
        <f t="shared" si="69"/>
        <v>0</v>
      </c>
      <c r="AC153" s="188">
        <f t="shared" si="69"/>
        <v>0</v>
      </c>
      <c r="AD153" s="188">
        <f t="shared" si="69"/>
        <v>0</v>
      </c>
      <c r="AE153" s="188">
        <f t="shared" si="69"/>
        <v>0</v>
      </c>
      <c r="AF153" s="188">
        <f t="shared" si="69"/>
        <v>0</v>
      </c>
      <c r="AG153" s="188">
        <f t="shared" si="69"/>
        <v>0</v>
      </c>
      <c r="AH153" s="188">
        <f t="shared" si="69"/>
        <v>0</v>
      </c>
      <c r="AI153" s="188">
        <f t="shared" si="69"/>
        <v>0</v>
      </c>
      <c r="AJ153" s="188">
        <f t="shared" si="69"/>
        <v>0</v>
      </c>
      <c r="AK153" s="188">
        <f t="shared" si="69"/>
        <v>0</v>
      </c>
      <c r="AL153" s="188">
        <f t="shared" si="69"/>
        <v>0</v>
      </c>
      <c r="AM153" s="188">
        <f t="shared" si="69"/>
        <v>0</v>
      </c>
      <c r="AN153" s="188">
        <f t="shared" si="69"/>
        <v>0</v>
      </c>
      <c r="AO153" s="188">
        <f t="shared" si="69"/>
        <v>0</v>
      </c>
      <c r="AP153" s="188">
        <f t="shared" si="69"/>
        <v>0</v>
      </c>
    </row>
    <row r="154" spans="1:42" s="16" customFormat="1" x14ac:dyDescent="0.2">
      <c r="A154" s="118" t="str">
        <f>Inputs!B115</f>
        <v>Investment Based Incentive (IBI)</v>
      </c>
      <c r="B154" s="204"/>
    </row>
    <row r="155" spans="1:42" s="16" customFormat="1" x14ac:dyDescent="0.2">
      <c r="A155" s="120" t="str">
        <f>Inputs!B116</f>
        <v>As fixed amount</v>
      </c>
      <c r="B155" s="204"/>
    </row>
    <row r="156" spans="1:42" s="204" customFormat="1" x14ac:dyDescent="0.2">
      <c r="A156" s="107" t="s">
        <v>4</v>
      </c>
      <c r="C156" s="188">
        <f>IF(ibi_fed_amount_tax_sta="Yes",C509,0)</f>
        <v>0</v>
      </c>
    </row>
    <row r="157" spans="1:42" s="204" customFormat="1" x14ac:dyDescent="0.2">
      <c r="A157" s="107" t="s">
        <v>5</v>
      </c>
      <c r="C157" s="188">
        <f>IF(ibi_sta_amount_tax_sta="Yes",C510,0)</f>
        <v>0</v>
      </c>
    </row>
    <row r="158" spans="1:42" s="204" customFormat="1" x14ac:dyDescent="0.2">
      <c r="A158" s="107" t="s">
        <v>185</v>
      </c>
      <c r="C158" s="188">
        <f>IF(ibi_uti_amount_tax_sta="Yes",C511,0)</f>
        <v>0</v>
      </c>
    </row>
    <row r="159" spans="1:42" s="122" customFormat="1" x14ac:dyDescent="0.2">
      <c r="A159" s="107" t="s">
        <v>186</v>
      </c>
      <c r="C159" s="163">
        <f>IF(ibi_oth_amount_tax_sta="Yes",C512,0)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07"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tr">
        <f>Inputs!B121</f>
        <v>As percentage</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4</v>
      </c>
      <c r="C162" s="188">
        <f>IF(ibi_fed_percent_tax_sta="Yes",C515,0)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5</v>
      </c>
      <c r="C163" s="188">
        <f>IF(ibi_fed_percent_tax_sta="Yes",C516,0)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7" t="s">
        <v>185</v>
      </c>
      <c r="C164" s="188">
        <f>IF(ibi_fed_percent_tax_sta="Yes",C517,0)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186</v>
      </c>
      <c r="C165" s="163">
        <f>IF(ibi_fed_percent_tax_sta="Yes",C518,0)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7" t="s">
        <v>13</v>
      </c>
      <c r="C166" s="189">
        <f>SUM(C162:C165)</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18" t="str">
        <f>Inputs!B126</f>
        <v>Capacity Based Incentive (CBI)</v>
      </c>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0" t="s">
        <v>4</v>
      </c>
      <c r="C168" s="162">
        <f>IF(cbi_fed_tax_sta="Yes",C522,0)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5</v>
      </c>
      <c r="C169" s="162">
        <f>IF(cbi_fed_tax_sta="Yes",C523,0)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20" t="s">
        <v>185</v>
      </c>
      <c r="C170" s="162">
        <f>IF(cbi_fed_tax_sta="Yes",C524,0)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20" t="s">
        <v>186</v>
      </c>
      <c r="C171" s="163">
        <f>IF(cbi_fed_tax_sta="Yes",C525,0)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20" t="s">
        <v>13</v>
      </c>
      <c r="C172" s="189">
        <f>SUM(C168:C171)</f>
        <v>0</v>
      </c>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18" t="str">
        <f>Inputs!B131</f>
        <v>Production Based Incentive (PBI)</v>
      </c>
      <c r="C173" s="28"/>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x14ac:dyDescent="0.2">
      <c r="A174" s="120" t="s">
        <v>4</v>
      </c>
      <c r="B174" s="122"/>
      <c r="C174" s="162">
        <f t="shared" ref="C174:AP174" si="70">IF(AND(pbi_fed_tax_sta="Yes",pbi_fed_for_ds="No"),C532,0)</f>
        <v>0</v>
      </c>
      <c r="D174" s="162">
        <f t="shared" si="70"/>
        <v>0</v>
      </c>
      <c r="E174" s="162">
        <f t="shared" si="70"/>
        <v>0</v>
      </c>
      <c r="F174" s="162">
        <f t="shared" si="70"/>
        <v>0</v>
      </c>
      <c r="G174" s="162">
        <f t="shared" si="70"/>
        <v>0</v>
      </c>
      <c r="H174" s="162">
        <f t="shared" si="70"/>
        <v>0</v>
      </c>
      <c r="I174" s="162">
        <f t="shared" si="70"/>
        <v>0</v>
      </c>
      <c r="J174" s="162">
        <f t="shared" si="70"/>
        <v>0</v>
      </c>
      <c r="K174" s="162">
        <f t="shared" si="70"/>
        <v>0</v>
      </c>
      <c r="L174" s="162">
        <f t="shared" si="70"/>
        <v>0</v>
      </c>
      <c r="M174" s="162">
        <f t="shared" si="70"/>
        <v>0</v>
      </c>
      <c r="N174" s="162">
        <f t="shared" si="70"/>
        <v>0</v>
      </c>
      <c r="O174" s="162">
        <f t="shared" si="70"/>
        <v>0</v>
      </c>
      <c r="P174" s="162">
        <f t="shared" si="70"/>
        <v>0</v>
      </c>
      <c r="Q174" s="162">
        <f t="shared" si="70"/>
        <v>0</v>
      </c>
      <c r="R174" s="162">
        <f t="shared" si="70"/>
        <v>0</v>
      </c>
      <c r="S174" s="162">
        <f t="shared" si="70"/>
        <v>0</v>
      </c>
      <c r="T174" s="162">
        <f t="shared" si="70"/>
        <v>0</v>
      </c>
      <c r="U174" s="162">
        <f t="shared" si="70"/>
        <v>0</v>
      </c>
      <c r="V174" s="162">
        <f t="shared" si="70"/>
        <v>0</v>
      </c>
      <c r="W174" s="162">
        <f t="shared" si="70"/>
        <v>0</v>
      </c>
      <c r="X174" s="162">
        <f t="shared" si="70"/>
        <v>0</v>
      </c>
      <c r="Y174" s="162">
        <f t="shared" si="70"/>
        <v>0</v>
      </c>
      <c r="Z174" s="162">
        <f t="shared" si="70"/>
        <v>0</v>
      </c>
      <c r="AA174" s="162">
        <f t="shared" si="70"/>
        <v>0</v>
      </c>
      <c r="AB174" s="162">
        <f t="shared" si="70"/>
        <v>0</v>
      </c>
      <c r="AC174" s="162">
        <f t="shared" si="70"/>
        <v>0</v>
      </c>
      <c r="AD174" s="162">
        <f t="shared" si="70"/>
        <v>0</v>
      </c>
      <c r="AE174" s="162">
        <f t="shared" si="70"/>
        <v>0</v>
      </c>
      <c r="AF174" s="162">
        <f t="shared" si="70"/>
        <v>0</v>
      </c>
      <c r="AG174" s="162">
        <f t="shared" si="70"/>
        <v>0</v>
      </c>
      <c r="AH174" s="162">
        <f t="shared" si="70"/>
        <v>0</v>
      </c>
      <c r="AI174" s="162">
        <f t="shared" si="70"/>
        <v>0</v>
      </c>
      <c r="AJ174" s="162">
        <f t="shared" si="70"/>
        <v>0</v>
      </c>
      <c r="AK174" s="162">
        <f t="shared" si="70"/>
        <v>0</v>
      </c>
      <c r="AL174" s="162">
        <f t="shared" si="70"/>
        <v>0</v>
      </c>
      <c r="AM174" s="162">
        <f t="shared" si="70"/>
        <v>0</v>
      </c>
      <c r="AN174" s="162">
        <f t="shared" si="70"/>
        <v>0</v>
      </c>
      <c r="AO174" s="162">
        <f t="shared" si="70"/>
        <v>0</v>
      </c>
      <c r="AP174" s="162">
        <f t="shared" si="70"/>
        <v>0</v>
      </c>
    </row>
    <row r="175" spans="1:42" x14ac:dyDescent="0.2">
      <c r="A175" s="120" t="s">
        <v>5</v>
      </c>
      <c r="B175" s="122"/>
      <c r="C175" s="162">
        <f t="shared" ref="C175:AP175" si="71">IF(AND(pbi_sta_tax_sta="Yes",pbi_sta_for_ds="No"),C536,0)</f>
        <v>0</v>
      </c>
      <c r="D175" s="162">
        <f t="shared" si="71"/>
        <v>0</v>
      </c>
      <c r="E175" s="162">
        <f t="shared" si="71"/>
        <v>0</v>
      </c>
      <c r="F175" s="162">
        <f t="shared" si="71"/>
        <v>0</v>
      </c>
      <c r="G175" s="162">
        <f t="shared" si="71"/>
        <v>0</v>
      </c>
      <c r="H175" s="162">
        <f t="shared" si="71"/>
        <v>0</v>
      </c>
      <c r="I175" s="162">
        <f t="shared" si="71"/>
        <v>0</v>
      </c>
      <c r="J175" s="162">
        <f t="shared" si="71"/>
        <v>0</v>
      </c>
      <c r="K175" s="162">
        <f t="shared" si="71"/>
        <v>0</v>
      </c>
      <c r="L175" s="162">
        <f t="shared" si="71"/>
        <v>0</v>
      </c>
      <c r="M175" s="162">
        <f t="shared" si="71"/>
        <v>0</v>
      </c>
      <c r="N175" s="162">
        <f t="shared" si="71"/>
        <v>0</v>
      </c>
      <c r="O175" s="162">
        <f t="shared" si="71"/>
        <v>0</v>
      </c>
      <c r="P175" s="162">
        <f t="shared" si="71"/>
        <v>0</v>
      </c>
      <c r="Q175" s="162">
        <f t="shared" si="71"/>
        <v>0</v>
      </c>
      <c r="R175" s="162">
        <f t="shared" si="71"/>
        <v>0</v>
      </c>
      <c r="S175" s="162">
        <f t="shared" si="71"/>
        <v>0</v>
      </c>
      <c r="T175" s="162">
        <f t="shared" si="71"/>
        <v>0</v>
      </c>
      <c r="U175" s="162">
        <f t="shared" si="71"/>
        <v>0</v>
      </c>
      <c r="V175" s="162">
        <f t="shared" si="71"/>
        <v>0</v>
      </c>
      <c r="W175" s="162">
        <f t="shared" si="71"/>
        <v>0</v>
      </c>
      <c r="X175" s="162">
        <f t="shared" si="71"/>
        <v>0</v>
      </c>
      <c r="Y175" s="162">
        <f t="shared" si="71"/>
        <v>0</v>
      </c>
      <c r="Z175" s="162">
        <f t="shared" si="71"/>
        <v>0</v>
      </c>
      <c r="AA175" s="162">
        <f t="shared" si="71"/>
        <v>0</v>
      </c>
      <c r="AB175" s="162">
        <f t="shared" si="71"/>
        <v>0</v>
      </c>
      <c r="AC175" s="162">
        <f t="shared" si="71"/>
        <v>0</v>
      </c>
      <c r="AD175" s="162">
        <f t="shared" si="71"/>
        <v>0</v>
      </c>
      <c r="AE175" s="162">
        <f t="shared" si="71"/>
        <v>0</v>
      </c>
      <c r="AF175" s="162">
        <f t="shared" si="71"/>
        <v>0</v>
      </c>
      <c r="AG175" s="162">
        <f t="shared" si="71"/>
        <v>0</v>
      </c>
      <c r="AH175" s="162">
        <f t="shared" si="71"/>
        <v>0</v>
      </c>
      <c r="AI175" s="162">
        <f t="shared" si="71"/>
        <v>0</v>
      </c>
      <c r="AJ175" s="162">
        <f t="shared" si="71"/>
        <v>0</v>
      </c>
      <c r="AK175" s="162">
        <f t="shared" si="71"/>
        <v>0</v>
      </c>
      <c r="AL175" s="162">
        <f t="shared" si="71"/>
        <v>0</v>
      </c>
      <c r="AM175" s="162">
        <f t="shared" si="71"/>
        <v>0</v>
      </c>
      <c r="AN175" s="162">
        <f t="shared" si="71"/>
        <v>0</v>
      </c>
      <c r="AO175" s="162">
        <f t="shared" si="71"/>
        <v>0</v>
      </c>
      <c r="AP175" s="162">
        <f t="shared" si="71"/>
        <v>0</v>
      </c>
    </row>
    <row r="176" spans="1:42" x14ac:dyDescent="0.2">
      <c r="A176" s="120" t="s">
        <v>185</v>
      </c>
      <c r="B176" s="122"/>
      <c r="C176" s="162">
        <f t="shared" ref="C176:AP176" si="72">IF(AND(pbi_uti_tax_sta="Yes",pbi_uti_for_ds="No"),C540,0)</f>
        <v>0</v>
      </c>
      <c r="D176" s="162">
        <f t="shared" si="72"/>
        <v>0</v>
      </c>
      <c r="E176" s="162">
        <f t="shared" si="72"/>
        <v>0</v>
      </c>
      <c r="F176" s="162">
        <f t="shared" si="72"/>
        <v>0</v>
      </c>
      <c r="G176" s="162">
        <f t="shared" si="72"/>
        <v>0</v>
      </c>
      <c r="H176" s="162">
        <f t="shared" si="72"/>
        <v>0</v>
      </c>
      <c r="I176" s="162">
        <f t="shared" si="72"/>
        <v>0</v>
      </c>
      <c r="J176" s="162">
        <f t="shared" si="72"/>
        <v>0</v>
      </c>
      <c r="K176" s="162">
        <f t="shared" si="72"/>
        <v>0</v>
      </c>
      <c r="L176" s="162">
        <f t="shared" si="72"/>
        <v>0</v>
      </c>
      <c r="M176" s="162">
        <f t="shared" si="72"/>
        <v>0</v>
      </c>
      <c r="N176" s="162">
        <f t="shared" si="72"/>
        <v>0</v>
      </c>
      <c r="O176" s="162">
        <f t="shared" si="72"/>
        <v>0</v>
      </c>
      <c r="P176" s="162">
        <f t="shared" si="72"/>
        <v>0</v>
      </c>
      <c r="Q176" s="162">
        <f t="shared" si="72"/>
        <v>0</v>
      </c>
      <c r="R176" s="162">
        <f t="shared" si="72"/>
        <v>0</v>
      </c>
      <c r="S176" s="162">
        <f t="shared" si="72"/>
        <v>0</v>
      </c>
      <c r="T176" s="162">
        <f t="shared" si="72"/>
        <v>0</v>
      </c>
      <c r="U176" s="162">
        <f t="shared" si="72"/>
        <v>0</v>
      </c>
      <c r="V176" s="162">
        <f t="shared" si="72"/>
        <v>0</v>
      </c>
      <c r="W176" s="162">
        <f t="shared" si="72"/>
        <v>0</v>
      </c>
      <c r="X176" s="162">
        <f t="shared" si="72"/>
        <v>0</v>
      </c>
      <c r="Y176" s="162">
        <f t="shared" si="72"/>
        <v>0</v>
      </c>
      <c r="Z176" s="162">
        <f t="shared" si="72"/>
        <v>0</v>
      </c>
      <c r="AA176" s="162">
        <f t="shared" si="72"/>
        <v>0</v>
      </c>
      <c r="AB176" s="162">
        <f t="shared" si="72"/>
        <v>0</v>
      </c>
      <c r="AC176" s="162">
        <f t="shared" si="72"/>
        <v>0</v>
      </c>
      <c r="AD176" s="162">
        <f t="shared" si="72"/>
        <v>0</v>
      </c>
      <c r="AE176" s="162">
        <f t="shared" si="72"/>
        <v>0</v>
      </c>
      <c r="AF176" s="162">
        <f t="shared" si="72"/>
        <v>0</v>
      </c>
      <c r="AG176" s="162">
        <f t="shared" si="72"/>
        <v>0</v>
      </c>
      <c r="AH176" s="162">
        <f t="shared" si="72"/>
        <v>0</v>
      </c>
      <c r="AI176" s="162">
        <f t="shared" si="72"/>
        <v>0</v>
      </c>
      <c r="AJ176" s="162">
        <f t="shared" si="72"/>
        <v>0</v>
      </c>
      <c r="AK176" s="162">
        <f t="shared" si="72"/>
        <v>0</v>
      </c>
      <c r="AL176" s="162">
        <f t="shared" si="72"/>
        <v>0</v>
      </c>
      <c r="AM176" s="162">
        <f t="shared" si="72"/>
        <v>0</v>
      </c>
      <c r="AN176" s="162">
        <f t="shared" si="72"/>
        <v>0</v>
      </c>
      <c r="AO176" s="162">
        <f t="shared" si="72"/>
        <v>0</v>
      </c>
      <c r="AP176" s="162">
        <f t="shared" si="72"/>
        <v>0</v>
      </c>
    </row>
    <row r="177" spans="1:42" x14ac:dyDescent="0.2">
      <c r="A177" s="120" t="s">
        <v>186</v>
      </c>
      <c r="B177" s="122"/>
      <c r="C177" s="163">
        <f t="shared" ref="C177:AP177" si="73">IF(AND(pbi_oth_tax_sta="Yes",pbi_oth_for_ds="No"),C544,0)</f>
        <v>0</v>
      </c>
      <c r="D177" s="163">
        <f t="shared" si="73"/>
        <v>0</v>
      </c>
      <c r="E177" s="163">
        <f t="shared" si="73"/>
        <v>0</v>
      </c>
      <c r="F177" s="163">
        <f t="shared" si="73"/>
        <v>0</v>
      </c>
      <c r="G177" s="163">
        <f t="shared" si="73"/>
        <v>0</v>
      </c>
      <c r="H177" s="163">
        <f t="shared" si="73"/>
        <v>0</v>
      </c>
      <c r="I177" s="163">
        <f t="shared" si="73"/>
        <v>0</v>
      </c>
      <c r="J177" s="163">
        <f t="shared" si="73"/>
        <v>0</v>
      </c>
      <c r="K177" s="163">
        <f t="shared" si="73"/>
        <v>0</v>
      </c>
      <c r="L177" s="163">
        <f t="shared" si="73"/>
        <v>0</v>
      </c>
      <c r="M177" s="163">
        <f t="shared" si="73"/>
        <v>0</v>
      </c>
      <c r="N177" s="163">
        <f t="shared" si="73"/>
        <v>0</v>
      </c>
      <c r="O177" s="163">
        <f t="shared" si="73"/>
        <v>0</v>
      </c>
      <c r="P177" s="163">
        <f t="shared" si="73"/>
        <v>0</v>
      </c>
      <c r="Q177" s="163">
        <f t="shared" si="73"/>
        <v>0</v>
      </c>
      <c r="R177" s="163">
        <f t="shared" si="73"/>
        <v>0</v>
      </c>
      <c r="S177" s="163">
        <f t="shared" si="73"/>
        <v>0</v>
      </c>
      <c r="T177" s="163">
        <f t="shared" si="73"/>
        <v>0</v>
      </c>
      <c r="U177" s="163">
        <f t="shared" si="73"/>
        <v>0</v>
      </c>
      <c r="V177" s="163">
        <f t="shared" si="73"/>
        <v>0</v>
      </c>
      <c r="W177" s="163">
        <f t="shared" si="73"/>
        <v>0</v>
      </c>
      <c r="X177" s="163">
        <f t="shared" si="73"/>
        <v>0</v>
      </c>
      <c r="Y177" s="163">
        <f t="shared" si="73"/>
        <v>0</v>
      </c>
      <c r="Z177" s="163">
        <f t="shared" si="73"/>
        <v>0</v>
      </c>
      <c r="AA177" s="163">
        <f t="shared" si="73"/>
        <v>0</v>
      </c>
      <c r="AB177" s="163">
        <f t="shared" si="73"/>
        <v>0</v>
      </c>
      <c r="AC177" s="163">
        <f t="shared" si="73"/>
        <v>0</v>
      </c>
      <c r="AD177" s="163">
        <f t="shared" si="73"/>
        <v>0</v>
      </c>
      <c r="AE177" s="163">
        <f t="shared" si="73"/>
        <v>0</v>
      </c>
      <c r="AF177" s="163">
        <f t="shared" si="73"/>
        <v>0</v>
      </c>
      <c r="AG177" s="163">
        <f t="shared" si="73"/>
        <v>0</v>
      </c>
      <c r="AH177" s="163">
        <f t="shared" si="73"/>
        <v>0</v>
      </c>
      <c r="AI177" s="163">
        <f t="shared" si="73"/>
        <v>0</v>
      </c>
      <c r="AJ177" s="163">
        <f t="shared" si="73"/>
        <v>0</v>
      </c>
      <c r="AK177" s="163">
        <f t="shared" si="73"/>
        <v>0</v>
      </c>
      <c r="AL177" s="163">
        <f t="shared" si="73"/>
        <v>0</v>
      </c>
      <c r="AM177" s="163">
        <f t="shared" si="73"/>
        <v>0</v>
      </c>
      <c r="AN177" s="163">
        <f t="shared" si="73"/>
        <v>0</v>
      </c>
      <c r="AO177" s="163">
        <f t="shared" si="73"/>
        <v>0</v>
      </c>
      <c r="AP177" s="163">
        <f t="shared" si="73"/>
        <v>0</v>
      </c>
    </row>
    <row r="178" spans="1:42" x14ac:dyDescent="0.2">
      <c r="A178" s="120" t="s">
        <v>13</v>
      </c>
      <c r="B178" s="122"/>
      <c r="C178" s="193">
        <f>SUM(C174:C177)</f>
        <v>0</v>
      </c>
      <c r="D178" s="193">
        <f t="shared" ref="D178:AL178" si="74">SUM(D174:D177)</f>
        <v>0</v>
      </c>
      <c r="E178" s="193">
        <f t="shared" si="74"/>
        <v>0</v>
      </c>
      <c r="F178" s="193">
        <f t="shared" si="74"/>
        <v>0</v>
      </c>
      <c r="G178" s="193">
        <f t="shared" si="74"/>
        <v>0</v>
      </c>
      <c r="H178" s="193">
        <f t="shared" si="74"/>
        <v>0</v>
      </c>
      <c r="I178" s="193">
        <f t="shared" si="74"/>
        <v>0</v>
      </c>
      <c r="J178" s="193">
        <f t="shared" si="74"/>
        <v>0</v>
      </c>
      <c r="K178" s="193">
        <f t="shared" si="74"/>
        <v>0</v>
      </c>
      <c r="L178" s="193">
        <f t="shared" si="74"/>
        <v>0</v>
      </c>
      <c r="M178" s="193">
        <f t="shared" si="74"/>
        <v>0</v>
      </c>
      <c r="N178" s="193">
        <f t="shared" si="74"/>
        <v>0</v>
      </c>
      <c r="O178" s="193">
        <f t="shared" si="74"/>
        <v>0</v>
      </c>
      <c r="P178" s="193">
        <f t="shared" si="74"/>
        <v>0</v>
      </c>
      <c r="Q178" s="193">
        <f t="shared" si="74"/>
        <v>0</v>
      </c>
      <c r="R178" s="193">
        <f t="shared" si="74"/>
        <v>0</v>
      </c>
      <c r="S178" s="193">
        <f t="shared" si="74"/>
        <v>0</v>
      </c>
      <c r="T178" s="193">
        <f t="shared" si="74"/>
        <v>0</v>
      </c>
      <c r="U178" s="193">
        <f t="shared" si="74"/>
        <v>0</v>
      </c>
      <c r="V178" s="193">
        <f t="shared" si="74"/>
        <v>0</v>
      </c>
      <c r="W178" s="193">
        <f t="shared" si="74"/>
        <v>0</v>
      </c>
      <c r="X178" s="193">
        <f t="shared" si="74"/>
        <v>0</v>
      </c>
      <c r="Y178" s="193">
        <f t="shared" si="74"/>
        <v>0</v>
      </c>
      <c r="Z178" s="193">
        <f t="shared" si="74"/>
        <v>0</v>
      </c>
      <c r="AA178" s="193">
        <f t="shared" si="74"/>
        <v>0</v>
      </c>
      <c r="AB178" s="193">
        <f t="shared" si="74"/>
        <v>0</v>
      </c>
      <c r="AC178" s="193">
        <f t="shared" si="74"/>
        <v>0</v>
      </c>
      <c r="AD178" s="193">
        <f t="shared" si="74"/>
        <v>0</v>
      </c>
      <c r="AE178" s="193">
        <f t="shared" si="74"/>
        <v>0</v>
      </c>
      <c r="AF178" s="193">
        <f t="shared" si="74"/>
        <v>0</v>
      </c>
      <c r="AG178" s="193">
        <f t="shared" si="74"/>
        <v>0</v>
      </c>
      <c r="AH178" s="193">
        <f t="shared" si="74"/>
        <v>0</v>
      </c>
      <c r="AI178" s="193">
        <f t="shared" si="74"/>
        <v>0</v>
      </c>
      <c r="AJ178" s="193">
        <f t="shared" si="74"/>
        <v>0</v>
      </c>
      <c r="AK178" s="193">
        <f t="shared" si="74"/>
        <v>0</v>
      </c>
      <c r="AL178" s="193">
        <f t="shared" si="74"/>
        <v>0</v>
      </c>
      <c r="AM178" s="193">
        <f>SUM(AM174:AM177)</f>
        <v>0</v>
      </c>
      <c r="AN178" s="193">
        <f t="shared" ref="AN178:AP178" si="75">SUM(AN174:AN177)</f>
        <v>0</v>
      </c>
      <c r="AO178" s="193">
        <f t="shared" si="75"/>
        <v>0</v>
      </c>
      <c r="AP178" s="193">
        <f t="shared" si="75"/>
        <v>0</v>
      </c>
    </row>
    <row r="179" spans="1:42" x14ac:dyDescent="0.2">
      <c r="A179" s="118" t="s">
        <v>40</v>
      </c>
      <c r="B179" s="122"/>
      <c r="C179" s="189">
        <f>C160+C166+C172+C178</f>
        <v>0</v>
      </c>
      <c r="D179" s="189">
        <f>D160+D166+D172+D178</f>
        <v>0</v>
      </c>
      <c r="E179" s="189">
        <f t="shared" ref="E179:AP179" si="76">E160+E166+E172+E178</f>
        <v>0</v>
      </c>
      <c r="F179" s="189">
        <f t="shared" si="76"/>
        <v>0</v>
      </c>
      <c r="G179" s="189">
        <f t="shared" si="76"/>
        <v>0</v>
      </c>
      <c r="H179" s="189">
        <f t="shared" si="76"/>
        <v>0</v>
      </c>
      <c r="I179" s="189">
        <f t="shared" si="76"/>
        <v>0</v>
      </c>
      <c r="J179" s="189">
        <f t="shared" si="76"/>
        <v>0</v>
      </c>
      <c r="K179" s="189">
        <f t="shared" si="76"/>
        <v>0</v>
      </c>
      <c r="L179" s="189">
        <f t="shared" si="76"/>
        <v>0</v>
      </c>
      <c r="M179" s="189">
        <f t="shared" si="76"/>
        <v>0</v>
      </c>
      <c r="N179" s="189">
        <f t="shared" si="76"/>
        <v>0</v>
      </c>
      <c r="O179" s="189">
        <f t="shared" si="76"/>
        <v>0</v>
      </c>
      <c r="P179" s="189">
        <f t="shared" si="76"/>
        <v>0</v>
      </c>
      <c r="Q179" s="189">
        <f t="shared" si="76"/>
        <v>0</v>
      </c>
      <c r="R179" s="189">
        <f t="shared" si="76"/>
        <v>0</v>
      </c>
      <c r="S179" s="189">
        <f t="shared" si="76"/>
        <v>0</v>
      </c>
      <c r="T179" s="189">
        <f t="shared" si="76"/>
        <v>0</v>
      </c>
      <c r="U179" s="189">
        <f t="shared" si="76"/>
        <v>0</v>
      </c>
      <c r="V179" s="189">
        <f t="shared" si="76"/>
        <v>0</v>
      </c>
      <c r="W179" s="189">
        <f t="shared" si="76"/>
        <v>0</v>
      </c>
      <c r="X179" s="189">
        <f t="shared" si="76"/>
        <v>0</v>
      </c>
      <c r="Y179" s="189">
        <f t="shared" si="76"/>
        <v>0</v>
      </c>
      <c r="Z179" s="189">
        <f t="shared" si="76"/>
        <v>0</v>
      </c>
      <c r="AA179" s="189">
        <f t="shared" si="76"/>
        <v>0</v>
      </c>
      <c r="AB179" s="189">
        <f t="shared" si="76"/>
        <v>0</v>
      </c>
      <c r="AC179" s="189">
        <f t="shared" si="76"/>
        <v>0</v>
      </c>
      <c r="AD179" s="189">
        <f t="shared" si="76"/>
        <v>0</v>
      </c>
      <c r="AE179" s="189">
        <f t="shared" si="76"/>
        <v>0</v>
      </c>
      <c r="AF179" s="189">
        <f t="shared" si="76"/>
        <v>0</v>
      </c>
      <c r="AG179" s="189">
        <f t="shared" si="76"/>
        <v>0</v>
      </c>
      <c r="AH179" s="189">
        <f t="shared" si="76"/>
        <v>0</v>
      </c>
      <c r="AI179" s="189">
        <f t="shared" si="76"/>
        <v>0</v>
      </c>
      <c r="AJ179" s="189">
        <f t="shared" si="76"/>
        <v>0</v>
      </c>
      <c r="AK179" s="189">
        <f t="shared" si="76"/>
        <v>0</v>
      </c>
      <c r="AL179" s="189">
        <f t="shared" si="76"/>
        <v>0</v>
      </c>
      <c r="AM179" s="189">
        <f t="shared" si="76"/>
        <v>0</v>
      </c>
      <c r="AN179" s="189">
        <f t="shared" si="76"/>
        <v>0</v>
      </c>
      <c r="AO179" s="189">
        <f t="shared" si="76"/>
        <v>0</v>
      </c>
      <c r="AP179" s="189">
        <f t="shared" si="76"/>
        <v>0</v>
      </c>
    </row>
    <row r="180" spans="1:42" s="122" customFormat="1" x14ac:dyDescent="0.2">
      <c r="A180" s="120"/>
      <c r="C180" s="203"/>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x14ac:dyDescent="0.2">
      <c r="A181" s="118" t="s">
        <v>188</v>
      </c>
      <c r="B181" s="122"/>
      <c r="C181" s="213">
        <f>C153+C179</f>
        <v>0</v>
      </c>
      <c r="D181" s="213">
        <f t="shared" ref="D181:AP181" si="77">D153+D179</f>
        <v>0</v>
      </c>
      <c r="E181" s="213">
        <f t="shared" si="77"/>
        <v>0</v>
      </c>
      <c r="F181" s="213">
        <f t="shared" si="77"/>
        <v>0</v>
      </c>
      <c r="G181" s="213">
        <f t="shared" si="77"/>
        <v>0</v>
      </c>
      <c r="H181" s="213">
        <f t="shared" si="77"/>
        <v>0</v>
      </c>
      <c r="I181" s="213">
        <f t="shared" si="77"/>
        <v>0</v>
      </c>
      <c r="J181" s="213">
        <f t="shared" si="77"/>
        <v>0</v>
      </c>
      <c r="K181" s="213">
        <f t="shared" si="77"/>
        <v>0</v>
      </c>
      <c r="L181" s="213">
        <f t="shared" si="77"/>
        <v>0</v>
      </c>
      <c r="M181" s="213">
        <f t="shared" si="77"/>
        <v>0</v>
      </c>
      <c r="N181" s="213">
        <f t="shared" si="77"/>
        <v>0</v>
      </c>
      <c r="O181" s="213">
        <f t="shared" si="77"/>
        <v>0</v>
      </c>
      <c r="P181" s="213">
        <f t="shared" si="77"/>
        <v>0</v>
      </c>
      <c r="Q181" s="213">
        <f t="shared" si="77"/>
        <v>0</v>
      </c>
      <c r="R181" s="213">
        <f t="shared" si="77"/>
        <v>0</v>
      </c>
      <c r="S181" s="213">
        <f t="shared" si="77"/>
        <v>0</v>
      </c>
      <c r="T181" s="213">
        <f t="shared" si="77"/>
        <v>0</v>
      </c>
      <c r="U181" s="213">
        <f t="shared" si="77"/>
        <v>0</v>
      </c>
      <c r="V181" s="213">
        <f t="shared" si="77"/>
        <v>0</v>
      </c>
      <c r="W181" s="213">
        <f t="shared" si="77"/>
        <v>0</v>
      </c>
      <c r="X181" s="213">
        <f t="shared" si="77"/>
        <v>0</v>
      </c>
      <c r="Y181" s="213">
        <f t="shared" si="77"/>
        <v>0</v>
      </c>
      <c r="Z181" s="213">
        <f t="shared" si="77"/>
        <v>0</v>
      </c>
      <c r="AA181" s="213">
        <f t="shared" si="77"/>
        <v>0</v>
      </c>
      <c r="AB181" s="213">
        <f t="shared" si="77"/>
        <v>0</v>
      </c>
      <c r="AC181" s="213">
        <f t="shared" si="77"/>
        <v>0</v>
      </c>
      <c r="AD181" s="213">
        <f t="shared" si="77"/>
        <v>0</v>
      </c>
      <c r="AE181" s="213">
        <f t="shared" si="77"/>
        <v>0</v>
      </c>
      <c r="AF181" s="213">
        <f t="shared" si="77"/>
        <v>0</v>
      </c>
      <c r="AG181" s="213">
        <f t="shared" si="77"/>
        <v>0</v>
      </c>
      <c r="AH181" s="213">
        <f t="shared" si="77"/>
        <v>0</v>
      </c>
      <c r="AI181" s="213">
        <f t="shared" si="77"/>
        <v>0</v>
      </c>
      <c r="AJ181" s="213">
        <f t="shared" si="77"/>
        <v>0</v>
      </c>
      <c r="AK181" s="213">
        <f t="shared" si="77"/>
        <v>0</v>
      </c>
      <c r="AL181" s="213">
        <f t="shared" si="77"/>
        <v>0</v>
      </c>
      <c r="AM181" s="213">
        <f t="shared" si="77"/>
        <v>0</v>
      </c>
      <c r="AN181" s="213">
        <f t="shared" si="77"/>
        <v>0</v>
      </c>
      <c r="AO181" s="213">
        <f t="shared" si="77"/>
        <v>0</v>
      </c>
      <c r="AP181" s="213">
        <f t="shared" si="77"/>
        <v>0</v>
      </c>
    </row>
    <row r="182" spans="1:42" x14ac:dyDescent="0.2">
      <c r="A182" s="118" t="s">
        <v>297</v>
      </c>
      <c r="B182" s="122">
        <f t="array" ref="B182:AP182">Inputs!C160:AQ160</f>
        <v>0</v>
      </c>
      <c r="C182" s="213">
        <v>0</v>
      </c>
      <c r="D182" s="213">
        <v>0</v>
      </c>
      <c r="E182" s="213">
        <v>0</v>
      </c>
      <c r="F182" s="213">
        <v>0</v>
      </c>
      <c r="G182" s="213">
        <v>0</v>
      </c>
      <c r="H182" s="213">
        <v>0</v>
      </c>
      <c r="I182" s="213">
        <v>0</v>
      </c>
      <c r="J182" s="213">
        <v>0</v>
      </c>
      <c r="K182" s="213">
        <v>0</v>
      </c>
      <c r="L182" s="213">
        <v>0</v>
      </c>
      <c r="M182" s="213">
        <v>0</v>
      </c>
      <c r="N182" s="213">
        <v>0</v>
      </c>
      <c r="O182" s="213">
        <v>0</v>
      </c>
      <c r="P182" s="213">
        <v>0</v>
      </c>
      <c r="Q182" s="213">
        <v>0</v>
      </c>
      <c r="R182" s="213">
        <v>0</v>
      </c>
      <c r="S182" s="213">
        <v>0</v>
      </c>
      <c r="T182" s="213">
        <v>0</v>
      </c>
      <c r="U182" s="213">
        <v>0</v>
      </c>
      <c r="V182" s="213">
        <v>0</v>
      </c>
      <c r="W182" s="213">
        <v>0</v>
      </c>
      <c r="X182" s="213">
        <v>0</v>
      </c>
      <c r="Y182" s="213">
        <v>0</v>
      </c>
      <c r="Z182" s="213">
        <v>0</v>
      </c>
      <c r="AA182" s="213">
        <v>0</v>
      </c>
      <c r="AB182" s="213">
        <v>0</v>
      </c>
      <c r="AC182" s="213">
        <v>0</v>
      </c>
      <c r="AD182" s="213">
        <v>0</v>
      </c>
      <c r="AE182" s="213">
        <v>0</v>
      </c>
      <c r="AF182" s="213">
        <v>0</v>
      </c>
      <c r="AG182" s="213">
        <v>0</v>
      </c>
      <c r="AH182" s="213">
        <v>0</v>
      </c>
      <c r="AI182" s="213">
        <v>0</v>
      </c>
      <c r="AJ182" s="213">
        <v>0</v>
      </c>
      <c r="AK182" s="213">
        <v>0</v>
      </c>
      <c r="AL182" s="213">
        <v>0</v>
      </c>
      <c r="AM182" s="213">
        <v>0</v>
      </c>
      <c r="AN182" s="213">
        <v>0</v>
      </c>
      <c r="AO182" s="213">
        <v>0</v>
      </c>
      <c r="AP182" s="213">
        <v>0</v>
      </c>
    </row>
    <row r="183" spans="1:42" x14ac:dyDescent="0.2">
      <c r="A183" s="30" t="s">
        <v>39</v>
      </c>
      <c r="B183" s="122"/>
      <c r="C183" s="216">
        <f>C181*-C182/100</f>
        <v>0</v>
      </c>
      <c r="D183" s="216">
        <f t="shared" ref="D183:AP183" si="78">D181*-D182/100</f>
        <v>0</v>
      </c>
      <c r="E183" s="216">
        <f t="shared" si="78"/>
        <v>0</v>
      </c>
      <c r="F183" s="216">
        <f t="shared" si="78"/>
        <v>0</v>
      </c>
      <c r="G183" s="216">
        <f t="shared" si="78"/>
        <v>0</v>
      </c>
      <c r="H183" s="216">
        <f t="shared" si="78"/>
        <v>0</v>
      </c>
      <c r="I183" s="216">
        <f t="shared" si="78"/>
        <v>0</v>
      </c>
      <c r="J183" s="216">
        <f t="shared" si="78"/>
        <v>0</v>
      </c>
      <c r="K183" s="216">
        <f t="shared" si="78"/>
        <v>0</v>
      </c>
      <c r="L183" s="216">
        <f t="shared" si="78"/>
        <v>0</v>
      </c>
      <c r="M183" s="216">
        <f t="shared" si="78"/>
        <v>0</v>
      </c>
      <c r="N183" s="216">
        <f t="shared" si="78"/>
        <v>0</v>
      </c>
      <c r="O183" s="216">
        <f t="shared" si="78"/>
        <v>0</v>
      </c>
      <c r="P183" s="216">
        <f t="shared" si="78"/>
        <v>0</v>
      </c>
      <c r="Q183" s="216">
        <f t="shared" si="78"/>
        <v>0</v>
      </c>
      <c r="R183" s="216">
        <f t="shared" si="78"/>
        <v>0</v>
      </c>
      <c r="S183" s="216">
        <f t="shared" si="78"/>
        <v>0</v>
      </c>
      <c r="T183" s="216">
        <f t="shared" si="78"/>
        <v>0</v>
      </c>
      <c r="U183" s="216">
        <f t="shared" si="78"/>
        <v>0</v>
      </c>
      <c r="V183" s="216">
        <f t="shared" si="78"/>
        <v>0</v>
      </c>
      <c r="W183" s="216">
        <f t="shared" si="78"/>
        <v>0</v>
      </c>
      <c r="X183" s="216">
        <f t="shared" si="78"/>
        <v>0</v>
      </c>
      <c r="Y183" s="216">
        <f t="shared" si="78"/>
        <v>0</v>
      </c>
      <c r="Z183" s="216">
        <f t="shared" si="78"/>
        <v>0</v>
      </c>
      <c r="AA183" s="216">
        <f t="shared" si="78"/>
        <v>0</v>
      </c>
      <c r="AB183" s="216">
        <f t="shared" si="78"/>
        <v>0</v>
      </c>
      <c r="AC183" s="216">
        <f t="shared" si="78"/>
        <v>0</v>
      </c>
      <c r="AD183" s="216">
        <f t="shared" si="78"/>
        <v>0</v>
      </c>
      <c r="AE183" s="216">
        <f t="shared" si="78"/>
        <v>0</v>
      </c>
      <c r="AF183" s="216">
        <f t="shared" si="78"/>
        <v>0</v>
      </c>
      <c r="AG183" s="216">
        <f t="shared" si="78"/>
        <v>0</v>
      </c>
      <c r="AH183" s="216">
        <f t="shared" si="78"/>
        <v>0</v>
      </c>
      <c r="AI183" s="216">
        <f t="shared" si="78"/>
        <v>0</v>
      </c>
      <c r="AJ183" s="216">
        <f t="shared" si="78"/>
        <v>0</v>
      </c>
      <c r="AK183" s="216">
        <f t="shared" si="78"/>
        <v>0</v>
      </c>
      <c r="AL183" s="216">
        <f t="shared" si="78"/>
        <v>0</v>
      </c>
      <c r="AM183" s="216">
        <f t="shared" si="78"/>
        <v>0</v>
      </c>
      <c r="AN183" s="216">
        <f t="shared" si="78"/>
        <v>0</v>
      </c>
      <c r="AO183" s="216">
        <f t="shared" si="78"/>
        <v>0</v>
      </c>
      <c r="AP183" s="216">
        <f t="shared" si="78"/>
        <v>0</v>
      </c>
    </row>
    <row r="184" spans="1:42" s="204" customFormat="1" x14ac:dyDescent="0.2">
      <c r="A184" s="9"/>
    </row>
    <row r="185" spans="1:42" s="204" customFormat="1" x14ac:dyDescent="0.2">
      <c r="A185" s="29" t="s">
        <v>32</v>
      </c>
    </row>
    <row r="186" spans="1:42" s="16" customFormat="1" x14ac:dyDescent="0.2">
      <c r="A186" s="118" t="s">
        <v>29</v>
      </c>
      <c r="B186" s="204"/>
      <c r="C186" s="211">
        <f>C$55</f>
        <v>0</v>
      </c>
      <c r="D186" s="211">
        <f t="shared" ref="D186:AP186" si="79">D$55</f>
        <v>0</v>
      </c>
      <c r="E186" s="211">
        <f t="shared" si="79"/>
        <v>0</v>
      </c>
      <c r="F186" s="211">
        <f t="shared" si="79"/>
        <v>0</v>
      </c>
      <c r="G186" s="211">
        <f t="shared" si="79"/>
        <v>0</v>
      </c>
      <c r="H186" s="211">
        <f t="shared" si="79"/>
        <v>0</v>
      </c>
      <c r="I186" s="211">
        <f t="shared" si="79"/>
        <v>0</v>
      </c>
      <c r="J186" s="211">
        <f t="shared" si="79"/>
        <v>0</v>
      </c>
      <c r="K186" s="211">
        <f t="shared" si="79"/>
        <v>0</v>
      </c>
      <c r="L186" s="211">
        <f t="shared" si="79"/>
        <v>0</v>
      </c>
      <c r="M186" s="211">
        <f t="shared" si="79"/>
        <v>0</v>
      </c>
      <c r="N186" s="211">
        <f t="shared" si="79"/>
        <v>0</v>
      </c>
      <c r="O186" s="211">
        <f t="shared" si="79"/>
        <v>0</v>
      </c>
      <c r="P186" s="211">
        <f t="shared" si="79"/>
        <v>0</v>
      </c>
      <c r="Q186" s="211">
        <f t="shared" si="79"/>
        <v>0</v>
      </c>
      <c r="R186" s="211">
        <f t="shared" si="79"/>
        <v>0</v>
      </c>
      <c r="S186" s="211">
        <f t="shared" si="79"/>
        <v>0</v>
      </c>
      <c r="T186" s="211">
        <f t="shared" si="79"/>
        <v>0</v>
      </c>
      <c r="U186" s="211">
        <f t="shared" si="79"/>
        <v>0</v>
      </c>
      <c r="V186" s="211">
        <f t="shared" si="79"/>
        <v>0</v>
      </c>
      <c r="W186" s="211">
        <f t="shared" si="79"/>
        <v>0</v>
      </c>
      <c r="X186" s="211">
        <f t="shared" si="79"/>
        <v>0</v>
      </c>
      <c r="Y186" s="211">
        <f t="shared" si="79"/>
        <v>0</v>
      </c>
      <c r="Z186" s="211">
        <f t="shared" si="79"/>
        <v>0</v>
      </c>
      <c r="AA186" s="211">
        <f t="shared" si="79"/>
        <v>0</v>
      </c>
      <c r="AB186" s="211">
        <f t="shared" si="79"/>
        <v>0</v>
      </c>
      <c r="AC186" s="211">
        <f t="shared" si="79"/>
        <v>0</v>
      </c>
      <c r="AD186" s="211">
        <f t="shared" si="79"/>
        <v>0</v>
      </c>
      <c r="AE186" s="211">
        <f t="shared" si="79"/>
        <v>0</v>
      </c>
      <c r="AF186" s="211">
        <f t="shared" si="79"/>
        <v>0</v>
      </c>
      <c r="AG186" s="211">
        <f t="shared" si="79"/>
        <v>0</v>
      </c>
      <c r="AH186" s="211">
        <f t="shared" si="79"/>
        <v>0</v>
      </c>
      <c r="AI186" s="211">
        <f t="shared" si="79"/>
        <v>0</v>
      </c>
      <c r="AJ186" s="211">
        <f t="shared" si="79"/>
        <v>0</v>
      </c>
      <c r="AK186" s="211">
        <f t="shared" si="79"/>
        <v>0</v>
      </c>
      <c r="AL186" s="211">
        <f t="shared" si="79"/>
        <v>0</v>
      </c>
      <c r="AM186" s="211">
        <f t="shared" si="79"/>
        <v>0</v>
      </c>
      <c r="AN186" s="211">
        <f t="shared" si="79"/>
        <v>0</v>
      </c>
      <c r="AO186" s="211">
        <f t="shared" si="79"/>
        <v>0</v>
      </c>
      <c r="AP186" s="211">
        <f t="shared" si="79"/>
        <v>0</v>
      </c>
    </row>
    <row r="187" spans="1:42" s="16" customFormat="1" x14ac:dyDescent="0.2">
      <c r="A187" s="118" t="s">
        <v>38</v>
      </c>
      <c r="B187" s="204"/>
      <c r="C187" s="211">
        <f t="shared" ref="C187:AP187" si="80">C690</f>
        <v>0</v>
      </c>
      <c r="D187" s="211">
        <f t="shared" si="80"/>
        <v>0</v>
      </c>
      <c r="E187" s="211">
        <f t="shared" si="80"/>
        <v>0</v>
      </c>
      <c r="F187" s="211">
        <f t="shared" si="80"/>
        <v>0</v>
      </c>
      <c r="G187" s="211">
        <f t="shared" si="80"/>
        <v>0</v>
      </c>
      <c r="H187" s="211">
        <f t="shared" si="80"/>
        <v>0</v>
      </c>
      <c r="I187" s="211">
        <f t="shared" si="80"/>
        <v>0</v>
      </c>
      <c r="J187" s="211">
        <f t="shared" si="80"/>
        <v>0</v>
      </c>
      <c r="K187" s="211">
        <f t="shared" si="80"/>
        <v>0</v>
      </c>
      <c r="L187" s="211">
        <f t="shared" si="80"/>
        <v>0</v>
      </c>
      <c r="M187" s="211">
        <f t="shared" si="80"/>
        <v>0</v>
      </c>
      <c r="N187" s="211">
        <f t="shared" si="80"/>
        <v>0</v>
      </c>
      <c r="O187" s="211">
        <f t="shared" si="80"/>
        <v>0</v>
      </c>
      <c r="P187" s="211">
        <f t="shared" si="80"/>
        <v>0</v>
      </c>
      <c r="Q187" s="211">
        <f t="shared" si="80"/>
        <v>0</v>
      </c>
      <c r="R187" s="211">
        <f t="shared" si="80"/>
        <v>0</v>
      </c>
      <c r="S187" s="211">
        <f t="shared" si="80"/>
        <v>0</v>
      </c>
      <c r="T187" s="211">
        <f t="shared" si="80"/>
        <v>0</v>
      </c>
      <c r="U187" s="211">
        <f t="shared" si="80"/>
        <v>0</v>
      </c>
      <c r="V187" s="211">
        <f t="shared" si="80"/>
        <v>0</v>
      </c>
      <c r="W187" s="211">
        <f t="shared" si="80"/>
        <v>0</v>
      </c>
      <c r="X187" s="211">
        <f t="shared" si="80"/>
        <v>0</v>
      </c>
      <c r="Y187" s="211">
        <f t="shared" si="80"/>
        <v>0</v>
      </c>
      <c r="Z187" s="211">
        <f t="shared" si="80"/>
        <v>0</v>
      </c>
      <c r="AA187" s="211">
        <f t="shared" si="80"/>
        <v>0</v>
      </c>
      <c r="AB187" s="211">
        <f t="shared" si="80"/>
        <v>0</v>
      </c>
      <c r="AC187" s="211">
        <f t="shared" si="80"/>
        <v>0</v>
      </c>
      <c r="AD187" s="211">
        <f t="shared" si="80"/>
        <v>0</v>
      </c>
      <c r="AE187" s="211">
        <f t="shared" si="80"/>
        <v>0</v>
      </c>
      <c r="AF187" s="211">
        <f t="shared" si="80"/>
        <v>0</v>
      </c>
      <c r="AG187" s="211">
        <f t="shared" si="80"/>
        <v>0</v>
      </c>
      <c r="AH187" s="211">
        <f t="shared" si="80"/>
        <v>0</v>
      </c>
      <c r="AI187" s="211">
        <f t="shared" si="80"/>
        <v>0</v>
      </c>
      <c r="AJ187" s="211">
        <f t="shared" si="80"/>
        <v>0</v>
      </c>
      <c r="AK187" s="211">
        <f t="shared" si="80"/>
        <v>0</v>
      </c>
      <c r="AL187" s="211">
        <f t="shared" si="80"/>
        <v>0</v>
      </c>
      <c r="AM187" s="211">
        <f t="shared" si="80"/>
        <v>0</v>
      </c>
      <c r="AN187" s="211">
        <f t="shared" si="80"/>
        <v>0</v>
      </c>
      <c r="AO187" s="211">
        <f t="shared" si="80"/>
        <v>0</v>
      </c>
      <c r="AP187" s="211">
        <f t="shared" si="80"/>
        <v>0</v>
      </c>
    </row>
    <row r="188" spans="1:42" s="16" customFormat="1" x14ac:dyDescent="0.2">
      <c r="A188" s="118" t="s">
        <v>30</v>
      </c>
      <c r="B188" s="204"/>
      <c r="C188" s="211">
        <f t="shared" ref="C188:AP188" si="81">-C551</f>
        <v>0</v>
      </c>
      <c r="D188" s="211">
        <f t="shared" si="81"/>
        <v>0</v>
      </c>
      <c r="E188" s="211">
        <f t="shared" si="81"/>
        <v>0</v>
      </c>
      <c r="F188" s="211">
        <f t="shared" si="81"/>
        <v>0</v>
      </c>
      <c r="G188" s="211">
        <f t="shared" si="81"/>
        <v>0</v>
      </c>
      <c r="H188" s="211">
        <f t="shared" si="81"/>
        <v>0</v>
      </c>
      <c r="I188" s="211">
        <f t="shared" si="81"/>
        <v>0</v>
      </c>
      <c r="J188" s="211">
        <f t="shared" si="81"/>
        <v>0</v>
      </c>
      <c r="K188" s="211">
        <f t="shared" si="81"/>
        <v>0</v>
      </c>
      <c r="L188" s="211">
        <f t="shared" si="81"/>
        <v>0</v>
      </c>
      <c r="M188" s="211">
        <f t="shared" si="81"/>
        <v>0</v>
      </c>
      <c r="N188" s="211">
        <f t="shared" si="81"/>
        <v>0</v>
      </c>
      <c r="O188" s="211">
        <f t="shared" si="81"/>
        <v>0</v>
      </c>
      <c r="P188" s="211">
        <f t="shared" si="81"/>
        <v>0</v>
      </c>
      <c r="Q188" s="211">
        <f t="shared" si="81"/>
        <v>0</v>
      </c>
      <c r="R188" s="211">
        <f t="shared" si="81"/>
        <v>0</v>
      </c>
      <c r="S188" s="211">
        <f t="shared" si="81"/>
        <v>0</v>
      </c>
      <c r="T188" s="211">
        <f t="shared" si="81"/>
        <v>0</v>
      </c>
      <c r="U188" s="211">
        <f t="shared" si="81"/>
        <v>0</v>
      </c>
      <c r="V188" s="211">
        <f t="shared" si="81"/>
        <v>0</v>
      </c>
      <c r="W188" s="211">
        <f t="shared" si="81"/>
        <v>0</v>
      </c>
      <c r="X188" s="211">
        <f t="shared" si="81"/>
        <v>0</v>
      </c>
      <c r="Y188" s="211">
        <f t="shared" si="81"/>
        <v>0</v>
      </c>
      <c r="Z188" s="211">
        <f t="shared" si="81"/>
        <v>0</v>
      </c>
      <c r="AA188" s="211">
        <f t="shared" si="81"/>
        <v>0</v>
      </c>
      <c r="AB188" s="211">
        <f t="shared" si="81"/>
        <v>0</v>
      </c>
      <c r="AC188" s="211">
        <f t="shared" si="81"/>
        <v>0</v>
      </c>
      <c r="AD188" s="211">
        <f t="shared" si="81"/>
        <v>0</v>
      </c>
      <c r="AE188" s="211">
        <f t="shared" si="81"/>
        <v>0</v>
      </c>
      <c r="AF188" s="211">
        <f t="shared" si="81"/>
        <v>0</v>
      </c>
      <c r="AG188" s="211">
        <f t="shared" si="81"/>
        <v>0</v>
      </c>
      <c r="AH188" s="211">
        <f t="shared" si="81"/>
        <v>0</v>
      </c>
      <c r="AI188" s="211">
        <f t="shared" si="81"/>
        <v>0</v>
      </c>
      <c r="AJ188" s="211">
        <f t="shared" si="81"/>
        <v>0</v>
      </c>
      <c r="AK188" s="211">
        <f t="shared" si="81"/>
        <v>0</v>
      </c>
      <c r="AL188" s="211">
        <f t="shared" si="81"/>
        <v>0</v>
      </c>
      <c r="AM188" s="211">
        <f t="shared" si="81"/>
        <v>0</v>
      </c>
      <c r="AN188" s="211">
        <f t="shared" si="81"/>
        <v>0</v>
      </c>
      <c r="AO188" s="211">
        <f t="shared" si="81"/>
        <v>0</v>
      </c>
      <c r="AP188" s="211">
        <f t="shared" si="81"/>
        <v>0</v>
      </c>
    </row>
    <row r="189" spans="1:42" s="9" customFormat="1" x14ac:dyDescent="0.2">
      <c r="A189" s="118" t="s">
        <v>33</v>
      </c>
      <c r="B189" s="204"/>
      <c r="C189" s="214">
        <f t="shared" ref="C189:AP189" si="82">IF(C$2&lt;=analysis_period,-C408-C439-C465-C491,0)</f>
        <v>0</v>
      </c>
      <c r="D189" s="214">
        <f t="shared" si="82"/>
        <v>0</v>
      </c>
      <c r="E189" s="214">
        <f t="shared" si="82"/>
        <v>0</v>
      </c>
      <c r="F189" s="214">
        <f t="shared" si="82"/>
        <v>0</v>
      </c>
      <c r="G189" s="214">
        <f t="shared" si="82"/>
        <v>0</v>
      </c>
      <c r="H189" s="214">
        <f t="shared" si="82"/>
        <v>0</v>
      </c>
      <c r="I189" s="214">
        <f t="shared" si="82"/>
        <v>0</v>
      </c>
      <c r="J189" s="214">
        <f t="shared" si="82"/>
        <v>0</v>
      </c>
      <c r="K189" s="214">
        <f t="shared" si="82"/>
        <v>0</v>
      </c>
      <c r="L189" s="214">
        <f t="shared" si="82"/>
        <v>0</v>
      </c>
      <c r="M189" s="214">
        <f t="shared" si="82"/>
        <v>0</v>
      </c>
      <c r="N189" s="214">
        <f t="shared" si="82"/>
        <v>0</v>
      </c>
      <c r="O189" s="214">
        <f t="shared" si="82"/>
        <v>0</v>
      </c>
      <c r="P189" s="214">
        <f t="shared" si="82"/>
        <v>0</v>
      </c>
      <c r="Q189" s="214">
        <f t="shared" si="82"/>
        <v>0</v>
      </c>
      <c r="R189" s="214">
        <f t="shared" si="82"/>
        <v>0</v>
      </c>
      <c r="S189" s="214">
        <f t="shared" si="82"/>
        <v>0</v>
      </c>
      <c r="T189" s="214">
        <f t="shared" si="82"/>
        <v>0</v>
      </c>
      <c r="U189" s="214">
        <f t="shared" si="82"/>
        <v>0</v>
      </c>
      <c r="V189" s="214">
        <f t="shared" si="82"/>
        <v>0</v>
      </c>
      <c r="W189" s="214">
        <f t="shared" si="82"/>
        <v>0</v>
      </c>
      <c r="X189" s="214">
        <f t="shared" si="82"/>
        <v>0</v>
      </c>
      <c r="Y189" s="214">
        <f t="shared" si="82"/>
        <v>0</v>
      </c>
      <c r="Z189" s="214">
        <f t="shared" si="82"/>
        <v>0</v>
      </c>
      <c r="AA189" s="214">
        <f t="shared" si="82"/>
        <v>0</v>
      </c>
      <c r="AB189" s="214">
        <f t="shared" si="82"/>
        <v>0</v>
      </c>
      <c r="AC189" s="214">
        <f t="shared" si="82"/>
        <v>0</v>
      </c>
      <c r="AD189" s="214">
        <f t="shared" si="82"/>
        <v>0</v>
      </c>
      <c r="AE189" s="214">
        <f t="shared" si="82"/>
        <v>0</v>
      </c>
      <c r="AF189" s="214">
        <f t="shared" si="82"/>
        <v>0</v>
      </c>
      <c r="AG189" s="214">
        <f t="shared" si="82"/>
        <v>0</v>
      </c>
      <c r="AH189" s="214">
        <f t="shared" si="82"/>
        <v>0</v>
      </c>
      <c r="AI189" s="214">
        <f t="shared" si="82"/>
        <v>0</v>
      </c>
      <c r="AJ189" s="214">
        <f t="shared" si="82"/>
        <v>0</v>
      </c>
      <c r="AK189" s="214">
        <f t="shared" si="82"/>
        <v>0</v>
      </c>
      <c r="AL189" s="214">
        <f t="shared" si="82"/>
        <v>0</v>
      </c>
      <c r="AM189" s="214">
        <f t="shared" si="82"/>
        <v>0</v>
      </c>
      <c r="AN189" s="214">
        <f t="shared" si="82"/>
        <v>0</v>
      </c>
      <c r="AO189" s="214">
        <f t="shared" si="82"/>
        <v>0</v>
      </c>
      <c r="AP189" s="214">
        <f t="shared" si="82"/>
        <v>0</v>
      </c>
    </row>
    <row r="190" spans="1:42" s="16" customFormat="1" x14ac:dyDescent="0.2">
      <c r="A190" s="118" t="s">
        <v>39</v>
      </c>
      <c r="B190" s="204"/>
      <c r="C190" s="214">
        <f>C183</f>
        <v>0</v>
      </c>
      <c r="D190" s="214">
        <f t="shared" ref="D190:AP190" si="83">D183</f>
        <v>0</v>
      </c>
      <c r="E190" s="214">
        <f t="shared" si="83"/>
        <v>0</v>
      </c>
      <c r="F190" s="214">
        <f t="shared" si="83"/>
        <v>0</v>
      </c>
      <c r="G190" s="214">
        <f t="shared" si="83"/>
        <v>0</v>
      </c>
      <c r="H190" s="214">
        <f t="shared" si="83"/>
        <v>0</v>
      </c>
      <c r="I190" s="214">
        <f t="shared" si="83"/>
        <v>0</v>
      </c>
      <c r="J190" s="214">
        <f t="shared" si="83"/>
        <v>0</v>
      </c>
      <c r="K190" s="214">
        <f t="shared" si="83"/>
        <v>0</v>
      </c>
      <c r="L190" s="214">
        <f t="shared" si="83"/>
        <v>0</v>
      </c>
      <c r="M190" s="214">
        <f t="shared" si="83"/>
        <v>0</v>
      </c>
      <c r="N190" s="214">
        <f t="shared" si="83"/>
        <v>0</v>
      </c>
      <c r="O190" s="214">
        <f t="shared" si="83"/>
        <v>0</v>
      </c>
      <c r="P190" s="214">
        <f t="shared" si="83"/>
        <v>0</v>
      </c>
      <c r="Q190" s="214">
        <f t="shared" si="83"/>
        <v>0</v>
      </c>
      <c r="R190" s="214">
        <f t="shared" si="83"/>
        <v>0</v>
      </c>
      <c r="S190" s="214">
        <f t="shared" si="83"/>
        <v>0</v>
      </c>
      <c r="T190" s="214">
        <f t="shared" si="83"/>
        <v>0</v>
      </c>
      <c r="U190" s="214">
        <f t="shared" si="83"/>
        <v>0</v>
      </c>
      <c r="V190" s="214">
        <f t="shared" si="83"/>
        <v>0</v>
      </c>
      <c r="W190" s="214">
        <f t="shared" si="83"/>
        <v>0</v>
      </c>
      <c r="X190" s="214">
        <f t="shared" si="83"/>
        <v>0</v>
      </c>
      <c r="Y190" s="214">
        <f t="shared" si="83"/>
        <v>0</v>
      </c>
      <c r="Z190" s="214">
        <f t="shared" si="83"/>
        <v>0</v>
      </c>
      <c r="AA190" s="214">
        <f t="shared" si="83"/>
        <v>0</v>
      </c>
      <c r="AB190" s="214">
        <f t="shared" si="83"/>
        <v>0</v>
      </c>
      <c r="AC190" s="214">
        <f t="shared" si="83"/>
        <v>0</v>
      </c>
      <c r="AD190" s="214">
        <f t="shared" si="83"/>
        <v>0</v>
      </c>
      <c r="AE190" s="214">
        <f t="shared" si="83"/>
        <v>0</v>
      </c>
      <c r="AF190" s="214">
        <f t="shared" si="83"/>
        <v>0</v>
      </c>
      <c r="AG190" s="214">
        <f t="shared" si="83"/>
        <v>0</v>
      </c>
      <c r="AH190" s="214">
        <f t="shared" si="83"/>
        <v>0</v>
      </c>
      <c r="AI190" s="214">
        <f t="shared" si="83"/>
        <v>0</v>
      </c>
      <c r="AJ190" s="214">
        <f t="shared" si="83"/>
        <v>0</v>
      </c>
      <c r="AK190" s="214">
        <f t="shared" si="83"/>
        <v>0</v>
      </c>
      <c r="AL190" s="214">
        <f t="shared" si="83"/>
        <v>0</v>
      </c>
      <c r="AM190" s="214">
        <f t="shared" si="83"/>
        <v>0</v>
      </c>
      <c r="AN190" s="214">
        <f t="shared" si="83"/>
        <v>0</v>
      </c>
      <c r="AO190" s="214">
        <f t="shared" si="83"/>
        <v>0</v>
      </c>
      <c r="AP190" s="214">
        <f t="shared" si="83"/>
        <v>0</v>
      </c>
    </row>
    <row r="191" spans="1:42" s="16" customFormat="1" x14ac:dyDescent="0.2">
      <c r="A191" s="118" t="s">
        <v>59</v>
      </c>
      <c r="B191" s="204"/>
      <c r="C191" s="214">
        <f t="shared" ref="C191:AP191" si="84">C113</f>
        <v>0</v>
      </c>
      <c r="D191" s="214">
        <f t="shared" si="84"/>
        <v>0</v>
      </c>
      <c r="E191" s="214">
        <f t="shared" si="84"/>
        <v>0</v>
      </c>
      <c r="F191" s="214">
        <f t="shared" si="84"/>
        <v>0</v>
      </c>
      <c r="G191" s="214">
        <f t="shared" si="84"/>
        <v>0</v>
      </c>
      <c r="H191" s="214">
        <f t="shared" si="84"/>
        <v>0</v>
      </c>
      <c r="I191" s="214">
        <f t="shared" si="84"/>
        <v>0</v>
      </c>
      <c r="J191" s="214">
        <f t="shared" si="84"/>
        <v>0</v>
      </c>
      <c r="K191" s="214">
        <f t="shared" si="84"/>
        <v>0</v>
      </c>
      <c r="L191" s="214">
        <f t="shared" si="84"/>
        <v>0</v>
      </c>
      <c r="M191" s="214">
        <f t="shared" si="84"/>
        <v>0</v>
      </c>
      <c r="N191" s="214">
        <f t="shared" si="84"/>
        <v>0</v>
      </c>
      <c r="O191" s="214">
        <f t="shared" si="84"/>
        <v>0</v>
      </c>
      <c r="P191" s="214">
        <f t="shared" si="84"/>
        <v>0</v>
      </c>
      <c r="Q191" s="214">
        <f t="shared" si="84"/>
        <v>0</v>
      </c>
      <c r="R191" s="214">
        <f t="shared" si="84"/>
        <v>0</v>
      </c>
      <c r="S191" s="214">
        <f t="shared" si="84"/>
        <v>0</v>
      </c>
      <c r="T191" s="214">
        <f t="shared" si="84"/>
        <v>0</v>
      </c>
      <c r="U191" s="214">
        <f t="shared" si="84"/>
        <v>0</v>
      </c>
      <c r="V191" s="214">
        <f t="shared" si="84"/>
        <v>0</v>
      </c>
      <c r="W191" s="214">
        <f t="shared" si="84"/>
        <v>0</v>
      </c>
      <c r="X191" s="214">
        <f t="shared" si="84"/>
        <v>0</v>
      </c>
      <c r="Y191" s="214">
        <f t="shared" si="84"/>
        <v>0</v>
      </c>
      <c r="Z191" s="214">
        <f t="shared" si="84"/>
        <v>0</v>
      </c>
      <c r="AA191" s="214">
        <f t="shared" si="84"/>
        <v>0</v>
      </c>
      <c r="AB191" s="214">
        <f t="shared" si="84"/>
        <v>0</v>
      </c>
      <c r="AC191" s="214">
        <f t="shared" si="84"/>
        <v>0</v>
      </c>
      <c r="AD191" s="214">
        <f t="shared" si="84"/>
        <v>0</v>
      </c>
      <c r="AE191" s="214">
        <f t="shared" si="84"/>
        <v>0</v>
      </c>
      <c r="AF191" s="214">
        <f t="shared" si="84"/>
        <v>0</v>
      </c>
      <c r="AG191" s="214">
        <f t="shared" si="84"/>
        <v>0</v>
      </c>
      <c r="AH191" s="214">
        <f t="shared" si="84"/>
        <v>0</v>
      </c>
      <c r="AI191" s="214">
        <f t="shared" si="84"/>
        <v>0</v>
      </c>
      <c r="AJ191" s="214">
        <f t="shared" si="84"/>
        <v>0</v>
      </c>
      <c r="AK191" s="214">
        <f t="shared" si="84"/>
        <v>0</v>
      </c>
      <c r="AL191" s="214">
        <f t="shared" si="84"/>
        <v>0</v>
      </c>
      <c r="AM191" s="214">
        <f t="shared" si="84"/>
        <v>0</v>
      </c>
      <c r="AN191" s="214">
        <f t="shared" si="84"/>
        <v>0</v>
      </c>
      <c r="AO191" s="214">
        <f t="shared" si="84"/>
        <v>0</v>
      </c>
      <c r="AP191" s="214">
        <f t="shared" si="84"/>
        <v>0</v>
      </c>
    </row>
    <row r="192" spans="1:42" s="16" customFormat="1" x14ac:dyDescent="0.2">
      <c r="A192" s="118" t="s">
        <v>97</v>
      </c>
      <c r="B192" s="204"/>
      <c r="C192" s="212">
        <f t="shared" ref="C192:AP192" si="85">C117</f>
        <v>0</v>
      </c>
      <c r="D192" s="212">
        <f t="shared" si="85"/>
        <v>0</v>
      </c>
      <c r="E192" s="212">
        <f t="shared" si="85"/>
        <v>0</v>
      </c>
      <c r="F192" s="212">
        <f t="shared" si="85"/>
        <v>0</v>
      </c>
      <c r="G192" s="212">
        <f t="shared" si="85"/>
        <v>0</v>
      </c>
      <c r="H192" s="212">
        <f t="shared" si="85"/>
        <v>0</v>
      </c>
      <c r="I192" s="212">
        <f t="shared" si="85"/>
        <v>0</v>
      </c>
      <c r="J192" s="212">
        <f t="shared" si="85"/>
        <v>0</v>
      </c>
      <c r="K192" s="212">
        <f t="shared" si="85"/>
        <v>0</v>
      </c>
      <c r="L192" s="212">
        <f t="shared" si="85"/>
        <v>0</v>
      </c>
      <c r="M192" s="212">
        <f t="shared" si="85"/>
        <v>0</v>
      </c>
      <c r="N192" s="212">
        <f t="shared" si="85"/>
        <v>0</v>
      </c>
      <c r="O192" s="212">
        <f t="shared" si="85"/>
        <v>0</v>
      </c>
      <c r="P192" s="212">
        <f t="shared" si="85"/>
        <v>0</v>
      </c>
      <c r="Q192" s="212">
        <f t="shared" si="85"/>
        <v>0</v>
      </c>
      <c r="R192" s="212">
        <f t="shared" si="85"/>
        <v>0</v>
      </c>
      <c r="S192" s="212">
        <f t="shared" si="85"/>
        <v>0</v>
      </c>
      <c r="T192" s="212">
        <f t="shared" si="85"/>
        <v>0</v>
      </c>
      <c r="U192" s="212">
        <f t="shared" si="85"/>
        <v>0</v>
      </c>
      <c r="V192" s="212">
        <f t="shared" si="85"/>
        <v>0</v>
      </c>
      <c r="W192" s="212">
        <f t="shared" si="85"/>
        <v>0</v>
      </c>
      <c r="X192" s="212">
        <f t="shared" si="85"/>
        <v>0</v>
      </c>
      <c r="Y192" s="212">
        <f t="shared" si="85"/>
        <v>0</v>
      </c>
      <c r="Z192" s="212">
        <f t="shared" si="85"/>
        <v>0</v>
      </c>
      <c r="AA192" s="212">
        <f t="shared" si="85"/>
        <v>0</v>
      </c>
      <c r="AB192" s="212">
        <f t="shared" si="85"/>
        <v>0</v>
      </c>
      <c r="AC192" s="212">
        <f t="shared" si="85"/>
        <v>0</v>
      </c>
      <c r="AD192" s="212">
        <f t="shared" si="85"/>
        <v>0</v>
      </c>
      <c r="AE192" s="212">
        <f t="shared" si="85"/>
        <v>0</v>
      </c>
      <c r="AF192" s="212">
        <f t="shared" si="85"/>
        <v>0</v>
      </c>
      <c r="AG192" s="212">
        <f t="shared" si="85"/>
        <v>0</v>
      </c>
      <c r="AH192" s="212">
        <f t="shared" si="85"/>
        <v>0</v>
      </c>
      <c r="AI192" s="212">
        <f t="shared" si="85"/>
        <v>0</v>
      </c>
      <c r="AJ192" s="212">
        <f t="shared" si="85"/>
        <v>0</v>
      </c>
      <c r="AK192" s="212">
        <f t="shared" si="85"/>
        <v>0</v>
      </c>
      <c r="AL192" s="212">
        <f t="shared" si="85"/>
        <v>0</v>
      </c>
      <c r="AM192" s="212">
        <f t="shared" si="85"/>
        <v>0</v>
      </c>
      <c r="AN192" s="212">
        <f t="shared" si="85"/>
        <v>0</v>
      </c>
      <c r="AO192" s="212">
        <f t="shared" si="85"/>
        <v>0</v>
      </c>
      <c r="AP192" s="212">
        <f t="shared" si="85"/>
        <v>0</v>
      </c>
    </row>
    <row r="193" spans="1:42" s="16" customFormat="1" x14ac:dyDescent="0.2">
      <c r="A193" s="118" t="s">
        <v>31</v>
      </c>
      <c r="B193" s="204"/>
      <c r="C193" s="211">
        <f>SUM(C186:C192)</f>
        <v>0</v>
      </c>
      <c r="D193" s="211">
        <f t="shared" ref="D193:AP193" si="86">SUM(D186:D192)</f>
        <v>0</v>
      </c>
      <c r="E193" s="211">
        <f t="shared" si="86"/>
        <v>0</v>
      </c>
      <c r="F193" s="211">
        <f t="shared" si="86"/>
        <v>0</v>
      </c>
      <c r="G193" s="211">
        <f t="shared" si="86"/>
        <v>0</v>
      </c>
      <c r="H193" s="211">
        <f t="shared" si="86"/>
        <v>0</v>
      </c>
      <c r="I193" s="211">
        <f t="shared" si="86"/>
        <v>0</v>
      </c>
      <c r="J193" s="211">
        <f t="shared" si="86"/>
        <v>0</v>
      </c>
      <c r="K193" s="211">
        <f t="shared" si="86"/>
        <v>0</v>
      </c>
      <c r="L193" s="211">
        <f t="shared" si="86"/>
        <v>0</v>
      </c>
      <c r="M193" s="211">
        <f t="shared" si="86"/>
        <v>0</v>
      </c>
      <c r="N193" s="211">
        <f t="shared" si="86"/>
        <v>0</v>
      </c>
      <c r="O193" s="211">
        <f t="shared" si="86"/>
        <v>0</v>
      </c>
      <c r="P193" s="211">
        <f t="shared" si="86"/>
        <v>0</v>
      </c>
      <c r="Q193" s="211">
        <f t="shared" si="86"/>
        <v>0</v>
      </c>
      <c r="R193" s="211">
        <f t="shared" si="86"/>
        <v>0</v>
      </c>
      <c r="S193" s="211">
        <f t="shared" si="86"/>
        <v>0</v>
      </c>
      <c r="T193" s="211">
        <f t="shared" si="86"/>
        <v>0</v>
      </c>
      <c r="U193" s="211">
        <f t="shared" si="86"/>
        <v>0</v>
      </c>
      <c r="V193" s="211">
        <f t="shared" si="86"/>
        <v>0</v>
      </c>
      <c r="W193" s="211">
        <f t="shared" si="86"/>
        <v>0</v>
      </c>
      <c r="X193" s="211">
        <f t="shared" si="86"/>
        <v>0</v>
      </c>
      <c r="Y193" s="211">
        <f t="shared" si="86"/>
        <v>0</v>
      </c>
      <c r="Z193" s="211">
        <f t="shared" si="86"/>
        <v>0</v>
      </c>
      <c r="AA193" s="211">
        <f t="shared" si="86"/>
        <v>0</v>
      </c>
      <c r="AB193" s="211">
        <f t="shared" si="86"/>
        <v>0</v>
      </c>
      <c r="AC193" s="211">
        <f t="shared" si="86"/>
        <v>0</v>
      </c>
      <c r="AD193" s="211">
        <f t="shared" si="86"/>
        <v>0</v>
      </c>
      <c r="AE193" s="211">
        <f t="shared" si="86"/>
        <v>0</v>
      </c>
      <c r="AF193" s="211">
        <f t="shared" si="86"/>
        <v>0</v>
      </c>
      <c r="AG193" s="211">
        <f t="shared" si="86"/>
        <v>0</v>
      </c>
      <c r="AH193" s="211">
        <f t="shared" si="86"/>
        <v>0</v>
      </c>
      <c r="AI193" s="211">
        <f t="shared" si="86"/>
        <v>0</v>
      </c>
      <c r="AJ193" s="211">
        <f t="shared" si="86"/>
        <v>0</v>
      </c>
      <c r="AK193" s="211">
        <f t="shared" si="86"/>
        <v>0</v>
      </c>
      <c r="AL193" s="211">
        <f t="shared" si="86"/>
        <v>0</v>
      </c>
      <c r="AM193" s="211">
        <f t="shared" si="86"/>
        <v>0</v>
      </c>
      <c r="AN193" s="211">
        <f t="shared" si="86"/>
        <v>0</v>
      </c>
      <c r="AO193" s="211">
        <f t="shared" si="86"/>
        <v>0</v>
      </c>
      <c r="AP193" s="211">
        <f t="shared" si="86"/>
        <v>0</v>
      </c>
    </row>
    <row r="194" spans="1:42" s="16" customFormat="1" x14ac:dyDescent="0.2">
      <c r="A194" s="118" t="str">
        <f>Inputs!B115</f>
        <v>Investment Based Incentive (IBI)</v>
      </c>
      <c r="B194" s="204"/>
    </row>
    <row r="195" spans="1:42" s="16" customFormat="1" x14ac:dyDescent="0.2">
      <c r="A195" s="120" t="str">
        <f>Inputs!B116</f>
        <v>As fixed amount</v>
      </c>
      <c r="B195" s="204"/>
    </row>
    <row r="196" spans="1:42" s="16" customFormat="1" x14ac:dyDescent="0.2">
      <c r="A196" s="107" t="s">
        <v>4</v>
      </c>
      <c r="B196" s="204"/>
      <c r="C196" s="211">
        <f>IF(ibi_fed_amount_tax_fed="Yes",C509,0)</f>
        <v>0</v>
      </c>
    </row>
    <row r="197" spans="1:42" s="16" customFormat="1" x14ac:dyDescent="0.2">
      <c r="A197" s="107" t="s">
        <v>5</v>
      </c>
      <c r="B197" s="204"/>
      <c r="C197" s="211">
        <f>IF(ibi_sta_amount_tax_fed="Yes",C510,0)</f>
        <v>0</v>
      </c>
    </row>
    <row r="198" spans="1:42" s="16" customFormat="1" x14ac:dyDescent="0.2">
      <c r="A198" s="107" t="s">
        <v>185</v>
      </c>
      <c r="B198" s="204"/>
      <c r="C198" s="211">
        <f>IF(ibi_uti_amount_tax_fed="Yes",C511,0)</f>
        <v>0</v>
      </c>
    </row>
    <row r="199" spans="1:42" x14ac:dyDescent="0.2">
      <c r="A199" s="107" t="s">
        <v>186</v>
      </c>
      <c r="B199" s="122"/>
      <c r="C199" s="212">
        <f>IF(ibi_oth_amount_tax_fed="Yes",C512,0)</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07"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tr">
        <f>Inputs!B121</f>
        <v>As percentage</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4</v>
      </c>
      <c r="B202" s="122"/>
      <c r="C202" s="211">
        <f>C515</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5</v>
      </c>
      <c r="B203" s="122"/>
      <c r="C203" s="211">
        <f t="shared" ref="C203:C205" si="87">C516</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185</v>
      </c>
      <c r="B204" s="122"/>
      <c r="C204" s="211">
        <f t="shared" si="87"/>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186</v>
      </c>
      <c r="B205" s="122"/>
      <c r="C205" s="212">
        <f t="shared" si="87"/>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07" t="s">
        <v>13</v>
      </c>
      <c r="B206" s="122"/>
      <c r="C206" s="213">
        <f>SUM(C202:C205)</f>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18" t="str">
        <f>Inputs!B126</f>
        <v>Capacity Based Incentive (CBI)</v>
      </c>
      <c r="B207" s="12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20" t="s">
        <v>4</v>
      </c>
      <c r="B208" s="122"/>
      <c r="C208" s="214">
        <f>C522</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5</v>
      </c>
      <c r="B209" s="122"/>
      <c r="C209" s="214">
        <f t="shared" ref="C209:C211" si="88">C523</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20" t="s">
        <v>185</v>
      </c>
      <c r="B210" s="122"/>
      <c r="C210" s="214">
        <f t="shared" si="88"/>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186</v>
      </c>
      <c r="B211" s="122"/>
      <c r="C211" s="212">
        <f t="shared" si="88"/>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20" t="s">
        <v>13</v>
      </c>
      <c r="B212" s="122"/>
      <c r="C212" s="213">
        <f>SUM(C208:C211)</f>
        <v>0</v>
      </c>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18" t="str">
        <f>Inputs!B131</f>
        <v>Production Based Incentive (PBI)</v>
      </c>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20" t="s">
        <v>4</v>
      </c>
      <c r="B214" s="122"/>
      <c r="C214" s="214">
        <f t="shared" ref="C214:AP214" si="89">IF(AND(pbi_fed_tax_fed="Yes",pbi_fed_for_ds="No"),C532,0)</f>
        <v>0</v>
      </c>
      <c r="D214" s="214">
        <f t="shared" si="89"/>
        <v>0</v>
      </c>
      <c r="E214" s="214">
        <f t="shared" si="89"/>
        <v>0</v>
      </c>
      <c r="F214" s="214">
        <f t="shared" si="89"/>
        <v>0</v>
      </c>
      <c r="G214" s="214">
        <f t="shared" si="89"/>
        <v>0</v>
      </c>
      <c r="H214" s="214">
        <f t="shared" si="89"/>
        <v>0</v>
      </c>
      <c r="I214" s="214">
        <f t="shared" si="89"/>
        <v>0</v>
      </c>
      <c r="J214" s="214">
        <f t="shared" si="89"/>
        <v>0</v>
      </c>
      <c r="K214" s="214">
        <f t="shared" si="89"/>
        <v>0</v>
      </c>
      <c r="L214" s="214">
        <f t="shared" si="89"/>
        <v>0</v>
      </c>
      <c r="M214" s="214">
        <f t="shared" si="89"/>
        <v>0</v>
      </c>
      <c r="N214" s="214">
        <f t="shared" si="89"/>
        <v>0</v>
      </c>
      <c r="O214" s="214">
        <f t="shared" si="89"/>
        <v>0</v>
      </c>
      <c r="P214" s="214">
        <f t="shared" si="89"/>
        <v>0</v>
      </c>
      <c r="Q214" s="214">
        <f t="shared" si="89"/>
        <v>0</v>
      </c>
      <c r="R214" s="214">
        <f t="shared" si="89"/>
        <v>0</v>
      </c>
      <c r="S214" s="214">
        <f t="shared" si="89"/>
        <v>0</v>
      </c>
      <c r="T214" s="214">
        <f t="shared" si="89"/>
        <v>0</v>
      </c>
      <c r="U214" s="214">
        <f t="shared" si="89"/>
        <v>0</v>
      </c>
      <c r="V214" s="214">
        <f t="shared" si="89"/>
        <v>0</v>
      </c>
      <c r="W214" s="214">
        <f t="shared" si="89"/>
        <v>0</v>
      </c>
      <c r="X214" s="214">
        <f t="shared" si="89"/>
        <v>0</v>
      </c>
      <c r="Y214" s="214">
        <f t="shared" si="89"/>
        <v>0</v>
      </c>
      <c r="Z214" s="214">
        <f t="shared" si="89"/>
        <v>0</v>
      </c>
      <c r="AA214" s="214">
        <f t="shared" si="89"/>
        <v>0</v>
      </c>
      <c r="AB214" s="214">
        <f t="shared" si="89"/>
        <v>0</v>
      </c>
      <c r="AC214" s="214">
        <f t="shared" si="89"/>
        <v>0</v>
      </c>
      <c r="AD214" s="214">
        <f t="shared" si="89"/>
        <v>0</v>
      </c>
      <c r="AE214" s="214">
        <f t="shared" si="89"/>
        <v>0</v>
      </c>
      <c r="AF214" s="214">
        <f t="shared" si="89"/>
        <v>0</v>
      </c>
      <c r="AG214" s="214">
        <f t="shared" si="89"/>
        <v>0</v>
      </c>
      <c r="AH214" s="214">
        <f t="shared" si="89"/>
        <v>0</v>
      </c>
      <c r="AI214" s="214">
        <f t="shared" si="89"/>
        <v>0</v>
      </c>
      <c r="AJ214" s="214">
        <f t="shared" si="89"/>
        <v>0</v>
      </c>
      <c r="AK214" s="214">
        <f t="shared" si="89"/>
        <v>0</v>
      </c>
      <c r="AL214" s="214">
        <f t="shared" si="89"/>
        <v>0</v>
      </c>
      <c r="AM214" s="214">
        <f t="shared" si="89"/>
        <v>0</v>
      </c>
      <c r="AN214" s="214">
        <f t="shared" si="89"/>
        <v>0</v>
      </c>
      <c r="AO214" s="214">
        <f t="shared" si="89"/>
        <v>0</v>
      </c>
      <c r="AP214" s="214">
        <f t="shared" si="89"/>
        <v>0</v>
      </c>
    </row>
    <row r="215" spans="1:42" x14ac:dyDescent="0.2">
      <c r="A215" s="120" t="s">
        <v>5</v>
      </c>
      <c r="B215" s="122"/>
      <c r="C215" s="214">
        <f t="shared" ref="C215:AP215" si="90">IF(AND(pbi_sta_tax_fed="Yes",pbi_sta_for_ds="No"),C536,0)</f>
        <v>0</v>
      </c>
      <c r="D215" s="214">
        <f t="shared" si="90"/>
        <v>0</v>
      </c>
      <c r="E215" s="214">
        <f t="shared" si="90"/>
        <v>0</v>
      </c>
      <c r="F215" s="214">
        <f t="shared" si="90"/>
        <v>0</v>
      </c>
      <c r="G215" s="214">
        <f t="shared" si="90"/>
        <v>0</v>
      </c>
      <c r="H215" s="214">
        <f t="shared" si="90"/>
        <v>0</v>
      </c>
      <c r="I215" s="214">
        <f t="shared" si="90"/>
        <v>0</v>
      </c>
      <c r="J215" s="214">
        <f t="shared" si="90"/>
        <v>0</v>
      </c>
      <c r="K215" s="214">
        <f t="shared" si="90"/>
        <v>0</v>
      </c>
      <c r="L215" s="214">
        <f t="shared" si="90"/>
        <v>0</v>
      </c>
      <c r="M215" s="214">
        <f t="shared" si="90"/>
        <v>0</v>
      </c>
      <c r="N215" s="214">
        <f t="shared" si="90"/>
        <v>0</v>
      </c>
      <c r="O215" s="214">
        <f t="shared" si="90"/>
        <v>0</v>
      </c>
      <c r="P215" s="214">
        <f t="shared" si="90"/>
        <v>0</v>
      </c>
      <c r="Q215" s="214">
        <f t="shared" si="90"/>
        <v>0</v>
      </c>
      <c r="R215" s="214">
        <f t="shared" si="90"/>
        <v>0</v>
      </c>
      <c r="S215" s="214">
        <f t="shared" si="90"/>
        <v>0</v>
      </c>
      <c r="T215" s="214">
        <f t="shared" si="90"/>
        <v>0</v>
      </c>
      <c r="U215" s="214">
        <f t="shared" si="90"/>
        <v>0</v>
      </c>
      <c r="V215" s="214">
        <f t="shared" si="90"/>
        <v>0</v>
      </c>
      <c r="W215" s="214">
        <f t="shared" si="90"/>
        <v>0</v>
      </c>
      <c r="X215" s="214">
        <f t="shared" si="90"/>
        <v>0</v>
      </c>
      <c r="Y215" s="214">
        <f t="shared" si="90"/>
        <v>0</v>
      </c>
      <c r="Z215" s="214">
        <f t="shared" si="90"/>
        <v>0</v>
      </c>
      <c r="AA215" s="214">
        <f t="shared" si="90"/>
        <v>0</v>
      </c>
      <c r="AB215" s="214">
        <f t="shared" si="90"/>
        <v>0</v>
      </c>
      <c r="AC215" s="214">
        <f t="shared" si="90"/>
        <v>0</v>
      </c>
      <c r="AD215" s="214">
        <f t="shared" si="90"/>
        <v>0</v>
      </c>
      <c r="AE215" s="214">
        <f t="shared" si="90"/>
        <v>0</v>
      </c>
      <c r="AF215" s="214">
        <f t="shared" si="90"/>
        <v>0</v>
      </c>
      <c r="AG215" s="214">
        <f t="shared" si="90"/>
        <v>0</v>
      </c>
      <c r="AH215" s="214">
        <f t="shared" si="90"/>
        <v>0</v>
      </c>
      <c r="AI215" s="214">
        <f t="shared" si="90"/>
        <v>0</v>
      </c>
      <c r="AJ215" s="214">
        <f t="shared" si="90"/>
        <v>0</v>
      </c>
      <c r="AK215" s="214">
        <f t="shared" si="90"/>
        <v>0</v>
      </c>
      <c r="AL215" s="214">
        <f t="shared" si="90"/>
        <v>0</v>
      </c>
      <c r="AM215" s="214">
        <f t="shared" si="90"/>
        <v>0</v>
      </c>
      <c r="AN215" s="214">
        <f t="shared" si="90"/>
        <v>0</v>
      </c>
      <c r="AO215" s="214">
        <f t="shared" si="90"/>
        <v>0</v>
      </c>
      <c r="AP215" s="214">
        <f t="shared" si="90"/>
        <v>0</v>
      </c>
    </row>
    <row r="216" spans="1:42" x14ac:dyDescent="0.2">
      <c r="A216" s="120" t="s">
        <v>185</v>
      </c>
      <c r="B216" s="122"/>
      <c r="C216" s="214">
        <f t="shared" ref="C216:AP216" si="91">IF(AND(pbi_uti_tax_fed="Yes",pbi_uti_for_ds="No"),C540,0)</f>
        <v>0</v>
      </c>
      <c r="D216" s="214">
        <f t="shared" si="91"/>
        <v>0</v>
      </c>
      <c r="E216" s="214">
        <f t="shared" si="91"/>
        <v>0</v>
      </c>
      <c r="F216" s="214">
        <f t="shared" si="91"/>
        <v>0</v>
      </c>
      <c r="G216" s="214">
        <f t="shared" si="91"/>
        <v>0</v>
      </c>
      <c r="H216" s="214">
        <f t="shared" si="91"/>
        <v>0</v>
      </c>
      <c r="I216" s="214">
        <f t="shared" si="91"/>
        <v>0</v>
      </c>
      <c r="J216" s="214">
        <f t="shared" si="91"/>
        <v>0</v>
      </c>
      <c r="K216" s="214">
        <f t="shared" si="91"/>
        <v>0</v>
      </c>
      <c r="L216" s="214">
        <f t="shared" si="91"/>
        <v>0</v>
      </c>
      <c r="M216" s="214">
        <f t="shared" si="91"/>
        <v>0</v>
      </c>
      <c r="N216" s="214">
        <f t="shared" si="91"/>
        <v>0</v>
      </c>
      <c r="O216" s="214">
        <f t="shared" si="91"/>
        <v>0</v>
      </c>
      <c r="P216" s="214">
        <f t="shared" si="91"/>
        <v>0</v>
      </c>
      <c r="Q216" s="214">
        <f t="shared" si="91"/>
        <v>0</v>
      </c>
      <c r="R216" s="214">
        <f t="shared" si="91"/>
        <v>0</v>
      </c>
      <c r="S216" s="214">
        <f t="shared" si="91"/>
        <v>0</v>
      </c>
      <c r="T216" s="214">
        <f t="shared" si="91"/>
        <v>0</v>
      </c>
      <c r="U216" s="214">
        <f t="shared" si="91"/>
        <v>0</v>
      </c>
      <c r="V216" s="214">
        <f t="shared" si="91"/>
        <v>0</v>
      </c>
      <c r="W216" s="214">
        <f t="shared" si="91"/>
        <v>0</v>
      </c>
      <c r="X216" s="214">
        <f t="shared" si="91"/>
        <v>0</v>
      </c>
      <c r="Y216" s="214">
        <f t="shared" si="91"/>
        <v>0</v>
      </c>
      <c r="Z216" s="214">
        <f t="shared" si="91"/>
        <v>0</v>
      </c>
      <c r="AA216" s="214">
        <f t="shared" si="91"/>
        <v>0</v>
      </c>
      <c r="AB216" s="214">
        <f t="shared" si="91"/>
        <v>0</v>
      </c>
      <c r="AC216" s="214">
        <f t="shared" si="91"/>
        <v>0</v>
      </c>
      <c r="AD216" s="214">
        <f t="shared" si="91"/>
        <v>0</v>
      </c>
      <c r="AE216" s="214">
        <f t="shared" si="91"/>
        <v>0</v>
      </c>
      <c r="AF216" s="214">
        <f t="shared" si="91"/>
        <v>0</v>
      </c>
      <c r="AG216" s="214">
        <f t="shared" si="91"/>
        <v>0</v>
      </c>
      <c r="AH216" s="214">
        <f t="shared" si="91"/>
        <v>0</v>
      </c>
      <c r="AI216" s="214">
        <f t="shared" si="91"/>
        <v>0</v>
      </c>
      <c r="AJ216" s="214">
        <f t="shared" si="91"/>
        <v>0</v>
      </c>
      <c r="AK216" s="214">
        <f t="shared" si="91"/>
        <v>0</v>
      </c>
      <c r="AL216" s="214">
        <f t="shared" si="91"/>
        <v>0</v>
      </c>
      <c r="AM216" s="214">
        <f t="shared" si="91"/>
        <v>0</v>
      </c>
      <c r="AN216" s="214">
        <f t="shared" si="91"/>
        <v>0</v>
      </c>
      <c r="AO216" s="214">
        <f t="shared" si="91"/>
        <v>0</v>
      </c>
      <c r="AP216" s="214">
        <f t="shared" si="91"/>
        <v>0</v>
      </c>
    </row>
    <row r="217" spans="1:42" x14ac:dyDescent="0.2">
      <c r="A217" s="120" t="s">
        <v>186</v>
      </c>
      <c r="B217" s="122"/>
      <c r="C217" s="214">
        <f t="shared" ref="C217:AP217" si="92">IF(AND(pbi_oth_tax_fed="Yes",pbi_oth_for_ds="No"),C544,0)</f>
        <v>0</v>
      </c>
      <c r="D217" s="214">
        <f t="shared" si="92"/>
        <v>0</v>
      </c>
      <c r="E217" s="214">
        <f t="shared" si="92"/>
        <v>0</v>
      </c>
      <c r="F217" s="214">
        <f t="shared" si="92"/>
        <v>0</v>
      </c>
      <c r="G217" s="214">
        <f t="shared" si="92"/>
        <v>0</v>
      </c>
      <c r="H217" s="214">
        <f t="shared" si="92"/>
        <v>0</v>
      </c>
      <c r="I217" s="214">
        <f t="shared" si="92"/>
        <v>0</v>
      </c>
      <c r="J217" s="214">
        <f t="shared" si="92"/>
        <v>0</v>
      </c>
      <c r="K217" s="214">
        <f t="shared" si="92"/>
        <v>0</v>
      </c>
      <c r="L217" s="214">
        <f t="shared" si="92"/>
        <v>0</v>
      </c>
      <c r="M217" s="214">
        <f t="shared" si="92"/>
        <v>0</v>
      </c>
      <c r="N217" s="214">
        <f t="shared" si="92"/>
        <v>0</v>
      </c>
      <c r="O217" s="214">
        <f t="shared" si="92"/>
        <v>0</v>
      </c>
      <c r="P217" s="214">
        <f t="shared" si="92"/>
        <v>0</v>
      </c>
      <c r="Q217" s="214">
        <f t="shared" si="92"/>
        <v>0</v>
      </c>
      <c r="R217" s="214">
        <f t="shared" si="92"/>
        <v>0</v>
      </c>
      <c r="S217" s="214">
        <f t="shared" si="92"/>
        <v>0</v>
      </c>
      <c r="T217" s="214">
        <f t="shared" si="92"/>
        <v>0</v>
      </c>
      <c r="U217" s="214">
        <f t="shared" si="92"/>
        <v>0</v>
      </c>
      <c r="V217" s="214">
        <f t="shared" si="92"/>
        <v>0</v>
      </c>
      <c r="W217" s="214">
        <f t="shared" si="92"/>
        <v>0</v>
      </c>
      <c r="X217" s="214">
        <f t="shared" si="92"/>
        <v>0</v>
      </c>
      <c r="Y217" s="214">
        <f t="shared" si="92"/>
        <v>0</v>
      </c>
      <c r="Z217" s="214">
        <f t="shared" si="92"/>
        <v>0</v>
      </c>
      <c r="AA217" s="214">
        <f t="shared" si="92"/>
        <v>0</v>
      </c>
      <c r="AB217" s="214">
        <f t="shared" si="92"/>
        <v>0</v>
      </c>
      <c r="AC217" s="214">
        <f t="shared" si="92"/>
        <v>0</v>
      </c>
      <c r="AD217" s="214">
        <f t="shared" si="92"/>
        <v>0</v>
      </c>
      <c r="AE217" s="214">
        <f t="shared" si="92"/>
        <v>0</v>
      </c>
      <c r="AF217" s="214">
        <f t="shared" si="92"/>
        <v>0</v>
      </c>
      <c r="AG217" s="214">
        <f t="shared" si="92"/>
        <v>0</v>
      </c>
      <c r="AH217" s="214">
        <f t="shared" si="92"/>
        <v>0</v>
      </c>
      <c r="AI217" s="214">
        <f t="shared" si="92"/>
        <v>0</v>
      </c>
      <c r="AJ217" s="214">
        <f t="shared" si="92"/>
        <v>0</v>
      </c>
      <c r="AK217" s="214">
        <f t="shared" si="92"/>
        <v>0</v>
      </c>
      <c r="AL217" s="214">
        <f t="shared" si="92"/>
        <v>0</v>
      </c>
      <c r="AM217" s="214">
        <f t="shared" si="92"/>
        <v>0</v>
      </c>
      <c r="AN217" s="214">
        <f t="shared" si="92"/>
        <v>0</v>
      </c>
      <c r="AO217" s="214">
        <f t="shared" si="92"/>
        <v>0</v>
      </c>
      <c r="AP217" s="214">
        <f t="shared" si="92"/>
        <v>0</v>
      </c>
    </row>
    <row r="218" spans="1:42" x14ac:dyDescent="0.2">
      <c r="A218" s="120" t="s">
        <v>13</v>
      </c>
      <c r="B218" s="122"/>
      <c r="C218" s="215">
        <f>SUM(C214:C217)</f>
        <v>0</v>
      </c>
      <c r="D218" s="215">
        <f t="shared" ref="D218:AP218" si="93">SUM(D214:D217)</f>
        <v>0</v>
      </c>
      <c r="E218" s="215">
        <f t="shared" si="93"/>
        <v>0</v>
      </c>
      <c r="F218" s="215">
        <f t="shared" si="93"/>
        <v>0</v>
      </c>
      <c r="G218" s="215">
        <f t="shared" si="93"/>
        <v>0</v>
      </c>
      <c r="H218" s="215">
        <f t="shared" si="93"/>
        <v>0</v>
      </c>
      <c r="I218" s="215">
        <f t="shared" si="93"/>
        <v>0</v>
      </c>
      <c r="J218" s="215">
        <f t="shared" si="93"/>
        <v>0</v>
      </c>
      <c r="K218" s="215">
        <f t="shared" si="93"/>
        <v>0</v>
      </c>
      <c r="L218" s="215">
        <f t="shared" si="93"/>
        <v>0</v>
      </c>
      <c r="M218" s="215">
        <f t="shared" si="93"/>
        <v>0</v>
      </c>
      <c r="N218" s="215">
        <f t="shared" si="93"/>
        <v>0</v>
      </c>
      <c r="O218" s="215">
        <f t="shared" si="93"/>
        <v>0</v>
      </c>
      <c r="P218" s="215">
        <f t="shared" si="93"/>
        <v>0</v>
      </c>
      <c r="Q218" s="215">
        <f t="shared" si="93"/>
        <v>0</v>
      </c>
      <c r="R218" s="215">
        <f t="shared" si="93"/>
        <v>0</v>
      </c>
      <c r="S218" s="215">
        <f t="shared" si="93"/>
        <v>0</v>
      </c>
      <c r="T218" s="215">
        <f t="shared" si="93"/>
        <v>0</v>
      </c>
      <c r="U218" s="215">
        <f t="shared" si="93"/>
        <v>0</v>
      </c>
      <c r="V218" s="215">
        <f t="shared" si="93"/>
        <v>0</v>
      </c>
      <c r="W218" s="215">
        <f t="shared" si="93"/>
        <v>0</v>
      </c>
      <c r="X218" s="215">
        <f t="shared" si="93"/>
        <v>0</v>
      </c>
      <c r="Y218" s="215">
        <f t="shared" si="93"/>
        <v>0</v>
      </c>
      <c r="Z218" s="215">
        <f t="shared" si="93"/>
        <v>0</v>
      </c>
      <c r="AA218" s="215">
        <f t="shared" si="93"/>
        <v>0</v>
      </c>
      <c r="AB218" s="215">
        <f t="shared" si="93"/>
        <v>0</v>
      </c>
      <c r="AC218" s="215">
        <f t="shared" si="93"/>
        <v>0</v>
      </c>
      <c r="AD218" s="215">
        <f t="shared" si="93"/>
        <v>0</v>
      </c>
      <c r="AE218" s="215">
        <f t="shared" si="93"/>
        <v>0</v>
      </c>
      <c r="AF218" s="215">
        <f t="shared" si="93"/>
        <v>0</v>
      </c>
      <c r="AG218" s="215">
        <f t="shared" si="93"/>
        <v>0</v>
      </c>
      <c r="AH218" s="215">
        <f t="shared" si="93"/>
        <v>0</v>
      </c>
      <c r="AI218" s="215">
        <f t="shared" si="93"/>
        <v>0</v>
      </c>
      <c r="AJ218" s="215">
        <f t="shared" si="93"/>
        <v>0</v>
      </c>
      <c r="AK218" s="215">
        <f t="shared" si="93"/>
        <v>0</v>
      </c>
      <c r="AL218" s="215">
        <f t="shared" si="93"/>
        <v>0</v>
      </c>
      <c r="AM218" s="215">
        <f t="shared" si="93"/>
        <v>0</v>
      </c>
      <c r="AN218" s="215">
        <f t="shared" si="93"/>
        <v>0</v>
      </c>
      <c r="AO218" s="215">
        <f t="shared" si="93"/>
        <v>0</v>
      </c>
      <c r="AP218" s="215">
        <f t="shared" si="93"/>
        <v>0</v>
      </c>
    </row>
    <row r="219" spans="1:42" x14ac:dyDescent="0.2">
      <c r="A219" s="118" t="s">
        <v>40</v>
      </c>
      <c r="B219" s="122"/>
      <c r="C219" s="213">
        <f>C200+C206+C212+C218</f>
        <v>0</v>
      </c>
      <c r="D219" s="213">
        <f t="shared" ref="D219:AP219" si="94">D200+D206+D212+D218</f>
        <v>0</v>
      </c>
      <c r="E219" s="213">
        <f t="shared" si="94"/>
        <v>0</v>
      </c>
      <c r="F219" s="213">
        <f t="shared" si="94"/>
        <v>0</v>
      </c>
      <c r="G219" s="213">
        <f t="shared" si="94"/>
        <v>0</v>
      </c>
      <c r="H219" s="213">
        <f t="shared" si="94"/>
        <v>0</v>
      </c>
      <c r="I219" s="213">
        <f t="shared" si="94"/>
        <v>0</v>
      </c>
      <c r="J219" s="213">
        <f t="shared" si="94"/>
        <v>0</v>
      </c>
      <c r="K219" s="213">
        <f t="shared" si="94"/>
        <v>0</v>
      </c>
      <c r="L219" s="213">
        <f t="shared" si="94"/>
        <v>0</v>
      </c>
      <c r="M219" s="213">
        <f t="shared" si="94"/>
        <v>0</v>
      </c>
      <c r="N219" s="213">
        <f t="shared" si="94"/>
        <v>0</v>
      </c>
      <c r="O219" s="213">
        <f t="shared" si="94"/>
        <v>0</v>
      </c>
      <c r="P219" s="213">
        <f t="shared" si="94"/>
        <v>0</v>
      </c>
      <c r="Q219" s="213">
        <f t="shared" si="94"/>
        <v>0</v>
      </c>
      <c r="R219" s="213">
        <f t="shared" si="94"/>
        <v>0</v>
      </c>
      <c r="S219" s="213">
        <f t="shared" si="94"/>
        <v>0</v>
      </c>
      <c r="T219" s="213">
        <f t="shared" si="94"/>
        <v>0</v>
      </c>
      <c r="U219" s="213">
        <f t="shared" si="94"/>
        <v>0</v>
      </c>
      <c r="V219" s="213">
        <f t="shared" si="94"/>
        <v>0</v>
      </c>
      <c r="W219" s="213">
        <f t="shared" si="94"/>
        <v>0</v>
      </c>
      <c r="X219" s="213">
        <f t="shared" si="94"/>
        <v>0</v>
      </c>
      <c r="Y219" s="213">
        <f t="shared" si="94"/>
        <v>0</v>
      </c>
      <c r="Z219" s="213">
        <f t="shared" si="94"/>
        <v>0</v>
      </c>
      <c r="AA219" s="213">
        <f t="shared" si="94"/>
        <v>0</v>
      </c>
      <c r="AB219" s="213">
        <f t="shared" si="94"/>
        <v>0</v>
      </c>
      <c r="AC219" s="213">
        <f t="shared" si="94"/>
        <v>0</v>
      </c>
      <c r="AD219" s="213">
        <f t="shared" si="94"/>
        <v>0</v>
      </c>
      <c r="AE219" s="213">
        <f t="shared" si="94"/>
        <v>0</v>
      </c>
      <c r="AF219" s="213">
        <f t="shared" si="94"/>
        <v>0</v>
      </c>
      <c r="AG219" s="213">
        <f t="shared" si="94"/>
        <v>0</v>
      </c>
      <c r="AH219" s="213">
        <f t="shared" si="94"/>
        <v>0</v>
      </c>
      <c r="AI219" s="213">
        <f t="shared" si="94"/>
        <v>0</v>
      </c>
      <c r="AJ219" s="213">
        <f t="shared" si="94"/>
        <v>0</v>
      </c>
      <c r="AK219" s="213">
        <f t="shared" si="94"/>
        <v>0</v>
      </c>
      <c r="AL219" s="213">
        <f t="shared" si="94"/>
        <v>0</v>
      </c>
      <c r="AM219" s="213">
        <f t="shared" si="94"/>
        <v>0</v>
      </c>
      <c r="AN219" s="213">
        <f t="shared" si="94"/>
        <v>0</v>
      </c>
      <c r="AO219" s="213">
        <f t="shared" si="94"/>
        <v>0</v>
      </c>
      <c r="AP219" s="213">
        <f t="shared" si="94"/>
        <v>0</v>
      </c>
    </row>
    <row r="220" spans="1:42" x14ac:dyDescent="0.2">
      <c r="A220" s="120"/>
      <c r="B220" s="12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18" t="s">
        <v>41</v>
      </c>
      <c r="B221" s="122"/>
      <c r="C221" s="216">
        <f>C193+C219</f>
        <v>0</v>
      </c>
      <c r="D221" s="216">
        <f t="shared" ref="D221:AP221" si="95">D193+D219</f>
        <v>0</v>
      </c>
      <c r="E221" s="216">
        <f t="shared" si="95"/>
        <v>0</v>
      </c>
      <c r="F221" s="216">
        <f t="shared" si="95"/>
        <v>0</v>
      </c>
      <c r="G221" s="216">
        <f t="shared" si="95"/>
        <v>0</v>
      </c>
      <c r="H221" s="216">
        <f t="shared" si="95"/>
        <v>0</v>
      </c>
      <c r="I221" s="216">
        <f t="shared" si="95"/>
        <v>0</v>
      </c>
      <c r="J221" s="216">
        <f t="shared" si="95"/>
        <v>0</v>
      </c>
      <c r="K221" s="216">
        <f t="shared" si="95"/>
        <v>0</v>
      </c>
      <c r="L221" s="216">
        <f t="shared" si="95"/>
        <v>0</v>
      </c>
      <c r="M221" s="216">
        <f t="shared" si="95"/>
        <v>0</v>
      </c>
      <c r="N221" s="216">
        <f t="shared" si="95"/>
        <v>0</v>
      </c>
      <c r="O221" s="216">
        <f t="shared" si="95"/>
        <v>0</v>
      </c>
      <c r="P221" s="216">
        <f t="shared" si="95"/>
        <v>0</v>
      </c>
      <c r="Q221" s="216">
        <f t="shared" si="95"/>
        <v>0</v>
      </c>
      <c r="R221" s="216">
        <f t="shared" si="95"/>
        <v>0</v>
      </c>
      <c r="S221" s="216">
        <f t="shared" si="95"/>
        <v>0</v>
      </c>
      <c r="T221" s="216">
        <f t="shared" si="95"/>
        <v>0</v>
      </c>
      <c r="U221" s="216">
        <f t="shared" si="95"/>
        <v>0</v>
      </c>
      <c r="V221" s="216">
        <f t="shared" si="95"/>
        <v>0</v>
      </c>
      <c r="W221" s="216">
        <f t="shared" si="95"/>
        <v>0</v>
      </c>
      <c r="X221" s="216">
        <f t="shared" si="95"/>
        <v>0</v>
      </c>
      <c r="Y221" s="216">
        <f t="shared" si="95"/>
        <v>0</v>
      </c>
      <c r="Z221" s="216">
        <f t="shared" si="95"/>
        <v>0</v>
      </c>
      <c r="AA221" s="216">
        <f t="shared" si="95"/>
        <v>0</v>
      </c>
      <c r="AB221" s="216">
        <f t="shared" si="95"/>
        <v>0</v>
      </c>
      <c r="AC221" s="216">
        <f t="shared" si="95"/>
        <v>0</v>
      </c>
      <c r="AD221" s="216">
        <f t="shared" si="95"/>
        <v>0</v>
      </c>
      <c r="AE221" s="216">
        <f t="shared" si="95"/>
        <v>0</v>
      </c>
      <c r="AF221" s="216">
        <f t="shared" si="95"/>
        <v>0</v>
      </c>
      <c r="AG221" s="216">
        <f t="shared" si="95"/>
        <v>0</v>
      </c>
      <c r="AH221" s="216">
        <f t="shared" si="95"/>
        <v>0</v>
      </c>
      <c r="AI221" s="216">
        <f t="shared" si="95"/>
        <v>0</v>
      </c>
      <c r="AJ221" s="216">
        <f t="shared" si="95"/>
        <v>0</v>
      </c>
      <c r="AK221" s="216">
        <f t="shared" si="95"/>
        <v>0</v>
      </c>
      <c r="AL221" s="216">
        <f t="shared" si="95"/>
        <v>0</v>
      </c>
      <c r="AM221" s="216">
        <f t="shared" si="95"/>
        <v>0</v>
      </c>
      <c r="AN221" s="216">
        <f t="shared" si="95"/>
        <v>0</v>
      </c>
      <c r="AO221" s="216">
        <f t="shared" si="95"/>
        <v>0</v>
      </c>
      <c r="AP221" s="216">
        <f t="shared" si="95"/>
        <v>0</v>
      </c>
    </row>
    <row r="222" spans="1:42" x14ac:dyDescent="0.2">
      <c r="A222" s="118" t="s">
        <v>298</v>
      </c>
      <c r="B222" s="122">
        <f t="array" ref="B222:AP222">Inputs!C161:AQ161</f>
        <v>0</v>
      </c>
      <c r="C222" s="215">
        <v>0</v>
      </c>
      <c r="D222" s="215">
        <v>0</v>
      </c>
      <c r="E222" s="215">
        <v>0</v>
      </c>
      <c r="F222" s="215">
        <v>0</v>
      </c>
      <c r="G222" s="215">
        <v>0</v>
      </c>
      <c r="H222" s="215">
        <v>0</v>
      </c>
      <c r="I222" s="215">
        <v>0</v>
      </c>
      <c r="J222" s="215">
        <v>0</v>
      </c>
      <c r="K222" s="215">
        <v>0</v>
      </c>
      <c r="L222" s="215">
        <v>0</v>
      </c>
      <c r="M222" s="215">
        <v>0</v>
      </c>
      <c r="N222" s="215">
        <v>0</v>
      </c>
      <c r="O222" s="215">
        <v>0</v>
      </c>
      <c r="P222" s="215">
        <v>0</v>
      </c>
      <c r="Q222" s="215">
        <v>0</v>
      </c>
      <c r="R222" s="215">
        <v>0</v>
      </c>
      <c r="S222" s="215">
        <v>0</v>
      </c>
      <c r="T222" s="215">
        <v>0</v>
      </c>
      <c r="U222" s="215">
        <v>0</v>
      </c>
      <c r="V222" s="215">
        <v>0</v>
      </c>
      <c r="W222" s="215">
        <v>0</v>
      </c>
      <c r="X222" s="215">
        <v>0</v>
      </c>
      <c r="Y222" s="215">
        <v>0</v>
      </c>
      <c r="Z222" s="215">
        <v>0</v>
      </c>
      <c r="AA222" s="215">
        <v>0</v>
      </c>
      <c r="AB222" s="215">
        <v>0</v>
      </c>
      <c r="AC222" s="215">
        <v>0</v>
      </c>
      <c r="AD222" s="215">
        <v>0</v>
      </c>
      <c r="AE222" s="215">
        <v>0</v>
      </c>
      <c r="AF222" s="215">
        <v>0</v>
      </c>
      <c r="AG222" s="215">
        <v>0</v>
      </c>
      <c r="AH222" s="215">
        <v>0</v>
      </c>
      <c r="AI222" s="215">
        <v>0</v>
      </c>
      <c r="AJ222" s="215">
        <v>0</v>
      </c>
      <c r="AK222" s="215">
        <v>0</v>
      </c>
      <c r="AL222" s="215">
        <v>0</v>
      </c>
      <c r="AM222" s="215">
        <v>0</v>
      </c>
      <c r="AN222" s="215">
        <v>0</v>
      </c>
      <c r="AO222" s="215">
        <v>0</v>
      </c>
      <c r="AP222" s="215">
        <v>0</v>
      </c>
    </row>
    <row r="223" spans="1:42" x14ac:dyDescent="0.2">
      <c r="A223" s="118" t="s">
        <v>81</v>
      </c>
      <c r="B223" s="122"/>
      <c r="C223" s="216">
        <f>C221*-C222/100</f>
        <v>0</v>
      </c>
      <c r="D223" s="216">
        <f t="shared" ref="D223:AP223" si="96">D221*-D222/100</f>
        <v>0</v>
      </c>
      <c r="E223" s="216">
        <f t="shared" si="96"/>
        <v>0</v>
      </c>
      <c r="F223" s="216">
        <f t="shared" si="96"/>
        <v>0</v>
      </c>
      <c r="G223" s="216">
        <f t="shared" si="96"/>
        <v>0</v>
      </c>
      <c r="H223" s="216">
        <f t="shared" si="96"/>
        <v>0</v>
      </c>
      <c r="I223" s="216">
        <f t="shared" si="96"/>
        <v>0</v>
      </c>
      <c r="J223" s="216">
        <f t="shared" si="96"/>
        <v>0</v>
      </c>
      <c r="K223" s="216">
        <f t="shared" si="96"/>
        <v>0</v>
      </c>
      <c r="L223" s="216">
        <f t="shared" si="96"/>
        <v>0</v>
      </c>
      <c r="M223" s="216">
        <f t="shared" si="96"/>
        <v>0</v>
      </c>
      <c r="N223" s="216">
        <f t="shared" si="96"/>
        <v>0</v>
      </c>
      <c r="O223" s="216">
        <f t="shared" si="96"/>
        <v>0</v>
      </c>
      <c r="P223" s="216">
        <f t="shared" si="96"/>
        <v>0</v>
      </c>
      <c r="Q223" s="216">
        <f t="shared" si="96"/>
        <v>0</v>
      </c>
      <c r="R223" s="216">
        <f t="shared" si="96"/>
        <v>0</v>
      </c>
      <c r="S223" s="216">
        <f t="shared" si="96"/>
        <v>0</v>
      </c>
      <c r="T223" s="216">
        <f t="shared" si="96"/>
        <v>0</v>
      </c>
      <c r="U223" s="216">
        <f t="shared" si="96"/>
        <v>0</v>
      </c>
      <c r="V223" s="216">
        <f t="shared" si="96"/>
        <v>0</v>
      </c>
      <c r="W223" s="216">
        <f t="shared" si="96"/>
        <v>0</v>
      </c>
      <c r="X223" s="216">
        <f t="shared" si="96"/>
        <v>0</v>
      </c>
      <c r="Y223" s="216">
        <f t="shared" si="96"/>
        <v>0</v>
      </c>
      <c r="Z223" s="216">
        <f t="shared" si="96"/>
        <v>0</v>
      </c>
      <c r="AA223" s="216">
        <f t="shared" si="96"/>
        <v>0</v>
      </c>
      <c r="AB223" s="216">
        <f t="shared" si="96"/>
        <v>0</v>
      </c>
      <c r="AC223" s="216">
        <f t="shared" si="96"/>
        <v>0</v>
      </c>
      <c r="AD223" s="216">
        <f t="shared" si="96"/>
        <v>0</v>
      </c>
      <c r="AE223" s="216">
        <f t="shared" si="96"/>
        <v>0</v>
      </c>
      <c r="AF223" s="216">
        <f t="shared" si="96"/>
        <v>0</v>
      </c>
      <c r="AG223" s="216">
        <f t="shared" si="96"/>
        <v>0</v>
      </c>
      <c r="AH223" s="216">
        <f t="shared" si="96"/>
        <v>0</v>
      </c>
      <c r="AI223" s="216">
        <f t="shared" si="96"/>
        <v>0</v>
      </c>
      <c r="AJ223" s="216">
        <f t="shared" si="96"/>
        <v>0</v>
      </c>
      <c r="AK223" s="216">
        <f t="shared" si="96"/>
        <v>0</v>
      </c>
      <c r="AL223" s="216">
        <f t="shared" si="96"/>
        <v>0</v>
      </c>
      <c r="AM223" s="216">
        <f t="shared" si="96"/>
        <v>0</v>
      </c>
      <c r="AN223" s="216">
        <f t="shared" si="96"/>
        <v>0</v>
      </c>
      <c r="AO223" s="216">
        <f t="shared" si="96"/>
        <v>0</v>
      </c>
      <c r="AP223" s="216">
        <f t="shared" si="96"/>
        <v>0</v>
      </c>
    </row>
    <row r="224" spans="1:42" x14ac:dyDescent="0.2">
      <c r="A224" s="32"/>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09" t="s">
        <v>363</v>
      </c>
      <c r="B225" s="28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row>
    <row r="226" spans="1:42" x14ac:dyDescent="0.2">
      <c r="A226" s="29" t="s">
        <v>95</v>
      </c>
      <c r="B226" s="122"/>
    </row>
    <row r="227" spans="1:42" x14ac:dyDescent="0.2">
      <c r="A227" s="4" t="s">
        <v>244</v>
      </c>
      <c r="B227" s="122"/>
      <c r="G227" s="407" t="s">
        <v>65</v>
      </c>
      <c r="H227" s="408"/>
      <c r="I227" s="408"/>
      <c r="J227" s="409"/>
      <c r="K227" s="410" t="s">
        <v>66</v>
      </c>
      <c r="L227" s="411"/>
    </row>
    <row r="228" spans="1:42" ht="51" x14ac:dyDescent="0.2">
      <c r="B228" s="208" t="s">
        <v>55</v>
      </c>
      <c r="C228" s="18" t="s">
        <v>51</v>
      </c>
      <c r="D228" s="18" t="s">
        <v>53</v>
      </c>
      <c r="E228" s="34" t="s">
        <v>54</v>
      </c>
      <c r="F228" s="18" t="s">
        <v>56</v>
      </c>
      <c r="G228" s="18" t="s">
        <v>60</v>
      </c>
      <c r="H228" s="18" t="s">
        <v>62</v>
      </c>
      <c r="I228" s="67" t="s">
        <v>61</v>
      </c>
      <c r="J228" s="18" t="s">
        <v>63</v>
      </c>
      <c r="K228" s="40" t="s">
        <v>3</v>
      </c>
      <c r="L228" s="183" t="s">
        <v>63</v>
      </c>
      <c r="M228" s="35" t="s">
        <v>67</v>
      </c>
      <c r="N228" s="35" t="s">
        <v>68</v>
      </c>
      <c r="O228" s="18" t="s">
        <v>57</v>
      </c>
      <c r="P228" s="182" t="s">
        <v>87</v>
      </c>
      <c r="Q228" s="18" t="s">
        <v>88</v>
      </c>
    </row>
    <row r="229" spans="1:42" s="16" customFormat="1" x14ac:dyDescent="0.2">
      <c r="A229" s="41" t="str">
        <f>Inputs!B139</f>
        <v>5-yr MACRS</v>
      </c>
      <c r="B229" s="282">
        <f>IF(Inputs!$C$146=0,0,depr_alloc_macrs_5_percent*100/Inputs!$C$146)</f>
        <v>0</v>
      </c>
      <c r="C229" s="162">
        <f>-$B$93*depr_alloc_macrs_5_percent/100</f>
        <v>0</v>
      </c>
      <c r="D229" s="162">
        <f>$B229/100*D$235</f>
        <v>0</v>
      </c>
      <c r="E229" s="162">
        <f>$B229/100*E$235</f>
        <v>0</v>
      </c>
      <c r="F229" s="164">
        <f>C229-D229-E229</f>
        <v>0</v>
      </c>
      <c r="G229" s="165">
        <f>IF(Inputs!G139="Yes",F229,0)</f>
        <v>0</v>
      </c>
      <c r="H229" s="172">
        <f t="shared" ref="H229:H234" si="97">IF($G$235=0,0,G229/$G$235)*100</f>
        <v>0</v>
      </c>
      <c r="I229" s="168">
        <f t="shared" ref="I229:I234" si="98">$I$235*H229/100</f>
        <v>0</v>
      </c>
      <c r="J229" s="169">
        <f>I229*0.5</f>
        <v>0</v>
      </c>
      <c r="K229" s="166">
        <f t="shared" ref="K229:K234" si="99">H229/100*$K$235</f>
        <v>0</v>
      </c>
      <c r="L229" s="169">
        <f>K229*0.5</f>
        <v>0</v>
      </c>
      <c r="M229" s="162">
        <f t="shared" ref="M229:M234" si="100">IF(itc_sta_amount_deprbas_sta="Yes",L229,0)+IF(itc_sta_percent_deprbas_sta="Yes",J229,0)</f>
        <v>0</v>
      </c>
      <c r="N229" s="162">
        <f t="shared" ref="N229:N234" si="101">IF(itc_fed_amount_deprbas_sta="Yes",L362,0)+IF(itc_fed_percent_deprbas_sta="Yes",J362,0)</f>
        <v>0</v>
      </c>
      <c r="O229" s="170">
        <f t="shared" ref="O229:O234" si="102">F229-M229-N229</f>
        <v>0</v>
      </c>
      <c r="P229" s="162">
        <f t="shared" ref="P229:P234" si="103">IF(depr_bonus_sta="Yes",O229*depr_bonus_sta/100,0)</f>
        <v>0</v>
      </c>
      <c r="Q229" s="164">
        <f>O229-P229</f>
        <v>0</v>
      </c>
    </row>
    <row r="230" spans="1:42" s="16" customFormat="1" x14ac:dyDescent="0.2">
      <c r="A230" s="41" t="str">
        <f>Inputs!B140</f>
        <v>15-yr MACRS</v>
      </c>
      <c r="B230" s="282">
        <f>IF(Inputs!$C$146=0,0,depr_alloc_macrs_15_percent*100/Inputs!$C$146)</f>
        <v>0</v>
      </c>
      <c r="C230" s="162">
        <f>-$B$93*depr_alloc_macrs_15_percent/100</f>
        <v>0</v>
      </c>
      <c r="D230" s="162">
        <f>$B230/100*D$235</f>
        <v>0</v>
      </c>
      <c r="E230" s="162">
        <f t="shared" ref="E230:E234" si="104">$B230/100*E$235</f>
        <v>0</v>
      </c>
      <c r="F230" s="164">
        <f t="shared" ref="F230:F234" si="105">C230-D230-E230</f>
        <v>0</v>
      </c>
      <c r="G230" s="166">
        <f>IF(Inputs!G140="Yes",F230,0)</f>
        <v>0</v>
      </c>
      <c r="H230" s="173">
        <f t="shared" si="97"/>
        <v>0</v>
      </c>
      <c r="I230" s="162">
        <f t="shared" si="98"/>
        <v>0</v>
      </c>
      <c r="J230" s="171">
        <f t="shared" ref="J230:J234" si="106">I230*0.5</f>
        <v>0</v>
      </c>
      <c r="K230" s="166">
        <f t="shared" si="99"/>
        <v>0</v>
      </c>
      <c r="L230" s="171">
        <f t="shared" ref="L230:L234" si="107">K230*0.5</f>
        <v>0</v>
      </c>
      <c r="M230" s="162">
        <f t="shared" si="100"/>
        <v>0</v>
      </c>
      <c r="N230" s="162">
        <f t="shared" si="101"/>
        <v>0</v>
      </c>
      <c r="O230" s="164">
        <f t="shared" si="102"/>
        <v>0</v>
      </c>
      <c r="P230" s="162">
        <f t="shared" si="103"/>
        <v>0</v>
      </c>
      <c r="Q230" s="164">
        <f t="shared" ref="Q230:Q234" si="108">O230-P230</f>
        <v>0</v>
      </c>
    </row>
    <row r="231" spans="1:42" s="16" customFormat="1" x14ac:dyDescent="0.2">
      <c r="A231" s="41" t="str">
        <f>Inputs!B141</f>
        <v>5-yr SL</v>
      </c>
      <c r="B231" s="282">
        <f>IF(Inputs!$C$146=0,0,depr_alloc_sl_5_percent*100/Inputs!$C$146)</f>
        <v>0</v>
      </c>
      <c r="C231" s="162">
        <f>-$B$93*depr_alloc_sl_5_percent/100</f>
        <v>0</v>
      </c>
      <c r="D231" s="162">
        <f t="shared" ref="D231:D234" si="109">$B231/100*D$235</f>
        <v>0</v>
      </c>
      <c r="E231" s="162">
        <f t="shared" si="104"/>
        <v>0</v>
      </c>
      <c r="F231" s="164">
        <f t="shared" si="105"/>
        <v>0</v>
      </c>
      <c r="G231" s="166">
        <f>IF(Inputs!G141="Yes",F231,0)</f>
        <v>0</v>
      </c>
      <c r="H231" s="173">
        <f t="shared" si="97"/>
        <v>0</v>
      </c>
      <c r="I231" s="162">
        <f t="shared" si="98"/>
        <v>0</v>
      </c>
      <c r="J231" s="171">
        <f t="shared" si="106"/>
        <v>0</v>
      </c>
      <c r="K231" s="166">
        <f t="shared" si="99"/>
        <v>0</v>
      </c>
      <c r="L231" s="171">
        <f t="shared" si="107"/>
        <v>0</v>
      </c>
      <c r="M231" s="162">
        <f t="shared" si="100"/>
        <v>0</v>
      </c>
      <c r="N231" s="162">
        <f t="shared" si="101"/>
        <v>0</v>
      </c>
      <c r="O231" s="164">
        <f t="shared" si="102"/>
        <v>0</v>
      </c>
      <c r="P231" s="162">
        <f t="shared" si="103"/>
        <v>0</v>
      </c>
      <c r="Q231" s="164">
        <f t="shared" si="108"/>
        <v>0</v>
      </c>
    </row>
    <row r="232" spans="1:42" s="16" customFormat="1" x14ac:dyDescent="0.2">
      <c r="A232" s="41" t="str">
        <f>Inputs!B142</f>
        <v>15-yr SL</v>
      </c>
      <c r="B232" s="282">
        <f>IF(Inputs!$C$146=0,0,depr_alloc_sl_15_percent*100/Inputs!$C$146)</f>
        <v>0</v>
      </c>
      <c r="C232" s="162">
        <f>-$B$93*depr_alloc_sl_15_percent/100</f>
        <v>0</v>
      </c>
      <c r="D232" s="162">
        <f t="shared" si="109"/>
        <v>0</v>
      </c>
      <c r="E232" s="162">
        <f t="shared" si="104"/>
        <v>0</v>
      </c>
      <c r="F232" s="164">
        <f t="shared" si="105"/>
        <v>0</v>
      </c>
      <c r="G232" s="166">
        <f>IF(Inputs!G142="Yes",F232,0)</f>
        <v>0</v>
      </c>
      <c r="H232" s="173">
        <f t="shared" si="97"/>
        <v>0</v>
      </c>
      <c r="I232" s="162">
        <f t="shared" si="98"/>
        <v>0</v>
      </c>
      <c r="J232" s="171">
        <f t="shared" si="106"/>
        <v>0</v>
      </c>
      <c r="K232" s="166">
        <f t="shared" si="99"/>
        <v>0</v>
      </c>
      <c r="L232" s="171">
        <f t="shared" si="107"/>
        <v>0</v>
      </c>
      <c r="M232" s="162">
        <f t="shared" si="100"/>
        <v>0</v>
      </c>
      <c r="N232" s="162">
        <f t="shared" si="101"/>
        <v>0</v>
      </c>
      <c r="O232" s="164">
        <f t="shared" si="102"/>
        <v>0</v>
      </c>
      <c r="P232" s="162">
        <f t="shared" si="103"/>
        <v>0</v>
      </c>
      <c r="Q232" s="164">
        <f t="shared" si="108"/>
        <v>0</v>
      </c>
    </row>
    <row r="233" spans="1:42" s="16" customFormat="1" x14ac:dyDescent="0.2">
      <c r="A233" s="41" t="str">
        <f>Inputs!B143</f>
        <v>20-yr SL</v>
      </c>
      <c r="B233" s="282">
        <f>IF(Inputs!$C$146=0,0,depr_alloc_sl_20_percent*100/Inputs!$C$146)</f>
        <v>0</v>
      </c>
      <c r="C233" s="162">
        <f>-$B$93*depr_alloc_sl_20_percent/100</f>
        <v>0</v>
      </c>
      <c r="D233" s="162">
        <f t="shared" si="109"/>
        <v>0</v>
      </c>
      <c r="E233" s="162">
        <f t="shared" si="104"/>
        <v>0</v>
      </c>
      <c r="F233" s="164">
        <f t="shared" si="105"/>
        <v>0</v>
      </c>
      <c r="G233" s="166">
        <f>IF(Inputs!G143="Yes",F233,0)</f>
        <v>0</v>
      </c>
      <c r="H233" s="173">
        <f t="shared" si="97"/>
        <v>0</v>
      </c>
      <c r="I233" s="162">
        <f t="shared" si="98"/>
        <v>0</v>
      </c>
      <c r="J233" s="171">
        <f t="shared" si="106"/>
        <v>0</v>
      </c>
      <c r="K233" s="166">
        <f t="shared" si="99"/>
        <v>0</v>
      </c>
      <c r="L233" s="171">
        <f t="shared" si="107"/>
        <v>0</v>
      </c>
      <c r="M233" s="162">
        <f t="shared" si="100"/>
        <v>0</v>
      </c>
      <c r="N233" s="162">
        <f t="shared" si="101"/>
        <v>0</v>
      </c>
      <c r="O233" s="164">
        <f t="shared" si="102"/>
        <v>0</v>
      </c>
      <c r="P233" s="162">
        <f t="shared" si="103"/>
        <v>0</v>
      </c>
      <c r="Q233" s="164">
        <f t="shared" si="108"/>
        <v>0</v>
      </c>
    </row>
    <row r="234" spans="1:42" s="16" customFormat="1" x14ac:dyDescent="0.2">
      <c r="A234" s="41" t="str">
        <f>Inputs!B144</f>
        <v>39-yr SL</v>
      </c>
      <c r="B234" s="283">
        <f>IF(Inputs!$C$146=0,0,depr_alloc_sl_39_percent*100/Inputs!$C$146)</f>
        <v>0</v>
      </c>
      <c r="C234" s="162">
        <f>-$B$93*depr_alloc_sl_39_percent/100</f>
        <v>0</v>
      </c>
      <c r="D234" s="162">
        <f t="shared" si="109"/>
        <v>0</v>
      </c>
      <c r="E234" s="162">
        <f t="shared" si="104"/>
        <v>0</v>
      </c>
      <c r="F234" s="164">
        <f t="shared" si="105"/>
        <v>0</v>
      </c>
      <c r="G234" s="166">
        <f>IF(Inputs!G144="Yes",F234,0)</f>
        <v>0</v>
      </c>
      <c r="H234" s="173">
        <f t="shared" si="97"/>
        <v>0</v>
      </c>
      <c r="I234" s="162">
        <f t="shared" si="98"/>
        <v>0</v>
      </c>
      <c r="J234" s="171">
        <f t="shared" si="106"/>
        <v>0</v>
      </c>
      <c r="K234" s="166">
        <f t="shared" si="99"/>
        <v>0</v>
      </c>
      <c r="L234" s="171">
        <f t="shared" si="107"/>
        <v>0</v>
      </c>
      <c r="M234" s="177">
        <f t="shared" si="100"/>
        <v>0</v>
      </c>
      <c r="N234" s="163">
        <f t="shared" si="101"/>
        <v>0</v>
      </c>
      <c r="O234" s="167">
        <f t="shared" si="102"/>
        <v>0</v>
      </c>
      <c r="P234" s="163">
        <f t="shared" si="103"/>
        <v>0</v>
      </c>
      <c r="Q234" s="167">
        <f t="shared" si="108"/>
        <v>0</v>
      </c>
    </row>
    <row r="235" spans="1:42" s="16" customFormat="1" x14ac:dyDescent="0.2">
      <c r="A235" s="41" t="s">
        <v>13</v>
      </c>
      <c r="B235" s="283">
        <f>SUM(B229:B234)</f>
        <v>0</v>
      </c>
      <c r="C235" s="180">
        <f>SUM(C229:C234)</f>
        <v>0</v>
      </c>
      <c r="D235" s="180">
        <f>B244+B250</f>
        <v>0</v>
      </c>
      <c r="E235" s="180">
        <f>B256</f>
        <v>0</v>
      </c>
      <c r="F235" s="267">
        <f>SUM(F229:F234)</f>
        <v>0</v>
      </c>
      <c r="G235" s="178">
        <f>SUM(G229:G234)</f>
        <v>0</v>
      </c>
      <c r="H235" s="174">
        <f>SUM(H229:H234)</f>
        <v>0</v>
      </c>
      <c r="I235" s="180">
        <f>MIN(itc_sta_percent_maxvalue,itc_sta_percent/100*G235)</f>
        <v>0</v>
      </c>
      <c r="J235" s="180">
        <f>SUM(J229:J234)</f>
        <v>0</v>
      </c>
      <c r="K235" s="178">
        <f>itc_sta_amount</f>
        <v>0</v>
      </c>
      <c r="L235" s="181">
        <f t="shared" ref="L235:Q235" si="110">SUM(L229:L234)</f>
        <v>0</v>
      </c>
      <c r="M235" s="163">
        <f t="shared" si="110"/>
        <v>0</v>
      </c>
      <c r="N235" s="163">
        <f t="shared" si="110"/>
        <v>0</v>
      </c>
      <c r="O235" s="167">
        <f t="shared" si="110"/>
        <v>0</v>
      </c>
      <c r="P235" s="167">
        <f>SUM(P229:P234)</f>
        <v>0</v>
      </c>
      <c r="Q235" s="167">
        <f t="shared" si="110"/>
        <v>0</v>
      </c>
    </row>
    <row r="236" spans="1:42" s="122" customFormat="1" x14ac:dyDescent="0.2">
      <c r="A236" s="4"/>
      <c r="B236" s="4"/>
    </row>
    <row r="237" spans="1:42" s="122" customFormat="1" x14ac:dyDescent="0.2">
      <c r="A237" s="4" t="s">
        <v>64</v>
      </c>
      <c r="B237" s="4"/>
    </row>
    <row r="238" spans="1:42" s="122" customFormat="1" x14ac:dyDescent="0.2">
      <c r="A238" s="117" t="str">
        <f>A507</f>
        <v>Investment Based Incentive (IBI)</v>
      </c>
      <c r="B238" s="4"/>
    </row>
    <row r="239" spans="1:42" s="122" customFormat="1" x14ac:dyDescent="0.2">
      <c r="A239" s="27" t="str">
        <f t="shared" ref="A239:A250" si="111">A508</f>
        <v>As fixed amount</v>
      </c>
      <c r="B239" s="4"/>
    </row>
    <row r="240" spans="1:42" s="122" customFormat="1" x14ac:dyDescent="0.2">
      <c r="A240" s="119" t="str">
        <f t="shared" si="111"/>
        <v>Federal ($)</v>
      </c>
      <c r="B240" s="217">
        <f>IF(ibi_fed_amount_deprbas_sta="Yes",ibi_fed_amount,0)</f>
        <v>0</v>
      </c>
    </row>
    <row r="241" spans="1:2" s="122" customFormat="1" x14ac:dyDescent="0.2">
      <c r="A241" s="119" t="str">
        <f t="shared" si="111"/>
        <v>State ($)</v>
      </c>
      <c r="B241" s="217">
        <f>IF(ibi_sta_amount_deprbas_sta="Yes",ibi_sta_amount,0)</f>
        <v>0</v>
      </c>
    </row>
    <row r="242" spans="1:2" s="122" customFormat="1" x14ac:dyDescent="0.2">
      <c r="A242" s="119" t="str">
        <f t="shared" si="111"/>
        <v>Utility ($)</v>
      </c>
      <c r="B242" s="217">
        <f>IF(ibi_uti_amount_deprbas_sta="Yes",ibi_uti_amount,0)</f>
        <v>0</v>
      </c>
    </row>
    <row r="243" spans="1:2" s="122" customFormat="1" x14ac:dyDescent="0.2">
      <c r="A243" s="119" t="str">
        <f t="shared" si="111"/>
        <v>Other ($)</v>
      </c>
      <c r="B243" s="218">
        <f>IF(ibi_oth_amount_deprbas_sta="Yes",ibi_oth_amount,0)</f>
        <v>0</v>
      </c>
    </row>
    <row r="244" spans="1:2" s="122" customFormat="1" x14ac:dyDescent="0.2">
      <c r="A244" s="119" t="str">
        <f t="shared" si="111"/>
        <v>Total</v>
      </c>
      <c r="B244" s="217">
        <f>SUM(B240:B243)</f>
        <v>0</v>
      </c>
    </row>
    <row r="245" spans="1:2" s="122" customFormat="1" x14ac:dyDescent="0.2">
      <c r="A245" s="27" t="str">
        <f t="shared" si="111"/>
        <v>As percentage</v>
      </c>
      <c r="B245" s="4"/>
    </row>
    <row r="246" spans="1:2" s="122" customFormat="1" x14ac:dyDescent="0.2">
      <c r="A246" s="119" t="str">
        <f t="shared" si="111"/>
        <v>Federal (% of total installed cost)</v>
      </c>
      <c r="B246" s="217">
        <f>IF(ibi_fed_percent_deprbas_sta="Yes",C515,0)</f>
        <v>0</v>
      </c>
    </row>
    <row r="247" spans="1:2" s="122" customFormat="1" x14ac:dyDescent="0.2">
      <c r="A247" s="119" t="str">
        <f>A516</f>
        <v>State (% of total installed cost)</v>
      </c>
      <c r="B247" s="217">
        <f>IF(ibi_sta_percent_deprbas_sta="Yes",C516,0)</f>
        <v>0</v>
      </c>
    </row>
    <row r="248" spans="1:2" s="122" customFormat="1" x14ac:dyDescent="0.2">
      <c r="A248" s="119" t="str">
        <f t="shared" si="111"/>
        <v>Utility (% of total installed cost)</v>
      </c>
      <c r="B248" s="217">
        <f>IF(ibi_uti_percent_deprbas_sta="Yes",C517,0)</f>
        <v>0</v>
      </c>
    </row>
    <row r="249" spans="1:2" s="122" customFormat="1" x14ac:dyDescent="0.2">
      <c r="A249" s="119" t="str">
        <f t="shared" si="111"/>
        <v>Other (% of total installed cost)</v>
      </c>
      <c r="B249" s="218">
        <f>IF(ibi_oth_percent_deprbas_sta="Yes",C518,0)</f>
        <v>0</v>
      </c>
    </row>
    <row r="250" spans="1:2" s="122" customFormat="1" x14ac:dyDescent="0.2">
      <c r="A250" s="119" t="str">
        <f t="shared" si="111"/>
        <v>Total</v>
      </c>
      <c r="B250" s="217">
        <f>SUM(B246:B249)</f>
        <v>0</v>
      </c>
    </row>
    <row r="251" spans="1:2" s="122" customFormat="1" x14ac:dyDescent="0.2">
      <c r="A251" s="117" t="str">
        <f t="shared" ref="A251:A256" si="112">A521</f>
        <v>Capacity Based Incentive (CBI)</v>
      </c>
      <c r="B251" s="4"/>
    </row>
    <row r="252" spans="1:2" s="122" customFormat="1" x14ac:dyDescent="0.2">
      <c r="A252" s="27" t="str">
        <f t="shared" si="112"/>
        <v>Federal ($/W)</v>
      </c>
      <c r="B252" s="217">
        <f>IF(cbi_fed_deprbas_sta="Yes",C522,0)</f>
        <v>0</v>
      </c>
    </row>
    <row r="253" spans="1:2" s="122" customFormat="1" x14ac:dyDescent="0.2">
      <c r="A253" s="27" t="str">
        <f t="shared" si="112"/>
        <v>State ($/W)</v>
      </c>
      <c r="B253" s="217">
        <f>IF(cbi_sta_deprbas_sta="Yes",C523,0)</f>
        <v>0</v>
      </c>
    </row>
    <row r="254" spans="1:2" s="122" customFormat="1" x14ac:dyDescent="0.2">
      <c r="A254" s="27" t="str">
        <f t="shared" si="112"/>
        <v>Utility ($/W)</v>
      </c>
      <c r="B254" s="217">
        <f>IF(cbi_uti_deprbas_sta="Yes",C524,0)</f>
        <v>0</v>
      </c>
    </row>
    <row r="255" spans="1:2" s="122" customFormat="1" x14ac:dyDescent="0.2">
      <c r="A255" s="27" t="str">
        <f t="shared" si="112"/>
        <v>Other ($/W)</v>
      </c>
      <c r="B255" s="217">
        <f>IF(cbi_oth_deprbas_sta="Yes",C525,0)</f>
        <v>0</v>
      </c>
    </row>
    <row r="256" spans="1:2" s="122" customFormat="1" x14ac:dyDescent="0.2">
      <c r="A256" s="27" t="str">
        <f t="shared" si="112"/>
        <v>Total</v>
      </c>
      <c r="B256" s="216">
        <f>SUM(B252:B255)</f>
        <v>0</v>
      </c>
    </row>
    <row r="257" spans="1:42" s="122" customFormat="1" x14ac:dyDescent="0.2">
      <c r="A257" s="117" t="s">
        <v>52</v>
      </c>
      <c r="B257" s="217">
        <f>B244+B250+B256</f>
        <v>0</v>
      </c>
    </row>
    <row r="258" spans="1:42" s="122" customFormat="1" x14ac:dyDescent="0.2">
      <c r="A258" s="4"/>
      <c r="B258" s="4"/>
    </row>
    <row r="259" spans="1:42" s="122" customFormat="1" x14ac:dyDescent="0.2">
      <c r="A259" s="4" t="s">
        <v>82</v>
      </c>
      <c r="B259" s="4"/>
    </row>
    <row r="260" spans="1:42" s="122" customFormat="1" x14ac:dyDescent="0.2">
      <c r="A260" s="27" t="s">
        <v>58</v>
      </c>
      <c r="B260" s="4"/>
    </row>
    <row r="261" spans="1:42" x14ac:dyDescent="0.2">
      <c r="A261" s="33" t="str">
        <f t="shared" ref="A261:A266" si="113">A229</f>
        <v>5-yr MACRS</v>
      </c>
      <c r="B261" s="223">
        <f t="array" ref="B261">SUM(IF(ISNUMBER(C261:AP261),C261:AP261))</f>
        <v>0</v>
      </c>
      <c r="C261" s="224" t="e">
        <f>LOOKUP(C$2,'Depreciation Schedules'!$A$3:$A$42,'Depreciation Schedules'!$B$3:$B$42)</f>
        <v>#N/A</v>
      </c>
      <c r="D261" s="224" t="e">
        <f>LOOKUP(D$2,'Depreciation Schedules'!$A$3:$A$42,'Depreciation Schedules'!$B$3:$B$42)</f>
        <v>#N/A</v>
      </c>
      <c r="E261" s="224" t="e">
        <f>LOOKUP(E$2,'Depreciation Schedules'!$A$3:$A$42,'Depreciation Schedules'!$B$3:$B$42)</f>
        <v>#N/A</v>
      </c>
      <c r="F261" s="224" t="e">
        <f>LOOKUP(F$2,'Depreciation Schedules'!$A$3:$A$42,'Depreciation Schedules'!$B$3:$B$42)</f>
        <v>#N/A</v>
      </c>
      <c r="G261" s="224" t="e">
        <f>LOOKUP(G$2,'Depreciation Schedules'!$A$3:$A$42,'Depreciation Schedules'!$B$3:$B$42)</f>
        <v>#N/A</v>
      </c>
      <c r="H261" s="224" t="e">
        <f>LOOKUP(H$2,'Depreciation Schedules'!$A$3:$A$42,'Depreciation Schedules'!$B$3:$B$42)</f>
        <v>#N/A</v>
      </c>
      <c r="I261" s="224" t="e">
        <f>LOOKUP(I$2,'Depreciation Schedules'!$A$3:$A$42,'Depreciation Schedules'!$B$3:$B$42)</f>
        <v>#N/A</v>
      </c>
      <c r="J261" s="224" t="e">
        <f>LOOKUP(J$2,'Depreciation Schedules'!$A$3:$A$42,'Depreciation Schedules'!$B$3:$B$42)</f>
        <v>#N/A</v>
      </c>
      <c r="K261" s="224" t="e">
        <f>LOOKUP(K$2,'Depreciation Schedules'!$A$3:$A$42,'Depreciation Schedules'!$B$3:$B$42)</f>
        <v>#N/A</v>
      </c>
      <c r="L261" s="224" t="e">
        <f>LOOKUP(L$2,'Depreciation Schedules'!$A$3:$A$42,'Depreciation Schedules'!$B$3:$B$42)</f>
        <v>#N/A</v>
      </c>
      <c r="M261" s="224" t="e">
        <f>LOOKUP(M$2,'Depreciation Schedules'!$A$3:$A$42,'Depreciation Schedules'!$B$3:$B$42)</f>
        <v>#N/A</v>
      </c>
      <c r="N261" s="224" t="e">
        <f>LOOKUP(N$2,'Depreciation Schedules'!$A$3:$A$42,'Depreciation Schedules'!$B$3:$B$42)</f>
        <v>#N/A</v>
      </c>
      <c r="O261" s="224" t="e">
        <f>LOOKUP(O$2,'Depreciation Schedules'!$A$3:$A$42,'Depreciation Schedules'!$B$3:$B$42)</f>
        <v>#N/A</v>
      </c>
      <c r="P261" s="224" t="e">
        <f>LOOKUP(P$2,'Depreciation Schedules'!$A$3:$A$42,'Depreciation Schedules'!$B$3:$B$42)</f>
        <v>#N/A</v>
      </c>
      <c r="Q261" s="224" t="e">
        <f>LOOKUP(Q$2,'Depreciation Schedules'!$A$3:$A$42,'Depreciation Schedules'!$B$3:$B$42)</f>
        <v>#N/A</v>
      </c>
      <c r="R261" s="224" t="e">
        <f>LOOKUP(R$2,'Depreciation Schedules'!$A$3:$A$42,'Depreciation Schedules'!$B$3:$B$42)</f>
        <v>#N/A</v>
      </c>
      <c r="S261" s="224" t="e">
        <f>LOOKUP(S$2,'Depreciation Schedules'!$A$3:$A$42,'Depreciation Schedules'!$B$3:$B$42)</f>
        <v>#N/A</v>
      </c>
      <c r="T261" s="224" t="e">
        <f>LOOKUP(T$2,'Depreciation Schedules'!$A$3:$A$42,'Depreciation Schedules'!$B$3:$B$42)</f>
        <v>#N/A</v>
      </c>
      <c r="U261" s="224" t="e">
        <f>LOOKUP(U$2,'Depreciation Schedules'!$A$3:$A$42,'Depreciation Schedules'!$B$3:$B$42)</f>
        <v>#N/A</v>
      </c>
      <c r="V261" s="224" t="e">
        <f>LOOKUP(V$2,'Depreciation Schedules'!$A$3:$A$42,'Depreciation Schedules'!$B$3:$B$42)</f>
        <v>#N/A</v>
      </c>
      <c r="W261" s="224" t="e">
        <f>LOOKUP(W$2,'Depreciation Schedules'!$A$3:$A$42,'Depreciation Schedules'!$B$3:$B$42)</f>
        <v>#N/A</v>
      </c>
      <c r="X261" s="224" t="e">
        <f>LOOKUP(X$2,'Depreciation Schedules'!$A$3:$A$42,'Depreciation Schedules'!$B$3:$B$42)</f>
        <v>#N/A</v>
      </c>
      <c r="Y261" s="224" t="e">
        <f>LOOKUP(Y$2,'Depreciation Schedules'!$A$3:$A$42,'Depreciation Schedules'!$B$3:$B$42)</f>
        <v>#N/A</v>
      </c>
      <c r="Z261" s="224" t="e">
        <f>LOOKUP(Z$2,'Depreciation Schedules'!$A$3:$A$42,'Depreciation Schedules'!$B$3:$B$42)</f>
        <v>#N/A</v>
      </c>
      <c r="AA261" s="224" t="e">
        <f>LOOKUP(AA$2,'Depreciation Schedules'!$A$3:$A$42,'Depreciation Schedules'!$B$3:$B$42)</f>
        <v>#N/A</v>
      </c>
      <c r="AB261" s="224" t="e">
        <f>LOOKUP(AB$2,'Depreciation Schedules'!$A$3:$A$42,'Depreciation Schedules'!$B$3:$B$42)</f>
        <v>#N/A</v>
      </c>
      <c r="AC261" s="224" t="e">
        <f>LOOKUP(AC$2,'Depreciation Schedules'!$A$3:$A$42,'Depreciation Schedules'!$B$3:$B$42)</f>
        <v>#N/A</v>
      </c>
      <c r="AD261" s="224" t="e">
        <f>LOOKUP(AD$2,'Depreciation Schedules'!$A$3:$A$42,'Depreciation Schedules'!$B$3:$B$42)</f>
        <v>#N/A</v>
      </c>
      <c r="AE261" s="224" t="e">
        <f>LOOKUP(AE$2,'Depreciation Schedules'!$A$3:$A$42,'Depreciation Schedules'!$B$3:$B$42)</f>
        <v>#N/A</v>
      </c>
      <c r="AF261" s="224" t="e">
        <f>LOOKUP(AF$2,'Depreciation Schedules'!$A$3:$A$42,'Depreciation Schedules'!$B$3:$B$42)</f>
        <v>#N/A</v>
      </c>
      <c r="AG261" s="224" t="e">
        <f>LOOKUP(AG$2,'Depreciation Schedules'!$A$3:$A$42,'Depreciation Schedules'!$B$3:$B$42)</f>
        <v>#N/A</v>
      </c>
      <c r="AH261" s="224" t="e">
        <f>LOOKUP(AH$2,'Depreciation Schedules'!$A$3:$A$42,'Depreciation Schedules'!$B$3:$B$42)</f>
        <v>#N/A</v>
      </c>
      <c r="AI261" s="224" t="e">
        <f>LOOKUP(AI$2,'Depreciation Schedules'!$A$3:$A$42,'Depreciation Schedules'!$B$3:$B$42)</f>
        <v>#N/A</v>
      </c>
      <c r="AJ261" s="224" t="e">
        <f>LOOKUP(AJ$2,'Depreciation Schedules'!$A$3:$A$42,'Depreciation Schedules'!$B$3:$B$42)</f>
        <v>#N/A</v>
      </c>
      <c r="AK261" s="224" t="e">
        <f>LOOKUP(AK$2,'Depreciation Schedules'!$A$3:$A$42,'Depreciation Schedules'!$B$3:$B$42)</f>
        <v>#N/A</v>
      </c>
      <c r="AL261" s="224" t="e">
        <f>LOOKUP(AL$2,'Depreciation Schedules'!$A$3:$A$42,'Depreciation Schedules'!$B$3:$B$42)</f>
        <v>#N/A</v>
      </c>
      <c r="AM261" s="224" t="e">
        <f>LOOKUP(AM$2,'Depreciation Schedules'!$A$3:$A$42,'Depreciation Schedules'!$B$3:$B$42)</f>
        <v>#N/A</v>
      </c>
      <c r="AN261" s="224" t="e">
        <f>LOOKUP(AN$2,'Depreciation Schedules'!$A$3:$A$42,'Depreciation Schedules'!$B$3:$B$42)</f>
        <v>#N/A</v>
      </c>
      <c r="AO261" s="224" t="e">
        <f>LOOKUP(AO$2,'Depreciation Schedules'!$A$3:$A$42,'Depreciation Schedules'!$B$3:$B$42)</f>
        <v>#N/A</v>
      </c>
      <c r="AP261" s="224" t="e">
        <f>LOOKUP(AP$2,'Depreciation Schedules'!$A$3:$A$42,'Depreciation Schedules'!$B$3:$B$42)</f>
        <v>#N/A</v>
      </c>
    </row>
    <row r="262" spans="1:42" x14ac:dyDescent="0.2">
      <c r="A262" s="33" t="str">
        <f t="shared" si="113"/>
        <v>15-yr MACRS</v>
      </c>
      <c r="B262" s="223">
        <f t="array" ref="B262">SUM(IF(ISNUMBER(C262:AP262),C262:AP262))</f>
        <v>0</v>
      </c>
      <c r="C262" s="224" t="e">
        <f>LOOKUP(C$2,'Depreciation Schedules'!$A$3:$A$42,'Depreciation Schedules'!$C$3:$C$42)</f>
        <v>#N/A</v>
      </c>
      <c r="D262" s="224" t="e">
        <f>LOOKUP(D$2,'Depreciation Schedules'!$A$3:$A$42,'Depreciation Schedules'!$C$3:$C$42)</f>
        <v>#N/A</v>
      </c>
      <c r="E262" s="224" t="e">
        <f>LOOKUP(E$2,'Depreciation Schedules'!$A$3:$A$42,'Depreciation Schedules'!$C$3:$C$42)</f>
        <v>#N/A</v>
      </c>
      <c r="F262" s="224" t="e">
        <f>LOOKUP(F$2,'Depreciation Schedules'!$A$3:$A$42,'Depreciation Schedules'!$C$3:$C$42)</f>
        <v>#N/A</v>
      </c>
      <c r="G262" s="224" t="e">
        <f>LOOKUP(G$2,'Depreciation Schedules'!$A$3:$A$42,'Depreciation Schedules'!$C$3:$C$42)</f>
        <v>#N/A</v>
      </c>
      <c r="H262" s="224" t="e">
        <f>LOOKUP(H$2,'Depreciation Schedules'!$A$3:$A$42,'Depreciation Schedules'!$C$3:$C$42)</f>
        <v>#N/A</v>
      </c>
      <c r="I262" s="224" t="e">
        <f>LOOKUP(I$2,'Depreciation Schedules'!$A$3:$A$42,'Depreciation Schedules'!$C$3:$C$42)</f>
        <v>#N/A</v>
      </c>
      <c r="J262" s="224" t="e">
        <f>LOOKUP(J$2,'Depreciation Schedules'!$A$3:$A$42,'Depreciation Schedules'!$C$3:$C$42)</f>
        <v>#N/A</v>
      </c>
      <c r="K262" s="224" t="e">
        <f>LOOKUP(K$2,'Depreciation Schedules'!$A$3:$A$42,'Depreciation Schedules'!$C$3:$C$42)</f>
        <v>#N/A</v>
      </c>
      <c r="L262" s="224" t="e">
        <f>LOOKUP(L$2,'Depreciation Schedules'!$A$3:$A$42,'Depreciation Schedules'!$C$3:$C$42)</f>
        <v>#N/A</v>
      </c>
      <c r="M262" s="224" t="e">
        <f>LOOKUP(M$2,'Depreciation Schedules'!$A$3:$A$42,'Depreciation Schedules'!$C$3:$C$42)</f>
        <v>#N/A</v>
      </c>
      <c r="N262" s="224" t="e">
        <f>LOOKUP(N$2,'Depreciation Schedules'!$A$3:$A$42,'Depreciation Schedules'!$C$3:$C$42)</f>
        <v>#N/A</v>
      </c>
      <c r="O262" s="224" t="e">
        <f>LOOKUP(O$2,'Depreciation Schedules'!$A$3:$A$42,'Depreciation Schedules'!$C$3:$C$42)</f>
        <v>#N/A</v>
      </c>
      <c r="P262" s="224" t="e">
        <f>LOOKUP(P$2,'Depreciation Schedules'!$A$3:$A$42,'Depreciation Schedules'!$C$3:$C$42)</f>
        <v>#N/A</v>
      </c>
      <c r="Q262" s="224" t="e">
        <f>LOOKUP(Q$2,'Depreciation Schedules'!$A$3:$A$42,'Depreciation Schedules'!$C$3:$C$42)</f>
        <v>#N/A</v>
      </c>
      <c r="R262" s="224" t="e">
        <f>LOOKUP(R$2,'Depreciation Schedules'!$A$3:$A$42,'Depreciation Schedules'!$C$3:$C$42)</f>
        <v>#N/A</v>
      </c>
      <c r="S262" s="224" t="e">
        <f>LOOKUP(S$2,'Depreciation Schedules'!$A$3:$A$42,'Depreciation Schedules'!$C$3:$C$42)</f>
        <v>#N/A</v>
      </c>
      <c r="T262" s="224" t="e">
        <f>LOOKUP(T$2,'Depreciation Schedules'!$A$3:$A$42,'Depreciation Schedules'!$C$3:$C$42)</f>
        <v>#N/A</v>
      </c>
      <c r="U262" s="224" t="e">
        <f>LOOKUP(U$2,'Depreciation Schedules'!$A$3:$A$42,'Depreciation Schedules'!$C$3:$C$42)</f>
        <v>#N/A</v>
      </c>
      <c r="V262" s="224" t="e">
        <f>LOOKUP(V$2,'Depreciation Schedules'!$A$3:$A$42,'Depreciation Schedules'!$C$3:$C$42)</f>
        <v>#N/A</v>
      </c>
      <c r="W262" s="224" t="e">
        <f>LOOKUP(W$2,'Depreciation Schedules'!$A$3:$A$42,'Depreciation Schedules'!$C$3:$C$42)</f>
        <v>#N/A</v>
      </c>
      <c r="X262" s="224" t="e">
        <f>LOOKUP(X$2,'Depreciation Schedules'!$A$3:$A$42,'Depreciation Schedules'!$C$3:$C$42)</f>
        <v>#N/A</v>
      </c>
      <c r="Y262" s="224" t="e">
        <f>LOOKUP(Y$2,'Depreciation Schedules'!$A$3:$A$42,'Depreciation Schedules'!$C$3:$C$42)</f>
        <v>#N/A</v>
      </c>
      <c r="Z262" s="224" t="e">
        <f>LOOKUP(Z$2,'Depreciation Schedules'!$A$3:$A$42,'Depreciation Schedules'!$C$3:$C$42)</f>
        <v>#N/A</v>
      </c>
      <c r="AA262" s="224" t="e">
        <f>LOOKUP(AA$2,'Depreciation Schedules'!$A$3:$A$42,'Depreciation Schedules'!$C$3:$C$42)</f>
        <v>#N/A</v>
      </c>
      <c r="AB262" s="224" t="e">
        <f>LOOKUP(AB$2,'Depreciation Schedules'!$A$3:$A$42,'Depreciation Schedules'!$C$3:$C$42)</f>
        <v>#N/A</v>
      </c>
      <c r="AC262" s="224" t="e">
        <f>LOOKUP(AC$2,'Depreciation Schedules'!$A$3:$A$42,'Depreciation Schedules'!$C$3:$C$42)</f>
        <v>#N/A</v>
      </c>
      <c r="AD262" s="224" t="e">
        <f>LOOKUP(AD$2,'Depreciation Schedules'!$A$3:$A$42,'Depreciation Schedules'!$C$3:$C$42)</f>
        <v>#N/A</v>
      </c>
      <c r="AE262" s="224" t="e">
        <f>LOOKUP(AE$2,'Depreciation Schedules'!$A$3:$A$42,'Depreciation Schedules'!$C$3:$C$42)</f>
        <v>#N/A</v>
      </c>
      <c r="AF262" s="224" t="e">
        <f>LOOKUP(AF$2,'Depreciation Schedules'!$A$3:$A$42,'Depreciation Schedules'!$C$3:$C$42)</f>
        <v>#N/A</v>
      </c>
      <c r="AG262" s="224" t="e">
        <f>LOOKUP(AG$2,'Depreciation Schedules'!$A$3:$A$42,'Depreciation Schedules'!$C$3:$C$42)</f>
        <v>#N/A</v>
      </c>
      <c r="AH262" s="224" t="e">
        <f>LOOKUP(AH$2,'Depreciation Schedules'!$A$3:$A$42,'Depreciation Schedules'!$C$3:$C$42)</f>
        <v>#N/A</v>
      </c>
      <c r="AI262" s="224" t="e">
        <f>LOOKUP(AI$2,'Depreciation Schedules'!$A$3:$A$42,'Depreciation Schedules'!$C$3:$C$42)</f>
        <v>#N/A</v>
      </c>
      <c r="AJ262" s="224" t="e">
        <f>LOOKUP(AJ$2,'Depreciation Schedules'!$A$3:$A$42,'Depreciation Schedules'!$C$3:$C$42)</f>
        <v>#N/A</v>
      </c>
      <c r="AK262" s="224" t="e">
        <f>LOOKUP(AK$2,'Depreciation Schedules'!$A$3:$A$42,'Depreciation Schedules'!$C$3:$C$42)</f>
        <v>#N/A</v>
      </c>
      <c r="AL262" s="224" t="e">
        <f>LOOKUP(AL$2,'Depreciation Schedules'!$A$3:$A$42,'Depreciation Schedules'!$C$3:$C$42)</f>
        <v>#N/A</v>
      </c>
      <c r="AM262" s="224" t="e">
        <f>LOOKUP(AM$2,'Depreciation Schedules'!$A$3:$A$42,'Depreciation Schedules'!$C$3:$C$42)</f>
        <v>#N/A</v>
      </c>
      <c r="AN262" s="224" t="e">
        <f>LOOKUP(AN$2,'Depreciation Schedules'!$A$3:$A$42,'Depreciation Schedules'!$C$3:$C$42)</f>
        <v>#N/A</v>
      </c>
      <c r="AO262" s="224" t="e">
        <f>LOOKUP(AO$2,'Depreciation Schedules'!$A$3:$A$42,'Depreciation Schedules'!$C$3:$C$42)</f>
        <v>#N/A</v>
      </c>
      <c r="AP262" s="224" t="e">
        <f>LOOKUP(AP$2,'Depreciation Schedules'!$A$3:$A$42,'Depreciation Schedules'!$C$3:$C$42)</f>
        <v>#N/A</v>
      </c>
    </row>
    <row r="263" spans="1:42" x14ac:dyDescent="0.2">
      <c r="A263" s="33" t="str">
        <f t="shared" si="113"/>
        <v>5-yr SL</v>
      </c>
      <c r="B263" s="223">
        <f t="array" ref="B263">SUM(IF(ISNUMBER(C263:AP263),C263:AP263))</f>
        <v>0</v>
      </c>
      <c r="C263" s="224" t="e">
        <f>LOOKUP(C$2,'Depreciation Schedules'!$A$3:$A$42,'Depreciation Schedules'!$D$3:$D$42)</f>
        <v>#N/A</v>
      </c>
      <c r="D263" s="224" t="e">
        <f>LOOKUP(D$2,'Depreciation Schedules'!$A$3:$A$42,'Depreciation Schedules'!$D$3:$D$42)</f>
        <v>#N/A</v>
      </c>
      <c r="E263" s="224" t="e">
        <f>LOOKUP(E$2,'Depreciation Schedules'!$A$3:$A$42,'Depreciation Schedules'!$D$3:$D$42)</f>
        <v>#N/A</v>
      </c>
      <c r="F263" s="224" t="e">
        <f>LOOKUP(F$2,'Depreciation Schedules'!$A$3:$A$42,'Depreciation Schedules'!$D$3:$D$42)</f>
        <v>#N/A</v>
      </c>
      <c r="G263" s="224" t="e">
        <f>LOOKUP(G$2,'Depreciation Schedules'!$A$3:$A$42,'Depreciation Schedules'!$D$3:$D$42)</f>
        <v>#N/A</v>
      </c>
      <c r="H263" s="224" t="e">
        <f>LOOKUP(H$2,'Depreciation Schedules'!$A$3:$A$42,'Depreciation Schedules'!$D$3:$D$42)</f>
        <v>#N/A</v>
      </c>
      <c r="I263" s="224" t="e">
        <f>LOOKUP(I$2,'Depreciation Schedules'!$A$3:$A$42,'Depreciation Schedules'!$D$3:$D$42)</f>
        <v>#N/A</v>
      </c>
      <c r="J263" s="224" t="e">
        <f>LOOKUP(J$2,'Depreciation Schedules'!$A$3:$A$42,'Depreciation Schedules'!$D$3:$D$42)</f>
        <v>#N/A</v>
      </c>
      <c r="K263" s="224" t="e">
        <f>LOOKUP(K$2,'Depreciation Schedules'!$A$3:$A$42,'Depreciation Schedules'!$D$3:$D$42)</f>
        <v>#N/A</v>
      </c>
      <c r="L263" s="224" t="e">
        <f>LOOKUP(L$2,'Depreciation Schedules'!$A$3:$A$42,'Depreciation Schedules'!$D$3:$D$42)</f>
        <v>#N/A</v>
      </c>
      <c r="M263" s="224" t="e">
        <f>LOOKUP(M$2,'Depreciation Schedules'!$A$3:$A$42,'Depreciation Schedules'!$D$3:$D$42)</f>
        <v>#N/A</v>
      </c>
      <c r="N263" s="224" t="e">
        <f>LOOKUP(N$2,'Depreciation Schedules'!$A$3:$A$42,'Depreciation Schedules'!$D$3:$D$42)</f>
        <v>#N/A</v>
      </c>
      <c r="O263" s="224" t="e">
        <f>LOOKUP(O$2,'Depreciation Schedules'!$A$3:$A$42,'Depreciation Schedules'!$D$3:$D$42)</f>
        <v>#N/A</v>
      </c>
      <c r="P263" s="224" t="e">
        <f>LOOKUP(P$2,'Depreciation Schedules'!$A$3:$A$42,'Depreciation Schedules'!$D$3:$D$42)</f>
        <v>#N/A</v>
      </c>
      <c r="Q263" s="224" t="e">
        <f>LOOKUP(Q$2,'Depreciation Schedules'!$A$3:$A$42,'Depreciation Schedules'!$D$3:$D$42)</f>
        <v>#N/A</v>
      </c>
      <c r="R263" s="224" t="e">
        <f>LOOKUP(R$2,'Depreciation Schedules'!$A$3:$A$42,'Depreciation Schedules'!$D$3:$D$42)</f>
        <v>#N/A</v>
      </c>
      <c r="S263" s="224" t="e">
        <f>LOOKUP(S$2,'Depreciation Schedules'!$A$3:$A$42,'Depreciation Schedules'!$D$3:$D$42)</f>
        <v>#N/A</v>
      </c>
      <c r="T263" s="224" t="e">
        <f>LOOKUP(T$2,'Depreciation Schedules'!$A$3:$A$42,'Depreciation Schedules'!$D$3:$D$42)</f>
        <v>#N/A</v>
      </c>
      <c r="U263" s="224" t="e">
        <f>LOOKUP(U$2,'Depreciation Schedules'!$A$3:$A$42,'Depreciation Schedules'!$D$3:$D$42)</f>
        <v>#N/A</v>
      </c>
      <c r="V263" s="224" t="e">
        <f>LOOKUP(V$2,'Depreciation Schedules'!$A$3:$A$42,'Depreciation Schedules'!$D$3:$D$42)</f>
        <v>#N/A</v>
      </c>
      <c r="W263" s="224" t="e">
        <f>LOOKUP(W$2,'Depreciation Schedules'!$A$3:$A$42,'Depreciation Schedules'!$D$3:$D$42)</f>
        <v>#N/A</v>
      </c>
      <c r="X263" s="224" t="e">
        <f>LOOKUP(X$2,'Depreciation Schedules'!$A$3:$A$42,'Depreciation Schedules'!$D$3:$D$42)</f>
        <v>#N/A</v>
      </c>
      <c r="Y263" s="224" t="e">
        <f>LOOKUP(Y$2,'Depreciation Schedules'!$A$3:$A$42,'Depreciation Schedules'!$D$3:$D$42)</f>
        <v>#N/A</v>
      </c>
      <c r="Z263" s="224" t="e">
        <f>LOOKUP(Z$2,'Depreciation Schedules'!$A$3:$A$42,'Depreciation Schedules'!$D$3:$D$42)</f>
        <v>#N/A</v>
      </c>
      <c r="AA263" s="224" t="e">
        <f>LOOKUP(AA$2,'Depreciation Schedules'!$A$3:$A$42,'Depreciation Schedules'!$D$3:$D$42)</f>
        <v>#N/A</v>
      </c>
      <c r="AB263" s="224" t="e">
        <f>LOOKUP(AB$2,'Depreciation Schedules'!$A$3:$A$42,'Depreciation Schedules'!$D$3:$D$42)</f>
        <v>#N/A</v>
      </c>
      <c r="AC263" s="224" t="e">
        <f>LOOKUP(AC$2,'Depreciation Schedules'!$A$3:$A$42,'Depreciation Schedules'!$D$3:$D$42)</f>
        <v>#N/A</v>
      </c>
      <c r="AD263" s="224" t="e">
        <f>LOOKUP(AD$2,'Depreciation Schedules'!$A$3:$A$42,'Depreciation Schedules'!$D$3:$D$42)</f>
        <v>#N/A</v>
      </c>
      <c r="AE263" s="224" t="e">
        <f>LOOKUP(AE$2,'Depreciation Schedules'!$A$3:$A$42,'Depreciation Schedules'!$D$3:$D$42)</f>
        <v>#N/A</v>
      </c>
      <c r="AF263" s="224" t="e">
        <f>LOOKUP(AF$2,'Depreciation Schedules'!$A$3:$A$42,'Depreciation Schedules'!$D$3:$D$42)</f>
        <v>#N/A</v>
      </c>
      <c r="AG263" s="224" t="e">
        <f>LOOKUP(AG$2,'Depreciation Schedules'!$A$3:$A$42,'Depreciation Schedules'!$D$3:$D$42)</f>
        <v>#N/A</v>
      </c>
      <c r="AH263" s="224" t="e">
        <f>LOOKUP(AH$2,'Depreciation Schedules'!$A$3:$A$42,'Depreciation Schedules'!$D$3:$D$42)</f>
        <v>#N/A</v>
      </c>
      <c r="AI263" s="224" t="e">
        <f>LOOKUP(AI$2,'Depreciation Schedules'!$A$3:$A$42,'Depreciation Schedules'!$D$3:$D$42)</f>
        <v>#N/A</v>
      </c>
      <c r="AJ263" s="224" t="e">
        <f>LOOKUP(AJ$2,'Depreciation Schedules'!$A$3:$A$42,'Depreciation Schedules'!$D$3:$D$42)</f>
        <v>#N/A</v>
      </c>
      <c r="AK263" s="224" t="e">
        <f>LOOKUP(AK$2,'Depreciation Schedules'!$A$3:$A$42,'Depreciation Schedules'!$D$3:$D$42)</f>
        <v>#N/A</v>
      </c>
      <c r="AL263" s="224" t="e">
        <f>LOOKUP(AL$2,'Depreciation Schedules'!$A$3:$A$42,'Depreciation Schedules'!$D$3:$D$42)</f>
        <v>#N/A</v>
      </c>
      <c r="AM263" s="224" t="e">
        <f>LOOKUP(AM$2,'Depreciation Schedules'!$A$3:$A$42,'Depreciation Schedules'!$D$3:$D$42)</f>
        <v>#N/A</v>
      </c>
      <c r="AN263" s="224" t="e">
        <f>LOOKUP(AN$2,'Depreciation Schedules'!$A$3:$A$42,'Depreciation Schedules'!$D$3:$D$42)</f>
        <v>#N/A</v>
      </c>
      <c r="AO263" s="224" t="e">
        <f>LOOKUP(AO$2,'Depreciation Schedules'!$A$3:$A$42,'Depreciation Schedules'!$D$3:$D$42)</f>
        <v>#N/A</v>
      </c>
      <c r="AP263" s="224" t="e">
        <f>LOOKUP(AP$2,'Depreciation Schedules'!$A$3:$A$42,'Depreciation Schedules'!$D$3:$D$42)</f>
        <v>#N/A</v>
      </c>
    </row>
    <row r="264" spans="1:42" x14ac:dyDescent="0.2">
      <c r="A264" s="33" t="str">
        <f t="shared" si="113"/>
        <v>15-yr SL</v>
      </c>
      <c r="B264" s="223">
        <f t="array" ref="B264">SUM(IF(ISNUMBER(C264:AP264),C264:AP264))</f>
        <v>0</v>
      </c>
      <c r="C264" s="224" t="e">
        <f>LOOKUP(C$2,'Depreciation Schedules'!$A$3:$A$42,'Depreciation Schedules'!$E$3:$E$42)</f>
        <v>#N/A</v>
      </c>
      <c r="D264" s="224" t="e">
        <f>LOOKUP(D$2,'Depreciation Schedules'!$A$3:$A$42,'Depreciation Schedules'!$E$3:$E$42)</f>
        <v>#N/A</v>
      </c>
      <c r="E264" s="224" t="e">
        <f>LOOKUP(E$2,'Depreciation Schedules'!$A$3:$A$42,'Depreciation Schedules'!$E$3:$E$42)</f>
        <v>#N/A</v>
      </c>
      <c r="F264" s="224" t="e">
        <f>LOOKUP(F$2,'Depreciation Schedules'!$A$3:$A$42,'Depreciation Schedules'!$E$3:$E$42)</f>
        <v>#N/A</v>
      </c>
      <c r="G264" s="224" t="e">
        <f>LOOKUP(G$2,'Depreciation Schedules'!$A$3:$A$42,'Depreciation Schedules'!$E$3:$E$42)</f>
        <v>#N/A</v>
      </c>
      <c r="H264" s="224" t="e">
        <f>LOOKUP(H$2,'Depreciation Schedules'!$A$3:$A$42,'Depreciation Schedules'!$E$3:$E$42)</f>
        <v>#N/A</v>
      </c>
      <c r="I264" s="224" t="e">
        <f>LOOKUP(I$2,'Depreciation Schedules'!$A$3:$A$42,'Depreciation Schedules'!$E$3:$E$42)</f>
        <v>#N/A</v>
      </c>
      <c r="J264" s="224" t="e">
        <f>LOOKUP(J$2,'Depreciation Schedules'!$A$3:$A$42,'Depreciation Schedules'!$E$3:$E$42)</f>
        <v>#N/A</v>
      </c>
      <c r="K264" s="224" t="e">
        <f>LOOKUP(K$2,'Depreciation Schedules'!$A$3:$A$42,'Depreciation Schedules'!$E$3:$E$42)</f>
        <v>#N/A</v>
      </c>
      <c r="L264" s="224" t="e">
        <f>LOOKUP(L$2,'Depreciation Schedules'!$A$3:$A$42,'Depreciation Schedules'!$E$3:$E$42)</f>
        <v>#N/A</v>
      </c>
      <c r="M264" s="224" t="e">
        <f>LOOKUP(M$2,'Depreciation Schedules'!$A$3:$A$42,'Depreciation Schedules'!$E$3:$E$42)</f>
        <v>#N/A</v>
      </c>
      <c r="N264" s="224" t="e">
        <f>LOOKUP(N$2,'Depreciation Schedules'!$A$3:$A$42,'Depreciation Schedules'!$E$3:$E$42)</f>
        <v>#N/A</v>
      </c>
      <c r="O264" s="224" t="e">
        <f>LOOKUP(O$2,'Depreciation Schedules'!$A$3:$A$42,'Depreciation Schedules'!$E$3:$E$42)</f>
        <v>#N/A</v>
      </c>
      <c r="P264" s="224" t="e">
        <f>LOOKUP(P$2,'Depreciation Schedules'!$A$3:$A$42,'Depreciation Schedules'!$E$3:$E$42)</f>
        <v>#N/A</v>
      </c>
      <c r="Q264" s="224" t="e">
        <f>LOOKUP(Q$2,'Depreciation Schedules'!$A$3:$A$42,'Depreciation Schedules'!$E$3:$E$42)</f>
        <v>#N/A</v>
      </c>
      <c r="R264" s="224" t="e">
        <f>LOOKUP(R$2,'Depreciation Schedules'!$A$3:$A$42,'Depreciation Schedules'!$E$3:$E$42)</f>
        <v>#N/A</v>
      </c>
      <c r="S264" s="224" t="e">
        <f>LOOKUP(S$2,'Depreciation Schedules'!$A$3:$A$42,'Depreciation Schedules'!$E$3:$E$42)</f>
        <v>#N/A</v>
      </c>
      <c r="T264" s="224" t="e">
        <f>LOOKUP(T$2,'Depreciation Schedules'!$A$3:$A$42,'Depreciation Schedules'!$E$3:$E$42)</f>
        <v>#N/A</v>
      </c>
      <c r="U264" s="224" t="e">
        <f>LOOKUP(U$2,'Depreciation Schedules'!$A$3:$A$42,'Depreciation Schedules'!$E$3:$E$42)</f>
        <v>#N/A</v>
      </c>
      <c r="V264" s="224" t="e">
        <f>LOOKUP(V$2,'Depreciation Schedules'!$A$3:$A$42,'Depreciation Schedules'!$E$3:$E$42)</f>
        <v>#N/A</v>
      </c>
      <c r="W264" s="224" t="e">
        <f>LOOKUP(W$2,'Depreciation Schedules'!$A$3:$A$42,'Depreciation Schedules'!$E$3:$E$42)</f>
        <v>#N/A</v>
      </c>
      <c r="X264" s="224" t="e">
        <f>LOOKUP(X$2,'Depreciation Schedules'!$A$3:$A$42,'Depreciation Schedules'!$E$3:$E$42)</f>
        <v>#N/A</v>
      </c>
      <c r="Y264" s="224" t="e">
        <f>LOOKUP(Y$2,'Depreciation Schedules'!$A$3:$A$42,'Depreciation Schedules'!$E$3:$E$42)</f>
        <v>#N/A</v>
      </c>
      <c r="Z264" s="224" t="e">
        <f>LOOKUP(Z$2,'Depreciation Schedules'!$A$3:$A$42,'Depreciation Schedules'!$E$3:$E$42)</f>
        <v>#N/A</v>
      </c>
      <c r="AA264" s="224" t="e">
        <f>LOOKUP(AA$2,'Depreciation Schedules'!$A$3:$A$42,'Depreciation Schedules'!$E$3:$E$42)</f>
        <v>#N/A</v>
      </c>
      <c r="AB264" s="224" t="e">
        <f>LOOKUP(AB$2,'Depreciation Schedules'!$A$3:$A$42,'Depreciation Schedules'!$E$3:$E$42)</f>
        <v>#N/A</v>
      </c>
      <c r="AC264" s="224" t="e">
        <f>LOOKUP(AC$2,'Depreciation Schedules'!$A$3:$A$42,'Depreciation Schedules'!$E$3:$E$42)</f>
        <v>#N/A</v>
      </c>
      <c r="AD264" s="224" t="e">
        <f>LOOKUP(AD$2,'Depreciation Schedules'!$A$3:$A$42,'Depreciation Schedules'!$E$3:$E$42)</f>
        <v>#N/A</v>
      </c>
      <c r="AE264" s="224" t="e">
        <f>LOOKUP(AE$2,'Depreciation Schedules'!$A$3:$A$42,'Depreciation Schedules'!$E$3:$E$42)</f>
        <v>#N/A</v>
      </c>
      <c r="AF264" s="224" t="e">
        <f>LOOKUP(AF$2,'Depreciation Schedules'!$A$3:$A$42,'Depreciation Schedules'!$E$3:$E$42)</f>
        <v>#N/A</v>
      </c>
      <c r="AG264" s="224" t="e">
        <f>LOOKUP(AG$2,'Depreciation Schedules'!$A$3:$A$42,'Depreciation Schedules'!$E$3:$E$42)</f>
        <v>#N/A</v>
      </c>
      <c r="AH264" s="224" t="e">
        <f>LOOKUP(AH$2,'Depreciation Schedules'!$A$3:$A$42,'Depreciation Schedules'!$E$3:$E$42)</f>
        <v>#N/A</v>
      </c>
      <c r="AI264" s="224" t="e">
        <f>LOOKUP(AI$2,'Depreciation Schedules'!$A$3:$A$42,'Depreciation Schedules'!$E$3:$E$42)</f>
        <v>#N/A</v>
      </c>
      <c r="AJ264" s="224" t="e">
        <f>LOOKUP(AJ$2,'Depreciation Schedules'!$A$3:$A$42,'Depreciation Schedules'!$E$3:$E$42)</f>
        <v>#N/A</v>
      </c>
      <c r="AK264" s="224" t="e">
        <f>LOOKUP(AK$2,'Depreciation Schedules'!$A$3:$A$42,'Depreciation Schedules'!$E$3:$E$42)</f>
        <v>#N/A</v>
      </c>
      <c r="AL264" s="224" t="e">
        <f>LOOKUP(AL$2,'Depreciation Schedules'!$A$3:$A$42,'Depreciation Schedules'!$E$3:$E$42)</f>
        <v>#N/A</v>
      </c>
      <c r="AM264" s="224" t="e">
        <f>LOOKUP(AM$2,'Depreciation Schedules'!$A$3:$A$42,'Depreciation Schedules'!$E$3:$E$42)</f>
        <v>#N/A</v>
      </c>
      <c r="AN264" s="224" t="e">
        <f>LOOKUP(AN$2,'Depreciation Schedules'!$A$3:$A$42,'Depreciation Schedules'!$E$3:$E$42)</f>
        <v>#N/A</v>
      </c>
      <c r="AO264" s="224" t="e">
        <f>LOOKUP(AO$2,'Depreciation Schedules'!$A$3:$A$42,'Depreciation Schedules'!$E$3:$E$42)</f>
        <v>#N/A</v>
      </c>
      <c r="AP264" s="224" t="e">
        <f>LOOKUP(AP$2,'Depreciation Schedules'!$A$3:$A$42,'Depreciation Schedules'!$E$3:$E$42)</f>
        <v>#N/A</v>
      </c>
    </row>
    <row r="265" spans="1:42" x14ac:dyDescent="0.2">
      <c r="A265" s="33" t="str">
        <f t="shared" si="113"/>
        <v>20-yr SL</v>
      </c>
      <c r="B265" s="223">
        <f t="array" ref="B265">SUM(IF(ISNUMBER(C265:AP265),C265:AP265))</f>
        <v>0</v>
      </c>
      <c r="C265" s="224" t="e">
        <f>LOOKUP(C$2,'Depreciation Schedules'!$A$3:$A$42,'Depreciation Schedules'!$F$3:$F$42)</f>
        <v>#N/A</v>
      </c>
      <c r="D265" s="224" t="e">
        <f>LOOKUP(D$2,'Depreciation Schedules'!$A$3:$A$42,'Depreciation Schedules'!$F$3:$F$42)</f>
        <v>#N/A</v>
      </c>
      <c r="E265" s="224" t="e">
        <f>LOOKUP(E$2,'Depreciation Schedules'!$A$3:$A$42,'Depreciation Schedules'!$F$3:$F$42)</f>
        <v>#N/A</v>
      </c>
      <c r="F265" s="224" t="e">
        <f>LOOKUP(F$2,'Depreciation Schedules'!$A$3:$A$42,'Depreciation Schedules'!$F$3:$F$42)</f>
        <v>#N/A</v>
      </c>
      <c r="G265" s="224" t="e">
        <f>LOOKUP(G$2,'Depreciation Schedules'!$A$3:$A$42,'Depreciation Schedules'!$F$3:$F$42)</f>
        <v>#N/A</v>
      </c>
      <c r="H265" s="224" t="e">
        <f>LOOKUP(H$2,'Depreciation Schedules'!$A$3:$A$42,'Depreciation Schedules'!$F$3:$F$42)</f>
        <v>#N/A</v>
      </c>
      <c r="I265" s="224" t="e">
        <f>LOOKUP(I$2,'Depreciation Schedules'!$A$3:$A$42,'Depreciation Schedules'!$F$3:$F$42)</f>
        <v>#N/A</v>
      </c>
      <c r="J265" s="224" t="e">
        <f>LOOKUP(J$2,'Depreciation Schedules'!$A$3:$A$42,'Depreciation Schedules'!$F$3:$F$42)</f>
        <v>#N/A</v>
      </c>
      <c r="K265" s="224" t="e">
        <f>LOOKUP(K$2,'Depreciation Schedules'!$A$3:$A$42,'Depreciation Schedules'!$F$3:$F$42)</f>
        <v>#N/A</v>
      </c>
      <c r="L265" s="224" t="e">
        <f>LOOKUP(L$2,'Depreciation Schedules'!$A$3:$A$42,'Depreciation Schedules'!$F$3:$F$42)</f>
        <v>#N/A</v>
      </c>
      <c r="M265" s="224" t="e">
        <f>LOOKUP(M$2,'Depreciation Schedules'!$A$3:$A$42,'Depreciation Schedules'!$F$3:$F$42)</f>
        <v>#N/A</v>
      </c>
      <c r="N265" s="224" t="e">
        <f>LOOKUP(N$2,'Depreciation Schedules'!$A$3:$A$42,'Depreciation Schedules'!$F$3:$F$42)</f>
        <v>#N/A</v>
      </c>
      <c r="O265" s="224" t="e">
        <f>LOOKUP(O$2,'Depreciation Schedules'!$A$3:$A$42,'Depreciation Schedules'!$F$3:$F$42)</f>
        <v>#N/A</v>
      </c>
      <c r="P265" s="224" t="e">
        <f>LOOKUP(P$2,'Depreciation Schedules'!$A$3:$A$42,'Depreciation Schedules'!$F$3:$F$42)</f>
        <v>#N/A</v>
      </c>
      <c r="Q265" s="224" t="e">
        <f>LOOKUP(Q$2,'Depreciation Schedules'!$A$3:$A$42,'Depreciation Schedules'!$F$3:$F$42)</f>
        <v>#N/A</v>
      </c>
      <c r="R265" s="224" t="e">
        <f>LOOKUP(R$2,'Depreciation Schedules'!$A$3:$A$42,'Depreciation Schedules'!$F$3:$F$42)</f>
        <v>#N/A</v>
      </c>
      <c r="S265" s="224" t="e">
        <f>LOOKUP(S$2,'Depreciation Schedules'!$A$3:$A$42,'Depreciation Schedules'!$F$3:$F$42)</f>
        <v>#N/A</v>
      </c>
      <c r="T265" s="224" t="e">
        <f>LOOKUP(T$2,'Depreciation Schedules'!$A$3:$A$42,'Depreciation Schedules'!$F$3:$F$42)</f>
        <v>#N/A</v>
      </c>
      <c r="U265" s="224" t="e">
        <f>LOOKUP(U$2,'Depreciation Schedules'!$A$3:$A$42,'Depreciation Schedules'!$F$3:$F$42)</f>
        <v>#N/A</v>
      </c>
      <c r="V265" s="224" t="e">
        <f>LOOKUP(V$2,'Depreciation Schedules'!$A$3:$A$42,'Depreciation Schedules'!$F$3:$F$42)</f>
        <v>#N/A</v>
      </c>
      <c r="W265" s="224" t="e">
        <f>LOOKUP(W$2,'Depreciation Schedules'!$A$3:$A$42,'Depreciation Schedules'!$F$3:$F$42)</f>
        <v>#N/A</v>
      </c>
      <c r="X265" s="224" t="e">
        <f>LOOKUP(X$2,'Depreciation Schedules'!$A$3:$A$42,'Depreciation Schedules'!$F$3:$F$42)</f>
        <v>#N/A</v>
      </c>
      <c r="Y265" s="224" t="e">
        <f>LOOKUP(Y$2,'Depreciation Schedules'!$A$3:$A$42,'Depreciation Schedules'!$F$3:$F$42)</f>
        <v>#N/A</v>
      </c>
      <c r="Z265" s="224" t="e">
        <f>LOOKUP(Z$2,'Depreciation Schedules'!$A$3:$A$42,'Depreciation Schedules'!$F$3:$F$42)</f>
        <v>#N/A</v>
      </c>
      <c r="AA265" s="224" t="e">
        <f>LOOKUP(AA$2,'Depreciation Schedules'!$A$3:$A$42,'Depreciation Schedules'!$F$3:$F$42)</f>
        <v>#N/A</v>
      </c>
      <c r="AB265" s="224" t="e">
        <f>LOOKUP(AB$2,'Depreciation Schedules'!$A$3:$A$42,'Depreciation Schedules'!$F$3:$F$42)</f>
        <v>#N/A</v>
      </c>
      <c r="AC265" s="224" t="e">
        <f>LOOKUP(AC$2,'Depreciation Schedules'!$A$3:$A$42,'Depreciation Schedules'!$F$3:$F$42)</f>
        <v>#N/A</v>
      </c>
      <c r="AD265" s="224" t="e">
        <f>LOOKUP(AD$2,'Depreciation Schedules'!$A$3:$A$42,'Depreciation Schedules'!$F$3:$F$42)</f>
        <v>#N/A</v>
      </c>
      <c r="AE265" s="224" t="e">
        <f>LOOKUP(AE$2,'Depreciation Schedules'!$A$3:$A$42,'Depreciation Schedules'!$F$3:$F$42)</f>
        <v>#N/A</v>
      </c>
      <c r="AF265" s="224" t="e">
        <f>LOOKUP(AF$2,'Depreciation Schedules'!$A$3:$A$42,'Depreciation Schedules'!$F$3:$F$42)</f>
        <v>#N/A</v>
      </c>
      <c r="AG265" s="224" t="e">
        <f>LOOKUP(AG$2,'Depreciation Schedules'!$A$3:$A$42,'Depreciation Schedules'!$F$3:$F$42)</f>
        <v>#N/A</v>
      </c>
      <c r="AH265" s="224" t="e">
        <f>LOOKUP(AH$2,'Depreciation Schedules'!$A$3:$A$42,'Depreciation Schedules'!$F$3:$F$42)</f>
        <v>#N/A</v>
      </c>
      <c r="AI265" s="224" t="e">
        <f>LOOKUP(AI$2,'Depreciation Schedules'!$A$3:$A$42,'Depreciation Schedules'!$F$3:$F$42)</f>
        <v>#N/A</v>
      </c>
      <c r="AJ265" s="224" t="e">
        <f>LOOKUP(AJ$2,'Depreciation Schedules'!$A$3:$A$42,'Depreciation Schedules'!$F$3:$F$42)</f>
        <v>#N/A</v>
      </c>
      <c r="AK265" s="224" t="e">
        <f>LOOKUP(AK$2,'Depreciation Schedules'!$A$3:$A$42,'Depreciation Schedules'!$F$3:$F$42)</f>
        <v>#N/A</v>
      </c>
      <c r="AL265" s="224" t="e">
        <f>LOOKUP(AL$2,'Depreciation Schedules'!$A$3:$A$42,'Depreciation Schedules'!$F$3:$F$42)</f>
        <v>#N/A</v>
      </c>
      <c r="AM265" s="224" t="e">
        <f>LOOKUP(AM$2,'Depreciation Schedules'!$A$3:$A$42,'Depreciation Schedules'!$F$3:$F$42)</f>
        <v>#N/A</v>
      </c>
      <c r="AN265" s="224" t="e">
        <f>LOOKUP(AN$2,'Depreciation Schedules'!$A$3:$A$42,'Depreciation Schedules'!$F$3:$F$42)</f>
        <v>#N/A</v>
      </c>
      <c r="AO265" s="224" t="e">
        <f>LOOKUP(AO$2,'Depreciation Schedules'!$A$3:$A$42,'Depreciation Schedules'!$F$3:$F$42)</f>
        <v>#N/A</v>
      </c>
      <c r="AP265" s="224" t="e">
        <f>LOOKUP(AP$2,'Depreciation Schedules'!$A$3:$A$42,'Depreciation Schedules'!$F$3:$F$42)</f>
        <v>#N/A</v>
      </c>
    </row>
    <row r="266" spans="1:42" x14ac:dyDescent="0.2">
      <c r="A266" s="33" t="str">
        <f t="shared" si="113"/>
        <v>39-yr SL</v>
      </c>
      <c r="B266" s="227">
        <f t="array" ref="B266">SUM(IF(ISNUMBER(C266:AP266),C266:AP266))</f>
        <v>0</v>
      </c>
      <c r="C266" s="224" t="e">
        <f>LOOKUP(C$2,'Depreciation Schedules'!$A$3:$A$42,'Depreciation Schedules'!$G$3:$G$42)</f>
        <v>#N/A</v>
      </c>
      <c r="D266" s="224" t="e">
        <f>LOOKUP(D$2,'Depreciation Schedules'!$A$3:$A$42,'Depreciation Schedules'!$G$3:$G$42)</f>
        <v>#N/A</v>
      </c>
      <c r="E266" s="224" t="e">
        <f>LOOKUP(E$2,'Depreciation Schedules'!$A$3:$A$42,'Depreciation Schedules'!$G$3:$G$42)</f>
        <v>#N/A</v>
      </c>
      <c r="F266" s="224" t="e">
        <f>LOOKUP(F$2,'Depreciation Schedules'!$A$3:$A$42,'Depreciation Schedules'!$G$3:$G$42)</f>
        <v>#N/A</v>
      </c>
      <c r="G266" s="224" t="e">
        <f>LOOKUP(G$2,'Depreciation Schedules'!$A$3:$A$42,'Depreciation Schedules'!$G$3:$G$42)</f>
        <v>#N/A</v>
      </c>
      <c r="H266" s="224" t="e">
        <f>LOOKUP(H$2,'Depreciation Schedules'!$A$3:$A$42,'Depreciation Schedules'!$G$3:$G$42)</f>
        <v>#N/A</v>
      </c>
      <c r="I266" s="224" t="e">
        <f>LOOKUP(I$2,'Depreciation Schedules'!$A$3:$A$42,'Depreciation Schedules'!$G$3:$G$42)</f>
        <v>#N/A</v>
      </c>
      <c r="J266" s="224" t="e">
        <f>LOOKUP(J$2,'Depreciation Schedules'!$A$3:$A$42,'Depreciation Schedules'!$G$3:$G$42)</f>
        <v>#N/A</v>
      </c>
      <c r="K266" s="224" t="e">
        <f>LOOKUP(K$2,'Depreciation Schedules'!$A$3:$A$42,'Depreciation Schedules'!$G$3:$G$42)</f>
        <v>#N/A</v>
      </c>
      <c r="L266" s="224" t="e">
        <f>LOOKUP(L$2,'Depreciation Schedules'!$A$3:$A$42,'Depreciation Schedules'!$G$3:$G$42)</f>
        <v>#N/A</v>
      </c>
      <c r="M266" s="224" t="e">
        <f>LOOKUP(M$2,'Depreciation Schedules'!$A$3:$A$42,'Depreciation Schedules'!$G$3:$G$42)</f>
        <v>#N/A</v>
      </c>
      <c r="N266" s="224" t="e">
        <f>LOOKUP(N$2,'Depreciation Schedules'!$A$3:$A$42,'Depreciation Schedules'!$G$3:$G$42)</f>
        <v>#N/A</v>
      </c>
      <c r="O266" s="224" t="e">
        <f>LOOKUP(O$2,'Depreciation Schedules'!$A$3:$A$42,'Depreciation Schedules'!$G$3:$G$42)</f>
        <v>#N/A</v>
      </c>
      <c r="P266" s="224" t="e">
        <f>LOOKUP(P$2,'Depreciation Schedules'!$A$3:$A$42,'Depreciation Schedules'!$G$3:$G$42)</f>
        <v>#N/A</v>
      </c>
      <c r="Q266" s="224" t="e">
        <f>LOOKUP(Q$2,'Depreciation Schedules'!$A$3:$A$42,'Depreciation Schedules'!$G$3:$G$42)</f>
        <v>#N/A</v>
      </c>
      <c r="R266" s="224" t="e">
        <f>LOOKUP(R$2,'Depreciation Schedules'!$A$3:$A$42,'Depreciation Schedules'!$G$3:$G$42)</f>
        <v>#N/A</v>
      </c>
      <c r="S266" s="224" t="e">
        <f>LOOKUP(S$2,'Depreciation Schedules'!$A$3:$A$42,'Depreciation Schedules'!$G$3:$G$42)</f>
        <v>#N/A</v>
      </c>
      <c r="T266" s="224" t="e">
        <f>LOOKUP(T$2,'Depreciation Schedules'!$A$3:$A$42,'Depreciation Schedules'!$G$3:$G$42)</f>
        <v>#N/A</v>
      </c>
      <c r="U266" s="224" t="e">
        <f>LOOKUP(U$2,'Depreciation Schedules'!$A$3:$A$42,'Depreciation Schedules'!$G$3:$G$42)</f>
        <v>#N/A</v>
      </c>
      <c r="V266" s="224" t="e">
        <f>LOOKUP(V$2,'Depreciation Schedules'!$A$3:$A$42,'Depreciation Schedules'!$G$3:$G$42)</f>
        <v>#N/A</v>
      </c>
      <c r="W266" s="224" t="e">
        <f>LOOKUP(W$2,'Depreciation Schedules'!$A$3:$A$42,'Depreciation Schedules'!$G$3:$G$42)</f>
        <v>#N/A</v>
      </c>
      <c r="X266" s="224" t="e">
        <f>LOOKUP(X$2,'Depreciation Schedules'!$A$3:$A$42,'Depreciation Schedules'!$G$3:$G$42)</f>
        <v>#N/A</v>
      </c>
      <c r="Y266" s="224" t="e">
        <f>LOOKUP(Y$2,'Depreciation Schedules'!$A$3:$A$42,'Depreciation Schedules'!$G$3:$G$42)</f>
        <v>#N/A</v>
      </c>
      <c r="Z266" s="224" t="e">
        <f>LOOKUP(Z$2,'Depreciation Schedules'!$A$3:$A$42,'Depreciation Schedules'!$G$3:$G$42)</f>
        <v>#N/A</v>
      </c>
      <c r="AA266" s="224" t="e">
        <f>LOOKUP(AA$2,'Depreciation Schedules'!$A$3:$A$42,'Depreciation Schedules'!$G$3:$G$42)</f>
        <v>#N/A</v>
      </c>
      <c r="AB266" s="224" t="e">
        <f>LOOKUP(AB$2,'Depreciation Schedules'!$A$3:$A$42,'Depreciation Schedules'!$G$3:$G$42)</f>
        <v>#N/A</v>
      </c>
      <c r="AC266" s="224" t="e">
        <f>LOOKUP(AC$2,'Depreciation Schedules'!$A$3:$A$42,'Depreciation Schedules'!$G$3:$G$42)</f>
        <v>#N/A</v>
      </c>
      <c r="AD266" s="224" t="e">
        <f>LOOKUP(AD$2,'Depreciation Schedules'!$A$3:$A$42,'Depreciation Schedules'!$G$3:$G$42)</f>
        <v>#N/A</v>
      </c>
      <c r="AE266" s="224" t="e">
        <f>LOOKUP(AE$2,'Depreciation Schedules'!$A$3:$A$42,'Depreciation Schedules'!$G$3:$G$42)</f>
        <v>#N/A</v>
      </c>
      <c r="AF266" s="224" t="e">
        <f>LOOKUP(AF$2,'Depreciation Schedules'!$A$3:$A$42,'Depreciation Schedules'!$G$3:$G$42)</f>
        <v>#N/A</v>
      </c>
      <c r="AG266" s="224" t="e">
        <f>LOOKUP(AG$2,'Depreciation Schedules'!$A$3:$A$42,'Depreciation Schedules'!$G$3:$G$42)</f>
        <v>#N/A</v>
      </c>
      <c r="AH266" s="224" t="e">
        <f>LOOKUP(AH$2,'Depreciation Schedules'!$A$3:$A$42,'Depreciation Schedules'!$G$3:$G$42)</f>
        <v>#N/A</v>
      </c>
      <c r="AI266" s="224" t="e">
        <f>LOOKUP(AI$2,'Depreciation Schedules'!$A$3:$A$42,'Depreciation Schedules'!$G$3:$G$42)</f>
        <v>#N/A</v>
      </c>
      <c r="AJ266" s="224" t="e">
        <f>LOOKUP(AJ$2,'Depreciation Schedules'!$A$3:$A$42,'Depreciation Schedules'!$G$3:$G$42)</f>
        <v>#N/A</v>
      </c>
      <c r="AK266" s="224" t="e">
        <f>LOOKUP(AK$2,'Depreciation Schedules'!$A$3:$A$42,'Depreciation Schedules'!$G$3:$G$42)</f>
        <v>#N/A</v>
      </c>
      <c r="AL266" s="224" t="e">
        <f>LOOKUP(AL$2,'Depreciation Schedules'!$A$3:$A$42,'Depreciation Schedules'!$G$3:$G$42)</f>
        <v>#N/A</v>
      </c>
      <c r="AM266" s="224" t="e">
        <f>LOOKUP(AM$2,'Depreciation Schedules'!$A$3:$A$42,'Depreciation Schedules'!$G$3:$G$42)</f>
        <v>#N/A</v>
      </c>
      <c r="AN266" s="224" t="e">
        <f>LOOKUP(AN$2,'Depreciation Schedules'!$A$3:$A$42,'Depreciation Schedules'!$G$3:$G$42)</f>
        <v>#N/A</v>
      </c>
      <c r="AO266" s="224" t="e">
        <f>LOOKUP(AO$2,'Depreciation Schedules'!$A$3:$A$42,'Depreciation Schedules'!$G$3:$G$42)</f>
        <v>#N/A</v>
      </c>
      <c r="AP266" s="224" t="e">
        <f>LOOKUP(AP$2,'Depreciation Schedules'!$A$3:$A$42,'Depreciation Schedules'!$G$3:$G$42)</f>
        <v>#N/A</v>
      </c>
    </row>
    <row r="267" spans="1:42" x14ac:dyDescent="0.2">
      <c r="A267" s="27" t="s">
        <v>3</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33" t="str">
        <f>A261</f>
        <v>5-yr MACRS</v>
      </c>
      <c r="B268" s="228">
        <f>SUM(IF(ISNUMBER(C268:AP268),C268:AP268))</f>
        <v>0</v>
      </c>
      <c r="C268" s="189" t="e">
        <f>C261/100*$Q229</f>
        <v>#N/A</v>
      </c>
      <c r="D268" s="189" t="e">
        <f t="shared" ref="D268:AP268" si="114">D261/100*$Q229</f>
        <v>#N/A</v>
      </c>
      <c r="E268" s="189" t="e">
        <f t="shared" si="114"/>
        <v>#N/A</v>
      </c>
      <c r="F268" s="189" t="e">
        <f t="shared" si="114"/>
        <v>#N/A</v>
      </c>
      <c r="G268" s="189" t="e">
        <f t="shared" si="114"/>
        <v>#N/A</v>
      </c>
      <c r="H268" s="189" t="e">
        <f t="shared" si="114"/>
        <v>#N/A</v>
      </c>
      <c r="I268" s="189" t="e">
        <f t="shared" si="114"/>
        <v>#N/A</v>
      </c>
      <c r="J268" s="189" t="e">
        <f t="shared" si="114"/>
        <v>#N/A</v>
      </c>
      <c r="K268" s="189" t="e">
        <f t="shared" si="114"/>
        <v>#N/A</v>
      </c>
      <c r="L268" s="189" t="e">
        <f t="shared" si="114"/>
        <v>#N/A</v>
      </c>
      <c r="M268" s="189" t="e">
        <f t="shared" si="114"/>
        <v>#N/A</v>
      </c>
      <c r="N268" s="189" t="e">
        <f t="shared" si="114"/>
        <v>#N/A</v>
      </c>
      <c r="O268" s="189" t="e">
        <f t="shared" si="114"/>
        <v>#N/A</v>
      </c>
      <c r="P268" s="189" t="e">
        <f t="shared" si="114"/>
        <v>#N/A</v>
      </c>
      <c r="Q268" s="189" t="e">
        <f t="shared" si="114"/>
        <v>#N/A</v>
      </c>
      <c r="R268" s="189" t="e">
        <f t="shared" si="114"/>
        <v>#N/A</v>
      </c>
      <c r="S268" s="189" t="e">
        <f t="shared" si="114"/>
        <v>#N/A</v>
      </c>
      <c r="T268" s="189" t="e">
        <f t="shared" si="114"/>
        <v>#N/A</v>
      </c>
      <c r="U268" s="189" t="e">
        <f t="shared" si="114"/>
        <v>#N/A</v>
      </c>
      <c r="V268" s="189" t="e">
        <f t="shared" si="114"/>
        <v>#N/A</v>
      </c>
      <c r="W268" s="189" t="e">
        <f t="shared" si="114"/>
        <v>#N/A</v>
      </c>
      <c r="X268" s="189" t="e">
        <f t="shared" si="114"/>
        <v>#N/A</v>
      </c>
      <c r="Y268" s="189" t="e">
        <f t="shared" si="114"/>
        <v>#N/A</v>
      </c>
      <c r="Z268" s="189" t="e">
        <f t="shared" si="114"/>
        <v>#N/A</v>
      </c>
      <c r="AA268" s="189" t="e">
        <f t="shared" si="114"/>
        <v>#N/A</v>
      </c>
      <c r="AB268" s="189" t="e">
        <f t="shared" si="114"/>
        <v>#N/A</v>
      </c>
      <c r="AC268" s="189" t="e">
        <f t="shared" si="114"/>
        <v>#N/A</v>
      </c>
      <c r="AD268" s="189" t="e">
        <f t="shared" si="114"/>
        <v>#N/A</v>
      </c>
      <c r="AE268" s="189" t="e">
        <f t="shared" si="114"/>
        <v>#N/A</v>
      </c>
      <c r="AF268" s="189" t="e">
        <f t="shared" si="114"/>
        <v>#N/A</v>
      </c>
      <c r="AG268" s="189" t="e">
        <f t="shared" si="114"/>
        <v>#N/A</v>
      </c>
      <c r="AH268" s="189" t="e">
        <f t="shared" si="114"/>
        <v>#N/A</v>
      </c>
      <c r="AI268" s="189" t="e">
        <f t="shared" si="114"/>
        <v>#N/A</v>
      </c>
      <c r="AJ268" s="189" t="e">
        <f t="shared" si="114"/>
        <v>#N/A</v>
      </c>
      <c r="AK268" s="189" t="e">
        <f t="shared" si="114"/>
        <v>#N/A</v>
      </c>
      <c r="AL268" s="189" t="e">
        <f t="shared" si="114"/>
        <v>#N/A</v>
      </c>
      <c r="AM268" s="189" t="e">
        <f t="shared" si="114"/>
        <v>#N/A</v>
      </c>
      <c r="AN268" s="189" t="e">
        <f t="shared" si="114"/>
        <v>#N/A</v>
      </c>
      <c r="AO268" s="189" t="e">
        <f t="shared" si="114"/>
        <v>#N/A</v>
      </c>
      <c r="AP268" s="189" t="e">
        <f t="shared" si="114"/>
        <v>#N/A</v>
      </c>
    </row>
    <row r="269" spans="1:42" x14ac:dyDescent="0.2">
      <c r="A269" s="33" t="str">
        <f t="shared" ref="A269:A273" si="115">A262</f>
        <v>15-yr MACRS</v>
      </c>
      <c r="B269" s="228">
        <f t="array" ref="B269">SUM(IF(ISNUMBER(C269:AP269),C269:AP269))</f>
        <v>0</v>
      </c>
      <c r="C269" s="189" t="e">
        <f t="shared" ref="C269:AP269" si="116">C262/100*$Q230</f>
        <v>#N/A</v>
      </c>
      <c r="D269" s="189" t="e">
        <f t="shared" si="116"/>
        <v>#N/A</v>
      </c>
      <c r="E269" s="189" t="e">
        <f t="shared" si="116"/>
        <v>#N/A</v>
      </c>
      <c r="F269" s="189" t="e">
        <f t="shared" si="116"/>
        <v>#N/A</v>
      </c>
      <c r="G269" s="189" t="e">
        <f t="shared" si="116"/>
        <v>#N/A</v>
      </c>
      <c r="H269" s="189" t="e">
        <f t="shared" si="116"/>
        <v>#N/A</v>
      </c>
      <c r="I269" s="189" t="e">
        <f t="shared" si="116"/>
        <v>#N/A</v>
      </c>
      <c r="J269" s="189" t="e">
        <f t="shared" si="116"/>
        <v>#N/A</v>
      </c>
      <c r="K269" s="189" t="e">
        <f t="shared" si="116"/>
        <v>#N/A</v>
      </c>
      <c r="L269" s="189" t="e">
        <f t="shared" si="116"/>
        <v>#N/A</v>
      </c>
      <c r="M269" s="189" t="e">
        <f t="shared" si="116"/>
        <v>#N/A</v>
      </c>
      <c r="N269" s="189" t="e">
        <f t="shared" si="116"/>
        <v>#N/A</v>
      </c>
      <c r="O269" s="189" t="e">
        <f t="shared" si="116"/>
        <v>#N/A</v>
      </c>
      <c r="P269" s="189" t="e">
        <f t="shared" si="116"/>
        <v>#N/A</v>
      </c>
      <c r="Q269" s="189" t="e">
        <f t="shared" si="116"/>
        <v>#N/A</v>
      </c>
      <c r="R269" s="189" t="e">
        <f t="shared" si="116"/>
        <v>#N/A</v>
      </c>
      <c r="S269" s="189" t="e">
        <f t="shared" si="116"/>
        <v>#N/A</v>
      </c>
      <c r="T269" s="189" t="e">
        <f t="shared" si="116"/>
        <v>#N/A</v>
      </c>
      <c r="U269" s="189" t="e">
        <f t="shared" si="116"/>
        <v>#N/A</v>
      </c>
      <c r="V269" s="189" t="e">
        <f t="shared" si="116"/>
        <v>#N/A</v>
      </c>
      <c r="W269" s="189" t="e">
        <f t="shared" si="116"/>
        <v>#N/A</v>
      </c>
      <c r="X269" s="189" t="e">
        <f t="shared" si="116"/>
        <v>#N/A</v>
      </c>
      <c r="Y269" s="189" t="e">
        <f t="shared" si="116"/>
        <v>#N/A</v>
      </c>
      <c r="Z269" s="189" t="e">
        <f t="shared" si="116"/>
        <v>#N/A</v>
      </c>
      <c r="AA269" s="189" t="e">
        <f t="shared" si="116"/>
        <v>#N/A</v>
      </c>
      <c r="AB269" s="189" t="e">
        <f t="shared" si="116"/>
        <v>#N/A</v>
      </c>
      <c r="AC269" s="189" t="e">
        <f t="shared" si="116"/>
        <v>#N/A</v>
      </c>
      <c r="AD269" s="189" t="e">
        <f t="shared" si="116"/>
        <v>#N/A</v>
      </c>
      <c r="AE269" s="189" t="e">
        <f t="shared" si="116"/>
        <v>#N/A</v>
      </c>
      <c r="AF269" s="189" t="e">
        <f t="shared" si="116"/>
        <v>#N/A</v>
      </c>
      <c r="AG269" s="189" t="e">
        <f t="shared" si="116"/>
        <v>#N/A</v>
      </c>
      <c r="AH269" s="189" t="e">
        <f t="shared" si="116"/>
        <v>#N/A</v>
      </c>
      <c r="AI269" s="189" t="e">
        <f t="shared" si="116"/>
        <v>#N/A</v>
      </c>
      <c r="AJ269" s="189" t="e">
        <f t="shared" si="116"/>
        <v>#N/A</v>
      </c>
      <c r="AK269" s="189" t="e">
        <f t="shared" si="116"/>
        <v>#N/A</v>
      </c>
      <c r="AL269" s="189" t="e">
        <f t="shared" si="116"/>
        <v>#N/A</v>
      </c>
      <c r="AM269" s="189" t="e">
        <f t="shared" si="116"/>
        <v>#N/A</v>
      </c>
      <c r="AN269" s="189" t="e">
        <f t="shared" si="116"/>
        <v>#N/A</v>
      </c>
      <c r="AO269" s="189" t="e">
        <f t="shared" si="116"/>
        <v>#N/A</v>
      </c>
      <c r="AP269" s="189" t="e">
        <f t="shared" si="116"/>
        <v>#N/A</v>
      </c>
    </row>
    <row r="270" spans="1:42" x14ac:dyDescent="0.2">
      <c r="A270" s="33" t="str">
        <f t="shared" si="115"/>
        <v>5-yr SL</v>
      </c>
      <c r="B270" s="228">
        <f t="array" ref="B270">SUM(IF(ISNUMBER(C270:AP270),C270:AP270))</f>
        <v>0</v>
      </c>
      <c r="C270" s="189" t="e">
        <f t="shared" ref="C270:AP270" si="117">C263/100*$Q231</f>
        <v>#N/A</v>
      </c>
      <c r="D270" s="189" t="e">
        <f t="shared" si="117"/>
        <v>#N/A</v>
      </c>
      <c r="E270" s="189" t="e">
        <f t="shared" si="117"/>
        <v>#N/A</v>
      </c>
      <c r="F270" s="189" t="e">
        <f t="shared" si="117"/>
        <v>#N/A</v>
      </c>
      <c r="G270" s="189" t="e">
        <f t="shared" si="117"/>
        <v>#N/A</v>
      </c>
      <c r="H270" s="189" t="e">
        <f t="shared" si="117"/>
        <v>#N/A</v>
      </c>
      <c r="I270" s="189" t="e">
        <f t="shared" si="117"/>
        <v>#N/A</v>
      </c>
      <c r="J270" s="189" t="e">
        <f t="shared" si="117"/>
        <v>#N/A</v>
      </c>
      <c r="K270" s="189" t="e">
        <f t="shared" si="117"/>
        <v>#N/A</v>
      </c>
      <c r="L270" s="189" t="e">
        <f t="shared" si="117"/>
        <v>#N/A</v>
      </c>
      <c r="M270" s="189" t="e">
        <f t="shared" si="117"/>
        <v>#N/A</v>
      </c>
      <c r="N270" s="189" t="e">
        <f t="shared" si="117"/>
        <v>#N/A</v>
      </c>
      <c r="O270" s="189" t="e">
        <f t="shared" si="117"/>
        <v>#N/A</v>
      </c>
      <c r="P270" s="189" t="e">
        <f t="shared" si="117"/>
        <v>#N/A</v>
      </c>
      <c r="Q270" s="189" t="e">
        <f t="shared" si="117"/>
        <v>#N/A</v>
      </c>
      <c r="R270" s="189" t="e">
        <f t="shared" si="117"/>
        <v>#N/A</v>
      </c>
      <c r="S270" s="189" t="e">
        <f t="shared" si="117"/>
        <v>#N/A</v>
      </c>
      <c r="T270" s="189" t="e">
        <f t="shared" si="117"/>
        <v>#N/A</v>
      </c>
      <c r="U270" s="189" t="e">
        <f t="shared" si="117"/>
        <v>#N/A</v>
      </c>
      <c r="V270" s="189" t="e">
        <f t="shared" si="117"/>
        <v>#N/A</v>
      </c>
      <c r="W270" s="189" t="e">
        <f t="shared" si="117"/>
        <v>#N/A</v>
      </c>
      <c r="X270" s="189" t="e">
        <f t="shared" si="117"/>
        <v>#N/A</v>
      </c>
      <c r="Y270" s="189" t="e">
        <f t="shared" si="117"/>
        <v>#N/A</v>
      </c>
      <c r="Z270" s="189" t="e">
        <f t="shared" si="117"/>
        <v>#N/A</v>
      </c>
      <c r="AA270" s="189" t="e">
        <f t="shared" si="117"/>
        <v>#N/A</v>
      </c>
      <c r="AB270" s="189" t="e">
        <f t="shared" si="117"/>
        <v>#N/A</v>
      </c>
      <c r="AC270" s="189" t="e">
        <f t="shared" si="117"/>
        <v>#N/A</v>
      </c>
      <c r="AD270" s="189" t="e">
        <f t="shared" si="117"/>
        <v>#N/A</v>
      </c>
      <c r="AE270" s="189" t="e">
        <f t="shared" si="117"/>
        <v>#N/A</v>
      </c>
      <c r="AF270" s="189" t="e">
        <f t="shared" si="117"/>
        <v>#N/A</v>
      </c>
      <c r="AG270" s="189" t="e">
        <f t="shared" si="117"/>
        <v>#N/A</v>
      </c>
      <c r="AH270" s="189" t="e">
        <f t="shared" si="117"/>
        <v>#N/A</v>
      </c>
      <c r="AI270" s="189" t="e">
        <f t="shared" si="117"/>
        <v>#N/A</v>
      </c>
      <c r="AJ270" s="189" t="e">
        <f t="shared" si="117"/>
        <v>#N/A</v>
      </c>
      <c r="AK270" s="189" t="e">
        <f t="shared" si="117"/>
        <v>#N/A</v>
      </c>
      <c r="AL270" s="189" t="e">
        <f t="shared" si="117"/>
        <v>#N/A</v>
      </c>
      <c r="AM270" s="189" t="e">
        <f t="shared" si="117"/>
        <v>#N/A</v>
      </c>
      <c r="AN270" s="189" t="e">
        <f t="shared" si="117"/>
        <v>#N/A</v>
      </c>
      <c r="AO270" s="189" t="e">
        <f t="shared" si="117"/>
        <v>#N/A</v>
      </c>
      <c r="AP270" s="189" t="e">
        <f t="shared" si="117"/>
        <v>#N/A</v>
      </c>
    </row>
    <row r="271" spans="1:42" x14ac:dyDescent="0.2">
      <c r="A271" s="33" t="str">
        <f t="shared" si="115"/>
        <v>15-yr SL</v>
      </c>
      <c r="B271" s="228">
        <f t="array" ref="B271">SUM(IF(ISNUMBER(C271:AP271),C271:AP271))</f>
        <v>0</v>
      </c>
      <c r="C271" s="189" t="e">
        <f t="shared" ref="C271:AP271" si="118">C264/100*$Q232</f>
        <v>#N/A</v>
      </c>
      <c r="D271" s="189" t="e">
        <f t="shared" si="118"/>
        <v>#N/A</v>
      </c>
      <c r="E271" s="189" t="e">
        <f t="shared" si="118"/>
        <v>#N/A</v>
      </c>
      <c r="F271" s="189" t="e">
        <f t="shared" si="118"/>
        <v>#N/A</v>
      </c>
      <c r="G271" s="189" t="e">
        <f t="shared" si="118"/>
        <v>#N/A</v>
      </c>
      <c r="H271" s="189" t="e">
        <f t="shared" si="118"/>
        <v>#N/A</v>
      </c>
      <c r="I271" s="189" t="e">
        <f t="shared" si="118"/>
        <v>#N/A</v>
      </c>
      <c r="J271" s="189" t="e">
        <f t="shared" si="118"/>
        <v>#N/A</v>
      </c>
      <c r="K271" s="189" t="e">
        <f t="shared" si="118"/>
        <v>#N/A</v>
      </c>
      <c r="L271" s="189" t="e">
        <f t="shared" si="118"/>
        <v>#N/A</v>
      </c>
      <c r="M271" s="189" t="e">
        <f t="shared" si="118"/>
        <v>#N/A</v>
      </c>
      <c r="N271" s="189" t="e">
        <f t="shared" si="118"/>
        <v>#N/A</v>
      </c>
      <c r="O271" s="189" t="e">
        <f t="shared" si="118"/>
        <v>#N/A</v>
      </c>
      <c r="P271" s="189" t="e">
        <f t="shared" si="118"/>
        <v>#N/A</v>
      </c>
      <c r="Q271" s="189" t="e">
        <f t="shared" si="118"/>
        <v>#N/A</v>
      </c>
      <c r="R271" s="189" t="e">
        <f t="shared" si="118"/>
        <v>#N/A</v>
      </c>
      <c r="S271" s="189" t="e">
        <f t="shared" si="118"/>
        <v>#N/A</v>
      </c>
      <c r="T271" s="189" t="e">
        <f t="shared" si="118"/>
        <v>#N/A</v>
      </c>
      <c r="U271" s="189" t="e">
        <f t="shared" si="118"/>
        <v>#N/A</v>
      </c>
      <c r="V271" s="189" t="e">
        <f t="shared" si="118"/>
        <v>#N/A</v>
      </c>
      <c r="W271" s="189" t="e">
        <f t="shared" si="118"/>
        <v>#N/A</v>
      </c>
      <c r="X271" s="189" t="e">
        <f t="shared" si="118"/>
        <v>#N/A</v>
      </c>
      <c r="Y271" s="189" t="e">
        <f t="shared" si="118"/>
        <v>#N/A</v>
      </c>
      <c r="Z271" s="189" t="e">
        <f t="shared" si="118"/>
        <v>#N/A</v>
      </c>
      <c r="AA271" s="189" t="e">
        <f t="shared" si="118"/>
        <v>#N/A</v>
      </c>
      <c r="AB271" s="189" t="e">
        <f t="shared" si="118"/>
        <v>#N/A</v>
      </c>
      <c r="AC271" s="189" t="e">
        <f t="shared" si="118"/>
        <v>#N/A</v>
      </c>
      <c r="AD271" s="189" t="e">
        <f t="shared" si="118"/>
        <v>#N/A</v>
      </c>
      <c r="AE271" s="189" t="e">
        <f t="shared" si="118"/>
        <v>#N/A</v>
      </c>
      <c r="AF271" s="189" t="e">
        <f t="shared" si="118"/>
        <v>#N/A</v>
      </c>
      <c r="AG271" s="189" t="e">
        <f t="shared" si="118"/>
        <v>#N/A</v>
      </c>
      <c r="AH271" s="189" t="e">
        <f t="shared" si="118"/>
        <v>#N/A</v>
      </c>
      <c r="AI271" s="189" t="e">
        <f t="shared" si="118"/>
        <v>#N/A</v>
      </c>
      <c r="AJ271" s="189" t="e">
        <f t="shared" si="118"/>
        <v>#N/A</v>
      </c>
      <c r="AK271" s="189" t="e">
        <f t="shared" si="118"/>
        <v>#N/A</v>
      </c>
      <c r="AL271" s="189" t="e">
        <f t="shared" si="118"/>
        <v>#N/A</v>
      </c>
      <c r="AM271" s="189" t="e">
        <f t="shared" si="118"/>
        <v>#N/A</v>
      </c>
      <c r="AN271" s="189" t="e">
        <f t="shared" si="118"/>
        <v>#N/A</v>
      </c>
      <c r="AO271" s="189" t="e">
        <f t="shared" si="118"/>
        <v>#N/A</v>
      </c>
      <c r="AP271" s="189" t="e">
        <f t="shared" si="118"/>
        <v>#N/A</v>
      </c>
    </row>
    <row r="272" spans="1:42" x14ac:dyDescent="0.2">
      <c r="A272" s="33" t="str">
        <f t="shared" si="115"/>
        <v>20-yr SL</v>
      </c>
      <c r="B272" s="228">
        <f t="array" ref="B272">SUM(IF(ISNUMBER(C272:AP272),C272:AP272))</f>
        <v>0</v>
      </c>
      <c r="C272" s="189" t="e">
        <f t="shared" ref="C272:AP272" si="119">C265/100*$Q233</f>
        <v>#N/A</v>
      </c>
      <c r="D272" s="189" t="e">
        <f t="shared" si="119"/>
        <v>#N/A</v>
      </c>
      <c r="E272" s="189" t="e">
        <f t="shared" si="119"/>
        <v>#N/A</v>
      </c>
      <c r="F272" s="189" t="e">
        <f t="shared" si="119"/>
        <v>#N/A</v>
      </c>
      <c r="G272" s="189" t="e">
        <f t="shared" si="119"/>
        <v>#N/A</v>
      </c>
      <c r="H272" s="189" t="e">
        <f t="shared" si="119"/>
        <v>#N/A</v>
      </c>
      <c r="I272" s="189" t="e">
        <f t="shared" si="119"/>
        <v>#N/A</v>
      </c>
      <c r="J272" s="189" t="e">
        <f t="shared" si="119"/>
        <v>#N/A</v>
      </c>
      <c r="K272" s="189" t="e">
        <f t="shared" si="119"/>
        <v>#N/A</v>
      </c>
      <c r="L272" s="189" t="e">
        <f t="shared" si="119"/>
        <v>#N/A</v>
      </c>
      <c r="M272" s="189" t="e">
        <f t="shared" si="119"/>
        <v>#N/A</v>
      </c>
      <c r="N272" s="189" t="e">
        <f t="shared" si="119"/>
        <v>#N/A</v>
      </c>
      <c r="O272" s="189" t="e">
        <f t="shared" si="119"/>
        <v>#N/A</v>
      </c>
      <c r="P272" s="189" t="e">
        <f t="shared" si="119"/>
        <v>#N/A</v>
      </c>
      <c r="Q272" s="189" t="e">
        <f t="shared" si="119"/>
        <v>#N/A</v>
      </c>
      <c r="R272" s="189" t="e">
        <f t="shared" si="119"/>
        <v>#N/A</v>
      </c>
      <c r="S272" s="189" t="e">
        <f t="shared" si="119"/>
        <v>#N/A</v>
      </c>
      <c r="T272" s="189" t="e">
        <f t="shared" si="119"/>
        <v>#N/A</v>
      </c>
      <c r="U272" s="189" t="e">
        <f t="shared" si="119"/>
        <v>#N/A</v>
      </c>
      <c r="V272" s="189" t="e">
        <f t="shared" si="119"/>
        <v>#N/A</v>
      </c>
      <c r="W272" s="189" t="e">
        <f t="shared" si="119"/>
        <v>#N/A</v>
      </c>
      <c r="X272" s="189" t="e">
        <f t="shared" si="119"/>
        <v>#N/A</v>
      </c>
      <c r="Y272" s="189" t="e">
        <f t="shared" si="119"/>
        <v>#N/A</v>
      </c>
      <c r="Z272" s="189" t="e">
        <f t="shared" si="119"/>
        <v>#N/A</v>
      </c>
      <c r="AA272" s="189" t="e">
        <f t="shared" si="119"/>
        <v>#N/A</v>
      </c>
      <c r="AB272" s="189" t="e">
        <f t="shared" si="119"/>
        <v>#N/A</v>
      </c>
      <c r="AC272" s="189" t="e">
        <f t="shared" si="119"/>
        <v>#N/A</v>
      </c>
      <c r="AD272" s="189" t="e">
        <f t="shared" si="119"/>
        <v>#N/A</v>
      </c>
      <c r="AE272" s="189" t="e">
        <f t="shared" si="119"/>
        <v>#N/A</v>
      </c>
      <c r="AF272" s="189" t="e">
        <f t="shared" si="119"/>
        <v>#N/A</v>
      </c>
      <c r="AG272" s="189" t="e">
        <f t="shared" si="119"/>
        <v>#N/A</v>
      </c>
      <c r="AH272" s="189" t="e">
        <f t="shared" si="119"/>
        <v>#N/A</v>
      </c>
      <c r="AI272" s="189" t="e">
        <f t="shared" si="119"/>
        <v>#N/A</v>
      </c>
      <c r="AJ272" s="189" t="e">
        <f t="shared" si="119"/>
        <v>#N/A</v>
      </c>
      <c r="AK272" s="189" t="e">
        <f t="shared" si="119"/>
        <v>#N/A</v>
      </c>
      <c r="AL272" s="189" t="e">
        <f t="shared" si="119"/>
        <v>#N/A</v>
      </c>
      <c r="AM272" s="189" t="e">
        <f t="shared" si="119"/>
        <v>#N/A</v>
      </c>
      <c r="AN272" s="189" t="e">
        <f t="shared" si="119"/>
        <v>#N/A</v>
      </c>
      <c r="AO272" s="189" t="e">
        <f t="shared" si="119"/>
        <v>#N/A</v>
      </c>
      <c r="AP272" s="189" t="e">
        <f t="shared" si="119"/>
        <v>#N/A</v>
      </c>
    </row>
    <row r="273" spans="1:42" x14ac:dyDescent="0.2">
      <c r="A273" s="33" t="str">
        <f t="shared" si="115"/>
        <v>39-yr SL</v>
      </c>
      <c r="B273" s="228">
        <f t="array" ref="B273">SUM(IF(ISNUMBER(C273:AP273),C273:AP273))</f>
        <v>0</v>
      </c>
      <c r="C273" s="189" t="e">
        <f t="shared" ref="C273:AP273" si="120">C266/100*$Q234</f>
        <v>#N/A</v>
      </c>
      <c r="D273" s="189" t="e">
        <f t="shared" si="120"/>
        <v>#N/A</v>
      </c>
      <c r="E273" s="189" t="e">
        <f t="shared" si="120"/>
        <v>#N/A</v>
      </c>
      <c r="F273" s="189" t="e">
        <f t="shared" si="120"/>
        <v>#N/A</v>
      </c>
      <c r="G273" s="189" t="e">
        <f t="shared" si="120"/>
        <v>#N/A</v>
      </c>
      <c r="H273" s="189" t="e">
        <f t="shared" si="120"/>
        <v>#N/A</v>
      </c>
      <c r="I273" s="189" t="e">
        <f t="shared" si="120"/>
        <v>#N/A</v>
      </c>
      <c r="J273" s="189" t="e">
        <f t="shared" si="120"/>
        <v>#N/A</v>
      </c>
      <c r="K273" s="189" t="e">
        <f t="shared" si="120"/>
        <v>#N/A</v>
      </c>
      <c r="L273" s="189" t="e">
        <f t="shared" si="120"/>
        <v>#N/A</v>
      </c>
      <c r="M273" s="189" t="e">
        <f t="shared" si="120"/>
        <v>#N/A</v>
      </c>
      <c r="N273" s="189" t="e">
        <f t="shared" si="120"/>
        <v>#N/A</v>
      </c>
      <c r="O273" s="189" t="e">
        <f t="shared" si="120"/>
        <v>#N/A</v>
      </c>
      <c r="P273" s="189" t="e">
        <f t="shared" si="120"/>
        <v>#N/A</v>
      </c>
      <c r="Q273" s="189" t="e">
        <f t="shared" si="120"/>
        <v>#N/A</v>
      </c>
      <c r="R273" s="189" t="e">
        <f t="shared" si="120"/>
        <v>#N/A</v>
      </c>
      <c r="S273" s="189" t="e">
        <f t="shared" si="120"/>
        <v>#N/A</v>
      </c>
      <c r="T273" s="189" t="e">
        <f t="shared" si="120"/>
        <v>#N/A</v>
      </c>
      <c r="U273" s="189" t="e">
        <f t="shared" si="120"/>
        <v>#N/A</v>
      </c>
      <c r="V273" s="189" t="e">
        <f t="shared" si="120"/>
        <v>#N/A</v>
      </c>
      <c r="W273" s="189" t="e">
        <f t="shared" si="120"/>
        <v>#N/A</v>
      </c>
      <c r="X273" s="189" t="e">
        <f t="shared" si="120"/>
        <v>#N/A</v>
      </c>
      <c r="Y273" s="189" t="e">
        <f t="shared" si="120"/>
        <v>#N/A</v>
      </c>
      <c r="Z273" s="189" t="e">
        <f t="shared" si="120"/>
        <v>#N/A</v>
      </c>
      <c r="AA273" s="189" t="e">
        <f t="shared" si="120"/>
        <v>#N/A</v>
      </c>
      <c r="AB273" s="189" t="e">
        <f t="shared" si="120"/>
        <v>#N/A</v>
      </c>
      <c r="AC273" s="189" t="e">
        <f t="shared" si="120"/>
        <v>#N/A</v>
      </c>
      <c r="AD273" s="189" t="e">
        <f t="shared" si="120"/>
        <v>#N/A</v>
      </c>
      <c r="AE273" s="189" t="e">
        <f t="shared" si="120"/>
        <v>#N/A</v>
      </c>
      <c r="AF273" s="189" t="e">
        <f t="shared" si="120"/>
        <v>#N/A</v>
      </c>
      <c r="AG273" s="189" t="e">
        <f t="shared" si="120"/>
        <v>#N/A</v>
      </c>
      <c r="AH273" s="189" t="e">
        <f t="shared" si="120"/>
        <v>#N/A</v>
      </c>
      <c r="AI273" s="189" t="e">
        <f t="shared" si="120"/>
        <v>#N/A</v>
      </c>
      <c r="AJ273" s="189" t="e">
        <f t="shared" si="120"/>
        <v>#N/A</v>
      </c>
      <c r="AK273" s="189" t="e">
        <f t="shared" si="120"/>
        <v>#N/A</v>
      </c>
      <c r="AL273" s="189" t="e">
        <f t="shared" si="120"/>
        <v>#N/A</v>
      </c>
      <c r="AM273" s="189" t="e">
        <f t="shared" si="120"/>
        <v>#N/A</v>
      </c>
      <c r="AN273" s="189" t="e">
        <f t="shared" si="120"/>
        <v>#N/A</v>
      </c>
      <c r="AO273" s="189" t="e">
        <f t="shared" si="120"/>
        <v>#N/A</v>
      </c>
      <c r="AP273" s="189" t="e">
        <f t="shared" si="120"/>
        <v>#N/A</v>
      </c>
    </row>
    <row r="274" spans="1:42" x14ac:dyDescent="0.2">
      <c r="A274" s="33" t="s">
        <v>87</v>
      </c>
      <c r="B274" s="229">
        <f t="shared" ref="B274" si="121">SUM(C274:AP274)</f>
        <v>0</v>
      </c>
      <c r="C274" s="195">
        <f>P235</f>
        <v>0</v>
      </c>
      <c r="D274" s="195">
        <v>0</v>
      </c>
      <c r="E274" s="195">
        <v>0</v>
      </c>
      <c r="F274" s="195">
        <v>0</v>
      </c>
      <c r="G274" s="195">
        <v>0</v>
      </c>
      <c r="H274" s="195">
        <v>0</v>
      </c>
      <c r="I274" s="195">
        <v>0</v>
      </c>
      <c r="J274" s="195">
        <v>0</v>
      </c>
      <c r="K274" s="195">
        <v>0</v>
      </c>
      <c r="L274" s="195">
        <v>0</v>
      </c>
      <c r="M274" s="195">
        <v>0</v>
      </c>
      <c r="N274" s="195">
        <v>0</v>
      </c>
      <c r="O274" s="195">
        <v>0</v>
      </c>
      <c r="P274" s="195">
        <v>0</v>
      </c>
      <c r="Q274" s="195">
        <v>0</v>
      </c>
      <c r="R274" s="195">
        <v>0</v>
      </c>
      <c r="S274" s="195">
        <v>0</v>
      </c>
      <c r="T274" s="195">
        <v>0</v>
      </c>
      <c r="U274" s="195">
        <v>0</v>
      </c>
      <c r="V274" s="195">
        <v>0</v>
      </c>
      <c r="W274" s="195">
        <v>0</v>
      </c>
      <c r="X274" s="195">
        <v>0</v>
      </c>
      <c r="Y274" s="195">
        <v>0</v>
      </c>
      <c r="Z274" s="195">
        <v>0</v>
      </c>
      <c r="AA274" s="195">
        <v>0</v>
      </c>
      <c r="AB274" s="195">
        <v>0</v>
      </c>
      <c r="AC274" s="195">
        <v>0</v>
      </c>
      <c r="AD274" s="195">
        <v>0</v>
      </c>
      <c r="AE274" s="195">
        <v>0</v>
      </c>
      <c r="AF274" s="195">
        <v>0</v>
      </c>
      <c r="AG274" s="195">
        <v>0</v>
      </c>
      <c r="AH274" s="195">
        <v>0</v>
      </c>
      <c r="AI274" s="195">
        <v>0</v>
      </c>
      <c r="AJ274" s="195">
        <v>0</v>
      </c>
      <c r="AK274" s="195">
        <v>0</v>
      </c>
      <c r="AL274" s="195">
        <v>0</v>
      </c>
      <c r="AM274" s="195">
        <v>0</v>
      </c>
      <c r="AN274" s="195">
        <v>0</v>
      </c>
      <c r="AO274" s="195">
        <v>0</v>
      </c>
      <c r="AP274" s="195">
        <v>0</v>
      </c>
    </row>
    <row r="275" spans="1:42" x14ac:dyDescent="0.2">
      <c r="A275" s="32"/>
      <c r="B275" s="230">
        <f t="array" ref="B275">SUM(IF(ISNUMBER(C275:AP275),C275:AP275))</f>
        <v>0</v>
      </c>
      <c r="C275" s="189" t="e">
        <f>SUM(C268:C274)</f>
        <v>#N/A</v>
      </c>
      <c r="D275" s="189" t="e">
        <f t="shared" ref="D275:AP275" si="122">SUM(D268:D274)</f>
        <v>#N/A</v>
      </c>
      <c r="E275" s="189" t="e">
        <f t="shared" si="122"/>
        <v>#N/A</v>
      </c>
      <c r="F275" s="189" t="e">
        <f t="shared" si="122"/>
        <v>#N/A</v>
      </c>
      <c r="G275" s="189" t="e">
        <f t="shared" si="122"/>
        <v>#N/A</v>
      </c>
      <c r="H275" s="189" t="e">
        <f t="shared" si="122"/>
        <v>#N/A</v>
      </c>
      <c r="I275" s="189" t="e">
        <f t="shared" si="122"/>
        <v>#N/A</v>
      </c>
      <c r="J275" s="189" t="e">
        <f t="shared" si="122"/>
        <v>#N/A</v>
      </c>
      <c r="K275" s="189" t="e">
        <f t="shared" si="122"/>
        <v>#N/A</v>
      </c>
      <c r="L275" s="189" t="e">
        <f t="shared" si="122"/>
        <v>#N/A</v>
      </c>
      <c r="M275" s="189" t="e">
        <f t="shared" si="122"/>
        <v>#N/A</v>
      </c>
      <c r="N275" s="189" t="e">
        <f t="shared" si="122"/>
        <v>#N/A</v>
      </c>
      <c r="O275" s="189" t="e">
        <f t="shared" si="122"/>
        <v>#N/A</v>
      </c>
      <c r="P275" s="189" t="e">
        <f t="shared" si="122"/>
        <v>#N/A</v>
      </c>
      <c r="Q275" s="189" t="e">
        <f t="shared" si="122"/>
        <v>#N/A</v>
      </c>
      <c r="R275" s="189" t="e">
        <f t="shared" si="122"/>
        <v>#N/A</v>
      </c>
      <c r="S275" s="189" t="e">
        <f t="shared" si="122"/>
        <v>#N/A</v>
      </c>
      <c r="T275" s="189" t="e">
        <f t="shared" si="122"/>
        <v>#N/A</v>
      </c>
      <c r="U275" s="189" t="e">
        <f t="shared" si="122"/>
        <v>#N/A</v>
      </c>
      <c r="V275" s="189" t="e">
        <f t="shared" si="122"/>
        <v>#N/A</v>
      </c>
      <c r="W275" s="189" t="e">
        <f t="shared" si="122"/>
        <v>#N/A</v>
      </c>
      <c r="X275" s="189" t="e">
        <f t="shared" si="122"/>
        <v>#N/A</v>
      </c>
      <c r="Y275" s="189" t="e">
        <f t="shared" si="122"/>
        <v>#N/A</v>
      </c>
      <c r="Z275" s="189" t="e">
        <f t="shared" si="122"/>
        <v>#N/A</v>
      </c>
      <c r="AA275" s="189" t="e">
        <f t="shared" si="122"/>
        <v>#N/A</v>
      </c>
      <c r="AB275" s="189" t="e">
        <f t="shared" si="122"/>
        <v>#N/A</v>
      </c>
      <c r="AC275" s="189" t="e">
        <f t="shared" si="122"/>
        <v>#N/A</v>
      </c>
      <c r="AD275" s="189" t="e">
        <f t="shared" si="122"/>
        <v>#N/A</v>
      </c>
      <c r="AE275" s="189" t="e">
        <f t="shared" si="122"/>
        <v>#N/A</v>
      </c>
      <c r="AF275" s="189" t="e">
        <f t="shared" si="122"/>
        <v>#N/A</v>
      </c>
      <c r="AG275" s="189" t="e">
        <f t="shared" si="122"/>
        <v>#N/A</v>
      </c>
      <c r="AH275" s="189" t="e">
        <f t="shared" si="122"/>
        <v>#N/A</v>
      </c>
      <c r="AI275" s="189" t="e">
        <f t="shared" si="122"/>
        <v>#N/A</v>
      </c>
      <c r="AJ275" s="189" t="e">
        <f t="shared" si="122"/>
        <v>#N/A</v>
      </c>
      <c r="AK275" s="189" t="e">
        <f t="shared" si="122"/>
        <v>#N/A</v>
      </c>
      <c r="AL275" s="189" t="e">
        <f t="shared" si="122"/>
        <v>#N/A</v>
      </c>
      <c r="AM275" s="189" t="e">
        <f t="shared" si="122"/>
        <v>#N/A</v>
      </c>
      <c r="AN275" s="189" t="e">
        <f t="shared" si="122"/>
        <v>#N/A</v>
      </c>
      <c r="AO275" s="189" t="e">
        <f t="shared" si="122"/>
        <v>#N/A</v>
      </c>
      <c r="AP275" s="189" t="e">
        <f t="shared" si="122"/>
        <v>#N/A</v>
      </c>
    </row>
    <row r="276" spans="1:42" s="122" customFormat="1" x14ac:dyDescent="0.2">
      <c r="A276" s="32"/>
      <c r="C276" s="203"/>
      <c r="D276" s="203"/>
      <c r="E276" s="203"/>
      <c r="F276" s="203"/>
      <c r="G276" s="203"/>
      <c r="H276" s="203"/>
      <c r="I276" s="203"/>
      <c r="J276" s="203"/>
      <c r="K276" s="203"/>
      <c r="L276" s="203"/>
      <c r="M276" s="203"/>
      <c r="N276" s="203"/>
      <c r="O276" s="203"/>
      <c r="P276" s="203"/>
      <c r="Q276" s="203"/>
      <c r="R276" s="203"/>
      <c r="S276" s="203"/>
      <c r="T276" s="203"/>
      <c r="U276" s="203"/>
      <c r="V276" s="203"/>
      <c r="W276" s="203"/>
      <c r="X276" s="203"/>
      <c r="Y276" s="203"/>
      <c r="Z276" s="203"/>
      <c r="AA276" s="203"/>
      <c r="AB276" s="203"/>
      <c r="AC276" s="203"/>
      <c r="AD276" s="203"/>
      <c r="AE276" s="203"/>
      <c r="AF276" s="203"/>
      <c r="AG276" s="203"/>
      <c r="AH276" s="203"/>
      <c r="AI276" s="203"/>
      <c r="AJ276" s="203"/>
      <c r="AK276" s="203"/>
      <c r="AL276" s="203"/>
      <c r="AM276" s="203"/>
      <c r="AN276" s="203"/>
      <c r="AO276" s="203"/>
      <c r="AP276" s="203"/>
    </row>
    <row r="277" spans="1:42" s="122" customFormat="1" x14ac:dyDescent="0.2">
      <c r="A277" s="30" t="s">
        <v>74</v>
      </c>
      <c r="C277" s="203"/>
      <c r="D277" s="203"/>
      <c r="E277" s="203"/>
      <c r="F277" s="203"/>
      <c r="G277" s="203"/>
      <c r="H277" s="203"/>
      <c r="I277" s="203"/>
      <c r="J277" s="203"/>
      <c r="K277" s="203"/>
      <c r="L277" s="203"/>
      <c r="M277" s="203"/>
      <c r="N277" s="203"/>
      <c r="O277" s="203"/>
      <c r="P277" s="203"/>
      <c r="Q277" s="203"/>
      <c r="R277" s="203"/>
      <c r="S277" s="203"/>
      <c r="T277" s="203"/>
      <c r="U277" s="203"/>
      <c r="V277" s="203"/>
      <c r="W277" s="203"/>
      <c r="X277" s="203"/>
      <c r="Y277" s="203"/>
      <c r="Z277" s="203"/>
      <c r="AA277" s="203"/>
      <c r="AB277" s="203"/>
      <c r="AC277" s="203"/>
      <c r="AD277" s="203"/>
      <c r="AE277" s="203"/>
      <c r="AF277" s="203"/>
      <c r="AG277" s="203"/>
      <c r="AH277" s="203"/>
      <c r="AI277" s="203"/>
      <c r="AJ277" s="203"/>
      <c r="AK277" s="203"/>
      <c r="AL277" s="203"/>
      <c r="AM277" s="203"/>
      <c r="AN277" s="203"/>
      <c r="AO277" s="203"/>
      <c r="AP277" s="203"/>
    </row>
    <row r="278" spans="1:42" x14ac:dyDescent="0.2">
      <c r="A278" s="32" t="s">
        <v>76</v>
      </c>
      <c r="B278" s="37" t="str">
        <f>equip_reserve_depr_sta</f>
        <v>5-yr MACRS</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row>
    <row r="279" spans="1:42" x14ac:dyDescent="0.2">
      <c r="A279" s="32" t="s">
        <v>77</v>
      </c>
      <c r="B279" s="232">
        <f t="shared" ref="B279:AP279" si="123">B2</f>
        <v>0</v>
      </c>
      <c r="C279" s="232" t="str">
        <f t="shared" si="123"/>
        <v/>
      </c>
      <c r="D279" s="232" t="str">
        <f t="shared" si="123"/>
        <v/>
      </c>
      <c r="E279" s="232" t="str">
        <f t="shared" si="123"/>
        <v/>
      </c>
      <c r="F279" s="232" t="str">
        <f t="shared" si="123"/>
        <v/>
      </c>
      <c r="G279" s="232" t="str">
        <f t="shared" si="123"/>
        <v/>
      </c>
      <c r="H279" s="232" t="str">
        <f t="shared" si="123"/>
        <v/>
      </c>
      <c r="I279" s="232" t="str">
        <f t="shared" si="123"/>
        <v/>
      </c>
      <c r="J279" s="232" t="str">
        <f t="shared" si="123"/>
        <v/>
      </c>
      <c r="K279" s="232" t="str">
        <f t="shared" si="123"/>
        <v/>
      </c>
      <c r="L279" s="232" t="str">
        <f t="shared" si="123"/>
        <v/>
      </c>
      <c r="M279" s="232" t="str">
        <f t="shared" si="123"/>
        <v/>
      </c>
      <c r="N279" s="232" t="str">
        <f t="shared" si="123"/>
        <v/>
      </c>
      <c r="O279" s="232" t="str">
        <f t="shared" si="123"/>
        <v/>
      </c>
      <c r="P279" s="232" t="str">
        <f t="shared" si="123"/>
        <v/>
      </c>
      <c r="Q279" s="232" t="str">
        <f t="shared" si="123"/>
        <v/>
      </c>
      <c r="R279" s="232" t="str">
        <f t="shared" si="123"/>
        <v/>
      </c>
      <c r="S279" s="232" t="str">
        <f t="shared" si="123"/>
        <v/>
      </c>
      <c r="T279" s="232" t="str">
        <f t="shared" si="123"/>
        <v/>
      </c>
      <c r="U279" s="232" t="str">
        <f t="shared" si="123"/>
        <v/>
      </c>
      <c r="V279" s="232" t="str">
        <f t="shared" si="123"/>
        <v/>
      </c>
      <c r="W279" s="232" t="str">
        <f t="shared" si="123"/>
        <v/>
      </c>
      <c r="X279" s="232" t="str">
        <f t="shared" si="123"/>
        <v/>
      </c>
      <c r="Y279" s="232" t="str">
        <f t="shared" si="123"/>
        <v/>
      </c>
      <c r="Z279" s="232" t="str">
        <f t="shared" si="123"/>
        <v/>
      </c>
      <c r="AA279" s="232" t="str">
        <f t="shared" si="123"/>
        <v/>
      </c>
      <c r="AB279" s="232" t="str">
        <f t="shared" si="123"/>
        <v/>
      </c>
      <c r="AC279" s="232" t="str">
        <f t="shared" si="123"/>
        <v/>
      </c>
      <c r="AD279" s="232" t="str">
        <f t="shared" si="123"/>
        <v/>
      </c>
      <c r="AE279" s="232" t="str">
        <f t="shared" si="123"/>
        <v/>
      </c>
      <c r="AF279" s="232" t="str">
        <f t="shared" si="123"/>
        <v/>
      </c>
      <c r="AG279" s="232" t="str">
        <f t="shared" si="123"/>
        <v/>
      </c>
      <c r="AH279" s="232" t="str">
        <f t="shared" si="123"/>
        <v/>
      </c>
      <c r="AI279" s="232" t="str">
        <f t="shared" si="123"/>
        <v/>
      </c>
      <c r="AJ279" s="232" t="str">
        <f t="shared" si="123"/>
        <v/>
      </c>
      <c r="AK279" s="232" t="str">
        <f t="shared" si="123"/>
        <v/>
      </c>
      <c r="AL279" s="232" t="str">
        <f t="shared" si="123"/>
        <v/>
      </c>
      <c r="AM279" s="232" t="str">
        <f t="shared" si="123"/>
        <v/>
      </c>
      <c r="AN279" s="232" t="str">
        <f t="shared" si="123"/>
        <v/>
      </c>
      <c r="AO279" s="232" t="str">
        <f t="shared" si="123"/>
        <v/>
      </c>
      <c r="AP279" s="232" t="str">
        <f t="shared" si="123"/>
        <v/>
      </c>
    </row>
    <row r="280" spans="1:42" x14ac:dyDescent="0.2">
      <c r="A280" s="32" t="s">
        <v>190</v>
      </c>
      <c r="B280" s="231">
        <v>0</v>
      </c>
      <c r="C280" s="224" t="e">
        <f t="shared" ref="C280:AP280" si="124">IF($B$278=$A261,C261,0)+IF($B$278=$A262,C262,0)+IF($B$278=$A263,C263,0)+IF($B$278=$A264,C264,0)+IF($B$278=$A265,C265,0)+IF($B$278=$A266,C266,0)</f>
        <v>#N/A</v>
      </c>
      <c r="D280" s="224" t="e">
        <f t="shared" si="124"/>
        <v>#N/A</v>
      </c>
      <c r="E280" s="224" t="e">
        <f t="shared" si="124"/>
        <v>#N/A</v>
      </c>
      <c r="F280" s="224" t="e">
        <f t="shared" si="124"/>
        <v>#N/A</v>
      </c>
      <c r="G280" s="224" t="e">
        <f t="shared" si="124"/>
        <v>#N/A</v>
      </c>
      <c r="H280" s="224" t="e">
        <f t="shared" si="124"/>
        <v>#N/A</v>
      </c>
      <c r="I280" s="224" t="e">
        <f t="shared" si="124"/>
        <v>#N/A</v>
      </c>
      <c r="J280" s="224" t="e">
        <f t="shared" si="124"/>
        <v>#N/A</v>
      </c>
      <c r="K280" s="224" t="e">
        <f t="shared" si="124"/>
        <v>#N/A</v>
      </c>
      <c r="L280" s="224" t="e">
        <f t="shared" si="124"/>
        <v>#N/A</v>
      </c>
      <c r="M280" s="224" t="e">
        <f t="shared" si="124"/>
        <v>#N/A</v>
      </c>
      <c r="N280" s="224" t="e">
        <f t="shared" si="124"/>
        <v>#N/A</v>
      </c>
      <c r="O280" s="224" t="e">
        <f t="shared" si="124"/>
        <v>#N/A</v>
      </c>
      <c r="P280" s="224" t="e">
        <f t="shared" si="124"/>
        <v>#N/A</v>
      </c>
      <c r="Q280" s="224" t="e">
        <f t="shared" si="124"/>
        <v>#N/A</v>
      </c>
      <c r="R280" s="224" t="e">
        <f t="shared" si="124"/>
        <v>#N/A</v>
      </c>
      <c r="S280" s="224" t="e">
        <f t="shared" si="124"/>
        <v>#N/A</v>
      </c>
      <c r="T280" s="224" t="e">
        <f t="shared" si="124"/>
        <v>#N/A</v>
      </c>
      <c r="U280" s="224" t="e">
        <f t="shared" si="124"/>
        <v>#N/A</v>
      </c>
      <c r="V280" s="224" t="e">
        <f t="shared" si="124"/>
        <v>#N/A</v>
      </c>
      <c r="W280" s="224" t="e">
        <f t="shared" si="124"/>
        <v>#N/A</v>
      </c>
      <c r="X280" s="224" t="e">
        <f t="shared" si="124"/>
        <v>#N/A</v>
      </c>
      <c r="Y280" s="224" t="e">
        <f t="shared" si="124"/>
        <v>#N/A</v>
      </c>
      <c r="Z280" s="224" t="e">
        <f t="shared" si="124"/>
        <v>#N/A</v>
      </c>
      <c r="AA280" s="224" t="e">
        <f t="shared" si="124"/>
        <v>#N/A</v>
      </c>
      <c r="AB280" s="224" t="e">
        <f t="shared" si="124"/>
        <v>#N/A</v>
      </c>
      <c r="AC280" s="224" t="e">
        <f t="shared" si="124"/>
        <v>#N/A</v>
      </c>
      <c r="AD280" s="224" t="e">
        <f t="shared" si="124"/>
        <v>#N/A</v>
      </c>
      <c r="AE280" s="224" t="e">
        <f t="shared" si="124"/>
        <v>#N/A</v>
      </c>
      <c r="AF280" s="224" t="e">
        <f t="shared" si="124"/>
        <v>#N/A</v>
      </c>
      <c r="AG280" s="224" t="e">
        <f t="shared" si="124"/>
        <v>#N/A</v>
      </c>
      <c r="AH280" s="224" t="e">
        <f t="shared" si="124"/>
        <v>#N/A</v>
      </c>
      <c r="AI280" s="224" t="e">
        <f t="shared" si="124"/>
        <v>#N/A</v>
      </c>
      <c r="AJ280" s="224" t="e">
        <f t="shared" si="124"/>
        <v>#N/A</v>
      </c>
      <c r="AK280" s="224" t="e">
        <f t="shared" si="124"/>
        <v>#N/A</v>
      </c>
      <c r="AL280" s="224" t="e">
        <f t="shared" si="124"/>
        <v>#N/A</v>
      </c>
      <c r="AM280" s="224" t="e">
        <f t="shared" si="124"/>
        <v>#N/A</v>
      </c>
      <c r="AN280" s="224" t="e">
        <f t="shared" si="124"/>
        <v>#N/A</v>
      </c>
      <c r="AO280" s="224" t="e">
        <f t="shared" si="124"/>
        <v>#N/A</v>
      </c>
      <c r="AP280" s="224" t="e">
        <f t="shared" si="124"/>
        <v>#N/A</v>
      </c>
    </row>
    <row r="281" spans="1:42" x14ac:dyDescent="0.2">
      <c r="A281" s="32"/>
      <c r="B281" s="38"/>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row>
    <row r="282" spans="1:42" x14ac:dyDescent="0.2">
      <c r="A282" s="30" t="s">
        <v>89</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32" t="s">
        <v>75</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2">
      <c r="A284" s="4">
        <v>1</v>
      </c>
      <c r="B284" s="4">
        <v>0</v>
      </c>
      <c r="C284" s="213">
        <f>IF(C$2&lt;=analysis_period,IF(SUM($C600:C600)&gt;0,B284+1,0),0)</f>
        <v>0</v>
      </c>
      <c r="D284" s="213">
        <f>IF(D$2&lt;=analysis_period,IF(SUM($C600:D600)&gt;0,C284+1,0),0)</f>
        <v>0</v>
      </c>
      <c r="E284" s="213">
        <f>IF(E$2&lt;=analysis_period,IF(SUM($C600:E600)&gt;0,D284+1,0),0)</f>
        <v>0</v>
      </c>
      <c r="F284" s="213">
        <f>IF(F$2&lt;=analysis_period,IF(SUM($C600:F600)&gt;0,E284+1,0),0)</f>
        <v>0</v>
      </c>
      <c r="G284" s="213">
        <f>IF(G$2&lt;=analysis_period,IF(SUM($C600:G600)&gt;0,F284+1,0),0)</f>
        <v>0</v>
      </c>
      <c r="H284" s="213">
        <f>IF(H$2&lt;=analysis_period,IF(SUM($C600:H600)&gt;0,G284+1,0),0)</f>
        <v>0</v>
      </c>
      <c r="I284" s="213">
        <f>IF(I$2&lt;=analysis_period,IF(SUM($C600:I600)&gt;0,H284+1,0),0)</f>
        <v>0</v>
      </c>
      <c r="J284" s="213">
        <f>IF(J$2&lt;=analysis_period,IF(SUM($C600:J600)&gt;0,I284+1,0),0)</f>
        <v>0</v>
      </c>
      <c r="K284" s="213">
        <f>IF(K$2&lt;=analysis_period,IF(SUM($C600:K600)&gt;0,J284+1,0),0)</f>
        <v>0</v>
      </c>
      <c r="L284" s="213">
        <f>IF(L$2&lt;=analysis_period,IF(SUM($C600:L600)&gt;0,K284+1,0),0)</f>
        <v>0</v>
      </c>
      <c r="M284" s="213">
        <f>IF(M$2&lt;=analysis_period,IF(SUM($C600:M600)&gt;0,L284+1,0),0)</f>
        <v>0</v>
      </c>
      <c r="N284" s="213">
        <f>IF(N$2&lt;=analysis_period,IF(SUM($C600:N600)&gt;0,M284+1,0),0)</f>
        <v>0</v>
      </c>
      <c r="O284" s="213">
        <f>IF(O$2&lt;=analysis_period,IF(SUM($C600:O600)&gt;0,N284+1,0),0)</f>
        <v>0</v>
      </c>
      <c r="P284" s="213">
        <f>IF(P$2&lt;=analysis_period,IF(SUM($C600:P600)&gt;0,O284+1,0),0)</f>
        <v>0</v>
      </c>
      <c r="Q284" s="213">
        <f>IF(Q$2&lt;=analysis_period,IF(SUM($C600:Q600)&gt;0,P284+1,0),0)</f>
        <v>0</v>
      </c>
      <c r="R284" s="213">
        <f>IF(R$2&lt;=analysis_period,IF(SUM($C600:R600)&gt;0,Q284+1,0),0)</f>
        <v>0</v>
      </c>
      <c r="S284" s="213">
        <f>IF(S$2&lt;=analysis_period,IF(SUM($C600:S600)&gt;0,R284+1,0),0)</f>
        <v>0</v>
      </c>
      <c r="T284" s="213">
        <f>IF(T$2&lt;=analysis_period,IF(SUM($C600:T600)&gt;0,S284+1,0),0)</f>
        <v>0</v>
      </c>
      <c r="U284" s="213">
        <f>IF(U$2&lt;=analysis_period,IF(SUM($C600:U600)&gt;0,T284+1,0),0)</f>
        <v>0</v>
      </c>
      <c r="V284" s="213">
        <f>IF(V$2&lt;=analysis_period,IF(SUM($C600:V600)&gt;0,U284+1,0),0)</f>
        <v>0</v>
      </c>
      <c r="W284" s="213">
        <f>IF(W$2&lt;=analysis_period,IF(SUM($C600:W600)&gt;0,V284+1,0),0)</f>
        <v>0</v>
      </c>
      <c r="X284" s="213">
        <f>IF(X$2&lt;=analysis_period,IF(SUM($C600:X600)&gt;0,W284+1,0),0)</f>
        <v>0</v>
      </c>
      <c r="Y284" s="213">
        <f>IF(Y$2&lt;=analysis_period,IF(SUM($C600:Y600)&gt;0,X284+1,0),0)</f>
        <v>0</v>
      </c>
      <c r="Z284" s="213">
        <f>IF(Z$2&lt;=analysis_period,IF(SUM($C600:Z600)&gt;0,Y284+1,0),0)</f>
        <v>0</v>
      </c>
      <c r="AA284" s="213">
        <f>IF(AA$2&lt;=analysis_period,IF(SUM($C600:AA600)&gt;0,Z284+1,0),0)</f>
        <v>0</v>
      </c>
      <c r="AB284" s="213">
        <f>IF(AB$2&lt;=analysis_period,IF(SUM($C600:AB600)&gt;0,AA284+1,0),0)</f>
        <v>0</v>
      </c>
      <c r="AC284" s="213">
        <f>IF(AC$2&lt;=analysis_period,IF(SUM($C600:AC600)&gt;0,AB284+1,0),0)</f>
        <v>0</v>
      </c>
      <c r="AD284" s="213">
        <f>IF(AD$2&lt;=analysis_period,IF(SUM($C600:AD600)&gt;0,AC284+1,0),0)</f>
        <v>0</v>
      </c>
      <c r="AE284" s="213">
        <f>IF(AE$2&lt;=analysis_period,IF(SUM($C600:AE600)&gt;0,AD284+1,0),0)</f>
        <v>0</v>
      </c>
      <c r="AF284" s="213">
        <f>IF(AF$2&lt;=analysis_period,IF(SUM($C600:AF600)&gt;0,AE284+1,0),0)</f>
        <v>0</v>
      </c>
      <c r="AG284" s="213">
        <f>IF(AG$2&lt;=analysis_period,IF(SUM($C600:AG600)&gt;0,AF284+1,0),0)</f>
        <v>0</v>
      </c>
      <c r="AH284" s="213">
        <f>IF(AH$2&lt;=analysis_period,IF(SUM($C600:AH600)&gt;0,AG284+1,0),0)</f>
        <v>0</v>
      </c>
      <c r="AI284" s="213">
        <f>IF(AI$2&lt;=analysis_period,IF(SUM($C600:AI600)&gt;0,AH284+1,0),0)</f>
        <v>0</v>
      </c>
      <c r="AJ284" s="213">
        <f>IF(AJ$2&lt;=analysis_period,IF(SUM($C600:AJ600)&gt;0,AI284+1,0),0)</f>
        <v>0</v>
      </c>
      <c r="AK284" s="213">
        <f>IF(AK$2&lt;=analysis_period,IF(SUM($C600:AK600)&gt;0,AJ284+1,0),0)</f>
        <v>0</v>
      </c>
      <c r="AL284" s="213">
        <f>IF(AL$2&lt;=analysis_period,IF(SUM($C600:AL600)&gt;0,AK284+1,0),0)</f>
        <v>0</v>
      </c>
      <c r="AM284" s="213">
        <f>IF(AM$2&lt;=analysis_period,IF(SUM($C600:AM600)&gt;0,AL284+1,0),0)</f>
        <v>0</v>
      </c>
      <c r="AN284" s="213">
        <f>IF(AN$2&lt;=analysis_period,IF(SUM($C600:AN600)&gt;0,AM284+1,0),0)</f>
        <v>0</v>
      </c>
      <c r="AO284" s="213">
        <f>IF(AO$2&lt;=analysis_period,IF(SUM($C600:AO600)&gt;0,AN284+1,0),0)</f>
        <v>0</v>
      </c>
      <c r="AP284" s="213">
        <f>IF(AP$2&lt;=analysis_period,IF(SUM($C600:AP600)&gt;0,AO284+1,0),0)</f>
        <v>0</v>
      </c>
    </row>
    <row r="285" spans="1:42" x14ac:dyDescent="0.2">
      <c r="A285" s="4">
        <f>A284+1</f>
        <v>2</v>
      </c>
      <c r="B285" s="4">
        <v>0</v>
      </c>
      <c r="C285" s="213">
        <f>IF(C$2&lt;=analysis_period,IF(SUM($C601:C601)&gt;0,B285+1,0),0)</f>
        <v>0</v>
      </c>
      <c r="D285" s="213">
        <f>IF(D$2&lt;=analysis_period,IF(SUM($C601:D601)&gt;0,C285+1,0),0)</f>
        <v>0</v>
      </c>
      <c r="E285" s="213">
        <f>IF(E$2&lt;=analysis_period,IF(SUM($C601:E601)&gt;0,D285+1,0),0)</f>
        <v>0</v>
      </c>
      <c r="F285" s="213">
        <f>IF(F$2&lt;=analysis_period,IF(SUM($C601:F601)&gt;0,E285+1,0),0)</f>
        <v>0</v>
      </c>
      <c r="G285" s="213">
        <f>IF(G$2&lt;=analysis_period,IF(SUM($C601:G601)&gt;0,F285+1,0),0)</f>
        <v>0</v>
      </c>
      <c r="H285" s="213">
        <f>IF(H$2&lt;=analysis_period,IF(SUM($C601:H601)&gt;0,G285+1,0),0)</f>
        <v>0</v>
      </c>
      <c r="I285" s="213">
        <f>IF(I$2&lt;=analysis_period,IF(SUM($C601:I601)&gt;0,H285+1,0),0)</f>
        <v>0</v>
      </c>
      <c r="J285" s="213">
        <f>IF(J$2&lt;=analysis_period,IF(SUM($C601:J601)&gt;0,I285+1,0),0)</f>
        <v>0</v>
      </c>
      <c r="K285" s="213">
        <f>IF(K$2&lt;=analysis_period,IF(SUM($C601:K601)&gt;0,J285+1,0),0)</f>
        <v>0</v>
      </c>
      <c r="L285" s="213">
        <f>IF(L$2&lt;=analysis_period,IF(SUM($C601:L601)&gt;0,K285+1,0),0)</f>
        <v>0</v>
      </c>
      <c r="M285" s="213">
        <f>IF(M$2&lt;=analysis_period,IF(SUM($C601:M601)&gt;0,L285+1,0),0)</f>
        <v>0</v>
      </c>
      <c r="N285" s="213">
        <f>IF(N$2&lt;=analysis_period,IF(SUM($C601:N601)&gt;0,M285+1,0),0)</f>
        <v>0</v>
      </c>
      <c r="O285" s="213">
        <f>IF(O$2&lt;=analysis_period,IF(SUM($C601:O601)&gt;0,N285+1,0),0)</f>
        <v>0</v>
      </c>
      <c r="P285" s="213">
        <f>IF(P$2&lt;=analysis_period,IF(SUM($C601:P601)&gt;0,O285+1,0),0)</f>
        <v>0</v>
      </c>
      <c r="Q285" s="213">
        <f>IF(Q$2&lt;=analysis_period,IF(SUM($C601:Q601)&gt;0,P285+1,0),0)</f>
        <v>0</v>
      </c>
      <c r="R285" s="213">
        <f>IF(R$2&lt;=analysis_period,IF(SUM($C601:R601)&gt;0,Q285+1,0),0)</f>
        <v>0</v>
      </c>
      <c r="S285" s="213">
        <f>IF(S$2&lt;=analysis_period,IF(SUM($C601:S601)&gt;0,R285+1,0),0)</f>
        <v>0</v>
      </c>
      <c r="T285" s="213">
        <f>IF(T$2&lt;=analysis_period,IF(SUM($C601:T601)&gt;0,S285+1,0),0)</f>
        <v>0</v>
      </c>
      <c r="U285" s="213">
        <f>IF(U$2&lt;=analysis_period,IF(SUM($C601:U601)&gt;0,T285+1,0),0)</f>
        <v>0</v>
      </c>
      <c r="V285" s="213">
        <f>IF(V$2&lt;=analysis_period,IF(SUM($C601:V601)&gt;0,U285+1,0),0)</f>
        <v>0</v>
      </c>
      <c r="W285" s="213">
        <f>IF(W$2&lt;=analysis_period,IF(SUM($C601:W601)&gt;0,V285+1,0),0)</f>
        <v>0</v>
      </c>
      <c r="X285" s="213">
        <f>IF(X$2&lt;=analysis_period,IF(SUM($C601:X601)&gt;0,W285+1,0),0)</f>
        <v>0</v>
      </c>
      <c r="Y285" s="213">
        <f>IF(Y$2&lt;=analysis_period,IF(SUM($C601:Y601)&gt;0,X285+1,0),0)</f>
        <v>0</v>
      </c>
      <c r="Z285" s="213">
        <f>IF(Z$2&lt;=analysis_period,IF(SUM($C601:Z601)&gt;0,Y285+1,0),0)</f>
        <v>0</v>
      </c>
      <c r="AA285" s="213">
        <f>IF(AA$2&lt;=analysis_period,IF(SUM($C601:AA601)&gt;0,Z285+1,0),0)</f>
        <v>0</v>
      </c>
      <c r="AB285" s="213">
        <f>IF(AB$2&lt;=analysis_period,IF(SUM($C601:AB601)&gt;0,AA285+1,0),0)</f>
        <v>0</v>
      </c>
      <c r="AC285" s="213">
        <f>IF(AC$2&lt;=analysis_period,IF(SUM($C601:AC601)&gt;0,AB285+1,0),0)</f>
        <v>0</v>
      </c>
      <c r="AD285" s="213">
        <f>IF(AD$2&lt;=analysis_period,IF(SUM($C601:AD601)&gt;0,AC285+1,0),0)</f>
        <v>0</v>
      </c>
      <c r="AE285" s="213">
        <f>IF(AE$2&lt;=analysis_period,IF(SUM($C601:AE601)&gt;0,AD285+1,0),0)</f>
        <v>0</v>
      </c>
      <c r="AF285" s="213">
        <f>IF(AF$2&lt;=analysis_period,IF(SUM($C601:AF601)&gt;0,AE285+1,0),0)</f>
        <v>0</v>
      </c>
      <c r="AG285" s="213">
        <f>IF(AG$2&lt;=analysis_period,IF(SUM($C601:AG601)&gt;0,AF285+1,0),0)</f>
        <v>0</v>
      </c>
      <c r="AH285" s="213">
        <f>IF(AH$2&lt;=analysis_period,IF(SUM($C601:AH601)&gt;0,AG285+1,0),0)</f>
        <v>0</v>
      </c>
      <c r="AI285" s="213">
        <f>IF(AI$2&lt;=analysis_period,IF(SUM($C601:AI601)&gt;0,AH285+1,0),0)</f>
        <v>0</v>
      </c>
      <c r="AJ285" s="213">
        <f>IF(AJ$2&lt;=analysis_period,IF(SUM($C601:AJ601)&gt;0,AI285+1,0),0)</f>
        <v>0</v>
      </c>
      <c r="AK285" s="213">
        <f>IF(AK$2&lt;=analysis_period,IF(SUM($C601:AK601)&gt;0,AJ285+1,0),0)</f>
        <v>0</v>
      </c>
      <c r="AL285" s="213">
        <f>IF(AL$2&lt;=analysis_period,IF(SUM($C601:AL601)&gt;0,AK285+1,0),0)</f>
        <v>0</v>
      </c>
      <c r="AM285" s="213">
        <f>IF(AM$2&lt;=analysis_period,IF(SUM($C601:AM601)&gt;0,AL285+1,0),0)</f>
        <v>0</v>
      </c>
      <c r="AN285" s="213">
        <f>IF(AN$2&lt;=analysis_period,IF(SUM($C601:AN601)&gt;0,AM285+1,0),0)</f>
        <v>0</v>
      </c>
      <c r="AO285" s="213">
        <f>IF(AO$2&lt;=analysis_period,IF(SUM($C601:AO601)&gt;0,AN285+1,0),0)</f>
        <v>0</v>
      </c>
      <c r="AP285" s="213">
        <f>IF(AP$2&lt;=analysis_period,IF(SUM($C601:AP601)&gt;0,AO285+1,0),0)</f>
        <v>0</v>
      </c>
    </row>
    <row r="286" spans="1:42" x14ac:dyDescent="0.2">
      <c r="A286" s="4">
        <f t="shared" ref="A286:A293" si="125">A285+1</f>
        <v>3</v>
      </c>
      <c r="B286" s="4">
        <v>0</v>
      </c>
      <c r="C286" s="213">
        <f>IF(C$2&lt;=analysis_period,IF(SUM($C602:C602)&gt;0,B286+1,0),0)</f>
        <v>0</v>
      </c>
      <c r="D286" s="213">
        <f>IF(D$2&lt;=analysis_period,IF(SUM($C602:D602)&gt;0,C286+1,0),0)</f>
        <v>0</v>
      </c>
      <c r="E286" s="213">
        <f>IF(E$2&lt;=analysis_period,IF(SUM($C602:E602)&gt;0,D286+1,0),0)</f>
        <v>0</v>
      </c>
      <c r="F286" s="213">
        <f>IF(F$2&lt;=analysis_period,IF(SUM($C602:F602)&gt;0,E286+1,0),0)</f>
        <v>0</v>
      </c>
      <c r="G286" s="213">
        <f>IF(G$2&lt;=analysis_period,IF(SUM($C602:G602)&gt;0,F286+1,0),0)</f>
        <v>0</v>
      </c>
      <c r="H286" s="213">
        <f>IF(H$2&lt;=analysis_period,IF(SUM($C602:H602)&gt;0,G286+1,0),0)</f>
        <v>0</v>
      </c>
      <c r="I286" s="213">
        <f>IF(I$2&lt;=analysis_period,IF(SUM($C602:I602)&gt;0,H286+1,0),0)</f>
        <v>0</v>
      </c>
      <c r="J286" s="213">
        <f>IF(J$2&lt;=analysis_period,IF(SUM($C602:J602)&gt;0,I286+1,0),0)</f>
        <v>0</v>
      </c>
      <c r="K286" s="213">
        <f>IF(K$2&lt;=analysis_period,IF(SUM($C602:K602)&gt;0,J286+1,0),0)</f>
        <v>0</v>
      </c>
      <c r="L286" s="213">
        <f>IF(L$2&lt;=analysis_period,IF(SUM($C602:L602)&gt;0,K286+1,0),0)</f>
        <v>0</v>
      </c>
      <c r="M286" s="213">
        <f>IF(M$2&lt;=analysis_period,IF(SUM($C602:M602)&gt;0,L286+1,0),0)</f>
        <v>0</v>
      </c>
      <c r="N286" s="213">
        <f>IF(N$2&lt;=analysis_period,IF(SUM($C602:N602)&gt;0,M286+1,0),0)</f>
        <v>0</v>
      </c>
      <c r="O286" s="213">
        <f>IF(O$2&lt;=analysis_period,IF(SUM($C602:O602)&gt;0,N286+1,0),0)</f>
        <v>0</v>
      </c>
      <c r="P286" s="213">
        <f>IF(P$2&lt;=analysis_period,IF(SUM($C602:P602)&gt;0,O286+1,0),0)</f>
        <v>0</v>
      </c>
      <c r="Q286" s="213">
        <f>IF(Q$2&lt;=analysis_period,IF(SUM($C602:Q602)&gt;0,P286+1,0),0)</f>
        <v>0</v>
      </c>
      <c r="R286" s="213">
        <f>IF(R$2&lt;=analysis_period,IF(SUM($C602:R602)&gt;0,Q286+1,0),0)</f>
        <v>0</v>
      </c>
      <c r="S286" s="213">
        <f>IF(S$2&lt;=analysis_period,IF(SUM($C602:S602)&gt;0,R286+1,0),0)</f>
        <v>0</v>
      </c>
      <c r="T286" s="213">
        <f>IF(T$2&lt;=analysis_period,IF(SUM($C602:T602)&gt;0,S286+1,0),0)</f>
        <v>0</v>
      </c>
      <c r="U286" s="213">
        <f>IF(U$2&lt;=analysis_period,IF(SUM($C602:U602)&gt;0,T286+1,0),0)</f>
        <v>0</v>
      </c>
      <c r="V286" s="213">
        <f>IF(V$2&lt;=analysis_period,IF(SUM($C602:V602)&gt;0,U286+1,0),0)</f>
        <v>0</v>
      </c>
      <c r="W286" s="213">
        <f>IF(W$2&lt;=analysis_period,IF(SUM($C602:W602)&gt;0,V286+1,0),0)</f>
        <v>0</v>
      </c>
      <c r="X286" s="213">
        <f>IF(X$2&lt;=analysis_period,IF(SUM($C602:X602)&gt;0,W286+1,0),0)</f>
        <v>0</v>
      </c>
      <c r="Y286" s="213">
        <f>IF(Y$2&lt;=analysis_period,IF(SUM($C602:Y602)&gt;0,X286+1,0),0)</f>
        <v>0</v>
      </c>
      <c r="Z286" s="213">
        <f>IF(Z$2&lt;=analysis_period,IF(SUM($C602:Z602)&gt;0,Y286+1,0),0)</f>
        <v>0</v>
      </c>
      <c r="AA286" s="213">
        <f>IF(AA$2&lt;=analysis_period,IF(SUM($C602:AA602)&gt;0,Z286+1,0),0)</f>
        <v>0</v>
      </c>
      <c r="AB286" s="213">
        <f>IF(AB$2&lt;=analysis_period,IF(SUM($C602:AB602)&gt;0,AA286+1,0),0)</f>
        <v>0</v>
      </c>
      <c r="AC286" s="213">
        <f>IF(AC$2&lt;=analysis_period,IF(SUM($C602:AC602)&gt;0,AB286+1,0),0)</f>
        <v>0</v>
      </c>
      <c r="AD286" s="213">
        <f>IF(AD$2&lt;=analysis_period,IF(SUM($C602:AD602)&gt;0,AC286+1,0),0)</f>
        <v>0</v>
      </c>
      <c r="AE286" s="213">
        <f>IF(AE$2&lt;=analysis_period,IF(SUM($C602:AE602)&gt;0,AD286+1,0),0)</f>
        <v>0</v>
      </c>
      <c r="AF286" s="213">
        <f>IF(AF$2&lt;=analysis_period,IF(SUM($C602:AF602)&gt;0,AE286+1,0),0)</f>
        <v>0</v>
      </c>
      <c r="AG286" s="213">
        <f>IF(AG$2&lt;=analysis_period,IF(SUM($C602:AG602)&gt;0,AF286+1,0),0)</f>
        <v>0</v>
      </c>
      <c r="AH286" s="213">
        <f>IF(AH$2&lt;=analysis_period,IF(SUM($C602:AH602)&gt;0,AG286+1,0),0)</f>
        <v>0</v>
      </c>
      <c r="AI286" s="213">
        <f>IF(AI$2&lt;=analysis_period,IF(SUM($C602:AI602)&gt;0,AH286+1,0),0)</f>
        <v>0</v>
      </c>
      <c r="AJ286" s="213">
        <f>IF(AJ$2&lt;=analysis_period,IF(SUM($C602:AJ602)&gt;0,AI286+1,0),0)</f>
        <v>0</v>
      </c>
      <c r="AK286" s="213">
        <f>IF(AK$2&lt;=analysis_period,IF(SUM($C602:AK602)&gt;0,AJ286+1,0),0)</f>
        <v>0</v>
      </c>
      <c r="AL286" s="213">
        <f>IF(AL$2&lt;=analysis_period,IF(SUM($C602:AL602)&gt;0,AK286+1,0),0)</f>
        <v>0</v>
      </c>
      <c r="AM286" s="213">
        <f>IF(AM$2&lt;=analysis_period,IF(SUM($C602:AM602)&gt;0,AL286+1,0),0)</f>
        <v>0</v>
      </c>
      <c r="AN286" s="213">
        <f>IF(AN$2&lt;=analysis_period,IF(SUM($C602:AN602)&gt;0,AM286+1,0),0)</f>
        <v>0</v>
      </c>
      <c r="AO286" s="213">
        <f>IF(AO$2&lt;=analysis_period,IF(SUM($C602:AO602)&gt;0,AN286+1,0),0)</f>
        <v>0</v>
      </c>
      <c r="AP286" s="213">
        <f>IF(AP$2&lt;=analysis_period,IF(SUM($C602:AP602)&gt;0,AO286+1,0),0)</f>
        <v>0</v>
      </c>
    </row>
    <row r="287" spans="1:42" x14ac:dyDescent="0.2">
      <c r="A287" s="4">
        <f t="shared" si="125"/>
        <v>4</v>
      </c>
      <c r="B287" s="4">
        <v>0</v>
      </c>
      <c r="C287" s="213">
        <f>IF(C$2&lt;=analysis_period,IF(SUM($C603:C603)&gt;0,B287+1,0),0)</f>
        <v>0</v>
      </c>
      <c r="D287" s="213">
        <f>IF(D$2&lt;=analysis_period,IF(SUM($C603:D603)&gt;0,C287+1,0),0)</f>
        <v>0</v>
      </c>
      <c r="E287" s="213">
        <f>IF(E$2&lt;=analysis_period,IF(SUM($C603:E603)&gt;0,D287+1,0),0)</f>
        <v>0</v>
      </c>
      <c r="F287" s="213">
        <f>IF(F$2&lt;=analysis_period,IF(SUM($C603:F603)&gt;0,E287+1,0),0)</f>
        <v>0</v>
      </c>
      <c r="G287" s="213">
        <f>IF(G$2&lt;=analysis_period,IF(SUM($C603:G603)&gt;0,F287+1,0),0)</f>
        <v>0</v>
      </c>
      <c r="H287" s="213">
        <f>IF(H$2&lt;=analysis_period,IF(SUM($C603:H603)&gt;0,G287+1,0),0)</f>
        <v>0</v>
      </c>
      <c r="I287" s="213">
        <f>IF(I$2&lt;=analysis_period,IF(SUM($C603:I603)&gt;0,H287+1,0),0)</f>
        <v>0</v>
      </c>
      <c r="J287" s="213">
        <f>IF(J$2&lt;=analysis_period,IF(SUM($C603:J603)&gt;0,I287+1,0),0)</f>
        <v>0</v>
      </c>
      <c r="K287" s="213">
        <f>IF(K$2&lt;=analysis_period,IF(SUM($C603:K603)&gt;0,J287+1,0),0)</f>
        <v>0</v>
      </c>
      <c r="L287" s="213">
        <f>IF(L$2&lt;=analysis_period,IF(SUM($C603:L603)&gt;0,K287+1,0),0)</f>
        <v>0</v>
      </c>
      <c r="M287" s="213">
        <f>IF(M$2&lt;=analysis_period,IF(SUM($C603:M603)&gt;0,L287+1,0),0)</f>
        <v>0</v>
      </c>
      <c r="N287" s="213">
        <f>IF(N$2&lt;=analysis_period,IF(SUM($C603:N603)&gt;0,M287+1,0),0)</f>
        <v>0</v>
      </c>
      <c r="O287" s="213">
        <f>IF(O$2&lt;=analysis_period,IF(SUM($C603:O603)&gt;0,N287+1,0),0)</f>
        <v>0</v>
      </c>
      <c r="P287" s="213">
        <f>IF(P$2&lt;=analysis_period,IF(SUM($C603:P603)&gt;0,O287+1,0),0)</f>
        <v>0</v>
      </c>
      <c r="Q287" s="213">
        <f>IF(Q$2&lt;=analysis_period,IF(SUM($C603:Q603)&gt;0,P287+1,0),0)</f>
        <v>0</v>
      </c>
      <c r="R287" s="213">
        <f>IF(R$2&lt;=analysis_period,IF(SUM($C603:R603)&gt;0,Q287+1,0),0)</f>
        <v>0</v>
      </c>
      <c r="S287" s="213">
        <f>IF(S$2&lt;=analysis_period,IF(SUM($C603:S603)&gt;0,R287+1,0),0)</f>
        <v>0</v>
      </c>
      <c r="T287" s="213">
        <f>IF(T$2&lt;=analysis_period,IF(SUM($C603:T603)&gt;0,S287+1,0),0)</f>
        <v>0</v>
      </c>
      <c r="U287" s="213">
        <f>IF(U$2&lt;=analysis_period,IF(SUM($C603:U603)&gt;0,T287+1,0),0)</f>
        <v>0</v>
      </c>
      <c r="V287" s="213">
        <f>IF(V$2&lt;=analysis_period,IF(SUM($C603:V603)&gt;0,U287+1,0),0)</f>
        <v>0</v>
      </c>
      <c r="W287" s="213">
        <f>IF(W$2&lt;=analysis_period,IF(SUM($C603:W603)&gt;0,V287+1,0),0)</f>
        <v>0</v>
      </c>
      <c r="X287" s="213">
        <f>IF(X$2&lt;=analysis_period,IF(SUM($C603:X603)&gt;0,W287+1,0),0)</f>
        <v>0</v>
      </c>
      <c r="Y287" s="213">
        <f>IF(Y$2&lt;=analysis_period,IF(SUM($C603:Y603)&gt;0,X287+1,0),0)</f>
        <v>0</v>
      </c>
      <c r="Z287" s="213">
        <f>IF(Z$2&lt;=analysis_period,IF(SUM($C603:Z603)&gt;0,Y287+1,0),0)</f>
        <v>0</v>
      </c>
      <c r="AA287" s="213">
        <f>IF(AA$2&lt;=analysis_period,IF(SUM($C603:AA603)&gt;0,Z287+1,0),0)</f>
        <v>0</v>
      </c>
      <c r="AB287" s="213">
        <f>IF(AB$2&lt;=analysis_period,IF(SUM($C603:AB603)&gt;0,AA287+1,0),0)</f>
        <v>0</v>
      </c>
      <c r="AC287" s="213">
        <f>IF(AC$2&lt;=analysis_period,IF(SUM($C603:AC603)&gt;0,AB287+1,0),0)</f>
        <v>0</v>
      </c>
      <c r="AD287" s="213">
        <f>IF(AD$2&lt;=analysis_period,IF(SUM($C603:AD603)&gt;0,AC287+1,0),0)</f>
        <v>0</v>
      </c>
      <c r="AE287" s="213">
        <f>IF(AE$2&lt;=analysis_period,IF(SUM($C603:AE603)&gt;0,AD287+1,0),0)</f>
        <v>0</v>
      </c>
      <c r="AF287" s="213">
        <f>IF(AF$2&lt;=analysis_period,IF(SUM($C603:AF603)&gt;0,AE287+1,0),0)</f>
        <v>0</v>
      </c>
      <c r="AG287" s="213">
        <f>IF(AG$2&lt;=analysis_period,IF(SUM($C603:AG603)&gt;0,AF287+1,0),0)</f>
        <v>0</v>
      </c>
      <c r="AH287" s="213">
        <f>IF(AH$2&lt;=analysis_period,IF(SUM($C603:AH603)&gt;0,AG287+1,0),0)</f>
        <v>0</v>
      </c>
      <c r="AI287" s="213">
        <f>IF(AI$2&lt;=analysis_period,IF(SUM($C603:AI603)&gt;0,AH287+1,0),0)</f>
        <v>0</v>
      </c>
      <c r="AJ287" s="213">
        <f>IF(AJ$2&lt;=analysis_period,IF(SUM($C603:AJ603)&gt;0,AI287+1,0),0)</f>
        <v>0</v>
      </c>
      <c r="AK287" s="213">
        <f>IF(AK$2&lt;=analysis_period,IF(SUM($C603:AK603)&gt;0,AJ287+1,0),0)</f>
        <v>0</v>
      </c>
      <c r="AL287" s="213">
        <f>IF(AL$2&lt;=analysis_period,IF(SUM($C603:AL603)&gt;0,AK287+1,0),0)</f>
        <v>0</v>
      </c>
      <c r="AM287" s="213">
        <f>IF(AM$2&lt;=analysis_period,IF(SUM($C603:AM603)&gt;0,AL287+1,0),0)</f>
        <v>0</v>
      </c>
      <c r="AN287" s="213">
        <f>IF(AN$2&lt;=analysis_period,IF(SUM($C603:AN603)&gt;0,AM287+1,0),0)</f>
        <v>0</v>
      </c>
      <c r="AO287" s="213">
        <f>IF(AO$2&lt;=analysis_period,IF(SUM($C603:AO603)&gt;0,AN287+1,0),0)</f>
        <v>0</v>
      </c>
      <c r="AP287" s="213">
        <f>IF(AP$2&lt;=analysis_period,IF(SUM($C603:AP603)&gt;0,AO287+1,0),0)</f>
        <v>0</v>
      </c>
    </row>
    <row r="288" spans="1:42" x14ac:dyDescent="0.2">
      <c r="A288" s="4">
        <f t="shared" si="125"/>
        <v>5</v>
      </c>
      <c r="B288" s="4">
        <v>0</v>
      </c>
      <c r="C288" s="213">
        <f>IF(C$2&lt;=analysis_period,IF(SUM($C604:C604)&gt;0,B288+1,0),0)</f>
        <v>0</v>
      </c>
      <c r="D288" s="213">
        <f>IF(D$2&lt;=analysis_period,IF(SUM($C604:D604)&gt;0,C288+1,0),0)</f>
        <v>0</v>
      </c>
      <c r="E288" s="213">
        <f>IF(E$2&lt;=analysis_period,IF(SUM($C604:E604)&gt;0,D288+1,0),0)</f>
        <v>0</v>
      </c>
      <c r="F288" s="213">
        <f>IF(F$2&lt;=analysis_period,IF(SUM($C604:F604)&gt;0,E288+1,0),0)</f>
        <v>0</v>
      </c>
      <c r="G288" s="213">
        <f>IF(G$2&lt;=analysis_period,IF(SUM($C604:G604)&gt;0,F288+1,0),0)</f>
        <v>0</v>
      </c>
      <c r="H288" s="213">
        <f>IF(H$2&lt;=analysis_period,IF(SUM($C604:H604)&gt;0,G288+1,0),0)</f>
        <v>0</v>
      </c>
      <c r="I288" s="213">
        <f>IF(I$2&lt;=analysis_period,IF(SUM($C604:I604)&gt;0,H288+1,0),0)</f>
        <v>0</v>
      </c>
      <c r="J288" s="213">
        <f>IF(J$2&lt;=analysis_period,IF(SUM($C604:J604)&gt;0,I288+1,0),0)</f>
        <v>0</v>
      </c>
      <c r="K288" s="213">
        <f>IF(K$2&lt;=analysis_period,IF(SUM($C604:K604)&gt;0,J288+1,0),0)</f>
        <v>0</v>
      </c>
      <c r="L288" s="213">
        <f>IF(L$2&lt;=analysis_period,IF(SUM($C604:L604)&gt;0,K288+1,0),0)</f>
        <v>0</v>
      </c>
      <c r="M288" s="213">
        <f>IF(M$2&lt;=analysis_period,IF(SUM($C604:M604)&gt;0,L288+1,0),0)</f>
        <v>0</v>
      </c>
      <c r="N288" s="213">
        <f>IF(N$2&lt;=analysis_period,IF(SUM($C604:N604)&gt;0,M288+1,0),0)</f>
        <v>0</v>
      </c>
      <c r="O288" s="213">
        <f>IF(O$2&lt;=analysis_period,IF(SUM($C604:O604)&gt;0,N288+1,0),0)</f>
        <v>0</v>
      </c>
      <c r="P288" s="213">
        <f>IF(P$2&lt;=analysis_period,IF(SUM($C604:P604)&gt;0,O288+1,0),0)</f>
        <v>0</v>
      </c>
      <c r="Q288" s="213">
        <f>IF(Q$2&lt;=analysis_period,IF(SUM($C604:Q604)&gt;0,P288+1,0),0)</f>
        <v>0</v>
      </c>
      <c r="R288" s="213">
        <f>IF(R$2&lt;=analysis_period,IF(SUM($C604:R604)&gt;0,Q288+1,0),0)</f>
        <v>0</v>
      </c>
      <c r="S288" s="213">
        <f>IF(S$2&lt;=analysis_period,IF(SUM($C604:S604)&gt;0,R288+1,0),0)</f>
        <v>0</v>
      </c>
      <c r="T288" s="213">
        <f>IF(T$2&lt;=analysis_period,IF(SUM($C604:T604)&gt;0,S288+1,0),0)</f>
        <v>0</v>
      </c>
      <c r="U288" s="213">
        <f>IF(U$2&lt;=analysis_period,IF(SUM($C604:U604)&gt;0,T288+1,0),0)</f>
        <v>0</v>
      </c>
      <c r="V288" s="213">
        <f>IF(V$2&lt;=analysis_period,IF(SUM($C604:V604)&gt;0,U288+1,0),0)</f>
        <v>0</v>
      </c>
      <c r="W288" s="213">
        <f>IF(W$2&lt;=analysis_period,IF(SUM($C604:W604)&gt;0,V288+1,0),0)</f>
        <v>0</v>
      </c>
      <c r="X288" s="213">
        <f>IF(X$2&lt;=analysis_period,IF(SUM($C604:X604)&gt;0,W288+1,0),0)</f>
        <v>0</v>
      </c>
      <c r="Y288" s="213">
        <f>IF(Y$2&lt;=analysis_period,IF(SUM($C604:Y604)&gt;0,X288+1,0),0)</f>
        <v>0</v>
      </c>
      <c r="Z288" s="213">
        <f>IF(Z$2&lt;=analysis_period,IF(SUM($C604:Z604)&gt;0,Y288+1,0),0)</f>
        <v>0</v>
      </c>
      <c r="AA288" s="213">
        <f>IF(AA$2&lt;=analysis_period,IF(SUM($C604:AA604)&gt;0,Z288+1,0),0)</f>
        <v>0</v>
      </c>
      <c r="AB288" s="213">
        <f>IF(AB$2&lt;=analysis_period,IF(SUM($C604:AB604)&gt;0,AA288+1,0),0)</f>
        <v>0</v>
      </c>
      <c r="AC288" s="213">
        <f>IF(AC$2&lt;=analysis_period,IF(SUM($C604:AC604)&gt;0,AB288+1,0),0)</f>
        <v>0</v>
      </c>
      <c r="AD288" s="213">
        <f>IF(AD$2&lt;=analysis_period,IF(SUM($C604:AD604)&gt;0,AC288+1,0),0)</f>
        <v>0</v>
      </c>
      <c r="AE288" s="213">
        <f>IF(AE$2&lt;=analysis_period,IF(SUM($C604:AE604)&gt;0,AD288+1,0),0)</f>
        <v>0</v>
      </c>
      <c r="AF288" s="213">
        <f>IF(AF$2&lt;=analysis_period,IF(SUM($C604:AF604)&gt;0,AE288+1,0),0)</f>
        <v>0</v>
      </c>
      <c r="AG288" s="213">
        <f>IF(AG$2&lt;=analysis_period,IF(SUM($C604:AG604)&gt;0,AF288+1,0),0)</f>
        <v>0</v>
      </c>
      <c r="AH288" s="213">
        <f>IF(AH$2&lt;=analysis_period,IF(SUM($C604:AH604)&gt;0,AG288+1,0),0)</f>
        <v>0</v>
      </c>
      <c r="AI288" s="213">
        <f>IF(AI$2&lt;=analysis_period,IF(SUM($C604:AI604)&gt;0,AH288+1,0),0)</f>
        <v>0</v>
      </c>
      <c r="AJ288" s="213">
        <f>IF(AJ$2&lt;=analysis_period,IF(SUM($C604:AJ604)&gt;0,AI288+1,0),0)</f>
        <v>0</v>
      </c>
      <c r="AK288" s="213">
        <f>IF(AK$2&lt;=analysis_period,IF(SUM($C604:AK604)&gt;0,AJ288+1,0),0)</f>
        <v>0</v>
      </c>
      <c r="AL288" s="213">
        <f>IF(AL$2&lt;=analysis_period,IF(SUM($C604:AL604)&gt;0,AK288+1,0),0)</f>
        <v>0</v>
      </c>
      <c r="AM288" s="213">
        <f>IF(AM$2&lt;=analysis_period,IF(SUM($C604:AM604)&gt;0,AL288+1,0),0)</f>
        <v>0</v>
      </c>
      <c r="AN288" s="213">
        <f>IF(AN$2&lt;=analysis_period,IF(SUM($C604:AN604)&gt;0,AM288+1,0),0)</f>
        <v>0</v>
      </c>
      <c r="AO288" s="213">
        <f>IF(AO$2&lt;=analysis_period,IF(SUM($C604:AO604)&gt;0,AN288+1,0),0)</f>
        <v>0</v>
      </c>
      <c r="AP288" s="213">
        <f>IF(AP$2&lt;=analysis_period,IF(SUM($C604:AP604)&gt;0,AO288+1,0),0)</f>
        <v>0</v>
      </c>
    </row>
    <row r="289" spans="1:42" x14ac:dyDescent="0.2">
      <c r="A289" s="4">
        <f t="shared" si="125"/>
        <v>6</v>
      </c>
      <c r="B289" s="4">
        <v>0</v>
      </c>
      <c r="C289" s="213">
        <f>IF(C$2&lt;=analysis_period,IF(SUM($C605:C605)&gt;0,B289+1,0),0)</f>
        <v>0</v>
      </c>
      <c r="D289" s="213">
        <f>IF(D$2&lt;=analysis_period,IF(SUM($C605:D605)&gt;0,C289+1,0),0)</f>
        <v>0</v>
      </c>
      <c r="E289" s="213">
        <f>IF(E$2&lt;=analysis_period,IF(SUM($C605:E605)&gt;0,D289+1,0),0)</f>
        <v>0</v>
      </c>
      <c r="F289" s="213">
        <f>IF(F$2&lt;=analysis_period,IF(SUM($C605:F605)&gt;0,E289+1,0),0)</f>
        <v>0</v>
      </c>
      <c r="G289" s="213">
        <f>IF(G$2&lt;=analysis_period,IF(SUM($C605:G605)&gt;0,F289+1,0),0)</f>
        <v>0</v>
      </c>
      <c r="H289" s="213">
        <f>IF(H$2&lt;=analysis_period,IF(SUM($C605:H605)&gt;0,G289+1,0),0)</f>
        <v>0</v>
      </c>
      <c r="I289" s="213">
        <f>IF(I$2&lt;=analysis_period,IF(SUM($C605:I605)&gt;0,H289+1,0),0)</f>
        <v>0</v>
      </c>
      <c r="J289" s="213">
        <f>IF(J$2&lt;=analysis_period,IF(SUM($C605:J605)&gt;0,I289+1,0),0)</f>
        <v>0</v>
      </c>
      <c r="K289" s="213">
        <f>IF(K$2&lt;=analysis_period,IF(SUM($C605:K605)&gt;0,J289+1,0),0)</f>
        <v>0</v>
      </c>
      <c r="L289" s="213">
        <f>IF(L$2&lt;=analysis_period,IF(SUM($C605:L605)&gt;0,K289+1,0),0)</f>
        <v>0</v>
      </c>
      <c r="M289" s="213">
        <f>IF(M$2&lt;=analysis_period,IF(SUM($C605:M605)&gt;0,L289+1,0),0)</f>
        <v>0</v>
      </c>
      <c r="N289" s="213">
        <f>IF(N$2&lt;=analysis_period,IF(SUM($C605:N605)&gt;0,M289+1,0),0)</f>
        <v>0</v>
      </c>
      <c r="O289" s="213">
        <f>IF(O$2&lt;=analysis_period,IF(SUM($C605:O605)&gt;0,N289+1,0),0)</f>
        <v>0</v>
      </c>
      <c r="P289" s="213">
        <f>IF(P$2&lt;=analysis_period,IF(SUM($C605:P605)&gt;0,O289+1,0),0)</f>
        <v>0</v>
      </c>
      <c r="Q289" s="213">
        <f>IF(Q$2&lt;=analysis_period,IF(SUM($C605:Q605)&gt;0,P289+1,0),0)</f>
        <v>0</v>
      </c>
      <c r="R289" s="213">
        <f>IF(R$2&lt;=analysis_period,IF(SUM($C605:R605)&gt;0,Q289+1,0),0)</f>
        <v>0</v>
      </c>
      <c r="S289" s="213">
        <f>IF(S$2&lt;=analysis_period,IF(SUM($C605:S605)&gt;0,R289+1,0),0)</f>
        <v>0</v>
      </c>
      <c r="T289" s="213">
        <f>IF(T$2&lt;=analysis_period,IF(SUM($C605:T605)&gt;0,S289+1,0),0)</f>
        <v>0</v>
      </c>
      <c r="U289" s="213">
        <f>IF(U$2&lt;=analysis_period,IF(SUM($C605:U605)&gt;0,T289+1,0),0)</f>
        <v>0</v>
      </c>
      <c r="V289" s="213">
        <f>IF(V$2&lt;=analysis_period,IF(SUM($C605:V605)&gt;0,U289+1,0),0)</f>
        <v>0</v>
      </c>
      <c r="W289" s="213">
        <f>IF(W$2&lt;=analysis_period,IF(SUM($C605:W605)&gt;0,V289+1,0),0)</f>
        <v>0</v>
      </c>
      <c r="X289" s="213">
        <f>IF(X$2&lt;=analysis_period,IF(SUM($C605:X605)&gt;0,W289+1,0),0)</f>
        <v>0</v>
      </c>
      <c r="Y289" s="213">
        <f>IF(Y$2&lt;=analysis_period,IF(SUM($C605:Y605)&gt;0,X289+1,0),0)</f>
        <v>0</v>
      </c>
      <c r="Z289" s="213">
        <f>IF(Z$2&lt;=analysis_period,IF(SUM($C605:Z605)&gt;0,Y289+1,0),0)</f>
        <v>0</v>
      </c>
      <c r="AA289" s="213">
        <f>IF(AA$2&lt;=analysis_period,IF(SUM($C605:AA605)&gt;0,Z289+1,0),0)</f>
        <v>0</v>
      </c>
      <c r="AB289" s="213">
        <f>IF(AB$2&lt;=analysis_period,IF(SUM($C605:AB605)&gt;0,AA289+1,0),0)</f>
        <v>0</v>
      </c>
      <c r="AC289" s="213">
        <f>IF(AC$2&lt;=analysis_period,IF(SUM($C605:AC605)&gt;0,AB289+1,0),0)</f>
        <v>0</v>
      </c>
      <c r="AD289" s="213">
        <f>IF(AD$2&lt;=analysis_period,IF(SUM($C605:AD605)&gt;0,AC289+1,0),0)</f>
        <v>0</v>
      </c>
      <c r="AE289" s="213">
        <f>IF(AE$2&lt;=analysis_period,IF(SUM($C605:AE605)&gt;0,AD289+1,0),0)</f>
        <v>0</v>
      </c>
      <c r="AF289" s="213">
        <f>IF(AF$2&lt;=analysis_period,IF(SUM($C605:AF605)&gt;0,AE289+1,0),0)</f>
        <v>0</v>
      </c>
      <c r="AG289" s="213">
        <f>IF(AG$2&lt;=analysis_period,IF(SUM($C605:AG605)&gt;0,AF289+1,0),0)</f>
        <v>0</v>
      </c>
      <c r="AH289" s="213">
        <f>IF(AH$2&lt;=analysis_period,IF(SUM($C605:AH605)&gt;0,AG289+1,0),0)</f>
        <v>0</v>
      </c>
      <c r="AI289" s="213">
        <f>IF(AI$2&lt;=analysis_period,IF(SUM($C605:AI605)&gt;0,AH289+1,0),0)</f>
        <v>0</v>
      </c>
      <c r="AJ289" s="213">
        <f>IF(AJ$2&lt;=analysis_period,IF(SUM($C605:AJ605)&gt;0,AI289+1,0),0)</f>
        <v>0</v>
      </c>
      <c r="AK289" s="213">
        <f>IF(AK$2&lt;=analysis_period,IF(SUM($C605:AK605)&gt;0,AJ289+1,0),0)</f>
        <v>0</v>
      </c>
      <c r="AL289" s="213">
        <f>IF(AL$2&lt;=analysis_period,IF(SUM($C605:AL605)&gt;0,AK289+1,0),0)</f>
        <v>0</v>
      </c>
      <c r="AM289" s="213">
        <f>IF(AM$2&lt;=analysis_period,IF(SUM($C605:AM605)&gt;0,AL289+1,0),0)</f>
        <v>0</v>
      </c>
      <c r="AN289" s="213">
        <f>IF(AN$2&lt;=analysis_period,IF(SUM($C605:AN605)&gt;0,AM289+1,0),0)</f>
        <v>0</v>
      </c>
      <c r="AO289" s="213">
        <f>IF(AO$2&lt;=analysis_period,IF(SUM($C605:AO605)&gt;0,AN289+1,0),0)</f>
        <v>0</v>
      </c>
      <c r="AP289" s="213">
        <f>IF(AP$2&lt;=analysis_period,IF(SUM($C605:AP605)&gt;0,AO289+1,0),0)</f>
        <v>0</v>
      </c>
    </row>
    <row r="290" spans="1:42" x14ac:dyDescent="0.2">
      <c r="A290" s="4">
        <f t="shared" si="125"/>
        <v>7</v>
      </c>
      <c r="B290" s="4">
        <v>0</v>
      </c>
      <c r="C290" s="213">
        <f>IF(C$2&lt;=analysis_period,IF(SUM($C606:C606)&gt;0,B290+1,0),0)</f>
        <v>0</v>
      </c>
      <c r="D290" s="213">
        <f>IF(D$2&lt;=analysis_period,IF(SUM($C606:D606)&gt;0,C290+1,0),0)</f>
        <v>0</v>
      </c>
      <c r="E290" s="213">
        <f>IF(E$2&lt;=analysis_period,IF(SUM($C606:E606)&gt;0,D290+1,0),0)</f>
        <v>0</v>
      </c>
      <c r="F290" s="213">
        <f>IF(F$2&lt;=analysis_period,IF(SUM($C606:F606)&gt;0,E290+1,0),0)</f>
        <v>0</v>
      </c>
      <c r="G290" s="213">
        <f>IF(G$2&lt;=analysis_period,IF(SUM($C606:G606)&gt;0,F290+1,0),0)</f>
        <v>0</v>
      </c>
      <c r="H290" s="213">
        <f>IF(H$2&lt;=analysis_period,IF(SUM($C606:H606)&gt;0,G290+1,0),0)</f>
        <v>0</v>
      </c>
      <c r="I290" s="213">
        <f>IF(I$2&lt;=analysis_period,IF(SUM($C606:I606)&gt;0,H290+1,0),0)</f>
        <v>0</v>
      </c>
      <c r="J290" s="213">
        <f>IF(J$2&lt;=analysis_period,IF(SUM($C606:J606)&gt;0,I290+1,0),0)</f>
        <v>0</v>
      </c>
      <c r="K290" s="213">
        <f>IF(K$2&lt;=analysis_period,IF(SUM($C606:K606)&gt;0,J290+1,0),0)</f>
        <v>0</v>
      </c>
      <c r="L290" s="213">
        <f>IF(L$2&lt;=analysis_period,IF(SUM($C606:L606)&gt;0,K290+1,0),0)</f>
        <v>0</v>
      </c>
      <c r="M290" s="213">
        <f>IF(M$2&lt;=analysis_period,IF(SUM($C606:M606)&gt;0,L290+1,0),0)</f>
        <v>0</v>
      </c>
      <c r="N290" s="213">
        <f>IF(N$2&lt;=analysis_period,IF(SUM($C606:N606)&gt;0,M290+1,0),0)</f>
        <v>0</v>
      </c>
      <c r="O290" s="213">
        <f>IF(O$2&lt;=analysis_period,IF(SUM($C606:O606)&gt;0,N290+1,0),0)</f>
        <v>0</v>
      </c>
      <c r="P290" s="213">
        <f>IF(P$2&lt;=analysis_period,IF(SUM($C606:P606)&gt;0,O290+1,0),0)</f>
        <v>0</v>
      </c>
      <c r="Q290" s="213">
        <f>IF(Q$2&lt;=analysis_period,IF(SUM($C606:Q606)&gt;0,P290+1,0),0)</f>
        <v>0</v>
      </c>
      <c r="R290" s="213">
        <f>IF(R$2&lt;=analysis_period,IF(SUM($C606:R606)&gt;0,Q290+1,0),0)</f>
        <v>0</v>
      </c>
      <c r="S290" s="213">
        <f>IF(S$2&lt;=analysis_period,IF(SUM($C606:S606)&gt;0,R290+1,0),0)</f>
        <v>0</v>
      </c>
      <c r="T290" s="213">
        <f>IF(T$2&lt;=analysis_period,IF(SUM($C606:T606)&gt;0,S290+1,0),0)</f>
        <v>0</v>
      </c>
      <c r="U290" s="213">
        <f>IF(U$2&lt;=analysis_period,IF(SUM($C606:U606)&gt;0,T290+1,0),0)</f>
        <v>0</v>
      </c>
      <c r="V290" s="213">
        <f>IF(V$2&lt;=analysis_period,IF(SUM($C606:V606)&gt;0,U290+1,0),0)</f>
        <v>0</v>
      </c>
      <c r="W290" s="213">
        <f>IF(W$2&lt;=analysis_period,IF(SUM($C606:W606)&gt;0,V290+1,0),0)</f>
        <v>0</v>
      </c>
      <c r="X290" s="213">
        <f>IF(X$2&lt;=analysis_period,IF(SUM($C606:X606)&gt;0,W290+1,0),0)</f>
        <v>0</v>
      </c>
      <c r="Y290" s="213">
        <f>IF(Y$2&lt;=analysis_period,IF(SUM($C606:Y606)&gt;0,X290+1,0),0)</f>
        <v>0</v>
      </c>
      <c r="Z290" s="213">
        <f>IF(Z$2&lt;=analysis_period,IF(SUM($C606:Z606)&gt;0,Y290+1,0),0)</f>
        <v>0</v>
      </c>
      <c r="AA290" s="213">
        <f>IF(AA$2&lt;=analysis_period,IF(SUM($C606:AA606)&gt;0,Z290+1,0),0)</f>
        <v>0</v>
      </c>
      <c r="AB290" s="213">
        <f>IF(AB$2&lt;=analysis_period,IF(SUM($C606:AB606)&gt;0,AA290+1,0),0)</f>
        <v>0</v>
      </c>
      <c r="AC290" s="213">
        <f>IF(AC$2&lt;=analysis_period,IF(SUM($C606:AC606)&gt;0,AB290+1,0),0)</f>
        <v>0</v>
      </c>
      <c r="AD290" s="213">
        <f>IF(AD$2&lt;=analysis_period,IF(SUM($C606:AD606)&gt;0,AC290+1,0),0)</f>
        <v>0</v>
      </c>
      <c r="AE290" s="213">
        <f>IF(AE$2&lt;=analysis_period,IF(SUM($C606:AE606)&gt;0,AD290+1,0),0)</f>
        <v>0</v>
      </c>
      <c r="AF290" s="213">
        <f>IF(AF$2&lt;=analysis_period,IF(SUM($C606:AF606)&gt;0,AE290+1,0),0)</f>
        <v>0</v>
      </c>
      <c r="AG290" s="213">
        <f>IF(AG$2&lt;=analysis_period,IF(SUM($C606:AG606)&gt;0,AF290+1,0),0)</f>
        <v>0</v>
      </c>
      <c r="AH290" s="213">
        <f>IF(AH$2&lt;=analysis_period,IF(SUM($C606:AH606)&gt;0,AG290+1,0),0)</f>
        <v>0</v>
      </c>
      <c r="AI290" s="213">
        <f>IF(AI$2&lt;=analysis_period,IF(SUM($C606:AI606)&gt;0,AH290+1,0),0)</f>
        <v>0</v>
      </c>
      <c r="AJ290" s="213">
        <f>IF(AJ$2&lt;=analysis_period,IF(SUM($C606:AJ606)&gt;0,AI290+1,0),0)</f>
        <v>0</v>
      </c>
      <c r="AK290" s="213">
        <f>IF(AK$2&lt;=analysis_period,IF(SUM($C606:AK606)&gt;0,AJ290+1,0),0)</f>
        <v>0</v>
      </c>
      <c r="AL290" s="213">
        <f>IF(AL$2&lt;=analysis_period,IF(SUM($C606:AL606)&gt;0,AK290+1,0),0)</f>
        <v>0</v>
      </c>
      <c r="AM290" s="213">
        <f>IF(AM$2&lt;=analysis_period,IF(SUM($C606:AM606)&gt;0,AL290+1,0),0)</f>
        <v>0</v>
      </c>
      <c r="AN290" s="213">
        <f>IF(AN$2&lt;=analysis_period,IF(SUM($C606:AN606)&gt;0,AM290+1,0),0)</f>
        <v>0</v>
      </c>
      <c r="AO290" s="213">
        <f>IF(AO$2&lt;=analysis_period,IF(SUM($C606:AO606)&gt;0,AN290+1,0),0)</f>
        <v>0</v>
      </c>
      <c r="AP290" s="213">
        <f>IF(AP$2&lt;=analysis_period,IF(SUM($C606:AP606)&gt;0,AO290+1,0),0)</f>
        <v>0</v>
      </c>
    </row>
    <row r="291" spans="1:42" x14ac:dyDescent="0.2">
      <c r="A291" s="4">
        <f t="shared" si="125"/>
        <v>8</v>
      </c>
      <c r="B291" s="4">
        <v>0</v>
      </c>
      <c r="C291" s="213">
        <f>IF(C$2&lt;=analysis_period,IF(SUM($C607:C607)&gt;0,B291+1,0),0)</f>
        <v>0</v>
      </c>
      <c r="D291" s="213">
        <f>IF(D$2&lt;=analysis_period,IF(SUM($C607:D607)&gt;0,C291+1,0),0)</f>
        <v>0</v>
      </c>
      <c r="E291" s="213">
        <f>IF(E$2&lt;=analysis_period,IF(SUM($C607:E607)&gt;0,D291+1,0),0)</f>
        <v>0</v>
      </c>
      <c r="F291" s="213">
        <f>IF(F$2&lt;=analysis_period,IF(SUM($C607:F607)&gt;0,E291+1,0),0)</f>
        <v>0</v>
      </c>
      <c r="G291" s="213">
        <f>IF(G$2&lt;=analysis_period,IF(SUM($C607:G607)&gt;0,F291+1,0),0)</f>
        <v>0</v>
      </c>
      <c r="H291" s="213">
        <f>IF(H$2&lt;=analysis_period,IF(SUM($C607:H607)&gt;0,G291+1,0),0)</f>
        <v>0</v>
      </c>
      <c r="I291" s="213">
        <f>IF(I$2&lt;=analysis_period,IF(SUM($C607:I607)&gt;0,H291+1,0),0)</f>
        <v>0</v>
      </c>
      <c r="J291" s="213">
        <f>IF(J$2&lt;=analysis_period,IF(SUM($C607:J607)&gt;0,I291+1,0),0)</f>
        <v>0</v>
      </c>
      <c r="K291" s="213">
        <f>IF(K$2&lt;=analysis_period,IF(SUM($C607:K607)&gt;0,J291+1,0),0)</f>
        <v>0</v>
      </c>
      <c r="L291" s="213">
        <f>IF(L$2&lt;=analysis_period,IF(SUM($C607:L607)&gt;0,K291+1,0),0)</f>
        <v>0</v>
      </c>
      <c r="M291" s="213">
        <f>IF(M$2&lt;=analysis_period,IF(SUM($C607:M607)&gt;0,L291+1,0),0)</f>
        <v>0</v>
      </c>
      <c r="N291" s="213">
        <f>IF(N$2&lt;=analysis_period,IF(SUM($C607:N607)&gt;0,M291+1,0),0)</f>
        <v>0</v>
      </c>
      <c r="O291" s="213">
        <f>IF(O$2&lt;=analysis_period,IF(SUM($C607:O607)&gt;0,N291+1,0),0)</f>
        <v>0</v>
      </c>
      <c r="P291" s="213">
        <f>IF(P$2&lt;=analysis_period,IF(SUM($C607:P607)&gt;0,O291+1,0),0)</f>
        <v>0</v>
      </c>
      <c r="Q291" s="213">
        <f>IF(Q$2&lt;=analysis_period,IF(SUM($C607:Q607)&gt;0,P291+1,0),0)</f>
        <v>0</v>
      </c>
      <c r="R291" s="213">
        <f>IF(R$2&lt;=analysis_period,IF(SUM($C607:R607)&gt;0,Q291+1,0),0)</f>
        <v>0</v>
      </c>
      <c r="S291" s="213">
        <f>IF(S$2&lt;=analysis_period,IF(SUM($C607:S607)&gt;0,R291+1,0),0)</f>
        <v>0</v>
      </c>
      <c r="T291" s="213">
        <f>IF(T$2&lt;=analysis_period,IF(SUM($C607:T607)&gt;0,S291+1,0),0)</f>
        <v>0</v>
      </c>
      <c r="U291" s="213">
        <f>IF(U$2&lt;=analysis_period,IF(SUM($C607:U607)&gt;0,T291+1,0),0)</f>
        <v>0</v>
      </c>
      <c r="V291" s="213">
        <f>IF(V$2&lt;=analysis_period,IF(SUM($C607:V607)&gt;0,U291+1,0),0)</f>
        <v>0</v>
      </c>
      <c r="W291" s="213">
        <f>IF(W$2&lt;=analysis_period,IF(SUM($C607:W607)&gt;0,V291+1,0),0)</f>
        <v>0</v>
      </c>
      <c r="X291" s="213">
        <f>IF(X$2&lt;=analysis_period,IF(SUM($C607:X607)&gt;0,W291+1,0),0)</f>
        <v>0</v>
      </c>
      <c r="Y291" s="213">
        <f>IF(Y$2&lt;=analysis_period,IF(SUM($C607:Y607)&gt;0,X291+1,0),0)</f>
        <v>0</v>
      </c>
      <c r="Z291" s="213">
        <f>IF(Z$2&lt;=analysis_period,IF(SUM($C607:Z607)&gt;0,Y291+1,0),0)</f>
        <v>0</v>
      </c>
      <c r="AA291" s="213">
        <f>IF(AA$2&lt;=analysis_period,IF(SUM($C607:AA607)&gt;0,Z291+1,0),0)</f>
        <v>0</v>
      </c>
      <c r="AB291" s="213">
        <f>IF(AB$2&lt;=analysis_period,IF(SUM($C607:AB607)&gt;0,AA291+1,0),0)</f>
        <v>0</v>
      </c>
      <c r="AC291" s="213">
        <f>IF(AC$2&lt;=analysis_period,IF(SUM($C607:AC607)&gt;0,AB291+1,0),0)</f>
        <v>0</v>
      </c>
      <c r="AD291" s="213">
        <f>IF(AD$2&lt;=analysis_period,IF(SUM($C607:AD607)&gt;0,AC291+1,0),0)</f>
        <v>0</v>
      </c>
      <c r="AE291" s="213">
        <f>IF(AE$2&lt;=analysis_period,IF(SUM($C607:AE607)&gt;0,AD291+1,0),0)</f>
        <v>0</v>
      </c>
      <c r="AF291" s="213">
        <f>IF(AF$2&lt;=analysis_period,IF(SUM($C607:AF607)&gt;0,AE291+1,0),0)</f>
        <v>0</v>
      </c>
      <c r="AG291" s="213">
        <f>IF(AG$2&lt;=analysis_period,IF(SUM($C607:AG607)&gt;0,AF291+1,0),0)</f>
        <v>0</v>
      </c>
      <c r="AH291" s="213">
        <f>IF(AH$2&lt;=analysis_period,IF(SUM($C607:AH607)&gt;0,AG291+1,0),0)</f>
        <v>0</v>
      </c>
      <c r="AI291" s="213">
        <f>IF(AI$2&lt;=analysis_period,IF(SUM($C607:AI607)&gt;0,AH291+1,0),0)</f>
        <v>0</v>
      </c>
      <c r="AJ291" s="213">
        <f>IF(AJ$2&lt;=analysis_period,IF(SUM($C607:AJ607)&gt;0,AI291+1,0),0)</f>
        <v>0</v>
      </c>
      <c r="AK291" s="213">
        <f>IF(AK$2&lt;=analysis_period,IF(SUM($C607:AK607)&gt;0,AJ291+1,0),0)</f>
        <v>0</v>
      </c>
      <c r="AL291" s="213">
        <f>IF(AL$2&lt;=analysis_period,IF(SUM($C607:AL607)&gt;0,AK291+1,0),0)</f>
        <v>0</v>
      </c>
      <c r="AM291" s="213">
        <f>IF(AM$2&lt;=analysis_period,IF(SUM($C607:AM607)&gt;0,AL291+1,0),0)</f>
        <v>0</v>
      </c>
      <c r="AN291" s="213">
        <f>IF(AN$2&lt;=analysis_period,IF(SUM($C607:AN607)&gt;0,AM291+1,0),0)</f>
        <v>0</v>
      </c>
      <c r="AO291" s="213">
        <f>IF(AO$2&lt;=analysis_period,IF(SUM($C607:AO607)&gt;0,AN291+1,0),0)</f>
        <v>0</v>
      </c>
      <c r="AP291" s="213">
        <f>IF(AP$2&lt;=analysis_period,IF(SUM($C607:AP607)&gt;0,AO291+1,0),0)</f>
        <v>0</v>
      </c>
    </row>
    <row r="292" spans="1:42" x14ac:dyDescent="0.2">
      <c r="A292" s="4">
        <f>A291+1</f>
        <v>9</v>
      </c>
      <c r="B292" s="4">
        <v>0</v>
      </c>
      <c r="C292" s="213">
        <f>IF(C$2&lt;=analysis_period,IF(SUM($C608:C608)&gt;0,B292+1,0),0)</f>
        <v>0</v>
      </c>
      <c r="D292" s="213">
        <f>IF(D$2&lt;=analysis_period,IF(SUM($C608:D608)&gt;0,C292+1,0),0)</f>
        <v>0</v>
      </c>
      <c r="E292" s="213">
        <f>IF(E$2&lt;=analysis_period,IF(SUM($C608:E608)&gt;0,D292+1,0),0)</f>
        <v>0</v>
      </c>
      <c r="F292" s="213">
        <f>IF(F$2&lt;=analysis_period,IF(SUM($C608:F608)&gt;0,E292+1,0),0)</f>
        <v>0</v>
      </c>
      <c r="G292" s="213">
        <f>IF(G$2&lt;=analysis_period,IF(SUM($C608:G608)&gt;0,F292+1,0),0)</f>
        <v>0</v>
      </c>
      <c r="H292" s="213">
        <f>IF(H$2&lt;=analysis_period,IF(SUM($C608:H608)&gt;0,G292+1,0),0)</f>
        <v>0</v>
      </c>
      <c r="I292" s="213">
        <f>IF(I$2&lt;=analysis_period,IF(SUM($C608:I608)&gt;0,H292+1,0),0)</f>
        <v>0</v>
      </c>
      <c r="J292" s="213">
        <f>IF(J$2&lt;=analysis_period,IF(SUM($C608:J608)&gt;0,I292+1,0),0)</f>
        <v>0</v>
      </c>
      <c r="K292" s="213">
        <f>IF(K$2&lt;=analysis_period,IF(SUM($C608:K608)&gt;0,J292+1,0),0)</f>
        <v>0</v>
      </c>
      <c r="L292" s="213">
        <f>IF(L$2&lt;=analysis_period,IF(SUM($C608:L608)&gt;0,K292+1,0),0)</f>
        <v>0</v>
      </c>
      <c r="M292" s="213">
        <f>IF(M$2&lt;=analysis_period,IF(SUM($C608:M608)&gt;0,L292+1,0),0)</f>
        <v>0</v>
      </c>
      <c r="N292" s="213">
        <f>IF(N$2&lt;=analysis_period,IF(SUM($C608:N608)&gt;0,M292+1,0),0)</f>
        <v>0</v>
      </c>
      <c r="O292" s="213">
        <f>IF(O$2&lt;=analysis_period,IF(SUM($C608:O608)&gt;0,N292+1,0),0)</f>
        <v>0</v>
      </c>
      <c r="P292" s="213">
        <f>IF(P$2&lt;=analysis_period,IF(SUM($C608:P608)&gt;0,O292+1,0),0)</f>
        <v>0</v>
      </c>
      <c r="Q292" s="213">
        <f>IF(Q$2&lt;=analysis_period,IF(SUM($C608:Q608)&gt;0,P292+1,0),0)</f>
        <v>0</v>
      </c>
      <c r="R292" s="213">
        <f>IF(R$2&lt;=analysis_period,IF(SUM($C608:R608)&gt;0,Q292+1,0),0)</f>
        <v>0</v>
      </c>
      <c r="S292" s="213">
        <f>IF(S$2&lt;=analysis_period,IF(SUM($C608:S608)&gt;0,R292+1,0),0)</f>
        <v>0</v>
      </c>
      <c r="T292" s="213">
        <f>IF(T$2&lt;=analysis_period,IF(SUM($C608:T608)&gt;0,S292+1,0),0)</f>
        <v>0</v>
      </c>
      <c r="U292" s="213">
        <f>IF(U$2&lt;=analysis_period,IF(SUM($C608:U608)&gt;0,T292+1,0),0)</f>
        <v>0</v>
      </c>
      <c r="V292" s="213">
        <f>IF(V$2&lt;=analysis_period,IF(SUM($C608:V608)&gt;0,U292+1,0),0)</f>
        <v>0</v>
      </c>
      <c r="W292" s="213">
        <f>IF(W$2&lt;=analysis_period,IF(SUM($C608:W608)&gt;0,V292+1,0),0)</f>
        <v>0</v>
      </c>
      <c r="X292" s="213">
        <f>IF(X$2&lt;=analysis_period,IF(SUM($C608:X608)&gt;0,W292+1,0),0)</f>
        <v>0</v>
      </c>
      <c r="Y292" s="213">
        <f>IF(Y$2&lt;=analysis_period,IF(SUM($C608:Y608)&gt;0,X292+1,0),0)</f>
        <v>0</v>
      </c>
      <c r="Z292" s="213">
        <f>IF(Z$2&lt;=analysis_period,IF(SUM($C608:Z608)&gt;0,Y292+1,0),0)</f>
        <v>0</v>
      </c>
      <c r="AA292" s="213">
        <f>IF(AA$2&lt;=analysis_period,IF(SUM($C608:AA608)&gt;0,Z292+1,0),0)</f>
        <v>0</v>
      </c>
      <c r="AB292" s="213">
        <f>IF(AB$2&lt;=analysis_period,IF(SUM($C608:AB608)&gt;0,AA292+1,0),0)</f>
        <v>0</v>
      </c>
      <c r="AC292" s="213">
        <f>IF(AC$2&lt;=analysis_period,IF(SUM($C608:AC608)&gt;0,AB292+1,0),0)</f>
        <v>0</v>
      </c>
      <c r="AD292" s="213">
        <f>IF(AD$2&lt;=analysis_period,IF(SUM($C608:AD608)&gt;0,AC292+1,0),0)</f>
        <v>0</v>
      </c>
      <c r="AE292" s="213">
        <f>IF(AE$2&lt;=analysis_period,IF(SUM($C608:AE608)&gt;0,AD292+1,0),0)</f>
        <v>0</v>
      </c>
      <c r="AF292" s="213">
        <f>IF(AF$2&lt;=analysis_period,IF(SUM($C608:AF608)&gt;0,AE292+1,0),0)</f>
        <v>0</v>
      </c>
      <c r="AG292" s="213">
        <f>IF(AG$2&lt;=analysis_period,IF(SUM($C608:AG608)&gt;0,AF292+1,0),0)</f>
        <v>0</v>
      </c>
      <c r="AH292" s="213">
        <f>IF(AH$2&lt;=analysis_period,IF(SUM($C608:AH608)&gt;0,AG292+1,0),0)</f>
        <v>0</v>
      </c>
      <c r="AI292" s="213">
        <f>IF(AI$2&lt;=analysis_period,IF(SUM($C608:AI608)&gt;0,AH292+1,0),0)</f>
        <v>0</v>
      </c>
      <c r="AJ292" s="213">
        <f>IF(AJ$2&lt;=analysis_period,IF(SUM($C608:AJ608)&gt;0,AI292+1,0),0)</f>
        <v>0</v>
      </c>
      <c r="AK292" s="213">
        <f>IF(AK$2&lt;=analysis_period,IF(SUM($C608:AK608)&gt;0,AJ292+1,0),0)</f>
        <v>0</v>
      </c>
      <c r="AL292" s="213">
        <f>IF(AL$2&lt;=analysis_period,IF(SUM($C608:AL608)&gt;0,AK292+1,0),0)</f>
        <v>0</v>
      </c>
      <c r="AM292" s="213">
        <f>IF(AM$2&lt;=analysis_period,IF(SUM($C608:AM608)&gt;0,AL292+1,0),0)</f>
        <v>0</v>
      </c>
      <c r="AN292" s="213">
        <f>IF(AN$2&lt;=analysis_period,IF(SUM($C608:AN608)&gt;0,AM292+1,0),0)</f>
        <v>0</v>
      </c>
      <c r="AO292" s="213">
        <f>IF(AO$2&lt;=analysis_period,IF(SUM($C608:AO608)&gt;0,AN292+1,0),0)</f>
        <v>0</v>
      </c>
      <c r="AP292" s="213">
        <f>IF(AP$2&lt;=analysis_period,IF(SUM($C608:AP608)&gt;0,AO292+1,0),0)</f>
        <v>0</v>
      </c>
    </row>
    <row r="293" spans="1:42" x14ac:dyDescent="0.2">
      <c r="A293" s="4">
        <f t="shared" si="125"/>
        <v>10</v>
      </c>
      <c r="B293" s="4">
        <v>0</v>
      </c>
      <c r="C293" s="213">
        <f>IF(C$2&lt;=analysis_period,IF(SUM($C609:C609)&gt;0,B293+1,0),0)</f>
        <v>0</v>
      </c>
      <c r="D293" s="213">
        <f>IF(D$2&lt;=analysis_period,IF(SUM($C609:D609)&gt;0,C293+1,0),0)</f>
        <v>0</v>
      </c>
      <c r="E293" s="213">
        <f>IF(E$2&lt;=analysis_period,IF(SUM($C609:E609)&gt;0,D293+1,0),0)</f>
        <v>0</v>
      </c>
      <c r="F293" s="213">
        <f>IF(F$2&lt;=analysis_period,IF(SUM($C609:F609)&gt;0,E293+1,0),0)</f>
        <v>0</v>
      </c>
      <c r="G293" s="213">
        <f>IF(G$2&lt;=analysis_period,IF(SUM($C609:G609)&gt;0,F293+1,0),0)</f>
        <v>0</v>
      </c>
      <c r="H293" s="213">
        <f>IF(H$2&lt;=analysis_period,IF(SUM($C609:H609)&gt;0,G293+1,0),0)</f>
        <v>0</v>
      </c>
      <c r="I293" s="213">
        <f>IF(I$2&lt;=analysis_period,IF(SUM($C609:I609)&gt;0,H293+1,0),0)</f>
        <v>0</v>
      </c>
      <c r="J293" s="213">
        <f>IF(J$2&lt;=analysis_period,IF(SUM($C609:J609)&gt;0,I293+1,0),0)</f>
        <v>0</v>
      </c>
      <c r="K293" s="213">
        <f>IF(K$2&lt;=analysis_period,IF(SUM($C609:K609)&gt;0,J293+1,0),0)</f>
        <v>0</v>
      </c>
      <c r="L293" s="213">
        <f>IF(L$2&lt;=analysis_period,IF(SUM($C609:L609)&gt;0,K293+1,0),0)</f>
        <v>0</v>
      </c>
      <c r="M293" s="213">
        <f>IF(M$2&lt;=analysis_period,IF(SUM($C609:M609)&gt;0,L293+1,0),0)</f>
        <v>0</v>
      </c>
      <c r="N293" s="213">
        <f>IF(N$2&lt;=analysis_period,IF(SUM($C609:N609)&gt;0,M293+1,0),0)</f>
        <v>0</v>
      </c>
      <c r="O293" s="213">
        <f>IF(O$2&lt;=analysis_period,IF(SUM($C609:O609)&gt;0,N293+1,0),0)</f>
        <v>0</v>
      </c>
      <c r="P293" s="213">
        <f>IF(P$2&lt;=analysis_period,IF(SUM($C609:P609)&gt;0,O293+1,0),0)</f>
        <v>0</v>
      </c>
      <c r="Q293" s="213">
        <f>IF(Q$2&lt;=analysis_period,IF(SUM($C609:Q609)&gt;0,P293+1,0),0)</f>
        <v>0</v>
      </c>
      <c r="R293" s="213">
        <f>IF(R$2&lt;=analysis_period,IF(SUM($C609:R609)&gt;0,Q293+1,0),0)</f>
        <v>0</v>
      </c>
      <c r="S293" s="213">
        <f>IF(S$2&lt;=analysis_period,IF(SUM($C609:S609)&gt;0,R293+1,0),0)</f>
        <v>0</v>
      </c>
      <c r="T293" s="213">
        <f>IF(T$2&lt;=analysis_period,IF(SUM($C609:T609)&gt;0,S293+1,0),0)</f>
        <v>0</v>
      </c>
      <c r="U293" s="213">
        <f>IF(U$2&lt;=analysis_period,IF(SUM($C609:U609)&gt;0,T293+1,0),0)</f>
        <v>0</v>
      </c>
      <c r="V293" s="213">
        <f>IF(V$2&lt;=analysis_period,IF(SUM($C609:V609)&gt;0,U293+1,0),0)</f>
        <v>0</v>
      </c>
      <c r="W293" s="213">
        <f>IF(W$2&lt;=analysis_period,IF(SUM($C609:W609)&gt;0,V293+1,0),0)</f>
        <v>0</v>
      </c>
      <c r="X293" s="213">
        <f>IF(X$2&lt;=analysis_period,IF(SUM($C609:X609)&gt;0,W293+1,0),0)</f>
        <v>0</v>
      </c>
      <c r="Y293" s="213">
        <f>IF(Y$2&lt;=analysis_period,IF(SUM($C609:Y609)&gt;0,X293+1,0),0)</f>
        <v>0</v>
      </c>
      <c r="Z293" s="213">
        <f>IF(Z$2&lt;=analysis_period,IF(SUM($C609:Z609)&gt;0,Y293+1,0),0)</f>
        <v>0</v>
      </c>
      <c r="AA293" s="213">
        <f>IF(AA$2&lt;=analysis_period,IF(SUM($C609:AA609)&gt;0,Z293+1,0),0)</f>
        <v>0</v>
      </c>
      <c r="AB293" s="213">
        <f>IF(AB$2&lt;=analysis_period,IF(SUM($C609:AB609)&gt;0,AA293+1,0),0)</f>
        <v>0</v>
      </c>
      <c r="AC293" s="213">
        <f>IF(AC$2&lt;=analysis_period,IF(SUM($C609:AC609)&gt;0,AB293+1,0),0)</f>
        <v>0</v>
      </c>
      <c r="AD293" s="213">
        <f>IF(AD$2&lt;=analysis_period,IF(SUM($C609:AD609)&gt;0,AC293+1,0),0)</f>
        <v>0</v>
      </c>
      <c r="AE293" s="213">
        <f>IF(AE$2&lt;=analysis_period,IF(SUM($C609:AE609)&gt;0,AD293+1,0),0)</f>
        <v>0</v>
      </c>
      <c r="AF293" s="213">
        <f>IF(AF$2&lt;=analysis_period,IF(SUM($C609:AF609)&gt;0,AE293+1,0),0)</f>
        <v>0</v>
      </c>
      <c r="AG293" s="213">
        <f>IF(AG$2&lt;=analysis_period,IF(SUM($C609:AG609)&gt;0,AF293+1,0),0)</f>
        <v>0</v>
      </c>
      <c r="AH293" s="213">
        <f>IF(AH$2&lt;=analysis_period,IF(SUM($C609:AH609)&gt;0,AG293+1,0),0)</f>
        <v>0</v>
      </c>
      <c r="AI293" s="213">
        <f>IF(AI$2&lt;=analysis_period,IF(SUM($C609:AI609)&gt;0,AH293+1,0),0)</f>
        <v>0</v>
      </c>
      <c r="AJ293" s="213">
        <f>IF(AJ$2&lt;=analysis_period,IF(SUM($C609:AJ609)&gt;0,AI293+1,0),0)</f>
        <v>0</v>
      </c>
      <c r="AK293" s="213">
        <f>IF(AK$2&lt;=analysis_period,IF(SUM($C609:AK609)&gt;0,AJ293+1,0),0)</f>
        <v>0</v>
      </c>
      <c r="AL293" s="213">
        <f>IF(AL$2&lt;=analysis_period,IF(SUM($C609:AL609)&gt;0,AK293+1,0),0)</f>
        <v>0</v>
      </c>
      <c r="AM293" s="213">
        <f>IF(AM$2&lt;=analysis_period,IF(SUM($C609:AM609)&gt;0,AL293+1,0),0)</f>
        <v>0</v>
      </c>
      <c r="AN293" s="213">
        <f>IF(AN$2&lt;=analysis_period,IF(SUM($C609:AN609)&gt;0,AM293+1,0),0)</f>
        <v>0</v>
      </c>
      <c r="AO293" s="213">
        <f>IF(AO$2&lt;=analysis_period,IF(SUM($C609:AO609)&gt;0,AN293+1,0),0)</f>
        <v>0</v>
      </c>
      <c r="AP293" s="213">
        <f>IF(AP$2&lt;=analysis_period,IF(SUM($C609:AP609)&gt;0,AO293+1,0),0)</f>
        <v>0</v>
      </c>
    </row>
    <row r="294" spans="1:42" x14ac:dyDescent="0.2">
      <c r="A294" s="32" t="s">
        <v>79</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4">
        <v>1</v>
      </c>
      <c r="B295" s="233">
        <f t="shared" ref="B295:B304" si="126">SUM(C295:AP295)</f>
        <v>0</v>
      </c>
      <c r="C295" s="213">
        <f t="shared" ref="C295:AP295" si="127">LOOKUP(C284,$B$279:$AP$279,$B$280:$AP$280)/100*$B600</f>
        <v>0</v>
      </c>
      <c r="D295" s="213">
        <f t="shared" si="127"/>
        <v>0</v>
      </c>
      <c r="E295" s="213">
        <f t="shared" si="127"/>
        <v>0</v>
      </c>
      <c r="F295" s="213">
        <f t="shared" si="127"/>
        <v>0</v>
      </c>
      <c r="G295" s="213">
        <f t="shared" si="127"/>
        <v>0</v>
      </c>
      <c r="H295" s="213">
        <f t="shared" si="127"/>
        <v>0</v>
      </c>
      <c r="I295" s="213">
        <f t="shared" si="127"/>
        <v>0</v>
      </c>
      <c r="J295" s="213">
        <f t="shared" si="127"/>
        <v>0</v>
      </c>
      <c r="K295" s="213">
        <f t="shared" si="127"/>
        <v>0</v>
      </c>
      <c r="L295" s="213">
        <f t="shared" si="127"/>
        <v>0</v>
      </c>
      <c r="M295" s="213">
        <f t="shared" si="127"/>
        <v>0</v>
      </c>
      <c r="N295" s="213">
        <f t="shared" si="127"/>
        <v>0</v>
      </c>
      <c r="O295" s="213">
        <f t="shared" si="127"/>
        <v>0</v>
      </c>
      <c r="P295" s="213">
        <f t="shared" si="127"/>
        <v>0</v>
      </c>
      <c r="Q295" s="213">
        <f t="shared" si="127"/>
        <v>0</v>
      </c>
      <c r="R295" s="213">
        <f t="shared" si="127"/>
        <v>0</v>
      </c>
      <c r="S295" s="213">
        <f t="shared" si="127"/>
        <v>0</v>
      </c>
      <c r="T295" s="213">
        <f t="shared" si="127"/>
        <v>0</v>
      </c>
      <c r="U295" s="213">
        <f t="shared" si="127"/>
        <v>0</v>
      </c>
      <c r="V295" s="213">
        <f t="shared" si="127"/>
        <v>0</v>
      </c>
      <c r="W295" s="213">
        <f t="shared" si="127"/>
        <v>0</v>
      </c>
      <c r="X295" s="213">
        <f t="shared" si="127"/>
        <v>0</v>
      </c>
      <c r="Y295" s="213">
        <f t="shared" si="127"/>
        <v>0</v>
      </c>
      <c r="Z295" s="213">
        <f t="shared" si="127"/>
        <v>0</v>
      </c>
      <c r="AA295" s="213">
        <f t="shared" si="127"/>
        <v>0</v>
      </c>
      <c r="AB295" s="213">
        <f t="shared" si="127"/>
        <v>0</v>
      </c>
      <c r="AC295" s="213">
        <f t="shared" si="127"/>
        <v>0</v>
      </c>
      <c r="AD295" s="213">
        <f t="shared" si="127"/>
        <v>0</v>
      </c>
      <c r="AE295" s="213">
        <f t="shared" si="127"/>
        <v>0</v>
      </c>
      <c r="AF295" s="213">
        <f t="shared" si="127"/>
        <v>0</v>
      </c>
      <c r="AG295" s="213">
        <f t="shared" si="127"/>
        <v>0</v>
      </c>
      <c r="AH295" s="213">
        <f t="shared" si="127"/>
        <v>0</v>
      </c>
      <c r="AI295" s="213">
        <f t="shared" si="127"/>
        <v>0</v>
      </c>
      <c r="AJ295" s="213">
        <f t="shared" si="127"/>
        <v>0</v>
      </c>
      <c r="AK295" s="213">
        <f t="shared" si="127"/>
        <v>0</v>
      </c>
      <c r="AL295" s="213">
        <f t="shared" si="127"/>
        <v>0</v>
      </c>
      <c r="AM295" s="213">
        <f t="shared" si="127"/>
        <v>0</v>
      </c>
      <c r="AN295" s="213">
        <f t="shared" si="127"/>
        <v>0</v>
      </c>
      <c r="AO295" s="213">
        <f t="shared" si="127"/>
        <v>0</v>
      </c>
      <c r="AP295" s="213">
        <f t="shared" si="127"/>
        <v>0</v>
      </c>
    </row>
    <row r="296" spans="1:42" x14ac:dyDescent="0.2">
      <c r="A296" s="4">
        <f>A295+1</f>
        <v>2</v>
      </c>
      <c r="B296" s="233">
        <f t="shared" si="126"/>
        <v>0</v>
      </c>
      <c r="C296" s="213">
        <f t="shared" ref="C296:AP296" si="128">LOOKUP(C285,$B$279:$AP$279,$B$280:$AP$280)/100*$B601</f>
        <v>0</v>
      </c>
      <c r="D296" s="213">
        <f t="shared" si="128"/>
        <v>0</v>
      </c>
      <c r="E296" s="213">
        <f t="shared" si="128"/>
        <v>0</v>
      </c>
      <c r="F296" s="213">
        <f t="shared" si="128"/>
        <v>0</v>
      </c>
      <c r="G296" s="213">
        <f t="shared" si="128"/>
        <v>0</v>
      </c>
      <c r="H296" s="213">
        <f t="shared" si="128"/>
        <v>0</v>
      </c>
      <c r="I296" s="213">
        <f t="shared" si="128"/>
        <v>0</v>
      </c>
      <c r="J296" s="213">
        <f t="shared" si="128"/>
        <v>0</v>
      </c>
      <c r="K296" s="213">
        <f t="shared" si="128"/>
        <v>0</v>
      </c>
      <c r="L296" s="213">
        <f t="shared" si="128"/>
        <v>0</v>
      </c>
      <c r="M296" s="213">
        <f t="shared" si="128"/>
        <v>0</v>
      </c>
      <c r="N296" s="213">
        <f t="shared" si="128"/>
        <v>0</v>
      </c>
      <c r="O296" s="213">
        <f t="shared" si="128"/>
        <v>0</v>
      </c>
      <c r="P296" s="213">
        <f t="shared" si="128"/>
        <v>0</v>
      </c>
      <c r="Q296" s="213">
        <f t="shared" si="128"/>
        <v>0</v>
      </c>
      <c r="R296" s="213">
        <f t="shared" si="128"/>
        <v>0</v>
      </c>
      <c r="S296" s="213">
        <f t="shared" si="128"/>
        <v>0</v>
      </c>
      <c r="T296" s="213">
        <f t="shared" si="128"/>
        <v>0</v>
      </c>
      <c r="U296" s="213">
        <f t="shared" si="128"/>
        <v>0</v>
      </c>
      <c r="V296" s="213">
        <f t="shared" si="128"/>
        <v>0</v>
      </c>
      <c r="W296" s="213">
        <f t="shared" si="128"/>
        <v>0</v>
      </c>
      <c r="X296" s="213">
        <f t="shared" si="128"/>
        <v>0</v>
      </c>
      <c r="Y296" s="213">
        <f t="shared" si="128"/>
        <v>0</v>
      </c>
      <c r="Z296" s="213">
        <f t="shared" si="128"/>
        <v>0</v>
      </c>
      <c r="AA296" s="213">
        <f t="shared" si="128"/>
        <v>0</v>
      </c>
      <c r="AB296" s="213">
        <f t="shared" si="128"/>
        <v>0</v>
      </c>
      <c r="AC296" s="213">
        <f t="shared" si="128"/>
        <v>0</v>
      </c>
      <c r="AD296" s="213">
        <f t="shared" si="128"/>
        <v>0</v>
      </c>
      <c r="AE296" s="213">
        <f t="shared" si="128"/>
        <v>0</v>
      </c>
      <c r="AF296" s="213">
        <f t="shared" si="128"/>
        <v>0</v>
      </c>
      <c r="AG296" s="213">
        <f t="shared" si="128"/>
        <v>0</v>
      </c>
      <c r="AH296" s="213">
        <f t="shared" si="128"/>
        <v>0</v>
      </c>
      <c r="AI296" s="213">
        <f t="shared" si="128"/>
        <v>0</v>
      </c>
      <c r="AJ296" s="213">
        <f t="shared" si="128"/>
        <v>0</v>
      </c>
      <c r="AK296" s="213">
        <f t="shared" si="128"/>
        <v>0</v>
      </c>
      <c r="AL296" s="213">
        <f t="shared" si="128"/>
        <v>0</v>
      </c>
      <c r="AM296" s="213">
        <f t="shared" si="128"/>
        <v>0</v>
      </c>
      <c r="AN296" s="213">
        <f t="shared" si="128"/>
        <v>0</v>
      </c>
      <c r="AO296" s="213">
        <f t="shared" si="128"/>
        <v>0</v>
      </c>
      <c r="AP296" s="213">
        <f t="shared" si="128"/>
        <v>0</v>
      </c>
    </row>
    <row r="297" spans="1:42" x14ac:dyDescent="0.2">
      <c r="A297" s="4">
        <f t="shared" ref="A297:A304" si="129">A296+1</f>
        <v>3</v>
      </c>
      <c r="B297" s="233">
        <f t="shared" si="126"/>
        <v>0</v>
      </c>
      <c r="C297" s="213">
        <f t="shared" ref="C297:AP297" si="130">LOOKUP(C286,$B$279:$AP$279,$B$280:$AP$280)/100*$B602</f>
        <v>0</v>
      </c>
      <c r="D297" s="213">
        <f t="shared" si="130"/>
        <v>0</v>
      </c>
      <c r="E297" s="213">
        <f t="shared" si="130"/>
        <v>0</v>
      </c>
      <c r="F297" s="213">
        <f t="shared" si="130"/>
        <v>0</v>
      </c>
      <c r="G297" s="213">
        <f t="shared" si="130"/>
        <v>0</v>
      </c>
      <c r="H297" s="213">
        <f t="shared" si="130"/>
        <v>0</v>
      </c>
      <c r="I297" s="213">
        <f t="shared" si="130"/>
        <v>0</v>
      </c>
      <c r="J297" s="213">
        <f t="shared" si="130"/>
        <v>0</v>
      </c>
      <c r="K297" s="213">
        <f t="shared" si="130"/>
        <v>0</v>
      </c>
      <c r="L297" s="213">
        <f t="shared" si="130"/>
        <v>0</v>
      </c>
      <c r="M297" s="213">
        <f t="shared" si="130"/>
        <v>0</v>
      </c>
      <c r="N297" s="213">
        <f t="shared" si="130"/>
        <v>0</v>
      </c>
      <c r="O297" s="213">
        <f t="shared" si="130"/>
        <v>0</v>
      </c>
      <c r="P297" s="213">
        <f t="shared" si="130"/>
        <v>0</v>
      </c>
      <c r="Q297" s="213">
        <f t="shared" si="130"/>
        <v>0</v>
      </c>
      <c r="R297" s="213">
        <f t="shared" si="130"/>
        <v>0</v>
      </c>
      <c r="S297" s="213">
        <f t="shared" si="130"/>
        <v>0</v>
      </c>
      <c r="T297" s="213">
        <f t="shared" si="130"/>
        <v>0</v>
      </c>
      <c r="U297" s="213">
        <f t="shared" si="130"/>
        <v>0</v>
      </c>
      <c r="V297" s="213">
        <f t="shared" si="130"/>
        <v>0</v>
      </c>
      <c r="W297" s="213">
        <f t="shared" si="130"/>
        <v>0</v>
      </c>
      <c r="X297" s="213">
        <f t="shared" si="130"/>
        <v>0</v>
      </c>
      <c r="Y297" s="213">
        <f t="shared" si="130"/>
        <v>0</v>
      </c>
      <c r="Z297" s="213">
        <f t="shared" si="130"/>
        <v>0</v>
      </c>
      <c r="AA297" s="213">
        <f t="shared" si="130"/>
        <v>0</v>
      </c>
      <c r="AB297" s="213">
        <f t="shared" si="130"/>
        <v>0</v>
      </c>
      <c r="AC297" s="213">
        <f t="shared" si="130"/>
        <v>0</v>
      </c>
      <c r="AD297" s="213">
        <f t="shared" si="130"/>
        <v>0</v>
      </c>
      <c r="AE297" s="213">
        <f t="shared" si="130"/>
        <v>0</v>
      </c>
      <c r="AF297" s="213">
        <f t="shared" si="130"/>
        <v>0</v>
      </c>
      <c r="AG297" s="213">
        <f t="shared" si="130"/>
        <v>0</v>
      </c>
      <c r="AH297" s="213">
        <f t="shared" si="130"/>
        <v>0</v>
      </c>
      <c r="AI297" s="213">
        <f t="shared" si="130"/>
        <v>0</v>
      </c>
      <c r="AJ297" s="213">
        <f t="shared" si="130"/>
        <v>0</v>
      </c>
      <c r="AK297" s="213">
        <f t="shared" si="130"/>
        <v>0</v>
      </c>
      <c r="AL297" s="213">
        <f t="shared" si="130"/>
        <v>0</v>
      </c>
      <c r="AM297" s="213">
        <f t="shared" si="130"/>
        <v>0</v>
      </c>
      <c r="AN297" s="213">
        <f t="shared" si="130"/>
        <v>0</v>
      </c>
      <c r="AO297" s="213">
        <f t="shared" si="130"/>
        <v>0</v>
      </c>
      <c r="AP297" s="213">
        <f t="shared" si="130"/>
        <v>0</v>
      </c>
    </row>
    <row r="298" spans="1:42" x14ac:dyDescent="0.2">
      <c r="A298" s="4">
        <f t="shared" si="129"/>
        <v>4</v>
      </c>
      <c r="B298" s="233">
        <f t="shared" si="126"/>
        <v>0</v>
      </c>
      <c r="C298" s="213">
        <f t="shared" ref="C298:AP298" si="131">LOOKUP(C287,$B$279:$AP$279,$B$280:$AP$280)/100*$B603</f>
        <v>0</v>
      </c>
      <c r="D298" s="213">
        <f t="shared" si="131"/>
        <v>0</v>
      </c>
      <c r="E298" s="213">
        <f t="shared" si="131"/>
        <v>0</v>
      </c>
      <c r="F298" s="213">
        <f t="shared" si="131"/>
        <v>0</v>
      </c>
      <c r="G298" s="213">
        <f t="shared" si="131"/>
        <v>0</v>
      </c>
      <c r="H298" s="213">
        <f t="shared" si="131"/>
        <v>0</v>
      </c>
      <c r="I298" s="213">
        <f t="shared" si="131"/>
        <v>0</v>
      </c>
      <c r="J298" s="213">
        <f t="shared" si="131"/>
        <v>0</v>
      </c>
      <c r="K298" s="213">
        <f t="shared" si="131"/>
        <v>0</v>
      </c>
      <c r="L298" s="213">
        <f t="shared" si="131"/>
        <v>0</v>
      </c>
      <c r="M298" s="213">
        <f t="shared" si="131"/>
        <v>0</v>
      </c>
      <c r="N298" s="213">
        <f t="shared" si="131"/>
        <v>0</v>
      </c>
      <c r="O298" s="213">
        <f t="shared" si="131"/>
        <v>0</v>
      </c>
      <c r="P298" s="213">
        <f t="shared" si="131"/>
        <v>0</v>
      </c>
      <c r="Q298" s="213">
        <f t="shared" si="131"/>
        <v>0</v>
      </c>
      <c r="R298" s="213">
        <f t="shared" si="131"/>
        <v>0</v>
      </c>
      <c r="S298" s="213">
        <f t="shared" si="131"/>
        <v>0</v>
      </c>
      <c r="T298" s="213">
        <f t="shared" si="131"/>
        <v>0</v>
      </c>
      <c r="U298" s="213">
        <f t="shared" si="131"/>
        <v>0</v>
      </c>
      <c r="V298" s="213">
        <f t="shared" si="131"/>
        <v>0</v>
      </c>
      <c r="W298" s="213">
        <f t="shared" si="131"/>
        <v>0</v>
      </c>
      <c r="X298" s="213">
        <f t="shared" si="131"/>
        <v>0</v>
      </c>
      <c r="Y298" s="213">
        <f t="shared" si="131"/>
        <v>0</v>
      </c>
      <c r="Z298" s="213">
        <f t="shared" si="131"/>
        <v>0</v>
      </c>
      <c r="AA298" s="213">
        <f t="shared" si="131"/>
        <v>0</v>
      </c>
      <c r="AB298" s="213">
        <f t="shared" si="131"/>
        <v>0</v>
      </c>
      <c r="AC298" s="213">
        <f t="shared" si="131"/>
        <v>0</v>
      </c>
      <c r="AD298" s="213">
        <f t="shared" si="131"/>
        <v>0</v>
      </c>
      <c r="AE298" s="213">
        <f t="shared" si="131"/>
        <v>0</v>
      </c>
      <c r="AF298" s="213">
        <f t="shared" si="131"/>
        <v>0</v>
      </c>
      <c r="AG298" s="213">
        <f t="shared" si="131"/>
        <v>0</v>
      </c>
      <c r="AH298" s="213">
        <f t="shared" si="131"/>
        <v>0</v>
      </c>
      <c r="AI298" s="213">
        <f t="shared" si="131"/>
        <v>0</v>
      </c>
      <c r="AJ298" s="213">
        <f t="shared" si="131"/>
        <v>0</v>
      </c>
      <c r="AK298" s="213">
        <f t="shared" si="131"/>
        <v>0</v>
      </c>
      <c r="AL298" s="213">
        <f t="shared" si="131"/>
        <v>0</v>
      </c>
      <c r="AM298" s="213">
        <f t="shared" si="131"/>
        <v>0</v>
      </c>
      <c r="AN298" s="213">
        <f t="shared" si="131"/>
        <v>0</v>
      </c>
      <c r="AO298" s="213">
        <f t="shared" si="131"/>
        <v>0</v>
      </c>
      <c r="AP298" s="213">
        <f t="shared" si="131"/>
        <v>0</v>
      </c>
    </row>
    <row r="299" spans="1:42" x14ac:dyDescent="0.2">
      <c r="A299" s="4">
        <f t="shared" si="129"/>
        <v>5</v>
      </c>
      <c r="B299" s="233">
        <f t="shared" si="126"/>
        <v>0</v>
      </c>
      <c r="C299" s="213">
        <f t="shared" ref="C299:AP299" si="132">LOOKUP(C288,$B$279:$AP$279,$B$280:$AP$280)/100*$B604</f>
        <v>0</v>
      </c>
      <c r="D299" s="213">
        <f t="shared" si="132"/>
        <v>0</v>
      </c>
      <c r="E299" s="213">
        <f t="shared" si="132"/>
        <v>0</v>
      </c>
      <c r="F299" s="213">
        <f t="shared" si="132"/>
        <v>0</v>
      </c>
      <c r="G299" s="213">
        <f t="shared" si="132"/>
        <v>0</v>
      </c>
      <c r="H299" s="213">
        <f t="shared" si="132"/>
        <v>0</v>
      </c>
      <c r="I299" s="213">
        <f t="shared" si="132"/>
        <v>0</v>
      </c>
      <c r="J299" s="213">
        <f t="shared" si="132"/>
        <v>0</v>
      </c>
      <c r="K299" s="213">
        <f t="shared" si="132"/>
        <v>0</v>
      </c>
      <c r="L299" s="213">
        <f t="shared" si="132"/>
        <v>0</v>
      </c>
      <c r="M299" s="213">
        <f t="shared" si="132"/>
        <v>0</v>
      </c>
      <c r="N299" s="213">
        <f t="shared" si="132"/>
        <v>0</v>
      </c>
      <c r="O299" s="213">
        <f t="shared" si="132"/>
        <v>0</v>
      </c>
      <c r="P299" s="213">
        <f t="shared" si="132"/>
        <v>0</v>
      </c>
      <c r="Q299" s="213">
        <f t="shared" si="132"/>
        <v>0</v>
      </c>
      <c r="R299" s="213">
        <f t="shared" si="132"/>
        <v>0</v>
      </c>
      <c r="S299" s="213">
        <f t="shared" si="132"/>
        <v>0</v>
      </c>
      <c r="T299" s="213">
        <f t="shared" si="132"/>
        <v>0</v>
      </c>
      <c r="U299" s="213">
        <f t="shared" si="132"/>
        <v>0</v>
      </c>
      <c r="V299" s="213">
        <f t="shared" si="132"/>
        <v>0</v>
      </c>
      <c r="W299" s="213">
        <f t="shared" si="132"/>
        <v>0</v>
      </c>
      <c r="X299" s="213">
        <f t="shared" si="132"/>
        <v>0</v>
      </c>
      <c r="Y299" s="213">
        <f t="shared" si="132"/>
        <v>0</v>
      </c>
      <c r="Z299" s="213">
        <f t="shared" si="132"/>
        <v>0</v>
      </c>
      <c r="AA299" s="213">
        <f t="shared" si="132"/>
        <v>0</v>
      </c>
      <c r="AB299" s="213">
        <f t="shared" si="132"/>
        <v>0</v>
      </c>
      <c r="AC299" s="213">
        <f t="shared" si="132"/>
        <v>0</v>
      </c>
      <c r="AD299" s="213">
        <f t="shared" si="132"/>
        <v>0</v>
      </c>
      <c r="AE299" s="213">
        <f t="shared" si="132"/>
        <v>0</v>
      </c>
      <c r="AF299" s="213">
        <f t="shared" si="132"/>
        <v>0</v>
      </c>
      <c r="AG299" s="213">
        <f t="shared" si="132"/>
        <v>0</v>
      </c>
      <c r="AH299" s="213">
        <f t="shared" si="132"/>
        <v>0</v>
      </c>
      <c r="AI299" s="213">
        <f t="shared" si="132"/>
        <v>0</v>
      </c>
      <c r="AJ299" s="213">
        <f t="shared" si="132"/>
        <v>0</v>
      </c>
      <c r="AK299" s="213">
        <f t="shared" si="132"/>
        <v>0</v>
      </c>
      <c r="AL299" s="213">
        <f t="shared" si="132"/>
        <v>0</v>
      </c>
      <c r="AM299" s="213">
        <f t="shared" si="132"/>
        <v>0</v>
      </c>
      <c r="AN299" s="213">
        <f t="shared" si="132"/>
        <v>0</v>
      </c>
      <c r="AO299" s="213">
        <f t="shared" si="132"/>
        <v>0</v>
      </c>
      <c r="AP299" s="213">
        <f t="shared" si="132"/>
        <v>0</v>
      </c>
    </row>
    <row r="300" spans="1:42" x14ac:dyDescent="0.2">
      <c r="A300" s="16">
        <f t="shared" si="129"/>
        <v>6</v>
      </c>
      <c r="B300" s="233">
        <f t="shared" si="126"/>
        <v>0</v>
      </c>
      <c r="C300" s="213">
        <f t="shared" ref="C300:AP300" si="133">LOOKUP(C289,$B$279:$AP$279,$B$280:$AP$280)/100*$B605</f>
        <v>0</v>
      </c>
      <c r="D300" s="213">
        <f t="shared" si="133"/>
        <v>0</v>
      </c>
      <c r="E300" s="213">
        <f t="shared" si="133"/>
        <v>0</v>
      </c>
      <c r="F300" s="213">
        <f t="shared" si="133"/>
        <v>0</v>
      </c>
      <c r="G300" s="213">
        <f t="shared" si="133"/>
        <v>0</v>
      </c>
      <c r="H300" s="213">
        <f t="shared" si="133"/>
        <v>0</v>
      </c>
      <c r="I300" s="213">
        <f t="shared" si="133"/>
        <v>0</v>
      </c>
      <c r="J300" s="213">
        <f t="shared" si="133"/>
        <v>0</v>
      </c>
      <c r="K300" s="213">
        <f t="shared" si="133"/>
        <v>0</v>
      </c>
      <c r="L300" s="213">
        <f t="shared" si="133"/>
        <v>0</v>
      </c>
      <c r="M300" s="213">
        <f t="shared" si="133"/>
        <v>0</v>
      </c>
      <c r="N300" s="213">
        <f t="shared" si="133"/>
        <v>0</v>
      </c>
      <c r="O300" s="213">
        <f t="shared" si="133"/>
        <v>0</v>
      </c>
      <c r="P300" s="213">
        <f t="shared" si="133"/>
        <v>0</v>
      </c>
      <c r="Q300" s="213">
        <f t="shared" si="133"/>
        <v>0</v>
      </c>
      <c r="R300" s="213">
        <f t="shared" si="133"/>
        <v>0</v>
      </c>
      <c r="S300" s="213">
        <f t="shared" si="133"/>
        <v>0</v>
      </c>
      <c r="T300" s="213">
        <f t="shared" si="133"/>
        <v>0</v>
      </c>
      <c r="U300" s="213">
        <f t="shared" si="133"/>
        <v>0</v>
      </c>
      <c r="V300" s="213">
        <f t="shared" si="133"/>
        <v>0</v>
      </c>
      <c r="W300" s="213">
        <f t="shared" si="133"/>
        <v>0</v>
      </c>
      <c r="X300" s="213">
        <f t="shared" si="133"/>
        <v>0</v>
      </c>
      <c r="Y300" s="213">
        <f t="shared" si="133"/>
        <v>0</v>
      </c>
      <c r="Z300" s="213">
        <f t="shared" si="133"/>
        <v>0</v>
      </c>
      <c r="AA300" s="213">
        <f t="shared" si="133"/>
        <v>0</v>
      </c>
      <c r="AB300" s="213">
        <f t="shared" si="133"/>
        <v>0</v>
      </c>
      <c r="AC300" s="213">
        <f t="shared" si="133"/>
        <v>0</v>
      </c>
      <c r="AD300" s="213">
        <f t="shared" si="133"/>
        <v>0</v>
      </c>
      <c r="AE300" s="213">
        <f t="shared" si="133"/>
        <v>0</v>
      </c>
      <c r="AF300" s="213">
        <f t="shared" si="133"/>
        <v>0</v>
      </c>
      <c r="AG300" s="213">
        <f t="shared" si="133"/>
        <v>0</v>
      </c>
      <c r="AH300" s="213">
        <f t="shared" si="133"/>
        <v>0</v>
      </c>
      <c r="AI300" s="213">
        <f t="shared" si="133"/>
        <v>0</v>
      </c>
      <c r="AJ300" s="213">
        <f t="shared" si="133"/>
        <v>0</v>
      </c>
      <c r="AK300" s="213">
        <f t="shared" si="133"/>
        <v>0</v>
      </c>
      <c r="AL300" s="213">
        <f t="shared" si="133"/>
        <v>0</v>
      </c>
      <c r="AM300" s="213">
        <f t="shared" si="133"/>
        <v>0</v>
      </c>
      <c r="AN300" s="213">
        <f t="shared" si="133"/>
        <v>0</v>
      </c>
      <c r="AO300" s="213">
        <f t="shared" si="133"/>
        <v>0</v>
      </c>
      <c r="AP300" s="213">
        <f t="shared" si="133"/>
        <v>0</v>
      </c>
    </row>
    <row r="301" spans="1:42" x14ac:dyDescent="0.2">
      <c r="A301" s="16">
        <f t="shared" si="129"/>
        <v>7</v>
      </c>
      <c r="B301" s="233">
        <f t="shared" si="126"/>
        <v>0</v>
      </c>
      <c r="C301" s="213">
        <f t="shared" ref="C301:AP301" si="134">LOOKUP(C290,$B$279:$AP$279,$B$280:$AP$280)/100*$B606</f>
        <v>0</v>
      </c>
      <c r="D301" s="213">
        <f t="shared" si="134"/>
        <v>0</v>
      </c>
      <c r="E301" s="213">
        <f t="shared" si="134"/>
        <v>0</v>
      </c>
      <c r="F301" s="213">
        <f t="shared" si="134"/>
        <v>0</v>
      </c>
      <c r="G301" s="213">
        <f t="shared" si="134"/>
        <v>0</v>
      </c>
      <c r="H301" s="213">
        <f t="shared" si="134"/>
        <v>0</v>
      </c>
      <c r="I301" s="213">
        <f t="shared" si="134"/>
        <v>0</v>
      </c>
      <c r="J301" s="213">
        <f t="shared" si="134"/>
        <v>0</v>
      </c>
      <c r="K301" s="213">
        <f t="shared" si="134"/>
        <v>0</v>
      </c>
      <c r="L301" s="213">
        <f t="shared" si="134"/>
        <v>0</v>
      </c>
      <c r="M301" s="213">
        <f t="shared" si="134"/>
        <v>0</v>
      </c>
      <c r="N301" s="213">
        <f t="shared" si="134"/>
        <v>0</v>
      </c>
      <c r="O301" s="213">
        <f t="shared" si="134"/>
        <v>0</v>
      </c>
      <c r="P301" s="213">
        <f t="shared" si="134"/>
        <v>0</v>
      </c>
      <c r="Q301" s="213">
        <f t="shared" si="134"/>
        <v>0</v>
      </c>
      <c r="R301" s="213">
        <f t="shared" si="134"/>
        <v>0</v>
      </c>
      <c r="S301" s="213">
        <f t="shared" si="134"/>
        <v>0</v>
      </c>
      <c r="T301" s="213">
        <f t="shared" si="134"/>
        <v>0</v>
      </c>
      <c r="U301" s="213">
        <f t="shared" si="134"/>
        <v>0</v>
      </c>
      <c r="V301" s="213">
        <f t="shared" si="134"/>
        <v>0</v>
      </c>
      <c r="W301" s="213">
        <f t="shared" si="134"/>
        <v>0</v>
      </c>
      <c r="X301" s="213">
        <f t="shared" si="134"/>
        <v>0</v>
      </c>
      <c r="Y301" s="213">
        <f t="shared" si="134"/>
        <v>0</v>
      </c>
      <c r="Z301" s="213">
        <f t="shared" si="134"/>
        <v>0</v>
      </c>
      <c r="AA301" s="213">
        <f t="shared" si="134"/>
        <v>0</v>
      </c>
      <c r="AB301" s="213">
        <f t="shared" si="134"/>
        <v>0</v>
      </c>
      <c r="AC301" s="213">
        <f t="shared" si="134"/>
        <v>0</v>
      </c>
      <c r="AD301" s="213">
        <f t="shared" si="134"/>
        <v>0</v>
      </c>
      <c r="AE301" s="213">
        <f t="shared" si="134"/>
        <v>0</v>
      </c>
      <c r="AF301" s="213">
        <f t="shared" si="134"/>
        <v>0</v>
      </c>
      <c r="AG301" s="213">
        <f t="shared" si="134"/>
        <v>0</v>
      </c>
      <c r="AH301" s="213">
        <f t="shared" si="134"/>
        <v>0</v>
      </c>
      <c r="AI301" s="213">
        <f t="shared" si="134"/>
        <v>0</v>
      </c>
      <c r="AJ301" s="213">
        <f t="shared" si="134"/>
        <v>0</v>
      </c>
      <c r="AK301" s="213">
        <f t="shared" si="134"/>
        <v>0</v>
      </c>
      <c r="AL301" s="213">
        <f t="shared" si="134"/>
        <v>0</v>
      </c>
      <c r="AM301" s="213">
        <f t="shared" si="134"/>
        <v>0</v>
      </c>
      <c r="AN301" s="213">
        <f t="shared" si="134"/>
        <v>0</v>
      </c>
      <c r="AO301" s="213">
        <f t="shared" si="134"/>
        <v>0</v>
      </c>
      <c r="AP301" s="213">
        <f t="shared" si="134"/>
        <v>0</v>
      </c>
    </row>
    <row r="302" spans="1:42" x14ac:dyDescent="0.2">
      <c r="A302" s="16">
        <f t="shared" si="129"/>
        <v>8</v>
      </c>
      <c r="B302" s="233">
        <f t="shared" si="126"/>
        <v>0</v>
      </c>
      <c r="C302" s="213">
        <f t="shared" ref="C302:AP302" si="135">LOOKUP(C291,$B$279:$AP$279,$B$280:$AP$280)/100*$B607</f>
        <v>0</v>
      </c>
      <c r="D302" s="213">
        <f t="shared" si="135"/>
        <v>0</v>
      </c>
      <c r="E302" s="213">
        <f t="shared" si="135"/>
        <v>0</v>
      </c>
      <c r="F302" s="213">
        <f t="shared" si="135"/>
        <v>0</v>
      </c>
      <c r="G302" s="213">
        <f t="shared" si="135"/>
        <v>0</v>
      </c>
      <c r="H302" s="213">
        <f t="shared" si="135"/>
        <v>0</v>
      </c>
      <c r="I302" s="213">
        <f t="shared" si="135"/>
        <v>0</v>
      </c>
      <c r="J302" s="213">
        <f t="shared" si="135"/>
        <v>0</v>
      </c>
      <c r="K302" s="213">
        <f t="shared" si="135"/>
        <v>0</v>
      </c>
      <c r="L302" s="213">
        <f t="shared" si="135"/>
        <v>0</v>
      </c>
      <c r="M302" s="213">
        <f t="shared" si="135"/>
        <v>0</v>
      </c>
      <c r="N302" s="213">
        <f t="shared" si="135"/>
        <v>0</v>
      </c>
      <c r="O302" s="213">
        <f t="shared" si="135"/>
        <v>0</v>
      </c>
      <c r="P302" s="213">
        <f t="shared" si="135"/>
        <v>0</v>
      </c>
      <c r="Q302" s="213">
        <f t="shared" si="135"/>
        <v>0</v>
      </c>
      <c r="R302" s="213">
        <f t="shared" si="135"/>
        <v>0</v>
      </c>
      <c r="S302" s="213">
        <f t="shared" si="135"/>
        <v>0</v>
      </c>
      <c r="T302" s="213">
        <f t="shared" si="135"/>
        <v>0</v>
      </c>
      <c r="U302" s="213">
        <f t="shared" si="135"/>
        <v>0</v>
      </c>
      <c r="V302" s="213">
        <f t="shared" si="135"/>
        <v>0</v>
      </c>
      <c r="W302" s="213">
        <f t="shared" si="135"/>
        <v>0</v>
      </c>
      <c r="X302" s="213">
        <f t="shared" si="135"/>
        <v>0</v>
      </c>
      <c r="Y302" s="213">
        <f t="shared" si="135"/>
        <v>0</v>
      </c>
      <c r="Z302" s="213">
        <f t="shared" si="135"/>
        <v>0</v>
      </c>
      <c r="AA302" s="213">
        <f t="shared" si="135"/>
        <v>0</v>
      </c>
      <c r="AB302" s="213">
        <f t="shared" si="135"/>
        <v>0</v>
      </c>
      <c r="AC302" s="213">
        <f t="shared" si="135"/>
        <v>0</v>
      </c>
      <c r="AD302" s="213">
        <f t="shared" si="135"/>
        <v>0</v>
      </c>
      <c r="AE302" s="213">
        <f t="shared" si="135"/>
        <v>0</v>
      </c>
      <c r="AF302" s="213">
        <f t="shared" si="135"/>
        <v>0</v>
      </c>
      <c r="AG302" s="213">
        <f t="shared" si="135"/>
        <v>0</v>
      </c>
      <c r="AH302" s="213">
        <f t="shared" si="135"/>
        <v>0</v>
      </c>
      <c r="AI302" s="213">
        <f t="shared" si="135"/>
        <v>0</v>
      </c>
      <c r="AJ302" s="213">
        <f t="shared" si="135"/>
        <v>0</v>
      </c>
      <c r="AK302" s="213">
        <f t="shared" si="135"/>
        <v>0</v>
      </c>
      <c r="AL302" s="213">
        <f t="shared" si="135"/>
        <v>0</v>
      </c>
      <c r="AM302" s="213">
        <f t="shared" si="135"/>
        <v>0</v>
      </c>
      <c r="AN302" s="213">
        <f t="shared" si="135"/>
        <v>0</v>
      </c>
      <c r="AO302" s="213">
        <f t="shared" si="135"/>
        <v>0</v>
      </c>
      <c r="AP302" s="213">
        <f t="shared" si="135"/>
        <v>0</v>
      </c>
    </row>
    <row r="303" spans="1:42" x14ac:dyDescent="0.2">
      <c r="A303" s="16">
        <f>A302+1</f>
        <v>9</v>
      </c>
      <c r="B303" s="233">
        <f t="shared" si="126"/>
        <v>0</v>
      </c>
      <c r="C303" s="213">
        <f t="shared" ref="C303:AP303" si="136">LOOKUP(C292,$B$279:$AP$279,$B$280:$AP$280)/100*$B608</f>
        <v>0</v>
      </c>
      <c r="D303" s="213">
        <f t="shared" si="136"/>
        <v>0</v>
      </c>
      <c r="E303" s="213">
        <f t="shared" si="136"/>
        <v>0</v>
      </c>
      <c r="F303" s="213">
        <f t="shared" si="136"/>
        <v>0</v>
      </c>
      <c r="G303" s="213">
        <f t="shared" si="136"/>
        <v>0</v>
      </c>
      <c r="H303" s="213">
        <f t="shared" si="136"/>
        <v>0</v>
      </c>
      <c r="I303" s="213">
        <f t="shared" si="136"/>
        <v>0</v>
      </c>
      <c r="J303" s="213">
        <f t="shared" si="136"/>
        <v>0</v>
      </c>
      <c r="K303" s="213">
        <f t="shared" si="136"/>
        <v>0</v>
      </c>
      <c r="L303" s="213">
        <f t="shared" si="136"/>
        <v>0</v>
      </c>
      <c r="M303" s="213">
        <f t="shared" si="136"/>
        <v>0</v>
      </c>
      <c r="N303" s="213">
        <f t="shared" si="136"/>
        <v>0</v>
      </c>
      <c r="O303" s="213">
        <f t="shared" si="136"/>
        <v>0</v>
      </c>
      <c r="P303" s="213">
        <f t="shared" si="136"/>
        <v>0</v>
      </c>
      <c r="Q303" s="213">
        <f t="shared" si="136"/>
        <v>0</v>
      </c>
      <c r="R303" s="213">
        <f t="shared" si="136"/>
        <v>0</v>
      </c>
      <c r="S303" s="213">
        <f t="shared" si="136"/>
        <v>0</v>
      </c>
      <c r="T303" s="213">
        <f t="shared" si="136"/>
        <v>0</v>
      </c>
      <c r="U303" s="213">
        <f t="shared" si="136"/>
        <v>0</v>
      </c>
      <c r="V303" s="213">
        <f t="shared" si="136"/>
        <v>0</v>
      </c>
      <c r="W303" s="213">
        <f t="shared" si="136"/>
        <v>0</v>
      </c>
      <c r="X303" s="213">
        <f t="shared" si="136"/>
        <v>0</v>
      </c>
      <c r="Y303" s="213">
        <f t="shared" si="136"/>
        <v>0</v>
      </c>
      <c r="Z303" s="213">
        <f t="shared" si="136"/>
        <v>0</v>
      </c>
      <c r="AA303" s="213">
        <f t="shared" si="136"/>
        <v>0</v>
      </c>
      <c r="AB303" s="213">
        <f t="shared" si="136"/>
        <v>0</v>
      </c>
      <c r="AC303" s="213">
        <f t="shared" si="136"/>
        <v>0</v>
      </c>
      <c r="AD303" s="213">
        <f t="shared" si="136"/>
        <v>0</v>
      </c>
      <c r="AE303" s="213">
        <f t="shared" si="136"/>
        <v>0</v>
      </c>
      <c r="AF303" s="213">
        <f t="shared" si="136"/>
        <v>0</v>
      </c>
      <c r="AG303" s="213">
        <f t="shared" si="136"/>
        <v>0</v>
      </c>
      <c r="AH303" s="213">
        <f t="shared" si="136"/>
        <v>0</v>
      </c>
      <c r="AI303" s="213">
        <f t="shared" si="136"/>
        <v>0</v>
      </c>
      <c r="AJ303" s="213">
        <f t="shared" si="136"/>
        <v>0</v>
      </c>
      <c r="AK303" s="213">
        <f t="shared" si="136"/>
        <v>0</v>
      </c>
      <c r="AL303" s="213">
        <f t="shared" si="136"/>
        <v>0</v>
      </c>
      <c r="AM303" s="213">
        <f t="shared" si="136"/>
        <v>0</v>
      </c>
      <c r="AN303" s="213">
        <f t="shared" si="136"/>
        <v>0</v>
      </c>
      <c r="AO303" s="213">
        <f t="shared" si="136"/>
        <v>0</v>
      </c>
      <c r="AP303" s="213">
        <f t="shared" si="136"/>
        <v>0</v>
      </c>
    </row>
    <row r="304" spans="1:42" x14ac:dyDescent="0.2">
      <c r="A304" s="16">
        <f t="shared" si="129"/>
        <v>10</v>
      </c>
      <c r="B304" s="233">
        <f t="shared" si="126"/>
        <v>0</v>
      </c>
      <c r="C304" s="213">
        <f t="shared" ref="C304:AP304" si="137">LOOKUP(C293,$B$279:$AP$279,$B$280:$AP$280)/100*$B609</f>
        <v>0</v>
      </c>
      <c r="D304" s="213">
        <f t="shared" si="137"/>
        <v>0</v>
      </c>
      <c r="E304" s="213">
        <f t="shared" si="137"/>
        <v>0</v>
      </c>
      <c r="F304" s="213">
        <f t="shared" si="137"/>
        <v>0</v>
      </c>
      <c r="G304" s="213">
        <f t="shared" si="137"/>
        <v>0</v>
      </c>
      <c r="H304" s="213">
        <f t="shared" si="137"/>
        <v>0</v>
      </c>
      <c r="I304" s="213">
        <f t="shared" si="137"/>
        <v>0</v>
      </c>
      <c r="J304" s="213">
        <f t="shared" si="137"/>
        <v>0</v>
      </c>
      <c r="K304" s="213">
        <f t="shared" si="137"/>
        <v>0</v>
      </c>
      <c r="L304" s="213">
        <f t="shared" si="137"/>
        <v>0</v>
      </c>
      <c r="M304" s="213">
        <f t="shared" si="137"/>
        <v>0</v>
      </c>
      <c r="N304" s="213">
        <f t="shared" si="137"/>
        <v>0</v>
      </c>
      <c r="O304" s="213">
        <f t="shared" si="137"/>
        <v>0</v>
      </c>
      <c r="P304" s="213">
        <f t="shared" si="137"/>
        <v>0</v>
      </c>
      <c r="Q304" s="213">
        <f t="shared" si="137"/>
        <v>0</v>
      </c>
      <c r="R304" s="213">
        <f t="shared" si="137"/>
        <v>0</v>
      </c>
      <c r="S304" s="213">
        <f t="shared" si="137"/>
        <v>0</v>
      </c>
      <c r="T304" s="213">
        <f t="shared" si="137"/>
        <v>0</v>
      </c>
      <c r="U304" s="213">
        <f t="shared" si="137"/>
        <v>0</v>
      </c>
      <c r="V304" s="213">
        <f t="shared" si="137"/>
        <v>0</v>
      </c>
      <c r="W304" s="213">
        <f t="shared" si="137"/>
        <v>0</v>
      </c>
      <c r="X304" s="213">
        <f t="shared" si="137"/>
        <v>0</v>
      </c>
      <c r="Y304" s="213">
        <f t="shared" si="137"/>
        <v>0</v>
      </c>
      <c r="Z304" s="213">
        <f t="shared" si="137"/>
        <v>0</v>
      </c>
      <c r="AA304" s="213">
        <f t="shared" si="137"/>
        <v>0</v>
      </c>
      <c r="AB304" s="213">
        <f t="shared" si="137"/>
        <v>0</v>
      </c>
      <c r="AC304" s="213">
        <f t="shared" si="137"/>
        <v>0</v>
      </c>
      <c r="AD304" s="213">
        <f t="shared" si="137"/>
        <v>0</v>
      </c>
      <c r="AE304" s="213">
        <f t="shared" si="137"/>
        <v>0</v>
      </c>
      <c r="AF304" s="213">
        <f t="shared" si="137"/>
        <v>0</v>
      </c>
      <c r="AG304" s="213">
        <f t="shared" si="137"/>
        <v>0</v>
      </c>
      <c r="AH304" s="213">
        <f t="shared" si="137"/>
        <v>0</v>
      </c>
      <c r="AI304" s="213">
        <f t="shared" si="137"/>
        <v>0</v>
      </c>
      <c r="AJ304" s="213">
        <f t="shared" si="137"/>
        <v>0</v>
      </c>
      <c r="AK304" s="213">
        <f t="shared" si="137"/>
        <v>0</v>
      </c>
      <c r="AL304" s="213">
        <f t="shared" si="137"/>
        <v>0</v>
      </c>
      <c r="AM304" s="213">
        <f t="shared" si="137"/>
        <v>0</v>
      </c>
      <c r="AN304" s="213">
        <f t="shared" si="137"/>
        <v>0</v>
      </c>
      <c r="AO304" s="213">
        <f t="shared" si="137"/>
        <v>0</v>
      </c>
      <c r="AP304" s="213">
        <f t="shared" si="137"/>
        <v>0</v>
      </c>
    </row>
    <row r="305" spans="1:42" s="16" customFormat="1" ht="12" customHeight="1" x14ac:dyDescent="0.2">
      <c r="A305" s="39" t="s">
        <v>13</v>
      </c>
      <c r="B305" s="214"/>
      <c r="C305" s="214">
        <f>SUM(C295:C304)</f>
        <v>0</v>
      </c>
      <c r="D305" s="214">
        <f t="shared" ref="D305:AP305" si="138">SUM(D295:D304)</f>
        <v>0</v>
      </c>
      <c r="E305" s="214">
        <f t="shared" si="138"/>
        <v>0</v>
      </c>
      <c r="F305" s="214">
        <f t="shared" si="138"/>
        <v>0</v>
      </c>
      <c r="G305" s="214">
        <f t="shared" si="138"/>
        <v>0</v>
      </c>
      <c r="H305" s="214">
        <f t="shared" si="138"/>
        <v>0</v>
      </c>
      <c r="I305" s="214">
        <f t="shared" si="138"/>
        <v>0</v>
      </c>
      <c r="J305" s="214">
        <f t="shared" si="138"/>
        <v>0</v>
      </c>
      <c r="K305" s="214">
        <f t="shared" si="138"/>
        <v>0</v>
      </c>
      <c r="L305" s="214">
        <f t="shared" si="138"/>
        <v>0</v>
      </c>
      <c r="M305" s="214">
        <f t="shared" si="138"/>
        <v>0</v>
      </c>
      <c r="N305" s="214">
        <f t="shared" si="138"/>
        <v>0</v>
      </c>
      <c r="O305" s="214">
        <f t="shared" si="138"/>
        <v>0</v>
      </c>
      <c r="P305" s="214">
        <f t="shared" si="138"/>
        <v>0</v>
      </c>
      <c r="Q305" s="214">
        <f t="shared" si="138"/>
        <v>0</v>
      </c>
      <c r="R305" s="214">
        <f t="shared" si="138"/>
        <v>0</v>
      </c>
      <c r="S305" s="214">
        <f t="shared" si="138"/>
        <v>0</v>
      </c>
      <c r="T305" s="214">
        <f t="shared" si="138"/>
        <v>0</v>
      </c>
      <c r="U305" s="214">
        <f t="shared" si="138"/>
        <v>0</v>
      </c>
      <c r="V305" s="214">
        <f t="shared" si="138"/>
        <v>0</v>
      </c>
      <c r="W305" s="214">
        <f t="shared" si="138"/>
        <v>0</v>
      </c>
      <c r="X305" s="214">
        <f t="shared" si="138"/>
        <v>0</v>
      </c>
      <c r="Y305" s="214">
        <f t="shared" si="138"/>
        <v>0</v>
      </c>
      <c r="Z305" s="214">
        <f t="shared" si="138"/>
        <v>0</v>
      </c>
      <c r="AA305" s="214">
        <f t="shared" si="138"/>
        <v>0</v>
      </c>
      <c r="AB305" s="214">
        <f t="shared" si="138"/>
        <v>0</v>
      </c>
      <c r="AC305" s="214">
        <f t="shared" si="138"/>
        <v>0</v>
      </c>
      <c r="AD305" s="214">
        <f t="shared" si="138"/>
        <v>0</v>
      </c>
      <c r="AE305" s="214">
        <f t="shared" si="138"/>
        <v>0</v>
      </c>
      <c r="AF305" s="214">
        <f t="shared" si="138"/>
        <v>0</v>
      </c>
      <c r="AG305" s="214">
        <f t="shared" si="138"/>
        <v>0</v>
      </c>
      <c r="AH305" s="214">
        <f t="shared" si="138"/>
        <v>0</v>
      </c>
      <c r="AI305" s="214">
        <f t="shared" si="138"/>
        <v>0</v>
      </c>
      <c r="AJ305" s="214">
        <f t="shared" si="138"/>
        <v>0</v>
      </c>
      <c r="AK305" s="214">
        <f t="shared" si="138"/>
        <v>0</v>
      </c>
      <c r="AL305" s="214">
        <f t="shared" si="138"/>
        <v>0</v>
      </c>
      <c r="AM305" s="214">
        <f t="shared" si="138"/>
        <v>0</v>
      </c>
      <c r="AN305" s="214">
        <f t="shared" si="138"/>
        <v>0</v>
      </c>
      <c r="AO305" s="214">
        <f t="shared" si="138"/>
        <v>0</v>
      </c>
      <c r="AP305" s="214">
        <f t="shared" si="138"/>
        <v>0</v>
      </c>
    </row>
    <row r="306" spans="1:42" x14ac:dyDescent="0.2">
      <c r="A306" s="3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row>
    <row r="307" spans="1:42" x14ac:dyDescent="0.2">
      <c r="A307" s="30" t="s">
        <v>90</v>
      </c>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75</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4">
        <v>0</v>
      </c>
      <c r="C309" s="213">
        <f>IF(C$2&lt;=analysis_period,IF(SUM($C632:C632)&gt;0,B309+1,0),0)</f>
        <v>0</v>
      </c>
      <c r="D309" s="213">
        <f>IF(D$2&lt;=analysis_period,IF(SUM($C632:D632)&gt;0,C309+1,0),0)</f>
        <v>0</v>
      </c>
      <c r="E309" s="213">
        <f>IF(E$2&lt;=analysis_period,IF(SUM($C632:E632)&gt;0,D309+1,0),0)</f>
        <v>0</v>
      </c>
      <c r="F309" s="213">
        <f>IF(F$2&lt;=analysis_period,IF(SUM($C632:F632)&gt;0,E309+1,0),0)</f>
        <v>0</v>
      </c>
      <c r="G309" s="213">
        <f>IF(G$2&lt;=analysis_period,IF(SUM($C632:G632)&gt;0,F309+1,0),0)</f>
        <v>0</v>
      </c>
      <c r="H309" s="213">
        <f>IF(H$2&lt;=analysis_period,IF(SUM($C632:H632)&gt;0,G309+1,0),0)</f>
        <v>0</v>
      </c>
      <c r="I309" s="213">
        <f>IF(I$2&lt;=analysis_period,IF(SUM($C632:I632)&gt;0,H309+1,0),0)</f>
        <v>0</v>
      </c>
      <c r="J309" s="213">
        <f>IF(J$2&lt;=analysis_period,IF(SUM($C632:J632)&gt;0,I309+1,0),0)</f>
        <v>0</v>
      </c>
      <c r="K309" s="213">
        <f>IF(K$2&lt;=analysis_period,IF(SUM($C632:K632)&gt;0,J309+1,0),0)</f>
        <v>0</v>
      </c>
      <c r="L309" s="213">
        <f>IF(L$2&lt;=analysis_period,IF(SUM($C632:L632)&gt;0,K309+1,0),0)</f>
        <v>0</v>
      </c>
      <c r="M309" s="213">
        <f>IF(M$2&lt;=analysis_period,IF(SUM($C632:M632)&gt;0,L309+1,0),0)</f>
        <v>0</v>
      </c>
      <c r="N309" s="213">
        <f>IF(N$2&lt;=analysis_period,IF(SUM($C632:N632)&gt;0,M309+1,0),0)</f>
        <v>0</v>
      </c>
      <c r="O309" s="213">
        <f>IF(O$2&lt;=analysis_period,IF(SUM($C632:O632)&gt;0,N309+1,0),0)</f>
        <v>0</v>
      </c>
      <c r="P309" s="213">
        <f>IF(P$2&lt;=analysis_period,IF(SUM($C632:P632)&gt;0,O309+1,0),0)</f>
        <v>0</v>
      </c>
      <c r="Q309" s="213">
        <f>IF(Q$2&lt;=analysis_period,IF(SUM($C632:Q632)&gt;0,P309+1,0),0)</f>
        <v>0</v>
      </c>
      <c r="R309" s="213">
        <f>IF(R$2&lt;=analysis_period,IF(SUM($C632:R632)&gt;0,Q309+1,0),0)</f>
        <v>0</v>
      </c>
      <c r="S309" s="213">
        <f>IF(S$2&lt;=analysis_period,IF(SUM($C632:S632)&gt;0,R309+1,0),0)</f>
        <v>0</v>
      </c>
      <c r="T309" s="213">
        <f>IF(T$2&lt;=analysis_period,IF(SUM($C632:T632)&gt;0,S309+1,0),0)</f>
        <v>0</v>
      </c>
      <c r="U309" s="213">
        <f>IF(U$2&lt;=analysis_period,IF(SUM($C632:U632)&gt;0,T309+1,0),0)</f>
        <v>0</v>
      </c>
      <c r="V309" s="213">
        <f>IF(V$2&lt;=analysis_period,IF(SUM($C632:V632)&gt;0,U309+1,0),0)</f>
        <v>0</v>
      </c>
      <c r="W309" s="213">
        <f>IF(W$2&lt;=analysis_period,IF(SUM($C632:W632)&gt;0,V309+1,0),0)</f>
        <v>0</v>
      </c>
      <c r="X309" s="213">
        <f>IF(X$2&lt;=analysis_period,IF(SUM($C632:X632)&gt;0,W309+1,0),0)</f>
        <v>0</v>
      </c>
      <c r="Y309" s="213">
        <f>IF(Y$2&lt;=analysis_period,IF(SUM($C632:Y632)&gt;0,X309+1,0),0)</f>
        <v>0</v>
      </c>
      <c r="Z309" s="213">
        <f>IF(Z$2&lt;=analysis_period,IF(SUM($C632:Z632)&gt;0,Y309+1,0),0)</f>
        <v>0</v>
      </c>
      <c r="AA309" s="213">
        <f>IF(AA$2&lt;=analysis_period,IF(SUM($C632:AA632)&gt;0,Z309+1,0),0)</f>
        <v>0</v>
      </c>
      <c r="AB309" s="213">
        <f>IF(AB$2&lt;=analysis_period,IF(SUM($C632:AB632)&gt;0,AA309+1,0),0)</f>
        <v>0</v>
      </c>
      <c r="AC309" s="213">
        <f>IF(AC$2&lt;=analysis_period,IF(SUM($C632:AC632)&gt;0,AB309+1,0),0)</f>
        <v>0</v>
      </c>
      <c r="AD309" s="213">
        <f>IF(AD$2&lt;=analysis_period,IF(SUM($C632:AD632)&gt;0,AC309+1,0),0)</f>
        <v>0</v>
      </c>
      <c r="AE309" s="213">
        <f>IF(AE$2&lt;=analysis_period,IF(SUM($C632:AE632)&gt;0,AD309+1,0),0)</f>
        <v>0</v>
      </c>
      <c r="AF309" s="213">
        <f>IF(AF$2&lt;=analysis_period,IF(SUM($C632:AF632)&gt;0,AE309+1,0),0)</f>
        <v>0</v>
      </c>
      <c r="AG309" s="213">
        <f>IF(AG$2&lt;=analysis_period,IF(SUM($C632:AG632)&gt;0,AF309+1,0),0)</f>
        <v>0</v>
      </c>
      <c r="AH309" s="213">
        <f>IF(AH$2&lt;=analysis_period,IF(SUM($C632:AH632)&gt;0,AG309+1,0),0)</f>
        <v>0</v>
      </c>
      <c r="AI309" s="213">
        <f>IF(AI$2&lt;=analysis_period,IF(SUM($C632:AI632)&gt;0,AH309+1,0),0)</f>
        <v>0</v>
      </c>
      <c r="AJ309" s="213">
        <f>IF(AJ$2&lt;=analysis_period,IF(SUM($C632:AJ632)&gt;0,AI309+1,0),0)</f>
        <v>0</v>
      </c>
      <c r="AK309" s="213">
        <f>IF(AK$2&lt;=analysis_period,IF(SUM($C632:AK632)&gt;0,AJ309+1,0),0)</f>
        <v>0</v>
      </c>
      <c r="AL309" s="213">
        <f>IF(AL$2&lt;=analysis_period,IF(SUM($C632:AL632)&gt;0,AK309+1,0),0)</f>
        <v>0</v>
      </c>
      <c r="AM309" s="213">
        <f>IF(AM$2&lt;=analysis_period,IF(SUM($C632:AM632)&gt;0,AL309+1,0),0)</f>
        <v>0</v>
      </c>
      <c r="AN309" s="213">
        <f>IF(AN$2&lt;=analysis_period,IF(SUM($C632:AN632)&gt;0,AM309+1,0),0)</f>
        <v>0</v>
      </c>
      <c r="AO309" s="213">
        <f>IF(AO$2&lt;=analysis_period,IF(SUM($C632:AO632)&gt;0,AN309+1,0),0)</f>
        <v>0</v>
      </c>
      <c r="AP309" s="213">
        <f>IF(AP$2&lt;=analysis_period,IF(SUM($C632:AP632)&gt;0,AO309+1,0),0)</f>
        <v>0</v>
      </c>
    </row>
    <row r="310" spans="1:42" x14ac:dyDescent="0.2">
      <c r="A310" s="16">
        <f>A309+1</f>
        <v>2</v>
      </c>
      <c r="B310" s="4">
        <v>0</v>
      </c>
      <c r="C310" s="213">
        <f>IF(C$2&lt;=analysis_period,IF(SUM($C633:C633)&gt;0,B310+1,0),0)</f>
        <v>0</v>
      </c>
      <c r="D310" s="213">
        <f>IF(D$2&lt;=analysis_period,IF(SUM($C633:D633)&gt;0,C310+1,0),0)</f>
        <v>0</v>
      </c>
      <c r="E310" s="213">
        <f>IF(E$2&lt;=analysis_period,IF(SUM($C633:E633)&gt;0,D310+1,0),0)</f>
        <v>0</v>
      </c>
      <c r="F310" s="213">
        <f>IF(F$2&lt;=analysis_period,IF(SUM($C633:F633)&gt;0,E310+1,0),0)</f>
        <v>0</v>
      </c>
      <c r="G310" s="213">
        <f>IF(G$2&lt;=analysis_period,IF(SUM($C633:G633)&gt;0,F310+1,0),0)</f>
        <v>0</v>
      </c>
      <c r="H310" s="213">
        <f>IF(H$2&lt;=analysis_period,IF(SUM($C633:H633)&gt;0,G310+1,0),0)</f>
        <v>0</v>
      </c>
      <c r="I310" s="213">
        <f>IF(I$2&lt;=analysis_period,IF(SUM($C633:I633)&gt;0,H310+1,0),0)</f>
        <v>0</v>
      </c>
      <c r="J310" s="213">
        <f>IF(J$2&lt;=analysis_period,IF(SUM($C633:J633)&gt;0,I310+1,0),0)</f>
        <v>0</v>
      </c>
      <c r="K310" s="213">
        <f>IF(K$2&lt;=analysis_period,IF(SUM($C633:K633)&gt;0,J310+1,0),0)</f>
        <v>0</v>
      </c>
      <c r="L310" s="213">
        <f>IF(L$2&lt;=analysis_period,IF(SUM($C633:L633)&gt;0,K310+1,0),0)</f>
        <v>0</v>
      </c>
      <c r="M310" s="213">
        <f>IF(M$2&lt;=analysis_period,IF(SUM($C633:M633)&gt;0,L310+1,0),0)</f>
        <v>0</v>
      </c>
      <c r="N310" s="213">
        <f>IF(N$2&lt;=analysis_period,IF(SUM($C633:N633)&gt;0,M310+1,0),0)</f>
        <v>0</v>
      </c>
      <c r="O310" s="213">
        <f>IF(O$2&lt;=analysis_period,IF(SUM($C633:O633)&gt;0,N310+1,0),0)</f>
        <v>0</v>
      </c>
      <c r="P310" s="213">
        <f>IF(P$2&lt;=analysis_period,IF(SUM($C633:P633)&gt;0,O310+1,0),0)</f>
        <v>0</v>
      </c>
      <c r="Q310" s="213">
        <f>IF(Q$2&lt;=analysis_period,IF(SUM($C633:Q633)&gt;0,P310+1,0),0)</f>
        <v>0</v>
      </c>
      <c r="R310" s="213">
        <f>IF(R$2&lt;=analysis_period,IF(SUM($C633:R633)&gt;0,Q310+1,0),0)</f>
        <v>0</v>
      </c>
      <c r="S310" s="213">
        <f>IF(S$2&lt;=analysis_period,IF(SUM($C633:S633)&gt;0,R310+1,0),0)</f>
        <v>0</v>
      </c>
      <c r="T310" s="213">
        <f>IF(T$2&lt;=analysis_period,IF(SUM($C633:T633)&gt;0,S310+1,0),0)</f>
        <v>0</v>
      </c>
      <c r="U310" s="213">
        <f>IF(U$2&lt;=analysis_period,IF(SUM($C633:U633)&gt;0,T310+1,0),0)</f>
        <v>0</v>
      </c>
      <c r="V310" s="213">
        <f>IF(V$2&lt;=analysis_period,IF(SUM($C633:V633)&gt;0,U310+1,0),0)</f>
        <v>0</v>
      </c>
      <c r="W310" s="213">
        <f>IF(W$2&lt;=analysis_period,IF(SUM($C633:W633)&gt;0,V310+1,0),0)</f>
        <v>0</v>
      </c>
      <c r="X310" s="213">
        <f>IF(X$2&lt;=analysis_period,IF(SUM($C633:X633)&gt;0,W310+1,0),0)</f>
        <v>0</v>
      </c>
      <c r="Y310" s="213">
        <f>IF(Y$2&lt;=analysis_period,IF(SUM($C633:Y633)&gt;0,X310+1,0),0)</f>
        <v>0</v>
      </c>
      <c r="Z310" s="213">
        <f>IF(Z$2&lt;=analysis_period,IF(SUM($C633:Z633)&gt;0,Y310+1,0),0)</f>
        <v>0</v>
      </c>
      <c r="AA310" s="213">
        <f>IF(AA$2&lt;=analysis_period,IF(SUM($C633:AA633)&gt;0,Z310+1,0),0)</f>
        <v>0</v>
      </c>
      <c r="AB310" s="213">
        <f>IF(AB$2&lt;=analysis_period,IF(SUM($C633:AB633)&gt;0,AA310+1,0),0)</f>
        <v>0</v>
      </c>
      <c r="AC310" s="213">
        <f>IF(AC$2&lt;=analysis_period,IF(SUM($C633:AC633)&gt;0,AB310+1,0),0)</f>
        <v>0</v>
      </c>
      <c r="AD310" s="213">
        <f>IF(AD$2&lt;=analysis_period,IF(SUM($C633:AD633)&gt;0,AC310+1,0),0)</f>
        <v>0</v>
      </c>
      <c r="AE310" s="213">
        <f>IF(AE$2&lt;=analysis_period,IF(SUM($C633:AE633)&gt;0,AD310+1,0),0)</f>
        <v>0</v>
      </c>
      <c r="AF310" s="213">
        <f>IF(AF$2&lt;=analysis_period,IF(SUM($C633:AF633)&gt;0,AE310+1,0),0)</f>
        <v>0</v>
      </c>
      <c r="AG310" s="213">
        <f>IF(AG$2&lt;=analysis_period,IF(SUM($C633:AG633)&gt;0,AF310+1,0),0)</f>
        <v>0</v>
      </c>
      <c r="AH310" s="213">
        <f>IF(AH$2&lt;=analysis_period,IF(SUM($C633:AH633)&gt;0,AG310+1,0),0)</f>
        <v>0</v>
      </c>
      <c r="AI310" s="213">
        <f>IF(AI$2&lt;=analysis_period,IF(SUM($C633:AI633)&gt;0,AH310+1,0),0)</f>
        <v>0</v>
      </c>
      <c r="AJ310" s="213">
        <f>IF(AJ$2&lt;=analysis_period,IF(SUM($C633:AJ633)&gt;0,AI310+1,0),0)</f>
        <v>0</v>
      </c>
      <c r="AK310" s="213">
        <f>IF(AK$2&lt;=analysis_period,IF(SUM($C633:AK633)&gt;0,AJ310+1,0),0)</f>
        <v>0</v>
      </c>
      <c r="AL310" s="213">
        <f>IF(AL$2&lt;=analysis_period,IF(SUM($C633:AL633)&gt;0,AK310+1,0),0)</f>
        <v>0</v>
      </c>
      <c r="AM310" s="213">
        <f>IF(AM$2&lt;=analysis_period,IF(SUM($C633:AM633)&gt;0,AL310+1,0),0)</f>
        <v>0</v>
      </c>
      <c r="AN310" s="213">
        <f>IF(AN$2&lt;=analysis_period,IF(SUM($C633:AN633)&gt;0,AM310+1,0),0)</f>
        <v>0</v>
      </c>
      <c r="AO310" s="213">
        <f>IF(AO$2&lt;=analysis_period,IF(SUM($C633:AO633)&gt;0,AN310+1,0),0)</f>
        <v>0</v>
      </c>
      <c r="AP310" s="213">
        <f>IF(AP$2&lt;=analysis_period,IF(SUM($C633:AP633)&gt;0,AO310+1,0),0)</f>
        <v>0</v>
      </c>
    </row>
    <row r="311" spans="1:42" x14ac:dyDescent="0.2">
      <c r="A311" s="16">
        <f t="shared" ref="A311:A318" si="139">A310+1</f>
        <v>3</v>
      </c>
      <c r="B311" s="4">
        <v>0</v>
      </c>
      <c r="C311" s="213">
        <f>IF(C$2&lt;=analysis_period,IF(SUM($C634:C634)&gt;0,B311+1,0),0)</f>
        <v>0</v>
      </c>
      <c r="D311" s="213">
        <f>IF(D$2&lt;=analysis_period,IF(SUM($C634:D634)&gt;0,C311+1,0),0)</f>
        <v>0</v>
      </c>
      <c r="E311" s="213">
        <f>IF(E$2&lt;=analysis_period,IF(SUM($C634:E634)&gt;0,D311+1,0),0)</f>
        <v>0</v>
      </c>
      <c r="F311" s="213">
        <f>IF(F$2&lt;=analysis_period,IF(SUM($C634:F634)&gt;0,E311+1,0),0)</f>
        <v>0</v>
      </c>
      <c r="G311" s="213">
        <f>IF(G$2&lt;=analysis_period,IF(SUM($C634:G634)&gt;0,F311+1,0),0)</f>
        <v>0</v>
      </c>
      <c r="H311" s="213">
        <f>IF(H$2&lt;=analysis_period,IF(SUM($C634:H634)&gt;0,G311+1,0),0)</f>
        <v>0</v>
      </c>
      <c r="I311" s="213">
        <f>IF(I$2&lt;=analysis_period,IF(SUM($C634:I634)&gt;0,H311+1,0),0)</f>
        <v>0</v>
      </c>
      <c r="J311" s="213">
        <f>IF(J$2&lt;=analysis_period,IF(SUM($C634:J634)&gt;0,I311+1,0),0)</f>
        <v>0</v>
      </c>
      <c r="K311" s="213">
        <f>IF(K$2&lt;=analysis_period,IF(SUM($C634:K634)&gt;0,J311+1,0),0)</f>
        <v>0</v>
      </c>
      <c r="L311" s="213">
        <f>IF(L$2&lt;=analysis_period,IF(SUM($C634:L634)&gt;0,K311+1,0),0)</f>
        <v>0</v>
      </c>
      <c r="M311" s="213">
        <f>IF(M$2&lt;=analysis_period,IF(SUM($C634:M634)&gt;0,L311+1,0),0)</f>
        <v>0</v>
      </c>
      <c r="N311" s="213">
        <f>IF(N$2&lt;=analysis_period,IF(SUM($C634:N634)&gt;0,M311+1,0),0)</f>
        <v>0</v>
      </c>
      <c r="O311" s="213">
        <f>IF(O$2&lt;=analysis_period,IF(SUM($C634:O634)&gt;0,N311+1,0),0)</f>
        <v>0</v>
      </c>
      <c r="P311" s="213">
        <f>IF(P$2&lt;=analysis_period,IF(SUM($C634:P634)&gt;0,O311+1,0),0)</f>
        <v>0</v>
      </c>
      <c r="Q311" s="213">
        <f>IF(Q$2&lt;=analysis_period,IF(SUM($C634:Q634)&gt;0,P311+1,0),0)</f>
        <v>0</v>
      </c>
      <c r="R311" s="213">
        <f>IF(R$2&lt;=analysis_period,IF(SUM($C634:R634)&gt;0,Q311+1,0),0)</f>
        <v>0</v>
      </c>
      <c r="S311" s="213">
        <f>IF(S$2&lt;=analysis_period,IF(SUM($C634:S634)&gt;0,R311+1,0),0)</f>
        <v>0</v>
      </c>
      <c r="T311" s="213">
        <f>IF(T$2&lt;=analysis_period,IF(SUM($C634:T634)&gt;0,S311+1,0),0)</f>
        <v>0</v>
      </c>
      <c r="U311" s="213">
        <f>IF(U$2&lt;=analysis_period,IF(SUM($C634:U634)&gt;0,T311+1,0),0)</f>
        <v>0</v>
      </c>
      <c r="V311" s="213">
        <f>IF(V$2&lt;=analysis_period,IF(SUM($C634:V634)&gt;0,U311+1,0),0)</f>
        <v>0</v>
      </c>
      <c r="W311" s="213">
        <f>IF(W$2&lt;=analysis_period,IF(SUM($C634:W634)&gt;0,V311+1,0),0)</f>
        <v>0</v>
      </c>
      <c r="X311" s="213">
        <f>IF(X$2&lt;=analysis_period,IF(SUM($C634:X634)&gt;0,W311+1,0),0)</f>
        <v>0</v>
      </c>
      <c r="Y311" s="213">
        <f>IF(Y$2&lt;=analysis_period,IF(SUM($C634:Y634)&gt;0,X311+1,0),0)</f>
        <v>0</v>
      </c>
      <c r="Z311" s="213">
        <f>IF(Z$2&lt;=analysis_period,IF(SUM($C634:Z634)&gt;0,Y311+1,0),0)</f>
        <v>0</v>
      </c>
      <c r="AA311" s="213">
        <f>IF(AA$2&lt;=analysis_period,IF(SUM($C634:AA634)&gt;0,Z311+1,0),0)</f>
        <v>0</v>
      </c>
      <c r="AB311" s="213">
        <f>IF(AB$2&lt;=analysis_period,IF(SUM($C634:AB634)&gt;0,AA311+1,0),0)</f>
        <v>0</v>
      </c>
      <c r="AC311" s="213">
        <f>IF(AC$2&lt;=analysis_period,IF(SUM($C634:AC634)&gt;0,AB311+1,0),0)</f>
        <v>0</v>
      </c>
      <c r="AD311" s="213">
        <f>IF(AD$2&lt;=analysis_period,IF(SUM($C634:AD634)&gt;0,AC311+1,0),0)</f>
        <v>0</v>
      </c>
      <c r="AE311" s="213">
        <f>IF(AE$2&lt;=analysis_period,IF(SUM($C634:AE634)&gt;0,AD311+1,0),0)</f>
        <v>0</v>
      </c>
      <c r="AF311" s="213">
        <f>IF(AF$2&lt;=analysis_period,IF(SUM($C634:AF634)&gt;0,AE311+1,0),0)</f>
        <v>0</v>
      </c>
      <c r="AG311" s="213">
        <f>IF(AG$2&lt;=analysis_period,IF(SUM($C634:AG634)&gt;0,AF311+1,0),0)</f>
        <v>0</v>
      </c>
      <c r="AH311" s="213">
        <f>IF(AH$2&lt;=analysis_period,IF(SUM($C634:AH634)&gt;0,AG311+1,0),0)</f>
        <v>0</v>
      </c>
      <c r="AI311" s="213">
        <f>IF(AI$2&lt;=analysis_period,IF(SUM($C634:AI634)&gt;0,AH311+1,0),0)</f>
        <v>0</v>
      </c>
      <c r="AJ311" s="213">
        <f>IF(AJ$2&lt;=analysis_period,IF(SUM($C634:AJ634)&gt;0,AI311+1,0),0)</f>
        <v>0</v>
      </c>
      <c r="AK311" s="213">
        <f>IF(AK$2&lt;=analysis_period,IF(SUM($C634:AK634)&gt;0,AJ311+1,0),0)</f>
        <v>0</v>
      </c>
      <c r="AL311" s="213">
        <f>IF(AL$2&lt;=analysis_period,IF(SUM($C634:AL634)&gt;0,AK311+1,0),0)</f>
        <v>0</v>
      </c>
      <c r="AM311" s="213">
        <f>IF(AM$2&lt;=analysis_period,IF(SUM($C634:AM634)&gt;0,AL311+1,0),0)</f>
        <v>0</v>
      </c>
      <c r="AN311" s="213">
        <f>IF(AN$2&lt;=analysis_period,IF(SUM($C634:AN634)&gt;0,AM311+1,0),0)</f>
        <v>0</v>
      </c>
      <c r="AO311" s="213">
        <f>IF(AO$2&lt;=analysis_period,IF(SUM($C634:AO634)&gt;0,AN311+1,0),0)</f>
        <v>0</v>
      </c>
      <c r="AP311" s="213">
        <f>IF(AP$2&lt;=analysis_period,IF(SUM($C634:AP634)&gt;0,AO311+1,0),0)</f>
        <v>0</v>
      </c>
    </row>
    <row r="312" spans="1:42" x14ac:dyDescent="0.2">
      <c r="A312" s="16">
        <f t="shared" si="139"/>
        <v>4</v>
      </c>
      <c r="B312" s="4">
        <v>0</v>
      </c>
      <c r="C312" s="213">
        <f>IF(C$2&lt;=analysis_period,IF(SUM($C635:C635)&gt;0,B312+1,0),0)</f>
        <v>0</v>
      </c>
      <c r="D312" s="213">
        <f>IF(D$2&lt;=analysis_period,IF(SUM($C635:D635)&gt;0,C312+1,0),0)</f>
        <v>0</v>
      </c>
      <c r="E312" s="213">
        <f>IF(E$2&lt;=analysis_period,IF(SUM($C635:E635)&gt;0,D312+1,0),0)</f>
        <v>0</v>
      </c>
      <c r="F312" s="213">
        <f>IF(F$2&lt;=analysis_period,IF(SUM($C635:F635)&gt;0,E312+1,0),0)</f>
        <v>0</v>
      </c>
      <c r="G312" s="213">
        <f>IF(G$2&lt;=analysis_period,IF(SUM($C635:G635)&gt;0,F312+1,0),0)</f>
        <v>0</v>
      </c>
      <c r="H312" s="213">
        <f>IF(H$2&lt;=analysis_period,IF(SUM($C635:H635)&gt;0,G312+1,0),0)</f>
        <v>0</v>
      </c>
      <c r="I312" s="213">
        <f>IF(I$2&lt;=analysis_period,IF(SUM($C635:I635)&gt;0,H312+1,0),0)</f>
        <v>0</v>
      </c>
      <c r="J312" s="213">
        <f>IF(J$2&lt;=analysis_period,IF(SUM($C635:J635)&gt;0,I312+1,0),0)</f>
        <v>0</v>
      </c>
      <c r="K312" s="213">
        <f>IF(K$2&lt;=analysis_period,IF(SUM($C635:K635)&gt;0,J312+1,0),0)</f>
        <v>0</v>
      </c>
      <c r="L312" s="213">
        <f>IF(L$2&lt;=analysis_period,IF(SUM($C635:L635)&gt;0,K312+1,0),0)</f>
        <v>0</v>
      </c>
      <c r="M312" s="213">
        <f>IF(M$2&lt;=analysis_period,IF(SUM($C635:M635)&gt;0,L312+1,0),0)</f>
        <v>0</v>
      </c>
      <c r="N312" s="213">
        <f>IF(N$2&lt;=analysis_period,IF(SUM($C635:N635)&gt;0,M312+1,0),0)</f>
        <v>0</v>
      </c>
      <c r="O312" s="213">
        <f>IF(O$2&lt;=analysis_period,IF(SUM($C635:O635)&gt;0,N312+1,0),0)</f>
        <v>0</v>
      </c>
      <c r="P312" s="213">
        <f>IF(P$2&lt;=analysis_period,IF(SUM($C635:P635)&gt;0,O312+1,0),0)</f>
        <v>0</v>
      </c>
      <c r="Q312" s="213">
        <f>IF(Q$2&lt;=analysis_period,IF(SUM($C635:Q635)&gt;0,P312+1,0),0)</f>
        <v>0</v>
      </c>
      <c r="R312" s="213">
        <f>IF(R$2&lt;=analysis_period,IF(SUM($C635:R635)&gt;0,Q312+1,0),0)</f>
        <v>0</v>
      </c>
      <c r="S312" s="213">
        <f>IF(S$2&lt;=analysis_period,IF(SUM($C635:S635)&gt;0,R312+1,0),0)</f>
        <v>0</v>
      </c>
      <c r="T312" s="213">
        <f>IF(T$2&lt;=analysis_period,IF(SUM($C635:T635)&gt;0,S312+1,0),0)</f>
        <v>0</v>
      </c>
      <c r="U312" s="213">
        <f>IF(U$2&lt;=analysis_period,IF(SUM($C635:U635)&gt;0,T312+1,0),0)</f>
        <v>0</v>
      </c>
      <c r="V312" s="213">
        <f>IF(V$2&lt;=analysis_period,IF(SUM($C635:V635)&gt;0,U312+1,0),0)</f>
        <v>0</v>
      </c>
      <c r="W312" s="213">
        <f>IF(W$2&lt;=analysis_period,IF(SUM($C635:W635)&gt;0,V312+1,0),0)</f>
        <v>0</v>
      </c>
      <c r="X312" s="213">
        <f>IF(X$2&lt;=analysis_period,IF(SUM($C635:X635)&gt;0,W312+1,0),0)</f>
        <v>0</v>
      </c>
      <c r="Y312" s="213">
        <f>IF(Y$2&lt;=analysis_period,IF(SUM($C635:Y635)&gt;0,X312+1,0),0)</f>
        <v>0</v>
      </c>
      <c r="Z312" s="213">
        <f>IF(Z$2&lt;=analysis_period,IF(SUM($C635:Z635)&gt;0,Y312+1,0),0)</f>
        <v>0</v>
      </c>
      <c r="AA312" s="213">
        <f>IF(AA$2&lt;=analysis_period,IF(SUM($C635:AA635)&gt;0,Z312+1,0),0)</f>
        <v>0</v>
      </c>
      <c r="AB312" s="213">
        <f>IF(AB$2&lt;=analysis_period,IF(SUM($C635:AB635)&gt;0,AA312+1,0),0)</f>
        <v>0</v>
      </c>
      <c r="AC312" s="213">
        <f>IF(AC$2&lt;=analysis_period,IF(SUM($C635:AC635)&gt;0,AB312+1,0),0)</f>
        <v>0</v>
      </c>
      <c r="AD312" s="213">
        <f>IF(AD$2&lt;=analysis_period,IF(SUM($C635:AD635)&gt;0,AC312+1,0),0)</f>
        <v>0</v>
      </c>
      <c r="AE312" s="213">
        <f>IF(AE$2&lt;=analysis_period,IF(SUM($C635:AE635)&gt;0,AD312+1,0),0)</f>
        <v>0</v>
      </c>
      <c r="AF312" s="213">
        <f>IF(AF$2&lt;=analysis_period,IF(SUM($C635:AF635)&gt;0,AE312+1,0),0)</f>
        <v>0</v>
      </c>
      <c r="AG312" s="213">
        <f>IF(AG$2&lt;=analysis_period,IF(SUM($C635:AG635)&gt;0,AF312+1,0),0)</f>
        <v>0</v>
      </c>
      <c r="AH312" s="213">
        <f>IF(AH$2&lt;=analysis_period,IF(SUM($C635:AH635)&gt;0,AG312+1,0),0)</f>
        <v>0</v>
      </c>
      <c r="AI312" s="213">
        <f>IF(AI$2&lt;=analysis_period,IF(SUM($C635:AI635)&gt;0,AH312+1,0),0)</f>
        <v>0</v>
      </c>
      <c r="AJ312" s="213">
        <f>IF(AJ$2&lt;=analysis_period,IF(SUM($C635:AJ635)&gt;0,AI312+1,0),0)</f>
        <v>0</v>
      </c>
      <c r="AK312" s="213">
        <f>IF(AK$2&lt;=analysis_period,IF(SUM($C635:AK635)&gt;0,AJ312+1,0),0)</f>
        <v>0</v>
      </c>
      <c r="AL312" s="213">
        <f>IF(AL$2&lt;=analysis_period,IF(SUM($C635:AL635)&gt;0,AK312+1,0),0)</f>
        <v>0</v>
      </c>
      <c r="AM312" s="213">
        <f>IF(AM$2&lt;=analysis_period,IF(SUM($C635:AM635)&gt;0,AL312+1,0),0)</f>
        <v>0</v>
      </c>
      <c r="AN312" s="213">
        <f>IF(AN$2&lt;=analysis_period,IF(SUM($C635:AN635)&gt;0,AM312+1,0),0)</f>
        <v>0</v>
      </c>
      <c r="AO312" s="213">
        <f>IF(AO$2&lt;=analysis_period,IF(SUM($C635:AO635)&gt;0,AN312+1,0),0)</f>
        <v>0</v>
      </c>
      <c r="AP312" s="213">
        <f>IF(AP$2&lt;=analysis_period,IF(SUM($C635:AP635)&gt;0,AO312+1,0),0)</f>
        <v>0</v>
      </c>
    </row>
    <row r="313" spans="1:42" x14ac:dyDescent="0.2">
      <c r="A313" s="16">
        <f t="shared" si="139"/>
        <v>5</v>
      </c>
      <c r="B313" s="4">
        <v>0</v>
      </c>
      <c r="C313" s="213">
        <f>IF(C$2&lt;=analysis_period,IF(SUM($C636:C636)&gt;0,B313+1,0),0)</f>
        <v>0</v>
      </c>
      <c r="D313" s="213">
        <f>IF(D$2&lt;=analysis_period,IF(SUM($C636:D636)&gt;0,C313+1,0),0)</f>
        <v>0</v>
      </c>
      <c r="E313" s="213">
        <f>IF(E$2&lt;=analysis_period,IF(SUM($C636:E636)&gt;0,D313+1,0),0)</f>
        <v>0</v>
      </c>
      <c r="F313" s="213">
        <f>IF(F$2&lt;=analysis_period,IF(SUM($C636:F636)&gt;0,E313+1,0),0)</f>
        <v>0</v>
      </c>
      <c r="G313" s="213">
        <f>IF(G$2&lt;=analysis_period,IF(SUM($C636:G636)&gt;0,F313+1,0),0)</f>
        <v>0</v>
      </c>
      <c r="H313" s="213">
        <f>IF(H$2&lt;=analysis_period,IF(SUM($C636:H636)&gt;0,G313+1,0),0)</f>
        <v>0</v>
      </c>
      <c r="I313" s="213">
        <f>IF(I$2&lt;=analysis_period,IF(SUM($C636:I636)&gt;0,H313+1,0),0)</f>
        <v>0</v>
      </c>
      <c r="J313" s="213">
        <f>IF(J$2&lt;=analysis_period,IF(SUM($C636:J636)&gt;0,I313+1,0),0)</f>
        <v>0</v>
      </c>
      <c r="K313" s="213">
        <f>IF(K$2&lt;=analysis_period,IF(SUM($C636:K636)&gt;0,J313+1,0),0)</f>
        <v>0</v>
      </c>
      <c r="L313" s="213">
        <f>IF(L$2&lt;=analysis_period,IF(SUM($C636:L636)&gt;0,K313+1,0),0)</f>
        <v>0</v>
      </c>
      <c r="M313" s="213">
        <f>IF(M$2&lt;=analysis_period,IF(SUM($C636:M636)&gt;0,L313+1,0),0)</f>
        <v>0</v>
      </c>
      <c r="N313" s="213">
        <f>IF(N$2&lt;=analysis_period,IF(SUM($C636:N636)&gt;0,M313+1,0),0)</f>
        <v>0</v>
      </c>
      <c r="O313" s="213">
        <f>IF(O$2&lt;=analysis_period,IF(SUM($C636:O636)&gt;0,N313+1,0),0)</f>
        <v>0</v>
      </c>
      <c r="P313" s="213">
        <f>IF(P$2&lt;=analysis_period,IF(SUM($C636:P636)&gt;0,O313+1,0),0)</f>
        <v>0</v>
      </c>
      <c r="Q313" s="213">
        <f>IF(Q$2&lt;=analysis_period,IF(SUM($C636:Q636)&gt;0,P313+1,0),0)</f>
        <v>0</v>
      </c>
      <c r="R313" s="213">
        <f>IF(R$2&lt;=analysis_period,IF(SUM($C636:R636)&gt;0,Q313+1,0),0)</f>
        <v>0</v>
      </c>
      <c r="S313" s="213">
        <f>IF(S$2&lt;=analysis_period,IF(SUM($C636:S636)&gt;0,R313+1,0),0)</f>
        <v>0</v>
      </c>
      <c r="T313" s="213">
        <f>IF(T$2&lt;=analysis_period,IF(SUM($C636:T636)&gt;0,S313+1,0),0)</f>
        <v>0</v>
      </c>
      <c r="U313" s="213">
        <f>IF(U$2&lt;=analysis_period,IF(SUM($C636:U636)&gt;0,T313+1,0),0)</f>
        <v>0</v>
      </c>
      <c r="V313" s="213">
        <f>IF(V$2&lt;=analysis_period,IF(SUM($C636:V636)&gt;0,U313+1,0),0)</f>
        <v>0</v>
      </c>
      <c r="W313" s="213">
        <f>IF(W$2&lt;=analysis_period,IF(SUM($C636:W636)&gt;0,V313+1,0),0)</f>
        <v>0</v>
      </c>
      <c r="X313" s="213">
        <f>IF(X$2&lt;=analysis_period,IF(SUM($C636:X636)&gt;0,W313+1,0),0)</f>
        <v>0</v>
      </c>
      <c r="Y313" s="213">
        <f>IF(Y$2&lt;=analysis_period,IF(SUM($C636:Y636)&gt;0,X313+1,0),0)</f>
        <v>0</v>
      </c>
      <c r="Z313" s="213">
        <f>IF(Z$2&lt;=analysis_period,IF(SUM($C636:Z636)&gt;0,Y313+1,0),0)</f>
        <v>0</v>
      </c>
      <c r="AA313" s="213">
        <f>IF(AA$2&lt;=analysis_period,IF(SUM($C636:AA636)&gt;0,Z313+1,0),0)</f>
        <v>0</v>
      </c>
      <c r="AB313" s="213">
        <f>IF(AB$2&lt;=analysis_period,IF(SUM($C636:AB636)&gt;0,AA313+1,0),0)</f>
        <v>0</v>
      </c>
      <c r="AC313" s="213">
        <f>IF(AC$2&lt;=analysis_period,IF(SUM($C636:AC636)&gt;0,AB313+1,0),0)</f>
        <v>0</v>
      </c>
      <c r="AD313" s="213">
        <f>IF(AD$2&lt;=analysis_period,IF(SUM($C636:AD636)&gt;0,AC313+1,0),0)</f>
        <v>0</v>
      </c>
      <c r="AE313" s="213">
        <f>IF(AE$2&lt;=analysis_period,IF(SUM($C636:AE636)&gt;0,AD313+1,0),0)</f>
        <v>0</v>
      </c>
      <c r="AF313" s="213">
        <f>IF(AF$2&lt;=analysis_period,IF(SUM($C636:AF636)&gt;0,AE313+1,0),0)</f>
        <v>0</v>
      </c>
      <c r="AG313" s="213">
        <f>IF(AG$2&lt;=analysis_period,IF(SUM($C636:AG636)&gt;0,AF313+1,0),0)</f>
        <v>0</v>
      </c>
      <c r="AH313" s="213">
        <f>IF(AH$2&lt;=analysis_period,IF(SUM($C636:AH636)&gt;0,AG313+1,0),0)</f>
        <v>0</v>
      </c>
      <c r="AI313" s="213">
        <f>IF(AI$2&lt;=analysis_period,IF(SUM($C636:AI636)&gt;0,AH313+1,0),0)</f>
        <v>0</v>
      </c>
      <c r="AJ313" s="213">
        <f>IF(AJ$2&lt;=analysis_period,IF(SUM($C636:AJ636)&gt;0,AI313+1,0),0)</f>
        <v>0</v>
      </c>
      <c r="AK313" s="213">
        <f>IF(AK$2&lt;=analysis_period,IF(SUM($C636:AK636)&gt;0,AJ313+1,0),0)</f>
        <v>0</v>
      </c>
      <c r="AL313" s="213">
        <f>IF(AL$2&lt;=analysis_period,IF(SUM($C636:AL636)&gt;0,AK313+1,0),0)</f>
        <v>0</v>
      </c>
      <c r="AM313" s="213">
        <f>IF(AM$2&lt;=analysis_period,IF(SUM($C636:AM636)&gt;0,AL313+1,0),0)</f>
        <v>0</v>
      </c>
      <c r="AN313" s="213">
        <f>IF(AN$2&lt;=analysis_period,IF(SUM($C636:AN636)&gt;0,AM313+1,0),0)</f>
        <v>0</v>
      </c>
      <c r="AO313" s="213">
        <f>IF(AO$2&lt;=analysis_period,IF(SUM($C636:AO636)&gt;0,AN313+1,0),0)</f>
        <v>0</v>
      </c>
      <c r="AP313" s="213">
        <f>IF(AP$2&lt;=analysis_period,IF(SUM($C636:AP636)&gt;0,AO313+1,0),0)</f>
        <v>0</v>
      </c>
    </row>
    <row r="314" spans="1:42" x14ac:dyDescent="0.2">
      <c r="A314" s="16">
        <f t="shared" si="139"/>
        <v>6</v>
      </c>
      <c r="B314" s="4">
        <v>0</v>
      </c>
      <c r="C314" s="213">
        <f>IF(C$2&lt;=analysis_period,IF(SUM($C637:C637)&gt;0,B314+1,0),0)</f>
        <v>0</v>
      </c>
      <c r="D314" s="213">
        <f>IF(D$2&lt;=analysis_period,IF(SUM($C637:D637)&gt;0,C314+1,0),0)</f>
        <v>0</v>
      </c>
      <c r="E314" s="213">
        <f>IF(E$2&lt;=analysis_period,IF(SUM($C637:E637)&gt;0,D314+1,0),0)</f>
        <v>0</v>
      </c>
      <c r="F314" s="213">
        <f>IF(F$2&lt;=analysis_period,IF(SUM($C637:F637)&gt;0,E314+1,0),0)</f>
        <v>0</v>
      </c>
      <c r="G314" s="213">
        <f>IF(G$2&lt;=analysis_period,IF(SUM($C637:G637)&gt;0,F314+1,0),0)</f>
        <v>0</v>
      </c>
      <c r="H314" s="213">
        <f>IF(H$2&lt;=analysis_period,IF(SUM($C637:H637)&gt;0,G314+1,0),0)</f>
        <v>0</v>
      </c>
      <c r="I314" s="213">
        <f>IF(I$2&lt;=analysis_period,IF(SUM($C637:I637)&gt;0,H314+1,0),0)</f>
        <v>0</v>
      </c>
      <c r="J314" s="213">
        <f>IF(J$2&lt;=analysis_period,IF(SUM($C637:J637)&gt;0,I314+1,0),0)</f>
        <v>0</v>
      </c>
      <c r="K314" s="213">
        <f>IF(K$2&lt;=analysis_period,IF(SUM($C637:K637)&gt;0,J314+1,0),0)</f>
        <v>0</v>
      </c>
      <c r="L314" s="213">
        <f>IF(L$2&lt;=analysis_period,IF(SUM($C637:L637)&gt;0,K314+1,0),0)</f>
        <v>0</v>
      </c>
      <c r="M314" s="213">
        <f>IF(M$2&lt;=analysis_period,IF(SUM($C637:M637)&gt;0,L314+1,0),0)</f>
        <v>0</v>
      </c>
      <c r="N314" s="213">
        <f>IF(N$2&lt;=analysis_period,IF(SUM($C637:N637)&gt;0,M314+1,0),0)</f>
        <v>0</v>
      </c>
      <c r="O314" s="213">
        <f>IF(O$2&lt;=analysis_period,IF(SUM($C637:O637)&gt;0,N314+1,0),0)</f>
        <v>0</v>
      </c>
      <c r="P314" s="213">
        <f>IF(P$2&lt;=analysis_period,IF(SUM($C637:P637)&gt;0,O314+1,0),0)</f>
        <v>0</v>
      </c>
      <c r="Q314" s="213">
        <f>IF(Q$2&lt;=analysis_period,IF(SUM($C637:Q637)&gt;0,P314+1,0),0)</f>
        <v>0</v>
      </c>
      <c r="R314" s="213">
        <f>IF(R$2&lt;=analysis_period,IF(SUM($C637:R637)&gt;0,Q314+1,0),0)</f>
        <v>0</v>
      </c>
      <c r="S314" s="213">
        <f>IF(S$2&lt;=analysis_period,IF(SUM($C637:S637)&gt;0,R314+1,0),0)</f>
        <v>0</v>
      </c>
      <c r="T314" s="213">
        <f>IF(T$2&lt;=analysis_period,IF(SUM($C637:T637)&gt;0,S314+1,0),0)</f>
        <v>0</v>
      </c>
      <c r="U314" s="213">
        <f>IF(U$2&lt;=analysis_period,IF(SUM($C637:U637)&gt;0,T314+1,0),0)</f>
        <v>0</v>
      </c>
      <c r="V314" s="213">
        <f>IF(V$2&lt;=analysis_period,IF(SUM($C637:V637)&gt;0,U314+1,0),0)</f>
        <v>0</v>
      </c>
      <c r="W314" s="213">
        <f>IF(W$2&lt;=analysis_period,IF(SUM($C637:W637)&gt;0,V314+1,0),0)</f>
        <v>0</v>
      </c>
      <c r="X314" s="213">
        <f>IF(X$2&lt;=analysis_period,IF(SUM($C637:X637)&gt;0,W314+1,0),0)</f>
        <v>0</v>
      </c>
      <c r="Y314" s="213">
        <f>IF(Y$2&lt;=analysis_period,IF(SUM($C637:Y637)&gt;0,X314+1,0),0)</f>
        <v>0</v>
      </c>
      <c r="Z314" s="213">
        <f>IF(Z$2&lt;=analysis_period,IF(SUM($C637:Z637)&gt;0,Y314+1,0),0)</f>
        <v>0</v>
      </c>
      <c r="AA314" s="213">
        <f>IF(AA$2&lt;=analysis_period,IF(SUM($C637:AA637)&gt;0,Z314+1,0),0)</f>
        <v>0</v>
      </c>
      <c r="AB314" s="213">
        <f>IF(AB$2&lt;=analysis_period,IF(SUM($C637:AB637)&gt;0,AA314+1,0),0)</f>
        <v>0</v>
      </c>
      <c r="AC314" s="213">
        <f>IF(AC$2&lt;=analysis_period,IF(SUM($C637:AC637)&gt;0,AB314+1,0),0)</f>
        <v>0</v>
      </c>
      <c r="AD314" s="213">
        <f>IF(AD$2&lt;=analysis_period,IF(SUM($C637:AD637)&gt;0,AC314+1,0),0)</f>
        <v>0</v>
      </c>
      <c r="AE314" s="213">
        <f>IF(AE$2&lt;=analysis_period,IF(SUM($C637:AE637)&gt;0,AD314+1,0),0)</f>
        <v>0</v>
      </c>
      <c r="AF314" s="213">
        <f>IF(AF$2&lt;=analysis_period,IF(SUM($C637:AF637)&gt;0,AE314+1,0),0)</f>
        <v>0</v>
      </c>
      <c r="AG314" s="213">
        <f>IF(AG$2&lt;=analysis_period,IF(SUM($C637:AG637)&gt;0,AF314+1,0),0)</f>
        <v>0</v>
      </c>
      <c r="AH314" s="213">
        <f>IF(AH$2&lt;=analysis_period,IF(SUM($C637:AH637)&gt;0,AG314+1,0),0)</f>
        <v>0</v>
      </c>
      <c r="AI314" s="213">
        <f>IF(AI$2&lt;=analysis_period,IF(SUM($C637:AI637)&gt;0,AH314+1,0),0)</f>
        <v>0</v>
      </c>
      <c r="AJ314" s="213">
        <f>IF(AJ$2&lt;=analysis_period,IF(SUM($C637:AJ637)&gt;0,AI314+1,0),0)</f>
        <v>0</v>
      </c>
      <c r="AK314" s="213">
        <f>IF(AK$2&lt;=analysis_period,IF(SUM($C637:AK637)&gt;0,AJ314+1,0),0)</f>
        <v>0</v>
      </c>
      <c r="AL314" s="213">
        <f>IF(AL$2&lt;=analysis_period,IF(SUM($C637:AL637)&gt;0,AK314+1,0),0)</f>
        <v>0</v>
      </c>
      <c r="AM314" s="213">
        <f>IF(AM$2&lt;=analysis_period,IF(SUM($C637:AM637)&gt;0,AL314+1,0),0)</f>
        <v>0</v>
      </c>
      <c r="AN314" s="213">
        <f>IF(AN$2&lt;=analysis_period,IF(SUM($C637:AN637)&gt;0,AM314+1,0),0)</f>
        <v>0</v>
      </c>
      <c r="AO314" s="213">
        <f>IF(AO$2&lt;=analysis_period,IF(SUM($C637:AO637)&gt;0,AN314+1,0),0)</f>
        <v>0</v>
      </c>
      <c r="AP314" s="213">
        <f>IF(AP$2&lt;=analysis_period,IF(SUM($C637:AP637)&gt;0,AO314+1,0),0)</f>
        <v>0</v>
      </c>
    </row>
    <row r="315" spans="1:42" x14ac:dyDescent="0.2">
      <c r="A315" s="16">
        <f t="shared" si="139"/>
        <v>7</v>
      </c>
      <c r="B315" s="4">
        <v>0</v>
      </c>
      <c r="C315" s="213">
        <f>IF(C$2&lt;=analysis_period,IF(SUM($C638:C638)&gt;0,B315+1,0),0)</f>
        <v>0</v>
      </c>
      <c r="D315" s="213">
        <f>IF(D$2&lt;=analysis_period,IF(SUM($C638:D638)&gt;0,C315+1,0),0)</f>
        <v>0</v>
      </c>
      <c r="E315" s="213">
        <f>IF(E$2&lt;=analysis_period,IF(SUM($C638:E638)&gt;0,D315+1,0),0)</f>
        <v>0</v>
      </c>
      <c r="F315" s="213">
        <f>IF(F$2&lt;=analysis_period,IF(SUM($C638:F638)&gt;0,E315+1,0),0)</f>
        <v>0</v>
      </c>
      <c r="G315" s="213">
        <f>IF(G$2&lt;=analysis_period,IF(SUM($C638:G638)&gt;0,F315+1,0),0)</f>
        <v>0</v>
      </c>
      <c r="H315" s="213">
        <f>IF(H$2&lt;=analysis_period,IF(SUM($C638:H638)&gt;0,G315+1,0),0)</f>
        <v>0</v>
      </c>
      <c r="I315" s="213">
        <f>IF(I$2&lt;=analysis_period,IF(SUM($C638:I638)&gt;0,H315+1,0),0)</f>
        <v>0</v>
      </c>
      <c r="J315" s="213">
        <f>IF(J$2&lt;=analysis_period,IF(SUM($C638:J638)&gt;0,I315+1,0),0)</f>
        <v>0</v>
      </c>
      <c r="K315" s="213">
        <f>IF(K$2&lt;=analysis_period,IF(SUM($C638:K638)&gt;0,J315+1,0),0)</f>
        <v>0</v>
      </c>
      <c r="L315" s="213">
        <f>IF(L$2&lt;=analysis_period,IF(SUM($C638:L638)&gt;0,K315+1,0),0)</f>
        <v>0</v>
      </c>
      <c r="M315" s="213">
        <f>IF(M$2&lt;=analysis_period,IF(SUM($C638:M638)&gt;0,L315+1,0),0)</f>
        <v>0</v>
      </c>
      <c r="N315" s="213">
        <f>IF(N$2&lt;=analysis_period,IF(SUM($C638:N638)&gt;0,M315+1,0),0)</f>
        <v>0</v>
      </c>
      <c r="O315" s="213">
        <f>IF(O$2&lt;=analysis_period,IF(SUM($C638:O638)&gt;0,N315+1,0),0)</f>
        <v>0</v>
      </c>
      <c r="P315" s="213">
        <f>IF(P$2&lt;=analysis_period,IF(SUM($C638:P638)&gt;0,O315+1,0),0)</f>
        <v>0</v>
      </c>
      <c r="Q315" s="213">
        <f>IF(Q$2&lt;=analysis_period,IF(SUM($C638:Q638)&gt;0,P315+1,0),0)</f>
        <v>0</v>
      </c>
      <c r="R315" s="213">
        <f>IF(R$2&lt;=analysis_period,IF(SUM($C638:R638)&gt;0,Q315+1,0),0)</f>
        <v>0</v>
      </c>
      <c r="S315" s="213">
        <f>IF(S$2&lt;=analysis_period,IF(SUM($C638:S638)&gt;0,R315+1,0),0)</f>
        <v>0</v>
      </c>
      <c r="T315" s="213">
        <f>IF(T$2&lt;=analysis_period,IF(SUM($C638:T638)&gt;0,S315+1,0),0)</f>
        <v>0</v>
      </c>
      <c r="U315" s="213">
        <f>IF(U$2&lt;=analysis_period,IF(SUM($C638:U638)&gt;0,T315+1,0),0)</f>
        <v>0</v>
      </c>
      <c r="V315" s="213">
        <f>IF(V$2&lt;=analysis_period,IF(SUM($C638:V638)&gt;0,U315+1,0),0)</f>
        <v>0</v>
      </c>
      <c r="W315" s="213">
        <f>IF(W$2&lt;=analysis_period,IF(SUM($C638:W638)&gt;0,V315+1,0),0)</f>
        <v>0</v>
      </c>
      <c r="X315" s="213">
        <f>IF(X$2&lt;=analysis_period,IF(SUM($C638:X638)&gt;0,W315+1,0),0)</f>
        <v>0</v>
      </c>
      <c r="Y315" s="213">
        <f>IF(Y$2&lt;=analysis_period,IF(SUM($C638:Y638)&gt;0,X315+1,0),0)</f>
        <v>0</v>
      </c>
      <c r="Z315" s="213">
        <f>IF(Z$2&lt;=analysis_period,IF(SUM($C638:Z638)&gt;0,Y315+1,0),0)</f>
        <v>0</v>
      </c>
      <c r="AA315" s="213">
        <f>IF(AA$2&lt;=analysis_period,IF(SUM($C638:AA638)&gt;0,Z315+1,0),0)</f>
        <v>0</v>
      </c>
      <c r="AB315" s="213">
        <f>IF(AB$2&lt;=analysis_period,IF(SUM($C638:AB638)&gt;0,AA315+1,0),0)</f>
        <v>0</v>
      </c>
      <c r="AC315" s="213">
        <f>IF(AC$2&lt;=analysis_period,IF(SUM($C638:AC638)&gt;0,AB315+1,0),0)</f>
        <v>0</v>
      </c>
      <c r="AD315" s="213">
        <f>IF(AD$2&lt;=analysis_period,IF(SUM($C638:AD638)&gt;0,AC315+1,0),0)</f>
        <v>0</v>
      </c>
      <c r="AE315" s="213">
        <f>IF(AE$2&lt;=analysis_period,IF(SUM($C638:AE638)&gt;0,AD315+1,0),0)</f>
        <v>0</v>
      </c>
      <c r="AF315" s="213">
        <f>IF(AF$2&lt;=analysis_period,IF(SUM($C638:AF638)&gt;0,AE315+1,0),0)</f>
        <v>0</v>
      </c>
      <c r="AG315" s="213">
        <f>IF(AG$2&lt;=analysis_period,IF(SUM($C638:AG638)&gt;0,AF315+1,0),0)</f>
        <v>0</v>
      </c>
      <c r="AH315" s="213">
        <f>IF(AH$2&lt;=analysis_period,IF(SUM($C638:AH638)&gt;0,AG315+1,0),0)</f>
        <v>0</v>
      </c>
      <c r="AI315" s="213">
        <f>IF(AI$2&lt;=analysis_period,IF(SUM($C638:AI638)&gt;0,AH315+1,0),0)</f>
        <v>0</v>
      </c>
      <c r="AJ315" s="213">
        <f>IF(AJ$2&lt;=analysis_period,IF(SUM($C638:AJ638)&gt;0,AI315+1,0),0)</f>
        <v>0</v>
      </c>
      <c r="AK315" s="213">
        <f>IF(AK$2&lt;=analysis_period,IF(SUM($C638:AK638)&gt;0,AJ315+1,0),0)</f>
        <v>0</v>
      </c>
      <c r="AL315" s="213">
        <f>IF(AL$2&lt;=analysis_period,IF(SUM($C638:AL638)&gt;0,AK315+1,0),0)</f>
        <v>0</v>
      </c>
      <c r="AM315" s="213">
        <f>IF(AM$2&lt;=analysis_period,IF(SUM($C638:AM638)&gt;0,AL315+1,0),0)</f>
        <v>0</v>
      </c>
      <c r="AN315" s="213">
        <f>IF(AN$2&lt;=analysis_period,IF(SUM($C638:AN638)&gt;0,AM315+1,0),0)</f>
        <v>0</v>
      </c>
      <c r="AO315" s="213">
        <f>IF(AO$2&lt;=analysis_period,IF(SUM($C638:AO638)&gt;0,AN315+1,0),0)</f>
        <v>0</v>
      </c>
      <c r="AP315" s="213">
        <f>IF(AP$2&lt;=analysis_period,IF(SUM($C638:AP638)&gt;0,AO315+1,0),0)</f>
        <v>0</v>
      </c>
    </row>
    <row r="316" spans="1:42" x14ac:dyDescent="0.2">
      <c r="A316" s="16">
        <f t="shared" si="139"/>
        <v>8</v>
      </c>
      <c r="B316" s="4">
        <v>0</v>
      </c>
      <c r="C316" s="213">
        <f>IF(C$2&lt;=analysis_period,IF(SUM($C639:C639)&gt;0,B316+1,0),0)</f>
        <v>0</v>
      </c>
      <c r="D316" s="213">
        <f>IF(D$2&lt;=analysis_period,IF(SUM($C639:D639)&gt;0,C316+1,0),0)</f>
        <v>0</v>
      </c>
      <c r="E316" s="213">
        <f>IF(E$2&lt;=analysis_period,IF(SUM($C639:E639)&gt;0,D316+1,0),0)</f>
        <v>0</v>
      </c>
      <c r="F316" s="213">
        <f>IF(F$2&lt;=analysis_period,IF(SUM($C639:F639)&gt;0,E316+1,0),0)</f>
        <v>0</v>
      </c>
      <c r="G316" s="213">
        <f>IF(G$2&lt;=analysis_period,IF(SUM($C639:G639)&gt;0,F316+1,0),0)</f>
        <v>0</v>
      </c>
      <c r="H316" s="213">
        <f>IF(H$2&lt;=analysis_period,IF(SUM($C639:H639)&gt;0,G316+1,0),0)</f>
        <v>0</v>
      </c>
      <c r="I316" s="213">
        <f>IF(I$2&lt;=analysis_period,IF(SUM($C639:I639)&gt;0,H316+1,0),0)</f>
        <v>0</v>
      </c>
      <c r="J316" s="213">
        <f>IF(J$2&lt;=analysis_period,IF(SUM($C639:J639)&gt;0,I316+1,0),0)</f>
        <v>0</v>
      </c>
      <c r="K316" s="213">
        <f>IF(K$2&lt;=analysis_period,IF(SUM($C639:K639)&gt;0,J316+1,0),0)</f>
        <v>0</v>
      </c>
      <c r="L316" s="213">
        <f>IF(L$2&lt;=analysis_period,IF(SUM($C639:L639)&gt;0,K316+1,0),0)</f>
        <v>0</v>
      </c>
      <c r="M316" s="213">
        <f>IF(M$2&lt;=analysis_period,IF(SUM($C639:M639)&gt;0,L316+1,0),0)</f>
        <v>0</v>
      </c>
      <c r="N316" s="213">
        <f>IF(N$2&lt;=analysis_period,IF(SUM($C639:N639)&gt;0,M316+1,0),0)</f>
        <v>0</v>
      </c>
      <c r="O316" s="213">
        <f>IF(O$2&lt;=analysis_period,IF(SUM($C639:O639)&gt;0,N316+1,0),0)</f>
        <v>0</v>
      </c>
      <c r="P316" s="213">
        <f>IF(P$2&lt;=analysis_period,IF(SUM($C639:P639)&gt;0,O316+1,0),0)</f>
        <v>0</v>
      </c>
      <c r="Q316" s="213">
        <f>IF(Q$2&lt;=analysis_period,IF(SUM($C639:Q639)&gt;0,P316+1,0),0)</f>
        <v>0</v>
      </c>
      <c r="R316" s="213">
        <f>IF(R$2&lt;=analysis_period,IF(SUM($C639:R639)&gt;0,Q316+1,0),0)</f>
        <v>0</v>
      </c>
      <c r="S316" s="213">
        <f>IF(S$2&lt;=analysis_period,IF(SUM($C639:S639)&gt;0,R316+1,0),0)</f>
        <v>0</v>
      </c>
      <c r="T316" s="213">
        <f>IF(T$2&lt;=analysis_period,IF(SUM($C639:T639)&gt;0,S316+1,0),0)</f>
        <v>0</v>
      </c>
      <c r="U316" s="213">
        <f>IF(U$2&lt;=analysis_period,IF(SUM($C639:U639)&gt;0,T316+1,0),0)</f>
        <v>0</v>
      </c>
      <c r="V316" s="213">
        <f>IF(V$2&lt;=analysis_period,IF(SUM($C639:V639)&gt;0,U316+1,0),0)</f>
        <v>0</v>
      </c>
      <c r="W316" s="213">
        <f>IF(W$2&lt;=analysis_period,IF(SUM($C639:W639)&gt;0,V316+1,0),0)</f>
        <v>0</v>
      </c>
      <c r="X316" s="213">
        <f>IF(X$2&lt;=analysis_period,IF(SUM($C639:X639)&gt;0,W316+1,0),0)</f>
        <v>0</v>
      </c>
      <c r="Y316" s="213">
        <f>IF(Y$2&lt;=analysis_period,IF(SUM($C639:Y639)&gt;0,X316+1,0),0)</f>
        <v>0</v>
      </c>
      <c r="Z316" s="213">
        <f>IF(Z$2&lt;=analysis_period,IF(SUM($C639:Z639)&gt;0,Y316+1,0),0)</f>
        <v>0</v>
      </c>
      <c r="AA316" s="213">
        <f>IF(AA$2&lt;=analysis_period,IF(SUM($C639:AA639)&gt;0,Z316+1,0),0)</f>
        <v>0</v>
      </c>
      <c r="AB316" s="213">
        <f>IF(AB$2&lt;=analysis_period,IF(SUM($C639:AB639)&gt;0,AA316+1,0),0)</f>
        <v>0</v>
      </c>
      <c r="AC316" s="213">
        <f>IF(AC$2&lt;=analysis_period,IF(SUM($C639:AC639)&gt;0,AB316+1,0),0)</f>
        <v>0</v>
      </c>
      <c r="AD316" s="213">
        <f>IF(AD$2&lt;=analysis_period,IF(SUM($C639:AD639)&gt;0,AC316+1,0),0)</f>
        <v>0</v>
      </c>
      <c r="AE316" s="213">
        <f>IF(AE$2&lt;=analysis_period,IF(SUM($C639:AE639)&gt;0,AD316+1,0),0)</f>
        <v>0</v>
      </c>
      <c r="AF316" s="213">
        <f>IF(AF$2&lt;=analysis_period,IF(SUM($C639:AF639)&gt;0,AE316+1,0),0)</f>
        <v>0</v>
      </c>
      <c r="AG316" s="213">
        <f>IF(AG$2&lt;=analysis_period,IF(SUM($C639:AG639)&gt;0,AF316+1,0),0)</f>
        <v>0</v>
      </c>
      <c r="AH316" s="213">
        <f>IF(AH$2&lt;=analysis_period,IF(SUM($C639:AH639)&gt;0,AG316+1,0),0)</f>
        <v>0</v>
      </c>
      <c r="AI316" s="213">
        <f>IF(AI$2&lt;=analysis_period,IF(SUM($C639:AI639)&gt;0,AH316+1,0),0)</f>
        <v>0</v>
      </c>
      <c r="AJ316" s="213">
        <f>IF(AJ$2&lt;=analysis_period,IF(SUM($C639:AJ639)&gt;0,AI316+1,0),0)</f>
        <v>0</v>
      </c>
      <c r="AK316" s="213">
        <f>IF(AK$2&lt;=analysis_period,IF(SUM($C639:AK639)&gt;0,AJ316+1,0),0)</f>
        <v>0</v>
      </c>
      <c r="AL316" s="213">
        <f>IF(AL$2&lt;=analysis_period,IF(SUM($C639:AL639)&gt;0,AK316+1,0),0)</f>
        <v>0</v>
      </c>
      <c r="AM316" s="213">
        <f>IF(AM$2&lt;=analysis_period,IF(SUM($C639:AM639)&gt;0,AL316+1,0),0)</f>
        <v>0</v>
      </c>
      <c r="AN316" s="213">
        <f>IF(AN$2&lt;=analysis_period,IF(SUM($C639:AN639)&gt;0,AM316+1,0),0)</f>
        <v>0</v>
      </c>
      <c r="AO316" s="213">
        <f>IF(AO$2&lt;=analysis_period,IF(SUM($C639:AO639)&gt;0,AN316+1,0),0)</f>
        <v>0</v>
      </c>
      <c r="AP316" s="213">
        <f>IF(AP$2&lt;=analysis_period,IF(SUM($C639:AP639)&gt;0,AO316+1,0),0)</f>
        <v>0</v>
      </c>
    </row>
    <row r="317" spans="1:42" x14ac:dyDescent="0.2">
      <c r="A317" s="16">
        <f>A316+1</f>
        <v>9</v>
      </c>
      <c r="B317" s="4">
        <v>0</v>
      </c>
      <c r="C317" s="213">
        <f>IF(C$2&lt;=analysis_period,IF(SUM($C640:C640)&gt;0,B317+1,0),0)</f>
        <v>0</v>
      </c>
      <c r="D317" s="213">
        <f>IF(D$2&lt;=analysis_period,IF(SUM($C640:D640)&gt;0,C317+1,0),0)</f>
        <v>0</v>
      </c>
      <c r="E317" s="213">
        <f>IF(E$2&lt;=analysis_period,IF(SUM($C640:E640)&gt;0,D317+1,0),0)</f>
        <v>0</v>
      </c>
      <c r="F317" s="213">
        <f>IF(F$2&lt;=analysis_period,IF(SUM($C640:F640)&gt;0,E317+1,0),0)</f>
        <v>0</v>
      </c>
      <c r="G317" s="213">
        <f>IF(G$2&lt;=analysis_period,IF(SUM($C640:G640)&gt;0,F317+1,0),0)</f>
        <v>0</v>
      </c>
      <c r="H317" s="213">
        <f>IF(H$2&lt;=analysis_period,IF(SUM($C640:H640)&gt;0,G317+1,0),0)</f>
        <v>0</v>
      </c>
      <c r="I317" s="213">
        <f>IF(I$2&lt;=analysis_period,IF(SUM($C640:I640)&gt;0,H317+1,0),0)</f>
        <v>0</v>
      </c>
      <c r="J317" s="213">
        <f>IF(J$2&lt;=analysis_period,IF(SUM($C640:J640)&gt;0,I317+1,0),0)</f>
        <v>0</v>
      </c>
      <c r="K317" s="213">
        <f>IF(K$2&lt;=analysis_period,IF(SUM($C640:K640)&gt;0,J317+1,0),0)</f>
        <v>0</v>
      </c>
      <c r="L317" s="213">
        <f>IF(L$2&lt;=analysis_period,IF(SUM($C640:L640)&gt;0,K317+1,0),0)</f>
        <v>0</v>
      </c>
      <c r="M317" s="213">
        <f>IF(M$2&lt;=analysis_period,IF(SUM($C640:M640)&gt;0,L317+1,0),0)</f>
        <v>0</v>
      </c>
      <c r="N317" s="213">
        <f>IF(N$2&lt;=analysis_period,IF(SUM($C640:N640)&gt;0,M317+1,0),0)</f>
        <v>0</v>
      </c>
      <c r="O317" s="213">
        <f>IF(O$2&lt;=analysis_period,IF(SUM($C640:O640)&gt;0,N317+1,0),0)</f>
        <v>0</v>
      </c>
      <c r="P317" s="213">
        <f>IF(P$2&lt;=analysis_period,IF(SUM($C640:P640)&gt;0,O317+1,0),0)</f>
        <v>0</v>
      </c>
      <c r="Q317" s="213">
        <f>IF(Q$2&lt;=analysis_period,IF(SUM($C640:Q640)&gt;0,P317+1,0),0)</f>
        <v>0</v>
      </c>
      <c r="R317" s="213">
        <f>IF(R$2&lt;=analysis_period,IF(SUM($C640:R640)&gt;0,Q317+1,0),0)</f>
        <v>0</v>
      </c>
      <c r="S317" s="213">
        <f>IF(S$2&lt;=analysis_period,IF(SUM($C640:S640)&gt;0,R317+1,0),0)</f>
        <v>0</v>
      </c>
      <c r="T317" s="213">
        <f>IF(T$2&lt;=analysis_period,IF(SUM($C640:T640)&gt;0,S317+1,0),0)</f>
        <v>0</v>
      </c>
      <c r="U317" s="213">
        <f>IF(U$2&lt;=analysis_period,IF(SUM($C640:U640)&gt;0,T317+1,0),0)</f>
        <v>0</v>
      </c>
      <c r="V317" s="213">
        <f>IF(V$2&lt;=analysis_period,IF(SUM($C640:V640)&gt;0,U317+1,0),0)</f>
        <v>0</v>
      </c>
      <c r="W317" s="213">
        <f>IF(W$2&lt;=analysis_period,IF(SUM($C640:W640)&gt;0,V317+1,0),0)</f>
        <v>0</v>
      </c>
      <c r="X317" s="213">
        <f>IF(X$2&lt;=analysis_period,IF(SUM($C640:X640)&gt;0,W317+1,0),0)</f>
        <v>0</v>
      </c>
      <c r="Y317" s="213">
        <f>IF(Y$2&lt;=analysis_period,IF(SUM($C640:Y640)&gt;0,X317+1,0),0)</f>
        <v>0</v>
      </c>
      <c r="Z317" s="213">
        <f>IF(Z$2&lt;=analysis_period,IF(SUM($C640:Z640)&gt;0,Y317+1,0),0)</f>
        <v>0</v>
      </c>
      <c r="AA317" s="213">
        <f>IF(AA$2&lt;=analysis_period,IF(SUM($C640:AA640)&gt;0,Z317+1,0),0)</f>
        <v>0</v>
      </c>
      <c r="AB317" s="213">
        <f>IF(AB$2&lt;=analysis_period,IF(SUM($C640:AB640)&gt;0,AA317+1,0),0)</f>
        <v>0</v>
      </c>
      <c r="AC317" s="213">
        <f>IF(AC$2&lt;=analysis_period,IF(SUM($C640:AC640)&gt;0,AB317+1,0),0)</f>
        <v>0</v>
      </c>
      <c r="AD317" s="213">
        <f>IF(AD$2&lt;=analysis_period,IF(SUM($C640:AD640)&gt;0,AC317+1,0),0)</f>
        <v>0</v>
      </c>
      <c r="AE317" s="213">
        <f>IF(AE$2&lt;=analysis_period,IF(SUM($C640:AE640)&gt;0,AD317+1,0),0)</f>
        <v>0</v>
      </c>
      <c r="AF317" s="213">
        <f>IF(AF$2&lt;=analysis_period,IF(SUM($C640:AF640)&gt;0,AE317+1,0),0)</f>
        <v>0</v>
      </c>
      <c r="AG317" s="213">
        <f>IF(AG$2&lt;=analysis_period,IF(SUM($C640:AG640)&gt;0,AF317+1,0),0)</f>
        <v>0</v>
      </c>
      <c r="AH317" s="213">
        <f>IF(AH$2&lt;=analysis_period,IF(SUM($C640:AH640)&gt;0,AG317+1,0),0)</f>
        <v>0</v>
      </c>
      <c r="AI317" s="213">
        <f>IF(AI$2&lt;=analysis_period,IF(SUM($C640:AI640)&gt;0,AH317+1,0),0)</f>
        <v>0</v>
      </c>
      <c r="AJ317" s="213">
        <f>IF(AJ$2&lt;=analysis_period,IF(SUM($C640:AJ640)&gt;0,AI317+1,0),0)</f>
        <v>0</v>
      </c>
      <c r="AK317" s="213">
        <f>IF(AK$2&lt;=analysis_period,IF(SUM($C640:AK640)&gt;0,AJ317+1,0),0)</f>
        <v>0</v>
      </c>
      <c r="AL317" s="213">
        <f>IF(AL$2&lt;=analysis_period,IF(SUM($C640:AL640)&gt;0,AK317+1,0),0)</f>
        <v>0</v>
      </c>
      <c r="AM317" s="213">
        <f>IF(AM$2&lt;=analysis_period,IF(SUM($C640:AM640)&gt;0,AL317+1,0),0)</f>
        <v>0</v>
      </c>
      <c r="AN317" s="213">
        <f>IF(AN$2&lt;=analysis_period,IF(SUM($C640:AN640)&gt;0,AM317+1,0),0)</f>
        <v>0</v>
      </c>
      <c r="AO317" s="213">
        <f>IF(AO$2&lt;=analysis_period,IF(SUM($C640:AO640)&gt;0,AN317+1,0),0)</f>
        <v>0</v>
      </c>
      <c r="AP317" s="213">
        <f>IF(AP$2&lt;=analysis_period,IF(SUM($C640:AP640)&gt;0,AO317+1,0),0)</f>
        <v>0</v>
      </c>
    </row>
    <row r="318" spans="1:42" x14ac:dyDescent="0.2">
      <c r="A318" s="16">
        <f t="shared" si="139"/>
        <v>10</v>
      </c>
      <c r="B318" s="4">
        <v>0</v>
      </c>
      <c r="C318" s="213">
        <f>IF(C$2&lt;=analysis_period,IF(SUM($C641:C641)&gt;0,B318+1,0),0)</f>
        <v>0</v>
      </c>
      <c r="D318" s="213">
        <f>IF(D$2&lt;=analysis_period,IF(SUM($C641:D641)&gt;0,C318+1,0),0)</f>
        <v>0</v>
      </c>
      <c r="E318" s="213">
        <f>IF(E$2&lt;=analysis_period,IF(SUM($C641:E641)&gt;0,D318+1,0),0)</f>
        <v>0</v>
      </c>
      <c r="F318" s="213">
        <f>IF(F$2&lt;=analysis_period,IF(SUM($C641:F641)&gt;0,E318+1,0),0)</f>
        <v>0</v>
      </c>
      <c r="G318" s="213">
        <f>IF(G$2&lt;=analysis_period,IF(SUM($C641:G641)&gt;0,F318+1,0),0)</f>
        <v>0</v>
      </c>
      <c r="H318" s="213">
        <f>IF(H$2&lt;=analysis_period,IF(SUM($C641:H641)&gt;0,G318+1,0),0)</f>
        <v>0</v>
      </c>
      <c r="I318" s="213">
        <f>IF(I$2&lt;=analysis_period,IF(SUM($C641:I641)&gt;0,H318+1,0),0)</f>
        <v>0</v>
      </c>
      <c r="J318" s="213">
        <f>IF(J$2&lt;=analysis_period,IF(SUM($C641:J641)&gt;0,I318+1,0),0)</f>
        <v>0</v>
      </c>
      <c r="K318" s="213">
        <f>IF(K$2&lt;=analysis_period,IF(SUM($C641:K641)&gt;0,J318+1,0),0)</f>
        <v>0</v>
      </c>
      <c r="L318" s="213">
        <f>IF(L$2&lt;=analysis_period,IF(SUM($C641:L641)&gt;0,K318+1,0),0)</f>
        <v>0</v>
      </c>
      <c r="M318" s="213">
        <f>IF(M$2&lt;=analysis_period,IF(SUM($C641:M641)&gt;0,L318+1,0),0)</f>
        <v>0</v>
      </c>
      <c r="N318" s="213">
        <f>IF(N$2&lt;=analysis_period,IF(SUM($C641:N641)&gt;0,M318+1,0),0)</f>
        <v>0</v>
      </c>
      <c r="O318" s="213">
        <f>IF(O$2&lt;=analysis_period,IF(SUM($C641:O641)&gt;0,N318+1,0),0)</f>
        <v>0</v>
      </c>
      <c r="P318" s="213">
        <f>IF(P$2&lt;=analysis_period,IF(SUM($C641:P641)&gt;0,O318+1,0),0)</f>
        <v>0</v>
      </c>
      <c r="Q318" s="213">
        <f>IF(Q$2&lt;=analysis_period,IF(SUM($C641:Q641)&gt;0,P318+1,0),0)</f>
        <v>0</v>
      </c>
      <c r="R318" s="213">
        <f>IF(R$2&lt;=analysis_period,IF(SUM($C641:R641)&gt;0,Q318+1,0),0)</f>
        <v>0</v>
      </c>
      <c r="S318" s="213">
        <f>IF(S$2&lt;=analysis_period,IF(SUM($C641:S641)&gt;0,R318+1,0),0)</f>
        <v>0</v>
      </c>
      <c r="T318" s="213">
        <f>IF(T$2&lt;=analysis_period,IF(SUM($C641:T641)&gt;0,S318+1,0),0)</f>
        <v>0</v>
      </c>
      <c r="U318" s="213">
        <f>IF(U$2&lt;=analysis_period,IF(SUM($C641:U641)&gt;0,T318+1,0),0)</f>
        <v>0</v>
      </c>
      <c r="V318" s="213">
        <f>IF(V$2&lt;=analysis_period,IF(SUM($C641:V641)&gt;0,U318+1,0),0)</f>
        <v>0</v>
      </c>
      <c r="W318" s="213">
        <f>IF(W$2&lt;=analysis_period,IF(SUM($C641:W641)&gt;0,V318+1,0),0)</f>
        <v>0</v>
      </c>
      <c r="X318" s="213">
        <f>IF(X$2&lt;=analysis_period,IF(SUM($C641:X641)&gt;0,W318+1,0),0)</f>
        <v>0</v>
      </c>
      <c r="Y318" s="213">
        <f>IF(Y$2&lt;=analysis_period,IF(SUM($C641:Y641)&gt;0,X318+1,0),0)</f>
        <v>0</v>
      </c>
      <c r="Z318" s="213">
        <f>IF(Z$2&lt;=analysis_period,IF(SUM($C641:Z641)&gt;0,Y318+1,0),0)</f>
        <v>0</v>
      </c>
      <c r="AA318" s="213">
        <f>IF(AA$2&lt;=analysis_period,IF(SUM($C641:AA641)&gt;0,Z318+1,0),0)</f>
        <v>0</v>
      </c>
      <c r="AB318" s="213">
        <f>IF(AB$2&lt;=analysis_period,IF(SUM($C641:AB641)&gt;0,AA318+1,0),0)</f>
        <v>0</v>
      </c>
      <c r="AC318" s="213">
        <f>IF(AC$2&lt;=analysis_period,IF(SUM($C641:AC641)&gt;0,AB318+1,0),0)</f>
        <v>0</v>
      </c>
      <c r="AD318" s="213">
        <f>IF(AD$2&lt;=analysis_period,IF(SUM($C641:AD641)&gt;0,AC318+1,0),0)</f>
        <v>0</v>
      </c>
      <c r="AE318" s="213">
        <f>IF(AE$2&lt;=analysis_period,IF(SUM($C641:AE641)&gt;0,AD318+1,0),0)</f>
        <v>0</v>
      </c>
      <c r="AF318" s="213">
        <f>IF(AF$2&lt;=analysis_period,IF(SUM($C641:AF641)&gt;0,AE318+1,0),0)</f>
        <v>0</v>
      </c>
      <c r="AG318" s="213">
        <f>IF(AG$2&lt;=analysis_period,IF(SUM($C641:AG641)&gt;0,AF318+1,0),0)</f>
        <v>0</v>
      </c>
      <c r="AH318" s="213">
        <f>IF(AH$2&lt;=analysis_period,IF(SUM($C641:AH641)&gt;0,AG318+1,0),0)</f>
        <v>0</v>
      </c>
      <c r="AI318" s="213">
        <f>IF(AI$2&lt;=analysis_period,IF(SUM($C641:AI641)&gt;0,AH318+1,0),0)</f>
        <v>0</v>
      </c>
      <c r="AJ318" s="213">
        <f>IF(AJ$2&lt;=analysis_period,IF(SUM($C641:AJ641)&gt;0,AI318+1,0),0)</f>
        <v>0</v>
      </c>
      <c r="AK318" s="213">
        <f>IF(AK$2&lt;=analysis_period,IF(SUM($C641:AK641)&gt;0,AJ318+1,0),0)</f>
        <v>0</v>
      </c>
      <c r="AL318" s="213">
        <f>IF(AL$2&lt;=analysis_period,IF(SUM($C641:AL641)&gt;0,AK318+1,0),0)</f>
        <v>0</v>
      </c>
      <c r="AM318" s="213">
        <f>IF(AM$2&lt;=analysis_period,IF(SUM($C641:AM641)&gt;0,AL318+1,0),0)</f>
        <v>0</v>
      </c>
      <c r="AN318" s="213">
        <f>IF(AN$2&lt;=analysis_period,IF(SUM($C641:AN641)&gt;0,AM318+1,0),0)</f>
        <v>0</v>
      </c>
      <c r="AO318" s="213">
        <f>IF(AO$2&lt;=analysis_period,IF(SUM($C641:AO641)&gt;0,AN318+1,0),0)</f>
        <v>0</v>
      </c>
      <c r="AP318" s="213">
        <f>IF(AP$2&lt;=analysis_period,IF(SUM($C641:AP641)&gt;0,AO318+1,0),0)</f>
        <v>0</v>
      </c>
    </row>
    <row r="319" spans="1:42" x14ac:dyDescent="0.2">
      <c r="A319" s="3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row>
    <row r="320" spans="1:42" x14ac:dyDescent="0.2">
      <c r="A320" s="32" t="s">
        <v>79</v>
      </c>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16">
        <v>1</v>
      </c>
      <c r="B321" s="233">
        <f t="shared" ref="B321:B330" si="140">SUM(C321:AP321)</f>
        <v>0</v>
      </c>
      <c r="C321" s="235">
        <f t="shared" ref="C321:AP321" si="141">LOOKUP(C309,$B$279:$AP$279,$B$280:$AP$280)/100*$B632</f>
        <v>0</v>
      </c>
      <c r="D321" s="235">
        <f t="shared" si="141"/>
        <v>0</v>
      </c>
      <c r="E321" s="235">
        <f t="shared" si="141"/>
        <v>0</v>
      </c>
      <c r="F321" s="235">
        <f t="shared" si="141"/>
        <v>0</v>
      </c>
      <c r="G321" s="235">
        <f t="shared" si="141"/>
        <v>0</v>
      </c>
      <c r="H321" s="235">
        <f t="shared" si="141"/>
        <v>0</v>
      </c>
      <c r="I321" s="235">
        <f t="shared" si="141"/>
        <v>0</v>
      </c>
      <c r="J321" s="235">
        <f t="shared" si="141"/>
        <v>0</v>
      </c>
      <c r="K321" s="235">
        <f t="shared" si="141"/>
        <v>0</v>
      </c>
      <c r="L321" s="235">
        <f t="shared" si="141"/>
        <v>0</v>
      </c>
      <c r="M321" s="235">
        <f t="shared" si="141"/>
        <v>0</v>
      </c>
      <c r="N321" s="235">
        <f t="shared" si="141"/>
        <v>0</v>
      </c>
      <c r="O321" s="235">
        <f t="shared" si="141"/>
        <v>0</v>
      </c>
      <c r="P321" s="235">
        <f t="shared" si="141"/>
        <v>0</v>
      </c>
      <c r="Q321" s="235">
        <f t="shared" si="141"/>
        <v>0</v>
      </c>
      <c r="R321" s="235">
        <f t="shared" si="141"/>
        <v>0</v>
      </c>
      <c r="S321" s="235">
        <f t="shared" si="141"/>
        <v>0</v>
      </c>
      <c r="T321" s="235">
        <f t="shared" si="141"/>
        <v>0</v>
      </c>
      <c r="U321" s="235">
        <f t="shared" si="141"/>
        <v>0</v>
      </c>
      <c r="V321" s="235">
        <f t="shared" si="141"/>
        <v>0</v>
      </c>
      <c r="W321" s="235">
        <f t="shared" si="141"/>
        <v>0</v>
      </c>
      <c r="X321" s="235">
        <f t="shared" si="141"/>
        <v>0</v>
      </c>
      <c r="Y321" s="235">
        <f t="shared" si="141"/>
        <v>0</v>
      </c>
      <c r="Z321" s="235">
        <f t="shared" si="141"/>
        <v>0</v>
      </c>
      <c r="AA321" s="235">
        <f t="shared" si="141"/>
        <v>0</v>
      </c>
      <c r="AB321" s="235">
        <f t="shared" si="141"/>
        <v>0</v>
      </c>
      <c r="AC321" s="235">
        <f t="shared" si="141"/>
        <v>0</v>
      </c>
      <c r="AD321" s="235">
        <f t="shared" si="141"/>
        <v>0</v>
      </c>
      <c r="AE321" s="235">
        <f t="shared" si="141"/>
        <v>0</v>
      </c>
      <c r="AF321" s="235">
        <f t="shared" si="141"/>
        <v>0</v>
      </c>
      <c r="AG321" s="235">
        <f t="shared" si="141"/>
        <v>0</v>
      </c>
      <c r="AH321" s="235">
        <f t="shared" si="141"/>
        <v>0</v>
      </c>
      <c r="AI321" s="235">
        <f t="shared" si="141"/>
        <v>0</v>
      </c>
      <c r="AJ321" s="235">
        <f t="shared" si="141"/>
        <v>0</v>
      </c>
      <c r="AK321" s="235">
        <f t="shared" si="141"/>
        <v>0</v>
      </c>
      <c r="AL321" s="235">
        <f t="shared" si="141"/>
        <v>0</v>
      </c>
      <c r="AM321" s="235">
        <f t="shared" si="141"/>
        <v>0</v>
      </c>
      <c r="AN321" s="235">
        <f t="shared" si="141"/>
        <v>0</v>
      </c>
      <c r="AO321" s="235">
        <f t="shared" si="141"/>
        <v>0</v>
      </c>
      <c r="AP321" s="235">
        <f t="shared" si="141"/>
        <v>0</v>
      </c>
    </row>
    <row r="322" spans="1:42" x14ac:dyDescent="0.2">
      <c r="A322" s="16">
        <f>A321+1</f>
        <v>2</v>
      </c>
      <c r="B322" s="233">
        <f t="shared" si="140"/>
        <v>0</v>
      </c>
      <c r="C322" s="235">
        <f t="shared" ref="C322:AP322" si="142">LOOKUP(C310,$B$279:$AP$279,$B$280:$AP$280)/100*$B633</f>
        <v>0</v>
      </c>
      <c r="D322" s="235">
        <f t="shared" si="142"/>
        <v>0</v>
      </c>
      <c r="E322" s="235">
        <f t="shared" si="142"/>
        <v>0</v>
      </c>
      <c r="F322" s="235">
        <f t="shared" si="142"/>
        <v>0</v>
      </c>
      <c r="G322" s="235">
        <f t="shared" si="142"/>
        <v>0</v>
      </c>
      <c r="H322" s="235">
        <f t="shared" si="142"/>
        <v>0</v>
      </c>
      <c r="I322" s="235">
        <f t="shared" si="142"/>
        <v>0</v>
      </c>
      <c r="J322" s="235">
        <f t="shared" si="142"/>
        <v>0</v>
      </c>
      <c r="K322" s="235">
        <f t="shared" si="142"/>
        <v>0</v>
      </c>
      <c r="L322" s="235">
        <f t="shared" si="142"/>
        <v>0</v>
      </c>
      <c r="M322" s="235">
        <f t="shared" si="142"/>
        <v>0</v>
      </c>
      <c r="N322" s="235">
        <f t="shared" si="142"/>
        <v>0</v>
      </c>
      <c r="O322" s="235">
        <f t="shared" si="142"/>
        <v>0</v>
      </c>
      <c r="P322" s="235">
        <f t="shared" si="142"/>
        <v>0</v>
      </c>
      <c r="Q322" s="235">
        <f t="shared" si="142"/>
        <v>0</v>
      </c>
      <c r="R322" s="235">
        <f t="shared" si="142"/>
        <v>0</v>
      </c>
      <c r="S322" s="235">
        <f t="shared" si="142"/>
        <v>0</v>
      </c>
      <c r="T322" s="235">
        <f t="shared" si="142"/>
        <v>0</v>
      </c>
      <c r="U322" s="235">
        <f t="shared" si="142"/>
        <v>0</v>
      </c>
      <c r="V322" s="235">
        <f t="shared" si="142"/>
        <v>0</v>
      </c>
      <c r="W322" s="235">
        <f t="shared" si="142"/>
        <v>0</v>
      </c>
      <c r="X322" s="235">
        <f t="shared" si="142"/>
        <v>0</v>
      </c>
      <c r="Y322" s="235">
        <f t="shared" si="142"/>
        <v>0</v>
      </c>
      <c r="Z322" s="235">
        <f t="shared" si="142"/>
        <v>0</v>
      </c>
      <c r="AA322" s="235">
        <f t="shared" si="142"/>
        <v>0</v>
      </c>
      <c r="AB322" s="235">
        <f t="shared" si="142"/>
        <v>0</v>
      </c>
      <c r="AC322" s="235">
        <f t="shared" si="142"/>
        <v>0</v>
      </c>
      <c r="AD322" s="235">
        <f t="shared" si="142"/>
        <v>0</v>
      </c>
      <c r="AE322" s="235">
        <f t="shared" si="142"/>
        <v>0</v>
      </c>
      <c r="AF322" s="235">
        <f t="shared" si="142"/>
        <v>0</v>
      </c>
      <c r="AG322" s="235">
        <f t="shared" si="142"/>
        <v>0</v>
      </c>
      <c r="AH322" s="235">
        <f t="shared" si="142"/>
        <v>0</v>
      </c>
      <c r="AI322" s="235">
        <f t="shared" si="142"/>
        <v>0</v>
      </c>
      <c r="AJ322" s="235">
        <f t="shared" si="142"/>
        <v>0</v>
      </c>
      <c r="AK322" s="235">
        <f t="shared" si="142"/>
        <v>0</v>
      </c>
      <c r="AL322" s="235">
        <f t="shared" si="142"/>
        <v>0</v>
      </c>
      <c r="AM322" s="235">
        <f t="shared" si="142"/>
        <v>0</v>
      </c>
      <c r="AN322" s="235">
        <f t="shared" si="142"/>
        <v>0</v>
      </c>
      <c r="AO322" s="235">
        <f t="shared" si="142"/>
        <v>0</v>
      </c>
      <c r="AP322" s="235">
        <f t="shared" si="142"/>
        <v>0</v>
      </c>
    </row>
    <row r="323" spans="1:42" x14ac:dyDescent="0.2">
      <c r="A323" s="16">
        <f t="shared" ref="A323:A330" si="143">A322+1</f>
        <v>3</v>
      </c>
      <c r="B323" s="233">
        <f t="shared" si="140"/>
        <v>0</v>
      </c>
      <c r="C323" s="235">
        <f t="shared" ref="C323:AP323" si="144">LOOKUP(C311,$B$279:$AP$279,$B$280:$AP$280)/100*$B634</f>
        <v>0</v>
      </c>
      <c r="D323" s="235">
        <f t="shared" si="144"/>
        <v>0</v>
      </c>
      <c r="E323" s="235">
        <f t="shared" si="144"/>
        <v>0</v>
      </c>
      <c r="F323" s="235">
        <f t="shared" si="144"/>
        <v>0</v>
      </c>
      <c r="G323" s="235">
        <f t="shared" si="144"/>
        <v>0</v>
      </c>
      <c r="H323" s="235">
        <f t="shared" si="144"/>
        <v>0</v>
      </c>
      <c r="I323" s="235">
        <f t="shared" si="144"/>
        <v>0</v>
      </c>
      <c r="J323" s="235">
        <f t="shared" si="144"/>
        <v>0</v>
      </c>
      <c r="K323" s="235">
        <f t="shared" si="144"/>
        <v>0</v>
      </c>
      <c r="L323" s="235">
        <f t="shared" si="144"/>
        <v>0</v>
      </c>
      <c r="M323" s="235">
        <f t="shared" si="144"/>
        <v>0</v>
      </c>
      <c r="N323" s="235">
        <f t="shared" si="144"/>
        <v>0</v>
      </c>
      <c r="O323" s="235">
        <f t="shared" si="144"/>
        <v>0</v>
      </c>
      <c r="P323" s="235">
        <f t="shared" si="144"/>
        <v>0</v>
      </c>
      <c r="Q323" s="235">
        <f t="shared" si="144"/>
        <v>0</v>
      </c>
      <c r="R323" s="235">
        <f t="shared" si="144"/>
        <v>0</v>
      </c>
      <c r="S323" s="235">
        <f t="shared" si="144"/>
        <v>0</v>
      </c>
      <c r="T323" s="235">
        <f t="shared" si="144"/>
        <v>0</v>
      </c>
      <c r="U323" s="235">
        <f t="shared" si="144"/>
        <v>0</v>
      </c>
      <c r="V323" s="235">
        <f t="shared" si="144"/>
        <v>0</v>
      </c>
      <c r="W323" s="235">
        <f t="shared" si="144"/>
        <v>0</v>
      </c>
      <c r="X323" s="235">
        <f t="shared" si="144"/>
        <v>0</v>
      </c>
      <c r="Y323" s="235">
        <f t="shared" si="144"/>
        <v>0</v>
      </c>
      <c r="Z323" s="235">
        <f t="shared" si="144"/>
        <v>0</v>
      </c>
      <c r="AA323" s="235">
        <f t="shared" si="144"/>
        <v>0</v>
      </c>
      <c r="AB323" s="235">
        <f t="shared" si="144"/>
        <v>0</v>
      </c>
      <c r="AC323" s="235">
        <f t="shared" si="144"/>
        <v>0</v>
      </c>
      <c r="AD323" s="235">
        <f t="shared" si="144"/>
        <v>0</v>
      </c>
      <c r="AE323" s="235">
        <f t="shared" si="144"/>
        <v>0</v>
      </c>
      <c r="AF323" s="235">
        <f t="shared" si="144"/>
        <v>0</v>
      </c>
      <c r="AG323" s="235">
        <f t="shared" si="144"/>
        <v>0</v>
      </c>
      <c r="AH323" s="235">
        <f t="shared" si="144"/>
        <v>0</v>
      </c>
      <c r="AI323" s="235">
        <f t="shared" si="144"/>
        <v>0</v>
      </c>
      <c r="AJ323" s="235">
        <f t="shared" si="144"/>
        <v>0</v>
      </c>
      <c r="AK323" s="235">
        <f t="shared" si="144"/>
        <v>0</v>
      </c>
      <c r="AL323" s="235">
        <f t="shared" si="144"/>
        <v>0</v>
      </c>
      <c r="AM323" s="235">
        <f t="shared" si="144"/>
        <v>0</v>
      </c>
      <c r="AN323" s="235">
        <f t="shared" si="144"/>
        <v>0</v>
      </c>
      <c r="AO323" s="235">
        <f t="shared" si="144"/>
        <v>0</v>
      </c>
      <c r="AP323" s="235">
        <f t="shared" si="144"/>
        <v>0</v>
      </c>
    </row>
    <row r="324" spans="1:42" x14ac:dyDescent="0.2">
      <c r="A324" s="16">
        <f t="shared" si="143"/>
        <v>4</v>
      </c>
      <c r="B324" s="233">
        <f t="shared" si="140"/>
        <v>0</v>
      </c>
      <c r="C324" s="235">
        <f t="shared" ref="C324:AP324" si="145">LOOKUP(C312,$B$279:$AP$279,$B$280:$AP$280)/100*$B635</f>
        <v>0</v>
      </c>
      <c r="D324" s="235">
        <f t="shared" si="145"/>
        <v>0</v>
      </c>
      <c r="E324" s="235">
        <f t="shared" si="145"/>
        <v>0</v>
      </c>
      <c r="F324" s="235">
        <f t="shared" si="145"/>
        <v>0</v>
      </c>
      <c r="G324" s="235">
        <f t="shared" si="145"/>
        <v>0</v>
      </c>
      <c r="H324" s="235">
        <f t="shared" si="145"/>
        <v>0</v>
      </c>
      <c r="I324" s="235">
        <f t="shared" si="145"/>
        <v>0</v>
      </c>
      <c r="J324" s="235">
        <f t="shared" si="145"/>
        <v>0</v>
      </c>
      <c r="K324" s="235">
        <f t="shared" si="145"/>
        <v>0</v>
      </c>
      <c r="L324" s="235">
        <f t="shared" si="145"/>
        <v>0</v>
      </c>
      <c r="M324" s="235">
        <f t="shared" si="145"/>
        <v>0</v>
      </c>
      <c r="N324" s="235">
        <f t="shared" si="145"/>
        <v>0</v>
      </c>
      <c r="O324" s="235">
        <f t="shared" si="145"/>
        <v>0</v>
      </c>
      <c r="P324" s="235">
        <f t="shared" si="145"/>
        <v>0</v>
      </c>
      <c r="Q324" s="235">
        <f t="shared" si="145"/>
        <v>0</v>
      </c>
      <c r="R324" s="235">
        <f t="shared" si="145"/>
        <v>0</v>
      </c>
      <c r="S324" s="235">
        <f t="shared" si="145"/>
        <v>0</v>
      </c>
      <c r="T324" s="235">
        <f t="shared" si="145"/>
        <v>0</v>
      </c>
      <c r="U324" s="235">
        <f t="shared" si="145"/>
        <v>0</v>
      </c>
      <c r="V324" s="235">
        <f t="shared" si="145"/>
        <v>0</v>
      </c>
      <c r="W324" s="235">
        <f t="shared" si="145"/>
        <v>0</v>
      </c>
      <c r="X324" s="235">
        <f t="shared" si="145"/>
        <v>0</v>
      </c>
      <c r="Y324" s="235">
        <f t="shared" si="145"/>
        <v>0</v>
      </c>
      <c r="Z324" s="235">
        <f t="shared" si="145"/>
        <v>0</v>
      </c>
      <c r="AA324" s="235">
        <f t="shared" si="145"/>
        <v>0</v>
      </c>
      <c r="AB324" s="235">
        <f t="shared" si="145"/>
        <v>0</v>
      </c>
      <c r="AC324" s="235">
        <f t="shared" si="145"/>
        <v>0</v>
      </c>
      <c r="AD324" s="235">
        <f t="shared" si="145"/>
        <v>0</v>
      </c>
      <c r="AE324" s="235">
        <f t="shared" si="145"/>
        <v>0</v>
      </c>
      <c r="AF324" s="235">
        <f t="shared" si="145"/>
        <v>0</v>
      </c>
      <c r="AG324" s="235">
        <f t="shared" si="145"/>
        <v>0</v>
      </c>
      <c r="AH324" s="235">
        <f t="shared" si="145"/>
        <v>0</v>
      </c>
      <c r="AI324" s="235">
        <f t="shared" si="145"/>
        <v>0</v>
      </c>
      <c r="AJ324" s="235">
        <f t="shared" si="145"/>
        <v>0</v>
      </c>
      <c r="AK324" s="235">
        <f t="shared" si="145"/>
        <v>0</v>
      </c>
      <c r="AL324" s="235">
        <f t="shared" si="145"/>
        <v>0</v>
      </c>
      <c r="AM324" s="235">
        <f t="shared" si="145"/>
        <v>0</v>
      </c>
      <c r="AN324" s="235">
        <f t="shared" si="145"/>
        <v>0</v>
      </c>
      <c r="AO324" s="235">
        <f t="shared" si="145"/>
        <v>0</v>
      </c>
      <c r="AP324" s="235">
        <f t="shared" si="145"/>
        <v>0</v>
      </c>
    </row>
    <row r="325" spans="1:42" x14ac:dyDescent="0.2">
      <c r="A325" s="16">
        <f t="shared" si="143"/>
        <v>5</v>
      </c>
      <c r="B325" s="233">
        <f t="shared" si="140"/>
        <v>0</v>
      </c>
      <c r="C325" s="235">
        <f t="shared" ref="C325:AP325" si="146">LOOKUP(C313,$B$279:$AP$279,$B$280:$AP$280)/100*$B636</f>
        <v>0</v>
      </c>
      <c r="D325" s="235">
        <f t="shared" si="146"/>
        <v>0</v>
      </c>
      <c r="E325" s="235">
        <f t="shared" si="146"/>
        <v>0</v>
      </c>
      <c r="F325" s="235">
        <f t="shared" si="146"/>
        <v>0</v>
      </c>
      <c r="G325" s="235">
        <f t="shared" si="146"/>
        <v>0</v>
      </c>
      <c r="H325" s="235">
        <f t="shared" si="146"/>
        <v>0</v>
      </c>
      <c r="I325" s="235">
        <f t="shared" si="146"/>
        <v>0</v>
      </c>
      <c r="J325" s="235">
        <f t="shared" si="146"/>
        <v>0</v>
      </c>
      <c r="K325" s="235">
        <f t="shared" si="146"/>
        <v>0</v>
      </c>
      <c r="L325" s="235">
        <f t="shared" si="146"/>
        <v>0</v>
      </c>
      <c r="M325" s="235">
        <f t="shared" si="146"/>
        <v>0</v>
      </c>
      <c r="N325" s="235">
        <f t="shared" si="146"/>
        <v>0</v>
      </c>
      <c r="O325" s="235">
        <f t="shared" si="146"/>
        <v>0</v>
      </c>
      <c r="P325" s="235">
        <f t="shared" si="146"/>
        <v>0</v>
      </c>
      <c r="Q325" s="235">
        <f t="shared" si="146"/>
        <v>0</v>
      </c>
      <c r="R325" s="235">
        <f t="shared" si="146"/>
        <v>0</v>
      </c>
      <c r="S325" s="235">
        <f t="shared" si="146"/>
        <v>0</v>
      </c>
      <c r="T325" s="235">
        <f t="shared" si="146"/>
        <v>0</v>
      </c>
      <c r="U325" s="235">
        <f t="shared" si="146"/>
        <v>0</v>
      </c>
      <c r="V325" s="235">
        <f t="shared" si="146"/>
        <v>0</v>
      </c>
      <c r="W325" s="235">
        <f t="shared" si="146"/>
        <v>0</v>
      </c>
      <c r="X325" s="235">
        <f t="shared" si="146"/>
        <v>0</v>
      </c>
      <c r="Y325" s="235">
        <f t="shared" si="146"/>
        <v>0</v>
      </c>
      <c r="Z325" s="235">
        <f t="shared" si="146"/>
        <v>0</v>
      </c>
      <c r="AA325" s="235">
        <f t="shared" si="146"/>
        <v>0</v>
      </c>
      <c r="AB325" s="235">
        <f t="shared" si="146"/>
        <v>0</v>
      </c>
      <c r="AC325" s="235">
        <f t="shared" si="146"/>
        <v>0</v>
      </c>
      <c r="AD325" s="235">
        <f t="shared" si="146"/>
        <v>0</v>
      </c>
      <c r="AE325" s="235">
        <f t="shared" si="146"/>
        <v>0</v>
      </c>
      <c r="AF325" s="235">
        <f t="shared" si="146"/>
        <v>0</v>
      </c>
      <c r="AG325" s="235">
        <f t="shared" si="146"/>
        <v>0</v>
      </c>
      <c r="AH325" s="235">
        <f t="shared" si="146"/>
        <v>0</v>
      </c>
      <c r="AI325" s="235">
        <f t="shared" si="146"/>
        <v>0</v>
      </c>
      <c r="AJ325" s="235">
        <f t="shared" si="146"/>
        <v>0</v>
      </c>
      <c r="AK325" s="235">
        <f t="shared" si="146"/>
        <v>0</v>
      </c>
      <c r="AL325" s="235">
        <f t="shared" si="146"/>
        <v>0</v>
      </c>
      <c r="AM325" s="235">
        <f t="shared" si="146"/>
        <v>0</v>
      </c>
      <c r="AN325" s="235">
        <f t="shared" si="146"/>
        <v>0</v>
      </c>
      <c r="AO325" s="235">
        <f t="shared" si="146"/>
        <v>0</v>
      </c>
      <c r="AP325" s="235">
        <f t="shared" si="146"/>
        <v>0</v>
      </c>
    </row>
    <row r="326" spans="1:42" x14ac:dyDescent="0.2">
      <c r="A326" s="16">
        <f t="shared" si="143"/>
        <v>6</v>
      </c>
      <c r="B326" s="233">
        <f t="shared" si="140"/>
        <v>0</v>
      </c>
      <c r="C326" s="235">
        <f t="shared" ref="C326:AP326" si="147">LOOKUP(C314,$B$279:$AP$279,$B$280:$AP$280)/100*$B637</f>
        <v>0</v>
      </c>
      <c r="D326" s="235">
        <f t="shared" si="147"/>
        <v>0</v>
      </c>
      <c r="E326" s="235">
        <f t="shared" si="147"/>
        <v>0</v>
      </c>
      <c r="F326" s="235">
        <f t="shared" si="147"/>
        <v>0</v>
      </c>
      <c r="G326" s="235">
        <f t="shared" si="147"/>
        <v>0</v>
      </c>
      <c r="H326" s="235">
        <f t="shared" si="147"/>
        <v>0</v>
      </c>
      <c r="I326" s="235">
        <f t="shared" si="147"/>
        <v>0</v>
      </c>
      <c r="J326" s="235">
        <f t="shared" si="147"/>
        <v>0</v>
      </c>
      <c r="K326" s="235">
        <f t="shared" si="147"/>
        <v>0</v>
      </c>
      <c r="L326" s="235">
        <f t="shared" si="147"/>
        <v>0</v>
      </c>
      <c r="M326" s="235">
        <f t="shared" si="147"/>
        <v>0</v>
      </c>
      <c r="N326" s="235">
        <f t="shared" si="147"/>
        <v>0</v>
      </c>
      <c r="O326" s="235">
        <f t="shared" si="147"/>
        <v>0</v>
      </c>
      <c r="P326" s="235">
        <f t="shared" si="147"/>
        <v>0</v>
      </c>
      <c r="Q326" s="235">
        <f t="shared" si="147"/>
        <v>0</v>
      </c>
      <c r="R326" s="235">
        <f t="shared" si="147"/>
        <v>0</v>
      </c>
      <c r="S326" s="235">
        <f t="shared" si="147"/>
        <v>0</v>
      </c>
      <c r="T326" s="235">
        <f t="shared" si="147"/>
        <v>0</v>
      </c>
      <c r="U326" s="235">
        <f t="shared" si="147"/>
        <v>0</v>
      </c>
      <c r="V326" s="235">
        <f t="shared" si="147"/>
        <v>0</v>
      </c>
      <c r="W326" s="235">
        <f t="shared" si="147"/>
        <v>0</v>
      </c>
      <c r="X326" s="235">
        <f t="shared" si="147"/>
        <v>0</v>
      </c>
      <c r="Y326" s="235">
        <f t="shared" si="147"/>
        <v>0</v>
      </c>
      <c r="Z326" s="235">
        <f t="shared" si="147"/>
        <v>0</v>
      </c>
      <c r="AA326" s="235">
        <f t="shared" si="147"/>
        <v>0</v>
      </c>
      <c r="AB326" s="235">
        <f t="shared" si="147"/>
        <v>0</v>
      </c>
      <c r="AC326" s="235">
        <f t="shared" si="147"/>
        <v>0</v>
      </c>
      <c r="AD326" s="235">
        <f t="shared" si="147"/>
        <v>0</v>
      </c>
      <c r="AE326" s="235">
        <f t="shared" si="147"/>
        <v>0</v>
      </c>
      <c r="AF326" s="235">
        <f t="shared" si="147"/>
        <v>0</v>
      </c>
      <c r="AG326" s="235">
        <f t="shared" si="147"/>
        <v>0</v>
      </c>
      <c r="AH326" s="235">
        <f t="shared" si="147"/>
        <v>0</v>
      </c>
      <c r="AI326" s="235">
        <f t="shared" si="147"/>
        <v>0</v>
      </c>
      <c r="AJ326" s="235">
        <f t="shared" si="147"/>
        <v>0</v>
      </c>
      <c r="AK326" s="235">
        <f t="shared" si="147"/>
        <v>0</v>
      </c>
      <c r="AL326" s="235">
        <f t="shared" si="147"/>
        <v>0</v>
      </c>
      <c r="AM326" s="235">
        <f t="shared" si="147"/>
        <v>0</v>
      </c>
      <c r="AN326" s="235">
        <f t="shared" si="147"/>
        <v>0</v>
      </c>
      <c r="AO326" s="235">
        <f t="shared" si="147"/>
        <v>0</v>
      </c>
      <c r="AP326" s="235">
        <f t="shared" si="147"/>
        <v>0</v>
      </c>
    </row>
    <row r="327" spans="1:42" x14ac:dyDescent="0.2">
      <c r="A327" s="16">
        <f t="shared" si="143"/>
        <v>7</v>
      </c>
      <c r="B327" s="233">
        <f t="shared" si="140"/>
        <v>0</v>
      </c>
      <c r="C327" s="235">
        <f t="shared" ref="C327:AP327" si="148">LOOKUP(C315,$B$279:$AP$279,$B$280:$AP$280)/100*$B638</f>
        <v>0</v>
      </c>
      <c r="D327" s="235">
        <f t="shared" si="148"/>
        <v>0</v>
      </c>
      <c r="E327" s="235">
        <f t="shared" si="148"/>
        <v>0</v>
      </c>
      <c r="F327" s="235">
        <f t="shared" si="148"/>
        <v>0</v>
      </c>
      <c r="G327" s="235">
        <f t="shared" si="148"/>
        <v>0</v>
      </c>
      <c r="H327" s="235">
        <f t="shared" si="148"/>
        <v>0</v>
      </c>
      <c r="I327" s="235">
        <f t="shared" si="148"/>
        <v>0</v>
      </c>
      <c r="J327" s="235">
        <f t="shared" si="148"/>
        <v>0</v>
      </c>
      <c r="K327" s="235">
        <f t="shared" si="148"/>
        <v>0</v>
      </c>
      <c r="L327" s="235">
        <f t="shared" si="148"/>
        <v>0</v>
      </c>
      <c r="M327" s="235">
        <f t="shared" si="148"/>
        <v>0</v>
      </c>
      <c r="N327" s="235">
        <f t="shared" si="148"/>
        <v>0</v>
      </c>
      <c r="O327" s="235">
        <f t="shared" si="148"/>
        <v>0</v>
      </c>
      <c r="P327" s="235">
        <f t="shared" si="148"/>
        <v>0</v>
      </c>
      <c r="Q327" s="235">
        <f t="shared" si="148"/>
        <v>0</v>
      </c>
      <c r="R327" s="235">
        <f t="shared" si="148"/>
        <v>0</v>
      </c>
      <c r="S327" s="235">
        <f t="shared" si="148"/>
        <v>0</v>
      </c>
      <c r="T327" s="235">
        <f t="shared" si="148"/>
        <v>0</v>
      </c>
      <c r="U327" s="235">
        <f t="shared" si="148"/>
        <v>0</v>
      </c>
      <c r="V327" s="235">
        <f t="shared" si="148"/>
        <v>0</v>
      </c>
      <c r="W327" s="235">
        <f t="shared" si="148"/>
        <v>0</v>
      </c>
      <c r="X327" s="235">
        <f t="shared" si="148"/>
        <v>0</v>
      </c>
      <c r="Y327" s="235">
        <f t="shared" si="148"/>
        <v>0</v>
      </c>
      <c r="Z327" s="235">
        <f t="shared" si="148"/>
        <v>0</v>
      </c>
      <c r="AA327" s="235">
        <f t="shared" si="148"/>
        <v>0</v>
      </c>
      <c r="AB327" s="235">
        <f t="shared" si="148"/>
        <v>0</v>
      </c>
      <c r="AC327" s="235">
        <f t="shared" si="148"/>
        <v>0</v>
      </c>
      <c r="AD327" s="235">
        <f t="shared" si="148"/>
        <v>0</v>
      </c>
      <c r="AE327" s="235">
        <f t="shared" si="148"/>
        <v>0</v>
      </c>
      <c r="AF327" s="235">
        <f t="shared" si="148"/>
        <v>0</v>
      </c>
      <c r="AG327" s="235">
        <f t="shared" si="148"/>
        <v>0</v>
      </c>
      <c r="AH327" s="235">
        <f t="shared" si="148"/>
        <v>0</v>
      </c>
      <c r="AI327" s="235">
        <f t="shared" si="148"/>
        <v>0</v>
      </c>
      <c r="AJ327" s="235">
        <f t="shared" si="148"/>
        <v>0</v>
      </c>
      <c r="AK327" s="235">
        <f t="shared" si="148"/>
        <v>0</v>
      </c>
      <c r="AL327" s="235">
        <f t="shared" si="148"/>
        <v>0</v>
      </c>
      <c r="AM327" s="235">
        <f t="shared" si="148"/>
        <v>0</v>
      </c>
      <c r="AN327" s="235">
        <f t="shared" si="148"/>
        <v>0</v>
      </c>
      <c r="AO327" s="235">
        <f t="shared" si="148"/>
        <v>0</v>
      </c>
      <c r="AP327" s="235">
        <f t="shared" si="148"/>
        <v>0</v>
      </c>
    </row>
    <row r="328" spans="1:42" x14ac:dyDescent="0.2">
      <c r="A328" s="16">
        <f t="shared" si="143"/>
        <v>8</v>
      </c>
      <c r="B328" s="233">
        <f t="shared" si="140"/>
        <v>0</v>
      </c>
      <c r="C328" s="235">
        <f t="shared" ref="C328:AP328" si="149">LOOKUP(C316,$B$279:$AP$279,$B$280:$AP$280)/100*$B639</f>
        <v>0</v>
      </c>
      <c r="D328" s="235">
        <f t="shared" si="149"/>
        <v>0</v>
      </c>
      <c r="E328" s="235">
        <f t="shared" si="149"/>
        <v>0</v>
      </c>
      <c r="F328" s="235">
        <f t="shared" si="149"/>
        <v>0</v>
      </c>
      <c r="G328" s="235">
        <f t="shared" si="149"/>
        <v>0</v>
      </c>
      <c r="H328" s="235">
        <f t="shared" si="149"/>
        <v>0</v>
      </c>
      <c r="I328" s="235">
        <f t="shared" si="149"/>
        <v>0</v>
      </c>
      <c r="J328" s="235">
        <f t="shared" si="149"/>
        <v>0</v>
      </c>
      <c r="K328" s="235">
        <f t="shared" si="149"/>
        <v>0</v>
      </c>
      <c r="L328" s="235">
        <f t="shared" si="149"/>
        <v>0</v>
      </c>
      <c r="M328" s="235">
        <f t="shared" si="149"/>
        <v>0</v>
      </c>
      <c r="N328" s="235">
        <f t="shared" si="149"/>
        <v>0</v>
      </c>
      <c r="O328" s="235">
        <f t="shared" si="149"/>
        <v>0</v>
      </c>
      <c r="P328" s="235">
        <f t="shared" si="149"/>
        <v>0</v>
      </c>
      <c r="Q328" s="235">
        <f t="shared" si="149"/>
        <v>0</v>
      </c>
      <c r="R328" s="235">
        <f t="shared" si="149"/>
        <v>0</v>
      </c>
      <c r="S328" s="235">
        <f t="shared" si="149"/>
        <v>0</v>
      </c>
      <c r="T328" s="235">
        <f t="shared" si="149"/>
        <v>0</v>
      </c>
      <c r="U328" s="235">
        <f t="shared" si="149"/>
        <v>0</v>
      </c>
      <c r="V328" s="235">
        <f t="shared" si="149"/>
        <v>0</v>
      </c>
      <c r="W328" s="235">
        <f t="shared" si="149"/>
        <v>0</v>
      </c>
      <c r="X328" s="235">
        <f t="shared" si="149"/>
        <v>0</v>
      </c>
      <c r="Y328" s="235">
        <f t="shared" si="149"/>
        <v>0</v>
      </c>
      <c r="Z328" s="235">
        <f t="shared" si="149"/>
        <v>0</v>
      </c>
      <c r="AA328" s="235">
        <f t="shared" si="149"/>
        <v>0</v>
      </c>
      <c r="AB328" s="235">
        <f t="shared" si="149"/>
        <v>0</v>
      </c>
      <c r="AC328" s="235">
        <f t="shared" si="149"/>
        <v>0</v>
      </c>
      <c r="AD328" s="235">
        <f t="shared" si="149"/>
        <v>0</v>
      </c>
      <c r="AE328" s="235">
        <f t="shared" si="149"/>
        <v>0</v>
      </c>
      <c r="AF328" s="235">
        <f t="shared" si="149"/>
        <v>0</v>
      </c>
      <c r="AG328" s="235">
        <f t="shared" si="149"/>
        <v>0</v>
      </c>
      <c r="AH328" s="235">
        <f t="shared" si="149"/>
        <v>0</v>
      </c>
      <c r="AI328" s="235">
        <f t="shared" si="149"/>
        <v>0</v>
      </c>
      <c r="AJ328" s="235">
        <f t="shared" si="149"/>
        <v>0</v>
      </c>
      <c r="AK328" s="235">
        <f t="shared" si="149"/>
        <v>0</v>
      </c>
      <c r="AL328" s="235">
        <f t="shared" si="149"/>
        <v>0</v>
      </c>
      <c r="AM328" s="235">
        <f t="shared" si="149"/>
        <v>0</v>
      </c>
      <c r="AN328" s="235">
        <f t="shared" si="149"/>
        <v>0</v>
      </c>
      <c r="AO328" s="235">
        <f t="shared" si="149"/>
        <v>0</v>
      </c>
      <c r="AP328" s="235">
        <f t="shared" si="149"/>
        <v>0</v>
      </c>
    </row>
    <row r="329" spans="1:42" x14ac:dyDescent="0.2">
      <c r="A329" s="16">
        <f>A328+1</f>
        <v>9</v>
      </c>
      <c r="B329" s="233">
        <f t="shared" si="140"/>
        <v>0</v>
      </c>
      <c r="C329" s="235">
        <f t="shared" ref="C329:AP329" si="150">LOOKUP(C317,$B$279:$AP$279,$B$280:$AP$280)/100*$B640</f>
        <v>0</v>
      </c>
      <c r="D329" s="235">
        <f t="shared" si="150"/>
        <v>0</v>
      </c>
      <c r="E329" s="235">
        <f t="shared" si="150"/>
        <v>0</v>
      </c>
      <c r="F329" s="235">
        <f t="shared" si="150"/>
        <v>0</v>
      </c>
      <c r="G329" s="235">
        <f t="shared" si="150"/>
        <v>0</v>
      </c>
      <c r="H329" s="235">
        <f t="shared" si="150"/>
        <v>0</v>
      </c>
      <c r="I329" s="235">
        <f t="shared" si="150"/>
        <v>0</v>
      </c>
      <c r="J329" s="235">
        <f t="shared" si="150"/>
        <v>0</v>
      </c>
      <c r="K329" s="235">
        <f t="shared" si="150"/>
        <v>0</v>
      </c>
      <c r="L329" s="235">
        <f t="shared" si="150"/>
        <v>0</v>
      </c>
      <c r="M329" s="235">
        <f t="shared" si="150"/>
        <v>0</v>
      </c>
      <c r="N329" s="235">
        <f t="shared" si="150"/>
        <v>0</v>
      </c>
      <c r="O329" s="235">
        <f t="shared" si="150"/>
        <v>0</v>
      </c>
      <c r="P329" s="235">
        <f t="shared" si="150"/>
        <v>0</v>
      </c>
      <c r="Q329" s="235">
        <f t="shared" si="150"/>
        <v>0</v>
      </c>
      <c r="R329" s="235">
        <f t="shared" si="150"/>
        <v>0</v>
      </c>
      <c r="S329" s="235">
        <f t="shared" si="150"/>
        <v>0</v>
      </c>
      <c r="T329" s="235">
        <f t="shared" si="150"/>
        <v>0</v>
      </c>
      <c r="U329" s="235">
        <f t="shared" si="150"/>
        <v>0</v>
      </c>
      <c r="V329" s="235">
        <f t="shared" si="150"/>
        <v>0</v>
      </c>
      <c r="W329" s="235">
        <f t="shared" si="150"/>
        <v>0</v>
      </c>
      <c r="X329" s="235">
        <f t="shared" si="150"/>
        <v>0</v>
      </c>
      <c r="Y329" s="235">
        <f t="shared" si="150"/>
        <v>0</v>
      </c>
      <c r="Z329" s="235">
        <f t="shared" si="150"/>
        <v>0</v>
      </c>
      <c r="AA329" s="235">
        <f t="shared" si="150"/>
        <v>0</v>
      </c>
      <c r="AB329" s="235">
        <f t="shared" si="150"/>
        <v>0</v>
      </c>
      <c r="AC329" s="235">
        <f t="shared" si="150"/>
        <v>0</v>
      </c>
      <c r="AD329" s="235">
        <f t="shared" si="150"/>
        <v>0</v>
      </c>
      <c r="AE329" s="235">
        <f t="shared" si="150"/>
        <v>0</v>
      </c>
      <c r="AF329" s="235">
        <f t="shared" si="150"/>
        <v>0</v>
      </c>
      <c r="AG329" s="235">
        <f t="shared" si="150"/>
        <v>0</v>
      </c>
      <c r="AH329" s="235">
        <f t="shared" si="150"/>
        <v>0</v>
      </c>
      <c r="AI329" s="235">
        <f t="shared" si="150"/>
        <v>0</v>
      </c>
      <c r="AJ329" s="235">
        <f t="shared" si="150"/>
        <v>0</v>
      </c>
      <c r="AK329" s="235">
        <f t="shared" si="150"/>
        <v>0</v>
      </c>
      <c r="AL329" s="235">
        <f t="shared" si="150"/>
        <v>0</v>
      </c>
      <c r="AM329" s="235">
        <f t="shared" si="150"/>
        <v>0</v>
      </c>
      <c r="AN329" s="235">
        <f t="shared" si="150"/>
        <v>0</v>
      </c>
      <c r="AO329" s="235">
        <f t="shared" si="150"/>
        <v>0</v>
      </c>
      <c r="AP329" s="235">
        <f t="shared" si="150"/>
        <v>0</v>
      </c>
    </row>
    <row r="330" spans="1:42" x14ac:dyDescent="0.2">
      <c r="A330" s="16">
        <f t="shared" si="143"/>
        <v>10</v>
      </c>
      <c r="B330" s="233">
        <f t="shared" si="140"/>
        <v>0</v>
      </c>
      <c r="C330" s="235">
        <f t="shared" ref="C330:AP330" si="151">LOOKUP(C318,$B$279:$AP$279,$B$280:$AP$280)/100*$B641</f>
        <v>0</v>
      </c>
      <c r="D330" s="235">
        <f t="shared" si="151"/>
        <v>0</v>
      </c>
      <c r="E330" s="235">
        <f t="shared" si="151"/>
        <v>0</v>
      </c>
      <c r="F330" s="235">
        <f t="shared" si="151"/>
        <v>0</v>
      </c>
      <c r="G330" s="235">
        <f t="shared" si="151"/>
        <v>0</v>
      </c>
      <c r="H330" s="235">
        <f t="shared" si="151"/>
        <v>0</v>
      </c>
      <c r="I330" s="235">
        <f t="shared" si="151"/>
        <v>0</v>
      </c>
      <c r="J330" s="235">
        <f t="shared" si="151"/>
        <v>0</v>
      </c>
      <c r="K330" s="235">
        <f t="shared" si="151"/>
        <v>0</v>
      </c>
      <c r="L330" s="235">
        <f t="shared" si="151"/>
        <v>0</v>
      </c>
      <c r="M330" s="235">
        <f t="shared" si="151"/>
        <v>0</v>
      </c>
      <c r="N330" s="235">
        <f t="shared" si="151"/>
        <v>0</v>
      </c>
      <c r="O330" s="235">
        <f t="shared" si="151"/>
        <v>0</v>
      </c>
      <c r="P330" s="235">
        <f t="shared" si="151"/>
        <v>0</v>
      </c>
      <c r="Q330" s="235">
        <f t="shared" si="151"/>
        <v>0</v>
      </c>
      <c r="R330" s="235">
        <f t="shared" si="151"/>
        <v>0</v>
      </c>
      <c r="S330" s="235">
        <f t="shared" si="151"/>
        <v>0</v>
      </c>
      <c r="T330" s="235">
        <f t="shared" si="151"/>
        <v>0</v>
      </c>
      <c r="U330" s="235">
        <f t="shared" si="151"/>
        <v>0</v>
      </c>
      <c r="V330" s="235">
        <f t="shared" si="151"/>
        <v>0</v>
      </c>
      <c r="W330" s="235">
        <f t="shared" si="151"/>
        <v>0</v>
      </c>
      <c r="X330" s="235">
        <f t="shared" si="151"/>
        <v>0</v>
      </c>
      <c r="Y330" s="235">
        <f t="shared" si="151"/>
        <v>0</v>
      </c>
      <c r="Z330" s="235">
        <f t="shared" si="151"/>
        <v>0</v>
      </c>
      <c r="AA330" s="235">
        <f t="shared" si="151"/>
        <v>0</v>
      </c>
      <c r="AB330" s="235">
        <f t="shared" si="151"/>
        <v>0</v>
      </c>
      <c r="AC330" s="235">
        <f t="shared" si="151"/>
        <v>0</v>
      </c>
      <c r="AD330" s="235">
        <f t="shared" si="151"/>
        <v>0</v>
      </c>
      <c r="AE330" s="235">
        <f t="shared" si="151"/>
        <v>0</v>
      </c>
      <c r="AF330" s="235">
        <f t="shared" si="151"/>
        <v>0</v>
      </c>
      <c r="AG330" s="235">
        <f t="shared" si="151"/>
        <v>0</v>
      </c>
      <c r="AH330" s="235">
        <f t="shared" si="151"/>
        <v>0</v>
      </c>
      <c r="AI330" s="235">
        <f t="shared" si="151"/>
        <v>0</v>
      </c>
      <c r="AJ330" s="235">
        <f t="shared" si="151"/>
        <v>0</v>
      </c>
      <c r="AK330" s="235">
        <f t="shared" si="151"/>
        <v>0</v>
      </c>
      <c r="AL330" s="235">
        <f t="shared" si="151"/>
        <v>0</v>
      </c>
      <c r="AM330" s="235">
        <f t="shared" si="151"/>
        <v>0</v>
      </c>
      <c r="AN330" s="235">
        <f t="shared" si="151"/>
        <v>0</v>
      </c>
      <c r="AO330" s="235">
        <f t="shared" si="151"/>
        <v>0</v>
      </c>
      <c r="AP330" s="235">
        <f t="shared" si="151"/>
        <v>0</v>
      </c>
    </row>
    <row r="331" spans="1:42" s="16" customFormat="1" ht="12" customHeight="1" x14ac:dyDescent="0.2">
      <c r="A331" s="39" t="s">
        <v>13</v>
      </c>
      <c r="B331" s="123"/>
      <c r="C331" s="214">
        <f>SUM(C321:C330)</f>
        <v>0</v>
      </c>
      <c r="D331" s="214">
        <f t="shared" ref="D331:AP331" si="152">SUM(D321:D330)</f>
        <v>0</v>
      </c>
      <c r="E331" s="214">
        <f t="shared" si="152"/>
        <v>0</v>
      </c>
      <c r="F331" s="214">
        <f t="shared" si="152"/>
        <v>0</v>
      </c>
      <c r="G331" s="214">
        <f t="shared" si="152"/>
        <v>0</v>
      </c>
      <c r="H331" s="214">
        <f t="shared" si="152"/>
        <v>0</v>
      </c>
      <c r="I331" s="214">
        <f t="shared" si="152"/>
        <v>0</v>
      </c>
      <c r="J331" s="214">
        <f t="shared" si="152"/>
        <v>0</v>
      </c>
      <c r="K331" s="214">
        <f t="shared" si="152"/>
        <v>0</v>
      </c>
      <c r="L331" s="214">
        <f t="shared" si="152"/>
        <v>0</v>
      </c>
      <c r="M331" s="214">
        <f t="shared" si="152"/>
        <v>0</v>
      </c>
      <c r="N331" s="214">
        <f t="shared" si="152"/>
        <v>0</v>
      </c>
      <c r="O331" s="214">
        <f t="shared" si="152"/>
        <v>0</v>
      </c>
      <c r="P331" s="214">
        <f t="shared" si="152"/>
        <v>0</v>
      </c>
      <c r="Q331" s="214">
        <f t="shared" si="152"/>
        <v>0</v>
      </c>
      <c r="R331" s="214">
        <f t="shared" si="152"/>
        <v>0</v>
      </c>
      <c r="S331" s="214">
        <f t="shared" si="152"/>
        <v>0</v>
      </c>
      <c r="T331" s="214">
        <f t="shared" si="152"/>
        <v>0</v>
      </c>
      <c r="U331" s="214">
        <f t="shared" si="152"/>
        <v>0</v>
      </c>
      <c r="V331" s="214">
        <f t="shared" si="152"/>
        <v>0</v>
      </c>
      <c r="W331" s="214">
        <f t="shared" si="152"/>
        <v>0</v>
      </c>
      <c r="X331" s="214">
        <f t="shared" si="152"/>
        <v>0</v>
      </c>
      <c r="Y331" s="214">
        <f t="shared" si="152"/>
        <v>0</v>
      </c>
      <c r="Z331" s="214">
        <f t="shared" si="152"/>
        <v>0</v>
      </c>
      <c r="AA331" s="214">
        <f t="shared" si="152"/>
        <v>0</v>
      </c>
      <c r="AB331" s="214">
        <f t="shared" si="152"/>
        <v>0</v>
      </c>
      <c r="AC331" s="214">
        <f t="shared" si="152"/>
        <v>0</v>
      </c>
      <c r="AD331" s="214">
        <f t="shared" si="152"/>
        <v>0</v>
      </c>
      <c r="AE331" s="214">
        <f t="shared" si="152"/>
        <v>0</v>
      </c>
      <c r="AF331" s="214">
        <f t="shared" si="152"/>
        <v>0</v>
      </c>
      <c r="AG331" s="214">
        <f t="shared" si="152"/>
        <v>0</v>
      </c>
      <c r="AH331" s="214">
        <f t="shared" si="152"/>
        <v>0</v>
      </c>
      <c r="AI331" s="214">
        <f t="shared" si="152"/>
        <v>0</v>
      </c>
      <c r="AJ331" s="214">
        <f t="shared" si="152"/>
        <v>0</v>
      </c>
      <c r="AK331" s="214">
        <f t="shared" si="152"/>
        <v>0</v>
      </c>
      <c r="AL331" s="214">
        <f t="shared" si="152"/>
        <v>0</v>
      </c>
      <c r="AM331" s="214">
        <f t="shared" si="152"/>
        <v>0</v>
      </c>
      <c r="AN331" s="214">
        <f t="shared" si="152"/>
        <v>0</v>
      </c>
      <c r="AO331" s="214">
        <f t="shared" si="152"/>
        <v>0</v>
      </c>
      <c r="AP331" s="214">
        <f t="shared" si="152"/>
        <v>0</v>
      </c>
    </row>
    <row r="332" spans="1:42" x14ac:dyDescent="0.2">
      <c r="A332" s="3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spans="1:42" x14ac:dyDescent="0.2">
      <c r="A333" s="30" t="s">
        <v>91</v>
      </c>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75</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4">
        <v>0</v>
      </c>
      <c r="C335" s="213">
        <f>IF(C$2&lt;=analysis_period,IF(SUM($C664:C664)&gt;0,B335+1,0),0)</f>
        <v>0</v>
      </c>
      <c r="D335" s="213">
        <f>IF(D$2&lt;=analysis_period,IF(SUM($C664:D664)&gt;0,C335+1,0),0)</f>
        <v>0</v>
      </c>
      <c r="E335" s="213">
        <f>IF(E$2&lt;=analysis_period,IF(SUM($C664:E664)&gt;0,D335+1,0),0)</f>
        <v>0</v>
      </c>
      <c r="F335" s="213">
        <f>IF(F$2&lt;=analysis_period,IF(SUM($C664:F664)&gt;0,E335+1,0),0)</f>
        <v>0</v>
      </c>
      <c r="G335" s="213">
        <f>IF(G$2&lt;=analysis_period,IF(SUM($C664:G664)&gt;0,F335+1,0),0)</f>
        <v>0</v>
      </c>
      <c r="H335" s="213">
        <f>IF(H$2&lt;=analysis_period,IF(SUM($C664:H664)&gt;0,G335+1,0),0)</f>
        <v>0</v>
      </c>
      <c r="I335" s="213">
        <f>IF(I$2&lt;=analysis_period,IF(SUM($C664:I664)&gt;0,H335+1,0),0)</f>
        <v>0</v>
      </c>
      <c r="J335" s="213">
        <f>IF(J$2&lt;=analysis_period,IF(SUM($C664:J664)&gt;0,I335+1,0),0)</f>
        <v>0</v>
      </c>
      <c r="K335" s="213">
        <f>IF(K$2&lt;=analysis_period,IF(SUM($C664:K664)&gt;0,J335+1,0),0)</f>
        <v>0</v>
      </c>
      <c r="L335" s="213">
        <f>IF(L$2&lt;=analysis_period,IF(SUM($C664:L664)&gt;0,K335+1,0),0)</f>
        <v>0</v>
      </c>
      <c r="M335" s="213">
        <f>IF(M$2&lt;=analysis_period,IF(SUM($C664:M664)&gt;0,L335+1,0),0)</f>
        <v>0</v>
      </c>
      <c r="N335" s="213">
        <f>IF(N$2&lt;=analysis_period,IF(SUM($C664:N664)&gt;0,M335+1,0),0)</f>
        <v>0</v>
      </c>
      <c r="O335" s="213">
        <f>IF(O$2&lt;=analysis_period,IF(SUM($C664:O664)&gt;0,N335+1,0),0)</f>
        <v>0</v>
      </c>
      <c r="P335" s="213">
        <f>IF(P$2&lt;=analysis_period,IF(SUM($C664:P664)&gt;0,O335+1,0),0)</f>
        <v>0</v>
      </c>
      <c r="Q335" s="213">
        <f>IF(Q$2&lt;=analysis_period,IF(SUM($C664:Q664)&gt;0,P335+1,0),0)</f>
        <v>0</v>
      </c>
      <c r="R335" s="213">
        <f>IF(R$2&lt;=analysis_period,IF(SUM($C664:R664)&gt;0,Q335+1,0),0)</f>
        <v>0</v>
      </c>
      <c r="S335" s="213">
        <f>IF(S$2&lt;=analysis_period,IF(SUM($C664:S664)&gt;0,R335+1,0),0)</f>
        <v>0</v>
      </c>
      <c r="T335" s="213">
        <f>IF(T$2&lt;=analysis_period,IF(SUM($C664:T664)&gt;0,S335+1,0),0)</f>
        <v>0</v>
      </c>
      <c r="U335" s="213">
        <f>IF(U$2&lt;=analysis_period,IF(SUM($C664:U664)&gt;0,T335+1,0),0)</f>
        <v>0</v>
      </c>
      <c r="V335" s="213">
        <f>IF(V$2&lt;=analysis_period,IF(SUM($C664:V664)&gt;0,U335+1,0),0)</f>
        <v>0</v>
      </c>
      <c r="W335" s="213">
        <f>IF(W$2&lt;=analysis_period,IF(SUM($C664:W664)&gt;0,V335+1,0),0)</f>
        <v>0</v>
      </c>
      <c r="X335" s="213">
        <f>IF(X$2&lt;=analysis_period,IF(SUM($C664:X664)&gt;0,W335+1,0),0)</f>
        <v>0</v>
      </c>
      <c r="Y335" s="213">
        <f>IF(Y$2&lt;=analysis_period,IF(SUM($C664:Y664)&gt;0,X335+1,0),0)</f>
        <v>0</v>
      </c>
      <c r="Z335" s="213">
        <f>IF(Z$2&lt;=analysis_period,IF(SUM($C664:Z664)&gt;0,Y335+1,0),0)</f>
        <v>0</v>
      </c>
      <c r="AA335" s="213">
        <f>IF(AA$2&lt;=analysis_period,IF(SUM($C664:AA664)&gt;0,Z335+1,0),0)</f>
        <v>0</v>
      </c>
      <c r="AB335" s="213">
        <f>IF(AB$2&lt;=analysis_period,IF(SUM($C664:AB664)&gt;0,AA335+1,0),0)</f>
        <v>0</v>
      </c>
      <c r="AC335" s="213">
        <f>IF(AC$2&lt;=analysis_period,IF(SUM($C664:AC664)&gt;0,AB335+1,0),0)</f>
        <v>0</v>
      </c>
      <c r="AD335" s="213">
        <f>IF(AD$2&lt;=analysis_period,IF(SUM($C664:AD664)&gt;0,AC335+1,0),0)</f>
        <v>0</v>
      </c>
      <c r="AE335" s="213">
        <f>IF(AE$2&lt;=analysis_period,IF(SUM($C664:AE664)&gt;0,AD335+1,0),0)</f>
        <v>0</v>
      </c>
      <c r="AF335" s="213">
        <f>IF(AF$2&lt;=analysis_period,IF(SUM($C664:AF664)&gt;0,AE335+1,0),0)</f>
        <v>0</v>
      </c>
      <c r="AG335" s="213">
        <f>IF(AG$2&lt;=analysis_period,IF(SUM($C664:AG664)&gt;0,AF335+1,0),0)</f>
        <v>0</v>
      </c>
      <c r="AH335" s="213">
        <f>IF(AH$2&lt;=analysis_period,IF(SUM($C664:AH664)&gt;0,AG335+1,0),0)</f>
        <v>0</v>
      </c>
      <c r="AI335" s="213">
        <f>IF(AI$2&lt;=analysis_period,IF(SUM($C664:AI664)&gt;0,AH335+1,0),0)</f>
        <v>0</v>
      </c>
      <c r="AJ335" s="213">
        <f>IF(AJ$2&lt;=analysis_period,IF(SUM($C664:AJ664)&gt;0,AI335+1,0),0)</f>
        <v>0</v>
      </c>
      <c r="AK335" s="213">
        <f>IF(AK$2&lt;=analysis_period,IF(SUM($C664:AK664)&gt;0,AJ335+1,0),0)</f>
        <v>0</v>
      </c>
      <c r="AL335" s="213">
        <f>IF(AL$2&lt;=analysis_period,IF(SUM($C664:AL664)&gt;0,AK335+1,0),0)</f>
        <v>0</v>
      </c>
      <c r="AM335" s="213">
        <f>IF(AM$2&lt;=analysis_period,IF(SUM($C664:AM664)&gt;0,AL335+1,0),0)</f>
        <v>0</v>
      </c>
      <c r="AN335" s="213">
        <f>IF(AN$2&lt;=analysis_period,IF(SUM($C664:AN664)&gt;0,AM335+1,0),0)</f>
        <v>0</v>
      </c>
      <c r="AO335" s="213">
        <f>IF(AO$2&lt;=analysis_period,IF(SUM($C664:AO664)&gt;0,AN335+1,0),0)</f>
        <v>0</v>
      </c>
      <c r="AP335" s="213">
        <f>IF(AP$2&lt;=analysis_period,IF(SUM($C664:AP664)&gt;0,AO335+1,0),0)</f>
        <v>0</v>
      </c>
    </row>
    <row r="336" spans="1:42" x14ac:dyDescent="0.2">
      <c r="A336" s="16">
        <f>A335+1</f>
        <v>2</v>
      </c>
      <c r="B336" s="4">
        <v>0</v>
      </c>
      <c r="C336" s="213">
        <f>IF(C$2&lt;=analysis_period,IF(SUM($C665:C665)&gt;0,B336+1,0),0)</f>
        <v>0</v>
      </c>
      <c r="D336" s="213">
        <f>IF(D$2&lt;=analysis_period,IF(SUM($C665:D665)&gt;0,C336+1,0),0)</f>
        <v>0</v>
      </c>
      <c r="E336" s="213">
        <f>IF(E$2&lt;=analysis_period,IF(SUM($C665:E665)&gt;0,D336+1,0),0)</f>
        <v>0</v>
      </c>
      <c r="F336" s="213">
        <f>IF(F$2&lt;=analysis_period,IF(SUM($C665:F665)&gt;0,E336+1,0),0)</f>
        <v>0</v>
      </c>
      <c r="G336" s="213">
        <f>IF(G$2&lt;=analysis_period,IF(SUM($C665:G665)&gt;0,F336+1,0),0)</f>
        <v>0</v>
      </c>
      <c r="H336" s="213">
        <f>IF(H$2&lt;=analysis_period,IF(SUM($C665:H665)&gt;0,G336+1,0),0)</f>
        <v>0</v>
      </c>
      <c r="I336" s="213">
        <f>IF(I$2&lt;=analysis_period,IF(SUM($C665:I665)&gt;0,H336+1,0),0)</f>
        <v>0</v>
      </c>
      <c r="J336" s="213">
        <f>IF(J$2&lt;=analysis_period,IF(SUM($C665:J665)&gt;0,I336+1,0),0)</f>
        <v>0</v>
      </c>
      <c r="K336" s="213">
        <f>IF(K$2&lt;=analysis_period,IF(SUM($C665:K665)&gt;0,J336+1,0),0)</f>
        <v>0</v>
      </c>
      <c r="L336" s="213">
        <f>IF(L$2&lt;=analysis_period,IF(SUM($C665:L665)&gt;0,K336+1,0),0)</f>
        <v>0</v>
      </c>
      <c r="M336" s="213">
        <f>IF(M$2&lt;=analysis_period,IF(SUM($C665:M665)&gt;0,L336+1,0),0)</f>
        <v>0</v>
      </c>
      <c r="N336" s="213">
        <f>IF(N$2&lt;=analysis_period,IF(SUM($C665:N665)&gt;0,M336+1,0),0)</f>
        <v>0</v>
      </c>
      <c r="O336" s="213">
        <f>IF(O$2&lt;=analysis_period,IF(SUM($C665:O665)&gt;0,N336+1,0),0)</f>
        <v>0</v>
      </c>
      <c r="P336" s="213">
        <f>IF(P$2&lt;=analysis_period,IF(SUM($C665:P665)&gt;0,O336+1,0),0)</f>
        <v>0</v>
      </c>
      <c r="Q336" s="213">
        <f>IF(Q$2&lt;=analysis_period,IF(SUM($C665:Q665)&gt;0,P336+1,0),0)</f>
        <v>0</v>
      </c>
      <c r="R336" s="213">
        <f>IF(R$2&lt;=analysis_period,IF(SUM($C665:R665)&gt;0,Q336+1,0),0)</f>
        <v>0</v>
      </c>
      <c r="S336" s="213">
        <f>IF(S$2&lt;=analysis_period,IF(SUM($C665:S665)&gt;0,R336+1,0),0)</f>
        <v>0</v>
      </c>
      <c r="T336" s="213">
        <f>IF(T$2&lt;=analysis_period,IF(SUM($C665:T665)&gt;0,S336+1,0),0)</f>
        <v>0</v>
      </c>
      <c r="U336" s="213">
        <f>IF(U$2&lt;=analysis_period,IF(SUM($C665:U665)&gt;0,T336+1,0),0)</f>
        <v>0</v>
      </c>
      <c r="V336" s="213">
        <f>IF(V$2&lt;=analysis_period,IF(SUM($C665:V665)&gt;0,U336+1,0),0)</f>
        <v>0</v>
      </c>
      <c r="W336" s="213">
        <f>IF(W$2&lt;=analysis_period,IF(SUM($C665:W665)&gt;0,V336+1,0),0)</f>
        <v>0</v>
      </c>
      <c r="X336" s="213">
        <f>IF(X$2&lt;=analysis_period,IF(SUM($C665:X665)&gt;0,W336+1,0),0)</f>
        <v>0</v>
      </c>
      <c r="Y336" s="213">
        <f>IF(Y$2&lt;=analysis_period,IF(SUM($C665:Y665)&gt;0,X336+1,0),0)</f>
        <v>0</v>
      </c>
      <c r="Z336" s="213">
        <f>IF(Z$2&lt;=analysis_period,IF(SUM($C665:Z665)&gt;0,Y336+1,0),0)</f>
        <v>0</v>
      </c>
      <c r="AA336" s="213">
        <f>IF(AA$2&lt;=analysis_period,IF(SUM($C665:AA665)&gt;0,Z336+1,0),0)</f>
        <v>0</v>
      </c>
      <c r="AB336" s="213">
        <f>IF(AB$2&lt;=analysis_period,IF(SUM($C665:AB665)&gt;0,AA336+1,0),0)</f>
        <v>0</v>
      </c>
      <c r="AC336" s="213">
        <f>IF(AC$2&lt;=analysis_period,IF(SUM($C665:AC665)&gt;0,AB336+1,0),0)</f>
        <v>0</v>
      </c>
      <c r="AD336" s="213">
        <f>IF(AD$2&lt;=analysis_period,IF(SUM($C665:AD665)&gt;0,AC336+1,0),0)</f>
        <v>0</v>
      </c>
      <c r="AE336" s="213">
        <f>IF(AE$2&lt;=analysis_period,IF(SUM($C665:AE665)&gt;0,AD336+1,0),0)</f>
        <v>0</v>
      </c>
      <c r="AF336" s="213">
        <f>IF(AF$2&lt;=analysis_period,IF(SUM($C665:AF665)&gt;0,AE336+1,0),0)</f>
        <v>0</v>
      </c>
      <c r="AG336" s="213">
        <f>IF(AG$2&lt;=analysis_period,IF(SUM($C665:AG665)&gt;0,AF336+1,0),0)</f>
        <v>0</v>
      </c>
      <c r="AH336" s="213">
        <f>IF(AH$2&lt;=analysis_period,IF(SUM($C665:AH665)&gt;0,AG336+1,0),0)</f>
        <v>0</v>
      </c>
      <c r="AI336" s="213">
        <f>IF(AI$2&lt;=analysis_period,IF(SUM($C665:AI665)&gt;0,AH336+1,0),0)</f>
        <v>0</v>
      </c>
      <c r="AJ336" s="213">
        <f>IF(AJ$2&lt;=analysis_period,IF(SUM($C665:AJ665)&gt;0,AI336+1,0),0)</f>
        <v>0</v>
      </c>
      <c r="AK336" s="213">
        <f>IF(AK$2&lt;=analysis_period,IF(SUM($C665:AK665)&gt;0,AJ336+1,0),0)</f>
        <v>0</v>
      </c>
      <c r="AL336" s="213">
        <f>IF(AL$2&lt;=analysis_period,IF(SUM($C665:AL665)&gt;0,AK336+1,0),0)</f>
        <v>0</v>
      </c>
      <c r="AM336" s="213">
        <f>IF(AM$2&lt;=analysis_period,IF(SUM($C665:AM665)&gt;0,AL336+1,0),0)</f>
        <v>0</v>
      </c>
      <c r="AN336" s="213">
        <f>IF(AN$2&lt;=analysis_period,IF(SUM($C665:AN665)&gt;0,AM336+1,0),0)</f>
        <v>0</v>
      </c>
      <c r="AO336" s="213">
        <f>IF(AO$2&lt;=analysis_period,IF(SUM($C665:AO665)&gt;0,AN336+1,0),0)</f>
        <v>0</v>
      </c>
      <c r="AP336" s="213">
        <f>IF(AP$2&lt;=analysis_period,IF(SUM($C665:AP665)&gt;0,AO336+1,0),0)</f>
        <v>0</v>
      </c>
    </row>
    <row r="337" spans="1:42" x14ac:dyDescent="0.2">
      <c r="A337" s="16">
        <f t="shared" ref="A337:A344" si="153">A336+1</f>
        <v>3</v>
      </c>
      <c r="B337" s="4">
        <v>0</v>
      </c>
      <c r="C337" s="213">
        <f>IF(C$2&lt;=analysis_period,IF(SUM($C666:C666)&gt;0,B337+1,0),0)</f>
        <v>0</v>
      </c>
      <c r="D337" s="213">
        <f>IF(D$2&lt;=analysis_period,IF(SUM($C666:D666)&gt;0,C337+1,0),0)</f>
        <v>0</v>
      </c>
      <c r="E337" s="213">
        <f>IF(E$2&lt;=analysis_period,IF(SUM($C666:E666)&gt;0,D337+1,0),0)</f>
        <v>0</v>
      </c>
      <c r="F337" s="213">
        <f>IF(F$2&lt;=analysis_period,IF(SUM($C666:F666)&gt;0,E337+1,0),0)</f>
        <v>0</v>
      </c>
      <c r="G337" s="213">
        <f>IF(G$2&lt;=analysis_period,IF(SUM($C666:G666)&gt;0,F337+1,0),0)</f>
        <v>0</v>
      </c>
      <c r="H337" s="213">
        <f>IF(H$2&lt;=analysis_period,IF(SUM($C666:H666)&gt;0,G337+1,0),0)</f>
        <v>0</v>
      </c>
      <c r="I337" s="213">
        <f>IF(I$2&lt;=analysis_period,IF(SUM($C666:I666)&gt;0,H337+1,0),0)</f>
        <v>0</v>
      </c>
      <c r="J337" s="213">
        <f>IF(J$2&lt;=analysis_period,IF(SUM($C666:J666)&gt;0,I337+1,0),0)</f>
        <v>0</v>
      </c>
      <c r="K337" s="213">
        <f>IF(K$2&lt;=analysis_period,IF(SUM($C666:K666)&gt;0,J337+1,0),0)</f>
        <v>0</v>
      </c>
      <c r="L337" s="213">
        <f>IF(L$2&lt;=analysis_period,IF(SUM($C666:L666)&gt;0,K337+1,0),0)</f>
        <v>0</v>
      </c>
      <c r="M337" s="213">
        <f>IF(M$2&lt;=analysis_period,IF(SUM($C666:M666)&gt;0,L337+1,0),0)</f>
        <v>0</v>
      </c>
      <c r="N337" s="213">
        <f>IF(N$2&lt;=analysis_period,IF(SUM($C666:N666)&gt;0,M337+1,0),0)</f>
        <v>0</v>
      </c>
      <c r="O337" s="213">
        <f>IF(O$2&lt;=analysis_period,IF(SUM($C666:O666)&gt;0,N337+1,0),0)</f>
        <v>0</v>
      </c>
      <c r="P337" s="213">
        <f>IF(P$2&lt;=analysis_period,IF(SUM($C666:P666)&gt;0,O337+1,0),0)</f>
        <v>0</v>
      </c>
      <c r="Q337" s="213">
        <f>IF(Q$2&lt;=analysis_period,IF(SUM($C666:Q666)&gt;0,P337+1,0),0)</f>
        <v>0</v>
      </c>
      <c r="R337" s="213">
        <f>IF(R$2&lt;=analysis_period,IF(SUM($C666:R666)&gt;0,Q337+1,0),0)</f>
        <v>0</v>
      </c>
      <c r="S337" s="213">
        <f>IF(S$2&lt;=analysis_period,IF(SUM($C666:S666)&gt;0,R337+1,0),0)</f>
        <v>0</v>
      </c>
      <c r="T337" s="213">
        <f>IF(T$2&lt;=analysis_period,IF(SUM($C666:T666)&gt;0,S337+1,0),0)</f>
        <v>0</v>
      </c>
      <c r="U337" s="213">
        <f>IF(U$2&lt;=analysis_period,IF(SUM($C666:U666)&gt;0,T337+1,0),0)</f>
        <v>0</v>
      </c>
      <c r="V337" s="213">
        <f>IF(V$2&lt;=analysis_period,IF(SUM($C666:V666)&gt;0,U337+1,0),0)</f>
        <v>0</v>
      </c>
      <c r="W337" s="213">
        <f>IF(W$2&lt;=analysis_period,IF(SUM($C666:W666)&gt;0,V337+1,0),0)</f>
        <v>0</v>
      </c>
      <c r="X337" s="213">
        <f>IF(X$2&lt;=analysis_period,IF(SUM($C666:X666)&gt;0,W337+1,0),0)</f>
        <v>0</v>
      </c>
      <c r="Y337" s="213">
        <f>IF(Y$2&lt;=analysis_period,IF(SUM($C666:Y666)&gt;0,X337+1,0),0)</f>
        <v>0</v>
      </c>
      <c r="Z337" s="213">
        <f>IF(Z$2&lt;=analysis_period,IF(SUM($C666:Z666)&gt;0,Y337+1,0),0)</f>
        <v>0</v>
      </c>
      <c r="AA337" s="213">
        <f>IF(AA$2&lt;=analysis_period,IF(SUM($C666:AA666)&gt;0,Z337+1,0),0)</f>
        <v>0</v>
      </c>
      <c r="AB337" s="213">
        <f>IF(AB$2&lt;=analysis_period,IF(SUM($C666:AB666)&gt;0,AA337+1,0),0)</f>
        <v>0</v>
      </c>
      <c r="AC337" s="213">
        <f>IF(AC$2&lt;=analysis_period,IF(SUM($C666:AC666)&gt;0,AB337+1,0),0)</f>
        <v>0</v>
      </c>
      <c r="AD337" s="213">
        <f>IF(AD$2&lt;=analysis_period,IF(SUM($C666:AD666)&gt;0,AC337+1,0),0)</f>
        <v>0</v>
      </c>
      <c r="AE337" s="213">
        <f>IF(AE$2&lt;=analysis_period,IF(SUM($C666:AE666)&gt;0,AD337+1,0),0)</f>
        <v>0</v>
      </c>
      <c r="AF337" s="213">
        <f>IF(AF$2&lt;=analysis_period,IF(SUM($C666:AF666)&gt;0,AE337+1,0),0)</f>
        <v>0</v>
      </c>
      <c r="AG337" s="213">
        <f>IF(AG$2&lt;=analysis_period,IF(SUM($C666:AG666)&gt;0,AF337+1,0),0)</f>
        <v>0</v>
      </c>
      <c r="AH337" s="213">
        <f>IF(AH$2&lt;=analysis_period,IF(SUM($C666:AH666)&gt;0,AG337+1,0),0)</f>
        <v>0</v>
      </c>
      <c r="AI337" s="213">
        <f>IF(AI$2&lt;=analysis_period,IF(SUM($C666:AI666)&gt;0,AH337+1,0),0)</f>
        <v>0</v>
      </c>
      <c r="AJ337" s="213">
        <f>IF(AJ$2&lt;=analysis_period,IF(SUM($C666:AJ666)&gt;0,AI337+1,0),0)</f>
        <v>0</v>
      </c>
      <c r="AK337" s="213">
        <f>IF(AK$2&lt;=analysis_period,IF(SUM($C666:AK666)&gt;0,AJ337+1,0),0)</f>
        <v>0</v>
      </c>
      <c r="AL337" s="213">
        <f>IF(AL$2&lt;=analysis_period,IF(SUM($C666:AL666)&gt;0,AK337+1,0),0)</f>
        <v>0</v>
      </c>
      <c r="AM337" s="213">
        <f>IF(AM$2&lt;=analysis_period,IF(SUM($C666:AM666)&gt;0,AL337+1,0),0)</f>
        <v>0</v>
      </c>
      <c r="AN337" s="213">
        <f>IF(AN$2&lt;=analysis_period,IF(SUM($C666:AN666)&gt;0,AM337+1,0),0)</f>
        <v>0</v>
      </c>
      <c r="AO337" s="213">
        <f>IF(AO$2&lt;=analysis_period,IF(SUM($C666:AO666)&gt;0,AN337+1,0),0)</f>
        <v>0</v>
      </c>
      <c r="AP337" s="213">
        <f>IF(AP$2&lt;=analysis_period,IF(SUM($C666:AP666)&gt;0,AO337+1,0),0)</f>
        <v>0</v>
      </c>
    </row>
    <row r="338" spans="1:42" x14ac:dyDescent="0.2">
      <c r="A338" s="16">
        <f t="shared" si="153"/>
        <v>4</v>
      </c>
      <c r="B338" s="4">
        <v>0</v>
      </c>
      <c r="C338" s="213">
        <f>IF(C$2&lt;=analysis_period,IF(SUM($C667:C667)&gt;0,B338+1,0),0)</f>
        <v>0</v>
      </c>
      <c r="D338" s="213">
        <f>IF(D$2&lt;=analysis_period,IF(SUM($C667:D667)&gt;0,C338+1,0),0)</f>
        <v>0</v>
      </c>
      <c r="E338" s="213">
        <f>IF(E$2&lt;=analysis_period,IF(SUM($C667:E667)&gt;0,D338+1,0),0)</f>
        <v>0</v>
      </c>
      <c r="F338" s="213">
        <f>IF(F$2&lt;=analysis_period,IF(SUM($C667:F667)&gt;0,E338+1,0),0)</f>
        <v>0</v>
      </c>
      <c r="G338" s="213">
        <f>IF(G$2&lt;=analysis_period,IF(SUM($C667:G667)&gt;0,F338+1,0),0)</f>
        <v>0</v>
      </c>
      <c r="H338" s="213">
        <f>IF(H$2&lt;=analysis_period,IF(SUM($C667:H667)&gt;0,G338+1,0),0)</f>
        <v>0</v>
      </c>
      <c r="I338" s="213">
        <f>IF(I$2&lt;=analysis_period,IF(SUM($C667:I667)&gt;0,H338+1,0),0)</f>
        <v>0</v>
      </c>
      <c r="J338" s="213">
        <f>IF(J$2&lt;=analysis_period,IF(SUM($C667:J667)&gt;0,I338+1,0),0)</f>
        <v>0</v>
      </c>
      <c r="K338" s="213">
        <f>IF(K$2&lt;=analysis_period,IF(SUM($C667:K667)&gt;0,J338+1,0),0)</f>
        <v>0</v>
      </c>
      <c r="L338" s="213">
        <f>IF(L$2&lt;=analysis_period,IF(SUM($C667:L667)&gt;0,K338+1,0),0)</f>
        <v>0</v>
      </c>
      <c r="M338" s="213">
        <f>IF(M$2&lt;=analysis_period,IF(SUM($C667:M667)&gt;0,L338+1,0),0)</f>
        <v>0</v>
      </c>
      <c r="N338" s="213">
        <f>IF(N$2&lt;=analysis_period,IF(SUM($C667:N667)&gt;0,M338+1,0),0)</f>
        <v>0</v>
      </c>
      <c r="O338" s="213">
        <f>IF(O$2&lt;=analysis_period,IF(SUM($C667:O667)&gt;0,N338+1,0),0)</f>
        <v>0</v>
      </c>
      <c r="P338" s="213">
        <f>IF(P$2&lt;=analysis_period,IF(SUM($C667:P667)&gt;0,O338+1,0),0)</f>
        <v>0</v>
      </c>
      <c r="Q338" s="213">
        <f>IF(Q$2&lt;=analysis_period,IF(SUM($C667:Q667)&gt;0,P338+1,0),0)</f>
        <v>0</v>
      </c>
      <c r="R338" s="213">
        <f>IF(R$2&lt;=analysis_period,IF(SUM($C667:R667)&gt;0,Q338+1,0),0)</f>
        <v>0</v>
      </c>
      <c r="S338" s="213">
        <f>IF(S$2&lt;=analysis_period,IF(SUM($C667:S667)&gt;0,R338+1,0),0)</f>
        <v>0</v>
      </c>
      <c r="T338" s="213">
        <f>IF(T$2&lt;=analysis_period,IF(SUM($C667:T667)&gt;0,S338+1,0),0)</f>
        <v>0</v>
      </c>
      <c r="U338" s="213">
        <f>IF(U$2&lt;=analysis_period,IF(SUM($C667:U667)&gt;0,T338+1,0),0)</f>
        <v>0</v>
      </c>
      <c r="V338" s="213">
        <f>IF(V$2&lt;=analysis_period,IF(SUM($C667:V667)&gt;0,U338+1,0),0)</f>
        <v>0</v>
      </c>
      <c r="W338" s="213">
        <f>IF(W$2&lt;=analysis_period,IF(SUM($C667:W667)&gt;0,V338+1,0),0)</f>
        <v>0</v>
      </c>
      <c r="X338" s="213">
        <f>IF(X$2&lt;=analysis_period,IF(SUM($C667:X667)&gt;0,W338+1,0),0)</f>
        <v>0</v>
      </c>
      <c r="Y338" s="213">
        <f>IF(Y$2&lt;=analysis_period,IF(SUM($C667:Y667)&gt;0,X338+1,0),0)</f>
        <v>0</v>
      </c>
      <c r="Z338" s="213">
        <f>IF(Z$2&lt;=analysis_period,IF(SUM($C667:Z667)&gt;0,Y338+1,0),0)</f>
        <v>0</v>
      </c>
      <c r="AA338" s="213">
        <f>IF(AA$2&lt;=analysis_period,IF(SUM($C667:AA667)&gt;0,Z338+1,0),0)</f>
        <v>0</v>
      </c>
      <c r="AB338" s="213">
        <f>IF(AB$2&lt;=analysis_period,IF(SUM($C667:AB667)&gt;0,AA338+1,0),0)</f>
        <v>0</v>
      </c>
      <c r="AC338" s="213">
        <f>IF(AC$2&lt;=analysis_period,IF(SUM($C667:AC667)&gt;0,AB338+1,0),0)</f>
        <v>0</v>
      </c>
      <c r="AD338" s="213">
        <f>IF(AD$2&lt;=analysis_period,IF(SUM($C667:AD667)&gt;0,AC338+1,0),0)</f>
        <v>0</v>
      </c>
      <c r="AE338" s="213">
        <f>IF(AE$2&lt;=analysis_period,IF(SUM($C667:AE667)&gt;0,AD338+1,0),0)</f>
        <v>0</v>
      </c>
      <c r="AF338" s="213">
        <f>IF(AF$2&lt;=analysis_period,IF(SUM($C667:AF667)&gt;0,AE338+1,0),0)</f>
        <v>0</v>
      </c>
      <c r="AG338" s="213">
        <f>IF(AG$2&lt;=analysis_period,IF(SUM($C667:AG667)&gt;0,AF338+1,0),0)</f>
        <v>0</v>
      </c>
      <c r="AH338" s="213">
        <f>IF(AH$2&lt;=analysis_period,IF(SUM($C667:AH667)&gt;0,AG338+1,0),0)</f>
        <v>0</v>
      </c>
      <c r="AI338" s="213">
        <f>IF(AI$2&lt;=analysis_period,IF(SUM($C667:AI667)&gt;0,AH338+1,0),0)</f>
        <v>0</v>
      </c>
      <c r="AJ338" s="213">
        <f>IF(AJ$2&lt;=analysis_period,IF(SUM($C667:AJ667)&gt;0,AI338+1,0),0)</f>
        <v>0</v>
      </c>
      <c r="AK338" s="213">
        <f>IF(AK$2&lt;=analysis_period,IF(SUM($C667:AK667)&gt;0,AJ338+1,0),0)</f>
        <v>0</v>
      </c>
      <c r="AL338" s="213">
        <f>IF(AL$2&lt;=analysis_period,IF(SUM($C667:AL667)&gt;0,AK338+1,0),0)</f>
        <v>0</v>
      </c>
      <c r="AM338" s="213">
        <f>IF(AM$2&lt;=analysis_period,IF(SUM($C667:AM667)&gt;0,AL338+1,0),0)</f>
        <v>0</v>
      </c>
      <c r="AN338" s="213">
        <f>IF(AN$2&lt;=analysis_period,IF(SUM($C667:AN667)&gt;0,AM338+1,0),0)</f>
        <v>0</v>
      </c>
      <c r="AO338" s="213">
        <f>IF(AO$2&lt;=analysis_period,IF(SUM($C667:AO667)&gt;0,AN338+1,0),0)</f>
        <v>0</v>
      </c>
      <c r="AP338" s="213">
        <f>IF(AP$2&lt;=analysis_period,IF(SUM($C667:AP667)&gt;0,AO338+1,0),0)</f>
        <v>0</v>
      </c>
    </row>
    <row r="339" spans="1:42" x14ac:dyDescent="0.2">
      <c r="A339" s="16">
        <f t="shared" si="153"/>
        <v>5</v>
      </c>
      <c r="B339" s="4">
        <v>0</v>
      </c>
      <c r="C339" s="213">
        <f>IF(C$2&lt;=analysis_period,IF(SUM($C668:C668)&gt;0,B339+1,0),0)</f>
        <v>0</v>
      </c>
      <c r="D339" s="213">
        <f>IF(D$2&lt;=analysis_period,IF(SUM($C668:D668)&gt;0,C339+1,0),0)</f>
        <v>0</v>
      </c>
      <c r="E339" s="213">
        <f>IF(E$2&lt;=analysis_period,IF(SUM($C668:E668)&gt;0,D339+1,0),0)</f>
        <v>0</v>
      </c>
      <c r="F339" s="213">
        <f>IF(F$2&lt;=analysis_period,IF(SUM($C668:F668)&gt;0,E339+1,0),0)</f>
        <v>0</v>
      </c>
      <c r="G339" s="213">
        <f>IF(G$2&lt;=analysis_period,IF(SUM($C668:G668)&gt;0,F339+1,0),0)</f>
        <v>0</v>
      </c>
      <c r="H339" s="213">
        <f>IF(H$2&lt;=analysis_period,IF(SUM($C668:H668)&gt;0,G339+1,0),0)</f>
        <v>0</v>
      </c>
      <c r="I339" s="213">
        <f>IF(I$2&lt;=analysis_period,IF(SUM($C668:I668)&gt;0,H339+1,0),0)</f>
        <v>0</v>
      </c>
      <c r="J339" s="213">
        <f>IF(J$2&lt;=analysis_period,IF(SUM($C668:J668)&gt;0,I339+1,0),0)</f>
        <v>0</v>
      </c>
      <c r="K339" s="213">
        <f>IF(K$2&lt;=analysis_period,IF(SUM($C668:K668)&gt;0,J339+1,0),0)</f>
        <v>0</v>
      </c>
      <c r="L339" s="213">
        <f>IF(L$2&lt;=analysis_period,IF(SUM($C668:L668)&gt;0,K339+1,0),0)</f>
        <v>0</v>
      </c>
      <c r="M339" s="213">
        <f>IF(M$2&lt;=analysis_period,IF(SUM($C668:M668)&gt;0,L339+1,0),0)</f>
        <v>0</v>
      </c>
      <c r="N339" s="213">
        <f>IF(N$2&lt;=analysis_period,IF(SUM($C668:N668)&gt;0,M339+1,0),0)</f>
        <v>0</v>
      </c>
      <c r="O339" s="213">
        <f>IF(O$2&lt;=analysis_period,IF(SUM($C668:O668)&gt;0,N339+1,0),0)</f>
        <v>0</v>
      </c>
      <c r="P339" s="213">
        <f>IF(P$2&lt;=analysis_period,IF(SUM($C668:P668)&gt;0,O339+1,0),0)</f>
        <v>0</v>
      </c>
      <c r="Q339" s="213">
        <f>IF(Q$2&lt;=analysis_period,IF(SUM($C668:Q668)&gt;0,P339+1,0),0)</f>
        <v>0</v>
      </c>
      <c r="R339" s="213">
        <f>IF(R$2&lt;=analysis_period,IF(SUM($C668:R668)&gt;0,Q339+1,0),0)</f>
        <v>0</v>
      </c>
      <c r="S339" s="213">
        <f>IF(S$2&lt;=analysis_period,IF(SUM($C668:S668)&gt;0,R339+1,0),0)</f>
        <v>0</v>
      </c>
      <c r="T339" s="213">
        <f>IF(T$2&lt;=analysis_period,IF(SUM($C668:T668)&gt;0,S339+1,0),0)</f>
        <v>0</v>
      </c>
      <c r="U339" s="213">
        <f>IF(U$2&lt;=analysis_period,IF(SUM($C668:U668)&gt;0,T339+1,0),0)</f>
        <v>0</v>
      </c>
      <c r="V339" s="213">
        <f>IF(V$2&lt;=analysis_period,IF(SUM($C668:V668)&gt;0,U339+1,0),0)</f>
        <v>0</v>
      </c>
      <c r="W339" s="213">
        <f>IF(W$2&lt;=analysis_period,IF(SUM($C668:W668)&gt;0,V339+1,0),0)</f>
        <v>0</v>
      </c>
      <c r="X339" s="213">
        <f>IF(X$2&lt;=analysis_period,IF(SUM($C668:X668)&gt;0,W339+1,0),0)</f>
        <v>0</v>
      </c>
      <c r="Y339" s="213">
        <f>IF(Y$2&lt;=analysis_period,IF(SUM($C668:Y668)&gt;0,X339+1,0),0)</f>
        <v>0</v>
      </c>
      <c r="Z339" s="213">
        <f>IF(Z$2&lt;=analysis_period,IF(SUM($C668:Z668)&gt;0,Y339+1,0),0)</f>
        <v>0</v>
      </c>
      <c r="AA339" s="213">
        <f>IF(AA$2&lt;=analysis_period,IF(SUM($C668:AA668)&gt;0,Z339+1,0),0)</f>
        <v>0</v>
      </c>
      <c r="AB339" s="213">
        <f>IF(AB$2&lt;=analysis_period,IF(SUM($C668:AB668)&gt;0,AA339+1,0),0)</f>
        <v>0</v>
      </c>
      <c r="AC339" s="213">
        <f>IF(AC$2&lt;=analysis_period,IF(SUM($C668:AC668)&gt;0,AB339+1,0),0)</f>
        <v>0</v>
      </c>
      <c r="AD339" s="213">
        <f>IF(AD$2&lt;=analysis_period,IF(SUM($C668:AD668)&gt;0,AC339+1,0),0)</f>
        <v>0</v>
      </c>
      <c r="AE339" s="213">
        <f>IF(AE$2&lt;=analysis_period,IF(SUM($C668:AE668)&gt;0,AD339+1,0),0)</f>
        <v>0</v>
      </c>
      <c r="AF339" s="213">
        <f>IF(AF$2&lt;=analysis_period,IF(SUM($C668:AF668)&gt;0,AE339+1,0),0)</f>
        <v>0</v>
      </c>
      <c r="AG339" s="213">
        <f>IF(AG$2&lt;=analysis_period,IF(SUM($C668:AG668)&gt;0,AF339+1,0),0)</f>
        <v>0</v>
      </c>
      <c r="AH339" s="213">
        <f>IF(AH$2&lt;=analysis_period,IF(SUM($C668:AH668)&gt;0,AG339+1,0),0)</f>
        <v>0</v>
      </c>
      <c r="AI339" s="213">
        <f>IF(AI$2&lt;=analysis_period,IF(SUM($C668:AI668)&gt;0,AH339+1,0),0)</f>
        <v>0</v>
      </c>
      <c r="AJ339" s="213">
        <f>IF(AJ$2&lt;=analysis_period,IF(SUM($C668:AJ668)&gt;0,AI339+1,0),0)</f>
        <v>0</v>
      </c>
      <c r="AK339" s="213">
        <f>IF(AK$2&lt;=analysis_period,IF(SUM($C668:AK668)&gt;0,AJ339+1,0),0)</f>
        <v>0</v>
      </c>
      <c r="AL339" s="213">
        <f>IF(AL$2&lt;=analysis_period,IF(SUM($C668:AL668)&gt;0,AK339+1,0),0)</f>
        <v>0</v>
      </c>
      <c r="AM339" s="213">
        <f>IF(AM$2&lt;=analysis_period,IF(SUM($C668:AM668)&gt;0,AL339+1,0),0)</f>
        <v>0</v>
      </c>
      <c r="AN339" s="213">
        <f>IF(AN$2&lt;=analysis_period,IF(SUM($C668:AN668)&gt;0,AM339+1,0),0)</f>
        <v>0</v>
      </c>
      <c r="AO339" s="213">
        <f>IF(AO$2&lt;=analysis_period,IF(SUM($C668:AO668)&gt;0,AN339+1,0),0)</f>
        <v>0</v>
      </c>
      <c r="AP339" s="213">
        <f>IF(AP$2&lt;=analysis_period,IF(SUM($C668:AP668)&gt;0,AO339+1,0),0)</f>
        <v>0</v>
      </c>
    </row>
    <row r="340" spans="1:42" x14ac:dyDescent="0.2">
      <c r="A340" s="16">
        <f t="shared" si="153"/>
        <v>6</v>
      </c>
      <c r="B340" s="4">
        <v>0</v>
      </c>
      <c r="C340" s="213">
        <f>IF(C$2&lt;=analysis_period,IF(SUM($C669:C669)&gt;0,B340+1,0),0)</f>
        <v>0</v>
      </c>
      <c r="D340" s="213">
        <f>IF(D$2&lt;=analysis_period,IF(SUM($C669:D669)&gt;0,C340+1,0),0)</f>
        <v>0</v>
      </c>
      <c r="E340" s="213">
        <f>IF(E$2&lt;=analysis_period,IF(SUM($C669:E669)&gt;0,D340+1,0),0)</f>
        <v>0</v>
      </c>
      <c r="F340" s="213">
        <f>IF(F$2&lt;=analysis_period,IF(SUM($C669:F669)&gt;0,E340+1,0),0)</f>
        <v>0</v>
      </c>
      <c r="G340" s="213">
        <f>IF(G$2&lt;=analysis_period,IF(SUM($C669:G669)&gt;0,F340+1,0),0)</f>
        <v>0</v>
      </c>
      <c r="H340" s="213">
        <f>IF(H$2&lt;=analysis_period,IF(SUM($C669:H669)&gt;0,G340+1,0),0)</f>
        <v>0</v>
      </c>
      <c r="I340" s="213">
        <f>IF(I$2&lt;=analysis_period,IF(SUM($C669:I669)&gt;0,H340+1,0),0)</f>
        <v>0</v>
      </c>
      <c r="J340" s="213">
        <f>IF(J$2&lt;=analysis_period,IF(SUM($C669:J669)&gt;0,I340+1,0),0)</f>
        <v>0</v>
      </c>
      <c r="K340" s="213">
        <f>IF(K$2&lt;=analysis_period,IF(SUM($C669:K669)&gt;0,J340+1,0),0)</f>
        <v>0</v>
      </c>
      <c r="L340" s="213">
        <f>IF(L$2&lt;=analysis_period,IF(SUM($C669:L669)&gt;0,K340+1,0),0)</f>
        <v>0</v>
      </c>
      <c r="M340" s="213">
        <f>IF(M$2&lt;=analysis_period,IF(SUM($C669:M669)&gt;0,L340+1,0),0)</f>
        <v>0</v>
      </c>
      <c r="N340" s="213">
        <f>IF(N$2&lt;=analysis_period,IF(SUM($C669:N669)&gt;0,M340+1,0),0)</f>
        <v>0</v>
      </c>
      <c r="O340" s="213">
        <f>IF(O$2&lt;=analysis_period,IF(SUM($C669:O669)&gt;0,N340+1,0),0)</f>
        <v>0</v>
      </c>
      <c r="P340" s="213">
        <f>IF(P$2&lt;=analysis_period,IF(SUM($C669:P669)&gt;0,O340+1,0),0)</f>
        <v>0</v>
      </c>
      <c r="Q340" s="213">
        <f>IF(Q$2&lt;=analysis_period,IF(SUM($C669:Q669)&gt;0,P340+1,0),0)</f>
        <v>0</v>
      </c>
      <c r="R340" s="213">
        <f>IF(R$2&lt;=analysis_period,IF(SUM($C669:R669)&gt;0,Q340+1,0),0)</f>
        <v>0</v>
      </c>
      <c r="S340" s="213">
        <f>IF(S$2&lt;=analysis_period,IF(SUM($C669:S669)&gt;0,R340+1,0),0)</f>
        <v>0</v>
      </c>
      <c r="T340" s="213">
        <f>IF(T$2&lt;=analysis_period,IF(SUM($C669:T669)&gt;0,S340+1,0),0)</f>
        <v>0</v>
      </c>
      <c r="U340" s="213">
        <f>IF(U$2&lt;=analysis_period,IF(SUM($C669:U669)&gt;0,T340+1,0),0)</f>
        <v>0</v>
      </c>
      <c r="V340" s="213">
        <f>IF(V$2&lt;=analysis_period,IF(SUM($C669:V669)&gt;0,U340+1,0),0)</f>
        <v>0</v>
      </c>
      <c r="W340" s="213">
        <f>IF(W$2&lt;=analysis_period,IF(SUM($C669:W669)&gt;0,V340+1,0),0)</f>
        <v>0</v>
      </c>
      <c r="X340" s="213">
        <f>IF(X$2&lt;=analysis_period,IF(SUM($C669:X669)&gt;0,W340+1,0),0)</f>
        <v>0</v>
      </c>
      <c r="Y340" s="213">
        <f>IF(Y$2&lt;=analysis_period,IF(SUM($C669:Y669)&gt;0,X340+1,0),0)</f>
        <v>0</v>
      </c>
      <c r="Z340" s="213">
        <f>IF(Z$2&lt;=analysis_period,IF(SUM($C669:Z669)&gt;0,Y340+1,0),0)</f>
        <v>0</v>
      </c>
      <c r="AA340" s="213">
        <f>IF(AA$2&lt;=analysis_period,IF(SUM($C669:AA669)&gt;0,Z340+1,0),0)</f>
        <v>0</v>
      </c>
      <c r="AB340" s="213">
        <f>IF(AB$2&lt;=analysis_period,IF(SUM($C669:AB669)&gt;0,AA340+1,0),0)</f>
        <v>0</v>
      </c>
      <c r="AC340" s="213">
        <f>IF(AC$2&lt;=analysis_period,IF(SUM($C669:AC669)&gt;0,AB340+1,0),0)</f>
        <v>0</v>
      </c>
      <c r="AD340" s="213">
        <f>IF(AD$2&lt;=analysis_period,IF(SUM($C669:AD669)&gt;0,AC340+1,0),0)</f>
        <v>0</v>
      </c>
      <c r="AE340" s="213">
        <f>IF(AE$2&lt;=analysis_period,IF(SUM($C669:AE669)&gt;0,AD340+1,0),0)</f>
        <v>0</v>
      </c>
      <c r="AF340" s="213">
        <f>IF(AF$2&lt;=analysis_period,IF(SUM($C669:AF669)&gt;0,AE340+1,0),0)</f>
        <v>0</v>
      </c>
      <c r="AG340" s="213">
        <f>IF(AG$2&lt;=analysis_period,IF(SUM($C669:AG669)&gt;0,AF340+1,0),0)</f>
        <v>0</v>
      </c>
      <c r="AH340" s="213">
        <f>IF(AH$2&lt;=analysis_period,IF(SUM($C669:AH669)&gt;0,AG340+1,0),0)</f>
        <v>0</v>
      </c>
      <c r="AI340" s="213">
        <f>IF(AI$2&lt;=analysis_period,IF(SUM($C669:AI669)&gt;0,AH340+1,0),0)</f>
        <v>0</v>
      </c>
      <c r="AJ340" s="213">
        <f>IF(AJ$2&lt;=analysis_period,IF(SUM($C669:AJ669)&gt;0,AI340+1,0),0)</f>
        <v>0</v>
      </c>
      <c r="AK340" s="213">
        <f>IF(AK$2&lt;=analysis_period,IF(SUM($C669:AK669)&gt;0,AJ340+1,0),0)</f>
        <v>0</v>
      </c>
      <c r="AL340" s="213">
        <f>IF(AL$2&lt;=analysis_period,IF(SUM($C669:AL669)&gt;0,AK340+1,0),0)</f>
        <v>0</v>
      </c>
      <c r="AM340" s="213">
        <f>IF(AM$2&lt;=analysis_period,IF(SUM($C669:AM669)&gt;0,AL340+1,0),0)</f>
        <v>0</v>
      </c>
      <c r="AN340" s="213">
        <f>IF(AN$2&lt;=analysis_period,IF(SUM($C669:AN669)&gt;0,AM340+1,0),0)</f>
        <v>0</v>
      </c>
      <c r="AO340" s="213">
        <f>IF(AO$2&lt;=analysis_period,IF(SUM($C669:AO669)&gt;0,AN340+1,0),0)</f>
        <v>0</v>
      </c>
      <c r="AP340" s="213">
        <f>IF(AP$2&lt;=analysis_period,IF(SUM($C669:AP669)&gt;0,AO340+1,0),0)</f>
        <v>0</v>
      </c>
    </row>
    <row r="341" spans="1:42" x14ac:dyDescent="0.2">
      <c r="A341" s="16">
        <f t="shared" si="153"/>
        <v>7</v>
      </c>
      <c r="B341" s="4">
        <v>0</v>
      </c>
      <c r="C341" s="213">
        <f>IF(C$2&lt;=analysis_period,IF(SUM($C670:C670)&gt;0,B341+1,0),0)</f>
        <v>0</v>
      </c>
      <c r="D341" s="213">
        <f>IF(D$2&lt;=analysis_period,IF(SUM($C670:D670)&gt;0,C341+1,0),0)</f>
        <v>0</v>
      </c>
      <c r="E341" s="213">
        <f>IF(E$2&lt;=analysis_period,IF(SUM($C670:E670)&gt;0,D341+1,0),0)</f>
        <v>0</v>
      </c>
      <c r="F341" s="213">
        <f>IF(F$2&lt;=analysis_period,IF(SUM($C670:F670)&gt;0,E341+1,0),0)</f>
        <v>0</v>
      </c>
      <c r="G341" s="213">
        <f>IF(G$2&lt;=analysis_period,IF(SUM($C670:G670)&gt;0,F341+1,0),0)</f>
        <v>0</v>
      </c>
      <c r="H341" s="213">
        <f>IF(H$2&lt;=analysis_period,IF(SUM($C670:H670)&gt;0,G341+1,0),0)</f>
        <v>0</v>
      </c>
      <c r="I341" s="213">
        <f>IF(I$2&lt;=analysis_period,IF(SUM($C670:I670)&gt;0,H341+1,0),0)</f>
        <v>0</v>
      </c>
      <c r="J341" s="213">
        <f>IF(J$2&lt;=analysis_period,IF(SUM($C670:J670)&gt;0,I341+1,0),0)</f>
        <v>0</v>
      </c>
      <c r="K341" s="213">
        <f>IF(K$2&lt;=analysis_period,IF(SUM($C670:K670)&gt;0,J341+1,0),0)</f>
        <v>0</v>
      </c>
      <c r="L341" s="213">
        <f>IF(L$2&lt;=analysis_period,IF(SUM($C670:L670)&gt;0,K341+1,0),0)</f>
        <v>0</v>
      </c>
      <c r="M341" s="213">
        <f>IF(M$2&lt;=analysis_period,IF(SUM($C670:M670)&gt;0,L341+1,0),0)</f>
        <v>0</v>
      </c>
      <c r="N341" s="213">
        <f>IF(N$2&lt;=analysis_period,IF(SUM($C670:N670)&gt;0,M341+1,0),0)</f>
        <v>0</v>
      </c>
      <c r="O341" s="213">
        <f>IF(O$2&lt;=analysis_period,IF(SUM($C670:O670)&gt;0,N341+1,0),0)</f>
        <v>0</v>
      </c>
      <c r="P341" s="213">
        <f>IF(P$2&lt;=analysis_period,IF(SUM($C670:P670)&gt;0,O341+1,0),0)</f>
        <v>0</v>
      </c>
      <c r="Q341" s="213">
        <f>IF(Q$2&lt;=analysis_period,IF(SUM($C670:Q670)&gt;0,P341+1,0),0)</f>
        <v>0</v>
      </c>
      <c r="R341" s="213">
        <f>IF(R$2&lt;=analysis_period,IF(SUM($C670:R670)&gt;0,Q341+1,0),0)</f>
        <v>0</v>
      </c>
      <c r="S341" s="213">
        <f>IF(S$2&lt;=analysis_period,IF(SUM($C670:S670)&gt;0,R341+1,0),0)</f>
        <v>0</v>
      </c>
      <c r="T341" s="213">
        <f>IF(T$2&lt;=analysis_period,IF(SUM($C670:T670)&gt;0,S341+1,0),0)</f>
        <v>0</v>
      </c>
      <c r="U341" s="213">
        <f>IF(U$2&lt;=analysis_period,IF(SUM($C670:U670)&gt;0,T341+1,0),0)</f>
        <v>0</v>
      </c>
      <c r="V341" s="213">
        <f>IF(V$2&lt;=analysis_period,IF(SUM($C670:V670)&gt;0,U341+1,0),0)</f>
        <v>0</v>
      </c>
      <c r="W341" s="213">
        <f>IF(W$2&lt;=analysis_period,IF(SUM($C670:W670)&gt;0,V341+1,0),0)</f>
        <v>0</v>
      </c>
      <c r="X341" s="213">
        <f>IF(X$2&lt;=analysis_period,IF(SUM($C670:X670)&gt;0,W341+1,0),0)</f>
        <v>0</v>
      </c>
      <c r="Y341" s="213">
        <f>IF(Y$2&lt;=analysis_period,IF(SUM($C670:Y670)&gt;0,X341+1,0),0)</f>
        <v>0</v>
      </c>
      <c r="Z341" s="213">
        <f>IF(Z$2&lt;=analysis_period,IF(SUM($C670:Z670)&gt;0,Y341+1,0),0)</f>
        <v>0</v>
      </c>
      <c r="AA341" s="213">
        <f>IF(AA$2&lt;=analysis_period,IF(SUM($C670:AA670)&gt;0,Z341+1,0),0)</f>
        <v>0</v>
      </c>
      <c r="AB341" s="213">
        <f>IF(AB$2&lt;=analysis_period,IF(SUM($C670:AB670)&gt;0,AA341+1,0),0)</f>
        <v>0</v>
      </c>
      <c r="AC341" s="213">
        <f>IF(AC$2&lt;=analysis_period,IF(SUM($C670:AC670)&gt;0,AB341+1,0),0)</f>
        <v>0</v>
      </c>
      <c r="AD341" s="213">
        <f>IF(AD$2&lt;=analysis_period,IF(SUM($C670:AD670)&gt;0,AC341+1,0),0)</f>
        <v>0</v>
      </c>
      <c r="AE341" s="213">
        <f>IF(AE$2&lt;=analysis_period,IF(SUM($C670:AE670)&gt;0,AD341+1,0),0)</f>
        <v>0</v>
      </c>
      <c r="AF341" s="213">
        <f>IF(AF$2&lt;=analysis_period,IF(SUM($C670:AF670)&gt;0,AE341+1,0),0)</f>
        <v>0</v>
      </c>
      <c r="AG341" s="213">
        <f>IF(AG$2&lt;=analysis_period,IF(SUM($C670:AG670)&gt;0,AF341+1,0),0)</f>
        <v>0</v>
      </c>
      <c r="AH341" s="213">
        <f>IF(AH$2&lt;=analysis_period,IF(SUM($C670:AH670)&gt;0,AG341+1,0),0)</f>
        <v>0</v>
      </c>
      <c r="AI341" s="213">
        <f>IF(AI$2&lt;=analysis_period,IF(SUM($C670:AI670)&gt;0,AH341+1,0),0)</f>
        <v>0</v>
      </c>
      <c r="AJ341" s="213">
        <f>IF(AJ$2&lt;=analysis_period,IF(SUM($C670:AJ670)&gt;0,AI341+1,0),0)</f>
        <v>0</v>
      </c>
      <c r="AK341" s="213">
        <f>IF(AK$2&lt;=analysis_period,IF(SUM($C670:AK670)&gt;0,AJ341+1,0),0)</f>
        <v>0</v>
      </c>
      <c r="AL341" s="213">
        <f>IF(AL$2&lt;=analysis_period,IF(SUM($C670:AL670)&gt;0,AK341+1,0),0)</f>
        <v>0</v>
      </c>
      <c r="AM341" s="213">
        <f>IF(AM$2&lt;=analysis_period,IF(SUM($C670:AM670)&gt;0,AL341+1,0),0)</f>
        <v>0</v>
      </c>
      <c r="AN341" s="213">
        <f>IF(AN$2&lt;=analysis_period,IF(SUM($C670:AN670)&gt;0,AM341+1,0),0)</f>
        <v>0</v>
      </c>
      <c r="AO341" s="213">
        <f>IF(AO$2&lt;=analysis_period,IF(SUM($C670:AO670)&gt;0,AN341+1,0),0)</f>
        <v>0</v>
      </c>
      <c r="AP341" s="213">
        <f>IF(AP$2&lt;=analysis_period,IF(SUM($C670:AP670)&gt;0,AO341+1,0),0)</f>
        <v>0</v>
      </c>
    </row>
    <row r="342" spans="1:42" x14ac:dyDescent="0.2">
      <c r="A342" s="16">
        <f t="shared" si="153"/>
        <v>8</v>
      </c>
      <c r="B342" s="4">
        <v>0</v>
      </c>
      <c r="C342" s="213">
        <f>IF(C$2&lt;=analysis_period,IF(SUM($C671:C671)&gt;0,B342+1,0),0)</f>
        <v>0</v>
      </c>
      <c r="D342" s="213">
        <f>IF(D$2&lt;=analysis_period,IF(SUM($C671:D671)&gt;0,C342+1,0),0)</f>
        <v>0</v>
      </c>
      <c r="E342" s="213">
        <f>IF(E$2&lt;=analysis_period,IF(SUM($C671:E671)&gt;0,D342+1,0),0)</f>
        <v>0</v>
      </c>
      <c r="F342" s="213">
        <f>IF(F$2&lt;=analysis_period,IF(SUM($C671:F671)&gt;0,E342+1,0),0)</f>
        <v>0</v>
      </c>
      <c r="G342" s="213">
        <f>IF(G$2&lt;=analysis_period,IF(SUM($C671:G671)&gt;0,F342+1,0),0)</f>
        <v>0</v>
      </c>
      <c r="H342" s="213">
        <f>IF(H$2&lt;=analysis_period,IF(SUM($C671:H671)&gt;0,G342+1,0),0)</f>
        <v>0</v>
      </c>
      <c r="I342" s="213">
        <f>IF(I$2&lt;=analysis_period,IF(SUM($C671:I671)&gt;0,H342+1,0),0)</f>
        <v>0</v>
      </c>
      <c r="J342" s="213">
        <f>IF(J$2&lt;=analysis_period,IF(SUM($C671:J671)&gt;0,I342+1,0),0)</f>
        <v>0</v>
      </c>
      <c r="K342" s="213">
        <f>IF(K$2&lt;=analysis_period,IF(SUM($C671:K671)&gt;0,J342+1,0),0)</f>
        <v>0</v>
      </c>
      <c r="L342" s="213">
        <f>IF(L$2&lt;=analysis_period,IF(SUM($C671:L671)&gt;0,K342+1,0),0)</f>
        <v>0</v>
      </c>
      <c r="M342" s="213">
        <f>IF(M$2&lt;=analysis_period,IF(SUM($C671:M671)&gt;0,L342+1,0),0)</f>
        <v>0</v>
      </c>
      <c r="N342" s="213">
        <f>IF(N$2&lt;=analysis_period,IF(SUM($C671:N671)&gt;0,M342+1,0),0)</f>
        <v>0</v>
      </c>
      <c r="O342" s="213">
        <f>IF(O$2&lt;=analysis_period,IF(SUM($C671:O671)&gt;0,N342+1,0),0)</f>
        <v>0</v>
      </c>
      <c r="P342" s="213">
        <f>IF(P$2&lt;=analysis_period,IF(SUM($C671:P671)&gt;0,O342+1,0),0)</f>
        <v>0</v>
      </c>
      <c r="Q342" s="213">
        <f>IF(Q$2&lt;=analysis_period,IF(SUM($C671:Q671)&gt;0,P342+1,0),0)</f>
        <v>0</v>
      </c>
      <c r="R342" s="213">
        <f>IF(R$2&lt;=analysis_period,IF(SUM($C671:R671)&gt;0,Q342+1,0),0)</f>
        <v>0</v>
      </c>
      <c r="S342" s="213">
        <f>IF(S$2&lt;=analysis_period,IF(SUM($C671:S671)&gt;0,R342+1,0),0)</f>
        <v>0</v>
      </c>
      <c r="T342" s="213">
        <f>IF(T$2&lt;=analysis_period,IF(SUM($C671:T671)&gt;0,S342+1,0),0)</f>
        <v>0</v>
      </c>
      <c r="U342" s="213">
        <f>IF(U$2&lt;=analysis_period,IF(SUM($C671:U671)&gt;0,T342+1,0),0)</f>
        <v>0</v>
      </c>
      <c r="V342" s="213">
        <f>IF(V$2&lt;=analysis_period,IF(SUM($C671:V671)&gt;0,U342+1,0),0)</f>
        <v>0</v>
      </c>
      <c r="W342" s="213">
        <f>IF(W$2&lt;=analysis_period,IF(SUM($C671:W671)&gt;0,V342+1,0),0)</f>
        <v>0</v>
      </c>
      <c r="X342" s="213">
        <f>IF(X$2&lt;=analysis_period,IF(SUM($C671:X671)&gt;0,W342+1,0),0)</f>
        <v>0</v>
      </c>
      <c r="Y342" s="213">
        <f>IF(Y$2&lt;=analysis_period,IF(SUM($C671:Y671)&gt;0,X342+1,0),0)</f>
        <v>0</v>
      </c>
      <c r="Z342" s="213">
        <f>IF(Z$2&lt;=analysis_period,IF(SUM($C671:Z671)&gt;0,Y342+1,0),0)</f>
        <v>0</v>
      </c>
      <c r="AA342" s="213">
        <f>IF(AA$2&lt;=analysis_period,IF(SUM($C671:AA671)&gt;0,Z342+1,0),0)</f>
        <v>0</v>
      </c>
      <c r="AB342" s="213">
        <f>IF(AB$2&lt;=analysis_period,IF(SUM($C671:AB671)&gt;0,AA342+1,0),0)</f>
        <v>0</v>
      </c>
      <c r="AC342" s="213">
        <f>IF(AC$2&lt;=analysis_period,IF(SUM($C671:AC671)&gt;0,AB342+1,0),0)</f>
        <v>0</v>
      </c>
      <c r="AD342" s="213">
        <f>IF(AD$2&lt;=analysis_period,IF(SUM($C671:AD671)&gt;0,AC342+1,0),0)</f>
        <v>0</v>
      </c>
      <c r="AE342" s="213">
        <f>IF(AE$2&lt;=analysis_period,IF(SUM($C671:AE671)&gt;0,AD342+1,0),0)</f>
        <v>0</v>
      </c>
      <c r="AF342" s="213">
        <f>IF(AF$2&lt;=analysis_period,IF(SUM($C671:AF671)&gt;0,AE342+1,0),0)</f>
        <v>0</v>
      </c>
      <c r="AG342" s="213">
        <f>IF(AG$2&lt;=analysis_period,IF(SUM($C671:AG671)&gt;0,AF342+1,0),0)</f>
        <v>0</v>
      </c>
      <c r="AH342" s="213">
        <f>IF(AH$2&lt;=analysis_period,IF(SUM($C671:AH671)&gt;0,AG342+1,0),0)</f>
        <v>0</v>
      </c>
      <c r="AI342" s="213">
        <f>IF(AI$2&lt;=analysis_period,IF(SUM($C671:AI671)&gt;0,AH342+1,0),0)</f>
        <v>0</v>
      </c>
      <c r="AJ342" s="213">
        <f>IF(AJ$2&lt;=analysis_period,IF(SUM($C671:AJ671)&gt;0,AI342+1,0),0)</f>
        <v>0</v>
      </c>
      <c r="AK342" s="213">
        <f>IF(AK$2&lt;=analysis_period,IF(SUM($C671:AK671)&gt;0,AJ342+1,0),0)</f>
        <v>0</v>
      </c>
      <c r="AL342" s="213">
        <f>IF(AL$2&lt;=analysis_period,IF(SUM($C671:AL671)&gt;0,AK342+1,0),0)</f>
        <v>0</v>
      </c>
      <c r="AM342" s="213">
        <f>IF(AM$2&lt;=analysis_period,IF(SUM($C671:AM671)&gt;0,AL342+1,0),0)</f>
        <v>0</v>
      </c>
      <c r="AN342" s="213">
        <f>IF(AN$2&lt;=analysis_period,IF(SUM($C671:AN671)&gt;0,AM342+1,0),0)</f>
        <v>0</v>
      </c>
      <c r="AO342" s="213">
        <f>IF(AO$2&lt;=analysis_period,IF(SUM($C671:AO671)&gt;0,AN342+1,0),0)</f>
        <v>0</v>
      </c>
      <c r="AP342" s="213">
        <f>IF(AP$2&lt;=analysis_period,IF(SUM($C671:AP671)&gt;0,AO342+1,0),0)</f>
        <v>0</v>
      </c>
    </row>
    <row r="343" spans="1:42" x14ac:dyDescent="0.2">
      <c r="A343" s="16">
        <f>A342+1</f>
        <v>9</v>
      </c>
      <c r="B343" s="4">
        <v>0</v>
      </c>
      <c r="C343" s="213">
        <f>IF(C$2&lt;=analysis_period,IF(SUM($C672:C672)&gt;0,B343+1,0),0)</f>
        <v>0</v>
      </c>
      <c r="D343" s="213">
        <f>IF(D$2&lt;=analysis_period,IF(SUM($C672:D672)&gt;0,C343+1,0),0)</f>
        <v>0</v>
      </c>
      <c r="E343" s="213">
        <f>IF(E$2&lt;=analysis_period,IF(SUM($C672:E672)&gt;0,D343+1,0),0)</f>
        <v>0</v>
      </c>
      <c r="F343" s="213">
        <f>IF(F$2&lt;=analysis_period,IF(SUM($C672:F672)&gt;0,E343+1,0),0)</f>
        <v>0</v>
      </c>
      <c r="G343" s="213">
        <f>IF(G$2&lt;=analysis_period,IF(SUM($C672:G672)&gt;0,F343+1,0),0)</f>
        <v>0</v>
      </c>
      <c r="H343" s="213">
        <f>IF(H$2&lt;=analysis_period,IF(SUM($C672:H672)&gt;0,G343+1,0),0)</f>
        <v>0</v>
      </c>
      <c r="I343" s="213">
        <f>IF(I$2&lt;=analysis_period,IF(SUM($C672:I672)&gt;0,H343+1,0),0)</f>
        <v>0</v>
      </c>
      <c r="J343" s="213">
        <f>IF(J$2&lt;=analysis_period,IF(SUM($C672:J672)&gt;0,I343+1,0),0)</f>
        <v>0</v>
      </c>
      <c r="K343" s="213">
        <f>IF(K$2&lt;=analysis_period,IF(SUM($C672:K672)&gt;0,J343+1,0),0)</f>
        <v>0</v>
      </c>
      <c r="L343" s="213">
        <f>IF(L$2&lt;=analysis_period,IF(SUM($C672:L672)&gt;0,K343+1,0),0)</f>
        <v>0</v>
      </c>
      <c r="M343" s="213">
        <f>IF(M$2&lt;=analysis_period,IF(SUM($C672:M672)&gt;0,L343+1,0),0)</f>
        <v>0</v>
      </c>
      <c r="N343" s="213">
        <f>IF(N$2&lt;=analysis_period,IF(SUM($C672:N672)&gt;0,M343+1,0),0)</f>
        <v>0</v>
      </c>
      <c r="O343" s="213">
        <f>IF(O$2&lt;=analysis_period,IF(SUM($C672:O672)&gt;0,N343+1,0),0)</f>
        <v>0</v>
      </c>
      <c r="P343" s="213">
        <f>IF(P$2&lt;=analysis_period,IF(SUM($C672:P672)&gt;0,O343+1,0),0)</f>
        <v>0</v>
      </c>
      <c r="Q343" s="213">
        <f>IF(Q$2&lt;=analysis_period,IF(SUM($C672:Q672)&gt;0,P343+1,0),0)</f>
        <v>0</v>
      </c>
      <c r="R343" s="213">
        <f>IF(R$2&lt;=analysis_period,IF(SUM($C672:R672)&gt;0,Q343+1,0),0)</f>
        <v>0</v>
      </c>
      <c r="S343" s="213">
        <f>IF(S$2&lt;=analysis_period,IF(SUM($C672:S672)&gt;0,R343+1,0),0)</f>
        <v>0</v>
      </c>
      <c r="T343" s="213">
        <f>IF(T$2&lt;=analysis_period,IF(SUM($C672:T672)&gt;0,S343+1,0),0)</f>
        <v>0</v>
      </c>
      <c r="U343" s="213">
        <f>IF(U$2&lt;=analysis_period,IF(SUM($C672:U672)&gt;0,T343+1,0),0)</f>
        <v>0</v>
      </c>
      <c r="V343" s="213">
        <f>IF(V$2&lt;=analysis_period,IF(SUM($C672:V672)&gt;0,U343+1,0),0)</f>
        <v>0</v>
      </c>
      <c r="W343" s="213">
        <f>IF(W$2&lt;=analysis_period,IF(SUM($C672:W672)&gt;0,V343+1,0),0)</f>
        <v>0</v>
      </c>
      <c r="X343" s="213">
        <f>IF(X$2&lt;=analysis_period,IF(SUM($C672:X672)&gt;0,W343+1,0),0)</f>
        <v>0</v>
      </c>
      <c r="Y343" s="213">
        <f>IF(Y$2&lt;=analysis_period,IF(SUM($C672:Y672)&gt;0,X343+1,0),0)</f>
        <v>0</v>
      </c>
      <c r="Z343" s="213">
        <f>IF(Z$2&lt;=analysis_period,IF(SUM($C672:Z672)&gt;0,Y343+1,0),0)</f>
        <v>0</v>
      </c>
      <c r="AA343" s="213">
        <f>IF(AA$2&lt;=analysis_period,IF(SUM($C672:AA672)&gt;0,Z343+1,0),0)</f>
        <v>0</v>
      </c>
      <c r="AB343" s="213">
        <f>IF(AB$2&lt;=analysis_period,IF(SUM($C672:AB672)&gt;0,AA343+1,0),0)</f>
        <v>0</v>
      </c>
      <c r="AC343" s="213">
        <f>IF(AC$2&lt;=analysis_period,IF(SUM($C672:AC672)&gt;0,AB343+1,0),0)</f>
        <v>0</v>
      </c>
      <c r="AD343" s="213">
        <f>IF(AD$2&lt;=analysis_period,IF(SUM($C672:AD672)&gt;0,AC343+1,0),0)</f>
        <v>0</v>
      </c>
      <c r="AE343" s="213">
        <f>IF(AE$2&lt;=analysis_period,IF(SUM($C672:AE672)&gt;0,AD343+1,0),0)</f>
        <v>0</v>
      </c>
      <c r="AF343" s="213">
        <f>IF(AF$2&lt;=analysis_period,IF(SUM($C672:AF672)&gt;0,AE343+1,0),0)</f>
        <v>0</v>
      </c>
      <c r="AG343" s="213">
        <f>IF(AG$2&lt;=analysis_period,IF(SUM($C672:AG672)&gt;0,AF343+1,0),0)</f>
        <v>0</v>
      </c>
      <c r="AH343" s="213">
        <f>IF(AH$2&lt;=analysis_period,IF(SUM($C672:AH672)&gt;0,AG343+1,0),0)</f>
        <v>0</v>
      </c>
      <c r="AI343" s="213">
        <f>IF(AI$2&lt;=analysis_period,IF(SUM($C672:AI672)&gt;0,AH343+1,0),0)</f>
        <v>0</v>
      </c>
      <c r="AJ343" s="213">
        <f>IF(AJ$2&lt;=analysis_period,IF(SUM($C672:AJ672)&gt;0,AI343+1,0),0)</f>
        <v>0</v>
      </c>
      <c r="AK343" s="213">
        <f>IF(AK$2&lt;=analysis_period,IF(SUM($C672:AK672)&gt;0,AJ343+1,0),0)</f>
        <v>0</v>
      </c>
      <c r="AL343" s="213">
        <f>IF(AL$2&lt;=analysis_period,IF(SUM($C672:AL672)&gt;0,AK343+1,0),0)</f>
        <v>0</v>
      </c>
      <c r="AM343" s="213">
        <f>IF(AM$2&lt;=analysis_period,IF(SUM($C672:AM672)&gt;0,AL343+1,0),0)</f>
        <v>0</v>
      </c>
      <c r="AN343" s="213">
        <f>IF(AN$2&lt;=analysis_period,IF(SUM($C672:AN672)&gt;0,AM343+1,0),0)</f>
        <v>0</v>
      </c>
      <c r="AO343" s="213">
        <f>IF(AO$2&lt;=analysis_period,IF(SUM($C672:AO672)&gt;0,AN343+1,0),0)</f>
        <v>0</v>
      </c>
      <c r="AP343" s="213">
        <f>IF(AP$2&lt;=analysis_period,IF(SUM($C672:AP672)&gt;0,AO343+1,0),0)</f>
        <v>0</v>
      </c>
    </row>
    <row r="344" spans="1:42" x14ac:dyDescent="0.2">
      <c r="A344" s="16">
        <f t="shared" si="153"/>
        <v>10</v>
      </c>
      <c r="B344" s="4">
        <v>0</v>
      </c>
      <c r="C344" s="213">
        <f>IF(C$2&lt;=analysis_period,IF(SUM($C673:C673)&gt;0,B344+1,0),0)</f>
        <v>0</v>
      </c>
      <c r="D344" s="213">
        <f>IF(D$2&lt;=analysis_period,IF(SUM($C673:D673)&gt;0,C344+1,0),0)</f>
        <v>0</v>
      </c>
      <c r="E344" s="213">
        <f>IF(E$2&lt;=analysis_period,IF(SUM($C673:E673)&gt;0,D344+1,0),0)</f>
        <v>0</v>
      </c>
      <c r="F344" s="213">
        <f>IF(F$2&lt;=analysis_period,IF(SUM($C673:F673)&gt;0,E344+1,0),0)</f>
        <v>0</v>
      </c>
      <c r="G344" s="213">
        <f>IF(G$2&lt;=analysis_period,IF(SUM($C673:G673)&gt;0,F344+1,0),0)</f>
        <v>0</v>
      </c>
      <c r="H344" s="213">
        <f>IF(H$2&lt;=analysis_period,IF(SUM($C673:H673)&gt;0,G344+1,0),0)</f>
        <v>0</v>
      </c>
      <c r="I344" s="213">
        <f>IF(I$2&lt;=analysis_period,IF(SUM($C673:I673)&gt;0,H344+1,0),0)</f>
        <v>0</v>
      </c>
      <c r="J344" s="213">
        <f>IF(J$2&lt;=analysis_period,IF(SUM($C673:J673)&gt;0,I344+1,0),0)</f>
        <v>0</v>
      </c>
      <c r="K344" s="213">
        <f>IF(K$2&lt;=analysis_period,IF(SUM($C673:K673)&gt;0,J344+1,0),0)</f>
        <v>0</v>
      </c>
      <c r="L344" s="213">
        <f>IF(L$2&lt;=analysis_period,IF(SUM($C673:L673)&gt;0,K344+1,0),0)</f>
        <v>0</v>
      </c>
      <c r="M344" s="213">
        <f>IF(M$2&lt;=analysis_period,IF(SUM($C673:M673)&gt;0,L344+1,0),0)</f>
        <v>0</v>
      </c>
      <c r="N344" s="213">
        <f>IF(N$2&lt;=analysis_period,IF(SUM($C673:N673)&gt;0,M344+1,0),0)</f>
        <v>0</v>
      </c>
      <c r="O344" s="213">
        <f>IF(O$2&lt;=analysis_period,IF(SUM($C673:O673)&gt;0,N344+1,0),0)</f>
        <v>0</v>
      </c>
      <c r="P344" s="213">
        <f>IF(P$2&lt;=analysis_period,IF(SUM($C673:P673)&gt;0,O344+1,0),0)</f>
        <v>0</v>
      </c>
      <c r="Q344" s="213">
        <f>IF(Q$2&lt;=analysis_period,IF(SUM($C673:Q673)&gt;0,P344+1,0),0)</f>
        <v>0</v>
      </c>
      <c r="R344" s="213">
        <f>IF(R$2&lt;=analysis_period,IF(SUM($C673:R673)&gt;0,Q344+1,0),0)</f>
        <v>0</v>
      </c>
      <c r="S344" s="213">
        <f>IF(S$2&lt;=analysis_period,IF(SUM($C673:S673)&gt;0,R344+1,0),0)</f>
        <v>0</v>
      </c>
      <c r="T344" s="213">
        <f>IF(T$2&lt;=analysis_period,IF(SUM($C673:T673)&gt;0,S344+1,0),0)</f>
        <v>0</v>
      </c>
      <c r="U344" s="213">
        <f>IF(U$2&lt;=analysis_period,IF(SUM($C673:U673)&gt;0,T344+1,0),0)</f>
        <v>0</v>
      </c>
      <c r="V344" s="213">
        <f>IF(V$2&lt;=analysis_period,IF(SUM($C673:V673)&gt;0,U344+1,0),0)</f>
        <v>0</v>
      </c>
      <c r="W344" s="213">
        <f>IF(W$2&lt;=analysis_period,IF(SUM($C673:W673)&gt;0,V344+1,0),0)</f>
        <v>0</v>
      </c>
      <c r="X344" s="213">
        <f>IF(X$2&lt;=analysis_period,IF(SUM($C673:X673)&gt;0,W344+1,0),0)</f>
        <v>0</v>
      </c>
      <c r="Y344" s="213">
        <f>IF(Y$2&lt;=analysis_period,IF(SUM($C673:Y673)&gt;0,X344+1,0),0)</f>
        <v>0</v>
      </c>
      <c r="Z344" s="213">
        <f>IF(Z$2&lt;=analysis_period,IF(SUM($C673:Z673)&gt;0,Y344+1,0),0)</f>
        <v>0</v>
      </c>
      <c r="AA344" s="213">
        <f>IF(AA$2&lt;=analysis_period,IF(SUM($C673:AA673)&gt;0,Z344+1,0),0)</f>
        <v>0</v>
      </c>
      <c r="AB344" s="213">
        <f>IF(AB$2&lt;=analysis_period,IF(SUM($C673:AB673)&gt;0,AA344+1,0),0)</f>
        <v>0</v>
      </c>
      <c r="AC344" s="213">
        <f>IF(AC$2&lt;=analysis_period,IF(SUM($C673:AC673)&gt;0,AB344+1,0),0)</f>
        <v>0</v>
      </c>
      <c r="AD344" s="213">
        <f>IF(AD$2&lt;=analysis_period,IF(SUM($C673:AD673)&gt;0,AC344+1,0),0)</f>
        <v>0</v>
      </c>
      <c r="AE344" s="213">
        <f>IF(AE$2&lt;=analysis_period,IF(SUM($C673:AE673)&gt;0,AD344+1,0),0)</f>
        <v>0</v>
      </c>
      <c r="AF344" s="213">
        <f>IF(AF$2&lt;=analysis_period,IF(SUM($C673:AF673)&gt;0,AE344+1,0),0)</f>
        <v>0</v>
      </c>
      <c r="AG344" s="213">
        <f>IF(AG$2&lt;=analysis_period,IF(SUM($C673:AG673)&gt;0,AF344+1,0),0)</f>
        <v>0</v>
      </c>
      <c r="AH344" s="213">
        <f>IF(AH$2&lt;=analysis_period,IF(SUM($C673:AH673)&gt;0,AG344+1,0),0)</f>
        <v>0</v>
      </c>
      <c r="AI344" s="213">
        <f>IF(AI$2&lt;=analysis_period,IF(SUM($C673:AI673)&gt;0,AH344+1,0),0)</f>
        <v>0</v>
      </c>
      <c r="AJ344" s="213">
        <f>IF(AJ$2&lt;=analysis_period,IF(SUM($C673:AJ673)&gt;0,AI344+1,0),0)</f>
        <v>0</v>
      </c>
      <c r="AK344" s="213">
        <f>IF(AK$2&lt;=analysis_period,IF(SUM($C673:AK673)&gt;0,AJ344+1,0),0)</f>
        <v>0</v>
      </c>
      <c r="AL344" s="213">
        <f>IF(AL$2&lt;=analysis_period,IF(SUM($C673:AL673)&gt;0,AK344+1,0),0)</f>
        <v>0</v>
      </c>
      <c r="AM344" s="213">
        <f>IF(AM$2&lt;=analysis_period,IF(SUM($C673:AM673)&gt;0,AL344+1,0),0)</f>
        <v>0</v>
      </c>
      <c r="AN344" s="213">
        <f>IF(AN$2&lt;=analysis_period,IF(SUM($C673:AN673)&gt;0,AM344+1,0),0)</f>
        <v>0</v>
      </c>
      <c r="AO344" s="213">
        <f>IF(AO$2&lt;=analysis_period,IF(SUM($C673:AO673)&gt;0,AN344+1,0),0)</f>
        <v>0</v>
      </c>
      <c r="AP344" s="213">
        <f>IF(AP$2&lt;=analysis_period,IF(SUM($C673:AP673)&gt;0,AO344+1,0),0)</f>
        <v>0</v>
      </c>
    </row>
    <row r="345" spans="1:42" x14ac:dyDescent="0.2">
      <c r="A345" s="3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row>
    <row r="346" spans="1:42" x14ac:dyDescent="0.2">
      <c r="A346" s="32" t="s">
        <v>79</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16">
        <v>1</v>
      </c>
      <c r="B347" s="233">
        <f t="shared" ref="B347:B356" si="154">SUM(C347:AP347)</f>
        <v>0</v>
      </c>
      <c r="C347" s="235">
        <f t="shared" ref="C347:AP347" si="155">LOOKUP(C335,$B$279:$AP$279,$B$280:$AP$280)/100*$B664</f>
        <v>0</v>
      </c>
      <c r="D347" s="235">
        <f t="shared" si="155"/>
        <v>0</v>
      </c>
      <c r="E347" s="235">
        <f t="shared" si="155"/>
        <v>0</v>
      </c>
      <c r="F347" s="235">
        <f t="shared" si="155"/>
        <v>0</v>
      </c>
      <c r="G347" s="235">
        <f t="shared" si="155"/>
        <v>0</v>
      </c>
      <c r="H347" s="235">
        <f t="shared" si="155"/>
        <v>0</v>
      </c>
      <c r="I347" s="235">
        <f t="shared" si="155"/>
        <v>0</v>
      </c>
      <c r="J347" s="235">
        <f t="shared" si="155"/>
        <v>0</v>
      </c>
      <c r="K347" s="235">
        <f t="shared" si="155"/>
        <v>0</v>
      </c>
      <c r="L347" s="235">
        <f t="shared" si="155"/>
        <v>0</v>
      </c>
      <c r="M347" s="235">
        <f t="shared" si="155"/>
        <v>0</v>
      </c>
      <c r="N347" s="235">
        <f t="shared" si="155"/>
        <v>0</v>
      </c>
      <c r="O347" s="235">
        <f t="shared" si="155"/>
        <v>0</v>
      </c>
      <c r="P347" s="235">
        <f t="shared" si="155"/>
        <v>0</v>
      </c>
      <c r="Q347" s="235">
        <f t="shared" si="155"/>
        <v>0</v>
      </c>
      <c r="R347" s="235">
        <f t="shared" si="155"/>
        <v>0</v>
      </c>
      <c r="S347" s="235">
        <f t="shared" si="155"/>
        <v>0</v>
      </c>
      <c r="T347" s="235">
        <f t="shared" si="155"/>
        <v>0</v>
      </c>
      <c r="U347" s="235">
        <f t="shared" si="155"/>
        <v>0</v>
      </c>
      <c r="V347" s="235">
        <f t="shared" si="155"/>
        <v>0</v>
      </c>
      <c r="W347" s="235">
        <f t="shared" si="155"/>
        <v>0</v>
      </c>
      <c r="X347" s="235">
        <f t="shared" si="155"/>
        <v>0</v>
      </c>
      <c r="Y347" s="235">
        <f t="shared" si="155"/>
        <v>0</v>
      </c>
      <c r="Z347" s="235">
        <f t="shared" si="155"/>
        <v>0</v>
      </c>
      <c r="AA347" s="235">
        <f t="shared" si="155"/>
        <v>0</v>
      </c>
      <c r="AB347" s="235">
        <f t="shared" si="155"/>
        <v>0</v>
      </c>
      <c r="AC347" s="235">
        <f t="shared" si="155"/>
        <v>0</v>
      </c>
      <c r="AD347" s="235">
        <f t="shared" si="155"/>
        <v>0</v>
      </c>
      <c r="AE347" s="235">
        <f t="shared" si="155"/>
        <v>0</v>
      </c>
      <c r="AF347" s="235">
        <f t="shared" si="155"/>
        <v>0</v>
      </c>
      <c r="AG347" s="235">
        <f t="shared" si="155"/>
        <v>0</v>
      </c>
      <c r="AH347" s="235">
        <f t="shared" si="155"/>
        <v>0</v>
      </c>
      <c r="AI347" s="235">
        <f t="shared" si="155"/>
        <v>0</v>
      </c>
      <c r="AJ347" s="235">
        <f t="shared" si="155"/>
        <v>0</v>
      </c>
      <c r="AK347" s="235">
        <f t="shared" si="155"/>
        <v>0</v>
      </c>
      <c r="AL347" s="235">
        <f t="shared" si="155"/>
        <v>0</v>
      </c>
      <c r="AM347" s="235">
        <f t="shared" si="155"/>
        <v>0</v>
      </c>
      <c r="AN347" s="235">
        <f t="shared" si="155"/>
        <v>0</v>
      </c>
      <c r="AO347" s="235">
        <f t="shared" si="155"/>
        <v>0</v>
      </c>
      <c r="AP347" s="235">
        <f t="shared" si="155"/>
        <v>0</v>
      </c>
    </row>
    <row r="348" spans="1:42" x14ac:dyDescent="0.2">
      <c r="A348" s="16">
        <f>A347+1</f>
        <v>2</v>
      </c>
      <c r="B348" s="233">
        <f t="shared" si="154"/>
        <v>0</v>
      </c>
      <c r="C348" s="235">
        <f t="shared" ref="C348:AP348" si="156">LOOKUP(C336,$B$279:$AP$279,$B$280:$AP$280)/100*$B665</f>
        <v>0</v>
      </c>
      <c r="D348" s="235">
        <f t="shared" si="156"/>
        <v>0</v>
      </c>
      <c r="E348" s="235">
        <f t="shared" si="156"/>
        <v>0</v>
      </c>
      <c r="F348" s="235">
        <f t="shared" si="156"/>
        <v>0</v>
      </c>
      <c r="G348" s="235">
        <f t="shared" si="156"/>
        <v>0</v>
      </c>
      <c r="H348" s="235">
        <f t="shared" si="156"/>
        <v>0</v>
      </c>
      <c r="I348" s="235">
        <f t="shared" si="156"/>
        <v>0</v>
      </c>
      <c r="J348" s="235">
        <f t="shared" si="156"/>
        <v>0</v>
      </c>
      <c r="K348" s="235">
        <f t="shared" si="156"/>
        <v>0</v>
      </c>
      <c r="L348" s="235">
        <f t="shared" si="156"/>
        <v>0</v>
      </c>
      <c r="M348" s="235">
        <f t="shared" si="156"/>
        <v>0</v>
      </c>
      <c r="N348" s="235">
        <f t="shared" si="156"/>
        <v>0</v>
      </c>
      <c r="O348" s="235">
        <f t="shared" si="156"/>
        <v>0</v>
      </c>
      <c r="P348" s="235">
        <f t="shared" si="156"/>
        <v>0</v>
      </c>
      <c r="Q348" s="235">
        <f t="shared" si="156"/>
        <v>0</v>
      </c>
      <c r="R348" s="235">
        <f t="shared" si="156"/>
        <v>0</v>
      </c>
      <c r="S348" s="235">
        <f t="shared" si="156"/>
        <v>0</v>
      </c>
      <c r="T348" s="235">
        <f t="shared" si="156"/>
        <v>0</v>
      </c>
      <c r="U348" s="235">
        <f t="shared" si="156"/>
        <v>0</v>
      </c>
      <c r="V348" s="235">
        <f t="shared" si="156"/>
        <v>0</v>
      </c>
      <c r="W348" s="235">
        <f t="shared" si="156"/>
        <v>0</v>
      </c>
      <c r="X348" s="235">
        <f t="shared" si="156"/>
        <v>0</v>
      </c>
      <c r="Y348" s="235">
        <f t="shared" si="156"/>
        <v>0</v>
      </c>
      <c r="Z348" s="235">
        <f t="shared" si="156"/>
        <v>0</v>
      </c>
      <c r="AA348" s="235">
        <f t="shared" si="156"/>
        <v>0</v>
      </c>
      <c r="AB348" s="235">
        <f t="shared" si="156"/>
        <v>0</v>
      </c>
      <c r="AC348" s="235">
        <f t="shared" si="156"/>
        <v>0</v>
      </c>
      <c r="AD348" s="235">
        <f t="shared" si="156"/>
        <v>0</v>
      </c>
      <c r="AE348" s="235">
        <f t="shared" si="156"/>
        <v>0</v>
      </c>
      <c r="AF348" s="235">
        <f t="shared" si="156"/>
        <v>0</v>
      </c>
      <c r="AG348" s="235">
        <f t="shared" si="156"/>
        <v>0</v>
      </c>
      <c r="AH348" s="235">
        <f t="shared" si="156"/>
        <v>0</v>
      </c>
      <c r="AI348" s="235">
        <f t="shared" si="156"/>
        <v>0</v>
      </c>
      <c r="AJ348" s="235">
        <f t="shared" si="156"/>
        <v>0</v>
      </c>
      <c r="AK348" s="235">
        <f t="shared" si="156"/>
        <v>0</v>
      </c>
      <c r="AL348" s="235">
        <f t="shared" si="156"/>
        <v>0</v>
      </c>
      <c r="AM348" s="235">
        <f t="shared" si="156"/>
        <v>0</v>
      </c>
      <c r="AN348" s="235">
        <f t="shared" si="156"/>
        <v>0</v>
      </c>
      <c r="AO348" s="235">
        <f t="shared" si="156"/>
        <v>0</v>
      </c>
      <c r="AP348" s="235">
        <f t="shared" si="156"/>
        <v>0</v>
      </c>
    </row>
    <row r="349" spans="1:42" x14ac:dyDescent="0.2">
      <c r="A349" s="16">
        <f t="shared" ref="A349:A356" si="157">A348+1</f>
        <v>3</v>
      </c>
      <c r="B349" s="233">
        <f t="shared" si="154"/>
        <v>0</v>
      </c>
      <c r="C349" s="235">
        <f t="shared" ref="C349:AP349" si="158">LOOKUP(C337,$B$279:$AP$279,$B$280:$AP$280)/100*$B666</f>
        <v>0</v>
      </c>
      <c r="D349" s="235">
        <f t="shared" si="158"/>
        <v>0</v>
      </c>
      <c r="E349" s="235">
        <f t="shared" si="158"/>
        <v>0</v>
      </c>
      <c r="F349" s="235">
        <f t="shared" si="158"/>
        <v>0</v>
      </c>
      <c r="G349" s="235">
        <f t="shared" si="158"/>
        <v>0</v>
      </c>
      <c r="H349" s="235">
        <f t="shared" si="158"/>
        <v>0</v>
      </c>
      <c r="I349" s="235">
        <f t="shared" si="158"/>
        <v>0</v>
      </c>
      <c r="J349" s="235">
        <f t="shared" si="158"/>
        <v>0</v>
      </c>
      <c r="K349" s="235">
        <f t="shared" si="158"/>
        <v>0</v>
      </c>
      <c r="L349" s="235">
        <f t="shared" si="158"/>
        <v>0</v>
      </c>
      <c r="M349" s="235">
        <f t="shared" si="158"/>
        <v>0</v>
      </c>
      <c r="N349" s="235">
        <f t="shared" si="158"/>
        <v>0</v>
      </c>
      <c r="O349" s="235">
        <f t="shared" si="158"/>
        <v>0</v>
      </c>
      <c r="P349" s="235">
        <f t="shared" si="158"/>
        <v>0</v>
      </c>
      <c r="Q349" s="235">
        <f t="shared" si="158"/>
        <v>0</v>
      </c>
      <c r="R349" s="235">
        <f t="shared" si="158"/>
        <v>0</v>
      </c>
      <c r="S349" s="235">
        <f t="shared" si="158"/>
        <v>0</v>
      </c>
      <c r="T349" s="235">
        <f t="shared" si="158"/>
        <v>0</v>
      </c>
      <c r="U349" s="235">
        <f t="shared" si="158"/>
        <v>0</v>
      </c>
      <c r="V349" s="235">
        <f t="shared" si="158"/>
        <v>0</v>
      </c>
      <c r="W349" s="235">
        <f t="shared" si="158"/>
        <v>0</v>
      </c>
      <c r="X349" s="235">
        <f t="shared" si="158"/>
        <v>0</v>
      </c>
      <c r="Y349" s="235">
        <f t="shared" si="158"/>
        <v>0</v>
      </c>
      <c r="Z349" s="235">
        <f t="shared" si="158"/>
        <v>0</v>
      </c>
      <c r="AA349" s="235">
        <f t="shared" si="158"/>
        <v>0</v>
      </c>
      <c r="AB349" s="235">
        <f t="shared" si="158"/>
        <v>0</v>
      </c>
      <c r="AC349" s="235">
        <f t="shared" si="158"/>
        <v>0</v>
      </c>
      <c r="AD349" s="235">
        <f t="shared" si="158"/>
        <v>0</v>
      </c>
      <c r="AE349" s="235">
        <f t="shared" si="158"/>
        <v>0</v>
      </c>
      <c r="AF349" s="235">
        <f t="shared" si="158"/>
        <v>0</v>
      </c>
      <c r="AG349" s="235">
        <f t="shared" si="158"/>
        <v>0</v>
      </c>
      <c r="AH349" s="235">
        <f t="shared" si="158"/>
        <v>0</v>
      </c>
      <c r="AI349" s="235">
        <f t="shared" si="158"/>
        <v>0</v>
      </c>
      <c r="AJ349" s="235">
        <f t="shared" si="158"/>
        <v>0</v>
      </c>
      <c r="AK349" s="235">
        <f t="shared" si="158"/>
        <v>0</v>
      </c>
      <c r="AL349" s="235">
        <f t="shared" si="158"/>
        <v>0</v>
      </c>
      <c r="AM349" s="235">
        <f t="shared" si="158"/>
        <v>0</v>
      </c>
      <c r="AN349" s="235">
        <f t="shared" si="158"/>
        <v>0</v>
      </c>
      <c r="AO349" s="235">
        <f t="shared" si="158"/>
        <v>0</v>
      </c>
      <c r="AP349" s="235">
        <f t="shared" si="158"/>
        <v>0</v>
      </c>
    </row>
    <row r="350" spans="1:42" x14ac:dyDescent="0.2">
      <c r="A350" s="16">
        <f t="shared" si="157"/>
        <v>4</v>
      </c>
      <c r="B350" s="233">
        <f t="shared" si="154"/>
        <v>0</v>
      </c>
      <c r="C350" s="235">
        <f t="shared" ref="C350:AP350" si="159">LOOKUP(C338,$B$279:$AP$279,$B$280:$AP$280)/100*$B667</f>
        <v>0</v>
      </c>
      <c r="D350" s="235">
        <f t="shared" si="159"/>
        <v>0</v>
      </c>
      <c r="E350" s="235">
        <f t="shared" si="159"/>
        <v>0</v>
      </c>
      <c r="F350" s="235">
        <f t="shared" si="159"/>
        <v>0</v>
      </c>
      <c r="G350" s="235">
        <f t="shared" si="159"/>
        <v>0</v>
      </c>
      <c r="H350" s="235">
        <f t="shared" si="159"/>
        <v>0</v>
      </c>
      <c r="I350" s="235">
        <f t="shared" si="159"/>
        <v>0</v>
      </c>
      <c r="J350" s="235">
        <f t="shared" si="159"/>
        <v>0</v>
      </c>
      <c r="K350" s="235">
        <f t="shared" si="159"/>
        <v>0</v>
      </c>
      <c r="L350" s="235">
        <f t="shared" si="159"/>
        <v>0</v>
      </c>
      <c r="M350" s="235">
        <f t="shared" si="159"/>
        <v>0</v>
      </c>
      <c r="N350" s="235">
        <f t="shared" si="159"/>
        <v>0</v>
      </c>
      <c r="O350" s="235">
        <f t="shared" si="159"/>
        <v>0</v>
      </c>
      <c r="P350" s="235">
        <f t="shared" si="159"/>
        <v>0</v>
      </c>
      <c r="Q350" s="235">
        <f t="shared" si="159"/>
        <v>0</v>
      </c>
      <c r="R350" s="235">
        <f t="shared" si="159"/>
        <v>0</v>
      </c>
      <c r="S350" s="235">
        <f t="shared" si="159"/>
        <v>0</v>
      </c>
      <c r="T350" s="235">
        <f t="shared" si="159"/>
        <v>0</v>
      </c>
      <c r="U350" s="235">
        <f t="shared" si="159"/>
        <v>0</v>
      </c>
      <c r="V350" s="235">
        <f t="shared" si="159"/>
        <v>0</v>
      </c>
      <c r="W350" s="235">
        <f t="shared" si="159"/>
        <v>0</v>
      </c>
      <c r="X350" s="235">
        <f t="shared" si="159"/>
        <v>0</v>
      </c>
      <c r="Y350" s="235">
        <f t="shared" si="159"/>
        <v>0</v>
      </c>
      <c r="Z350" s="235">
        <f t="shared" si="159"/>
        <v>0</v>
      </c>
      <c r="AA350" s="235">
        <f t="shared" si="159"/>
        <v>0</v>
      </c>
      <c r="AB350" s="235">
        <f t="shared" si="159"/>
        <v>0</v>
      </c>
      <c r="AC350" s="235">
        <f t="shared" si="159"/>
        <v>0</v>
      </c>
      <c r="AD350" s="235">
        <f t="shared" si="159"/>
        <v>0</v>
      </c>
      <c r="AE350" s="235">
        <f t="shared" si="159"/>
        <v>0</v>
      </c>
      <c r="AF350" s="235">
        <f t="shared" si="159"/>
        <v>0</v>
      </c>
      <c r="AG350" s="235">
        <f t="shared" si="159"/>
        <v>0</v>
      </c>
      <c r="AH350" s="235">
        <f t="shared" si="159"/>
        <v>0</v>
      </c>
      <c r="AI350" s="235">
        <f t="shared" si="159"/>
        <v>0</v>
      </c>
      <c r="AJ350" s="235">
        <f t="shared" si="159"/>
        <v>0</v>
      </c>
      <c r="AK350" s="235">
        <f t="shared" si="159"/>
        <v>0</v>
      </c>
      <c r="AL350" s="235">
        <f t="shared" si="159"/>
        <v>0</v>
      </c>
      <c r="AM350" s="235">
        <f t="shared" si="159"/>
        <v>0</v>
      </c>
      <c r="AN350" s="235">
        <f t="shared" si="159"/>
        <v>0</v>
      </c>
      <c r="AO350" s="235">
        <f t="shared" si="159"/>
        <v>0</v>
      </c>
      <c r="AP350" s="235">
        <f t="shared" si="159"/>
        <v>0</v>
      </c>
    </row>
    <row r="351" spans="1:42" x14ac:dyDescent="0.2">
      <c r="A351" s="16">
        <f t="shared" si="157"/>
        <v>5</v>
      </c>
      <c r="B351" s="233">
        <f t="shared" si="154"/>
        <v>0</v>
      </c>
      <c r="C351" s="235">
        <f t="shared" ref="C351:AP351" si="160">LOOKUP(C339,$B$279:$AP$279,$B$280:$AP$280)/100*$B668</f>
        <v>0</v>
      </c>
      <c r="D351" s="235">
        <f t="shared" si="160"/>
        <v>0</v>
      </c>
      <c r="E351" s="235">
        <f t="shared" si="160"/>
        <v>0</v>
      </c>
      <c r="F351" s="235">
        <f t="shared" si="160"/>
        <v>0</v>
      </c>
      <c r="G351" s="235">
        <f t="shared" si="160"/>
        <v>0</v>
      </c>
      <c r="H351" s="235">
        <f t="shared" si="160"/>
        <v>0</v>
      </c>
      <c r="I351" s="235">
        <f t="shared" si="160"/>
        <v>0</v>
      </c>
      <c r="J351" s="235">
        <f t="shared" si="160"/>
        <v>0</v>
      </c>
      <c r="K351" s="235">
        <f t="shared" si="160"/>
        <v>0</v>
      </c>
      <c r="L351" s="235">
        <f t="shared" si="160"/>
        <v>0</v>
      </c>
      <c r="M351" s="235">
        <f t="shared" si="160"/>
        <v>0</v>
      </c>
      <c r="N351" s="235">
        <f t="shared" si="160"/>
        <v>0</v>
      </c>
      <c r="O351" s="235">
        <f t="shared" si="160"/>
        <v>0</v>
      </c>
      <c r="P351" s="235">
        <f t="shared" si="160"/>
        <v>0</v>
      </c>
      <c r="Q351" s="235">
        <f t="shared" si="160"/>
        <v>0</v>
      </c>
      <c r="R351" s="235">
        <f t="shared" si="160"/>
        <v>0</v>
      </c>
      <c r="S351" s="235">
        <f t="shared" si="160"/>
        <v>0</v>
      </c>
      <c r="T351" s="235">
        <f t="shared" si="160"/>
        <v>0</v>
      </c>
      <c r="U351" s="235">
        <f t="shared" si="160"/>
        <v>0</v>
      </c>
      <c r="V351" s="235">
        <f t="shared" si="160"/>
        <v>0</v>
      </c>
      <c r="W351" s="235">
        <f t="shared" si="160"/>
        <v>0</v>
      </c>
      <c r="X351" s="235">
        <f t="shared" si="160"/>
        <v>0</v>
      </c>
      <c r="Y351" s="235">
        <f t="shared" si="160"/>
        <v>0</v>
      </c>
      <c r="Z351" s="235">
        <f t="shared" si="160"/>
        <v>0</v>
      </c>
      <c r="AA351" s="235">
        <f t="shared" si="160"/>
        <v>0</v>
      </c>
      <c r="AB351" s="235">
        <f t="shared" si="160"/>
        <v>0</v>
      </c>
      <c r="AC351" s="235">
        <f t="shared" si="160"/>
        <v>0</v>
      </c>
      <c r="AD351" s="235">
        <f t="shared" si="160"/>
        <v>0</v>
      </c>
      <c r="AE351" s="235">
        <f t="shared" si="160"/>
        <v>0</v>
      </c>
      <c r="AF351" s="235">
        <f t="shared" si="160"/>
        <v>0</v>
      </c>
      <c r="AG351" s="235">
        <f t="shared" si="160"/>
        <v>0</v>
      </c>
      <c r="AH351" s="235">
        <f t="shared" si="160"/>
        <v>0</v>
      </c>
      <c r="AI351" s="235">
        <f t="shared" si="160"/>
        <v>0</v>
      </c>
      <c r="AJ351" s="235">
        <f t="shared" si="160"/>
        <v>0</v>
      </c>
      <c r="AK351" s="235">
        <f t="shared" si="160"/>
        <v>0</v>
      </c>
      <c r="AL351" s="235">
        <f t="shared" si="160"/>
        <v>0</v>
      </c>
      <c r="AM351" s="235">
        <f t="shared" si="160"/>
        <v>0</v>
      </c>
      <c r="AN351" s="235">
        <f t="shared" si="160"/>
        <v>0</v>
      </c>
      <c r="AO351" s="235">
        <f t="shared" si="160"/>
        <v>0</v>
      </c>
      <c r="AP351" s="235">
        <f t="shared" si="160"/>
        <v>0</v>
      </c>
    </row>
    <row r="352" spans="1:42" x14ac:dyDescent="0.2">
      <c r="A352" s="16">
        <f t="shared" si="157"/>
        <v>6</v>
      </c>
      <c r="B352" s="233">
        <f t="shared" si="154"/>
        <v>0</v>
      </c>
      <c r="C352" s="235">
        <f t="shared" ref="C352:AP352" si="161">LOOKUP(C340,$B$279:$AP$279,$B$280:$AP$280)/100*$B669</f>
        <v>0</v>
      </c>
      <c r="D352" s="235">
        <f t="shared" si="161"/>
        <v>0</v>
      </c>
      <c r="E352" s="235">
        <f t="shared" si="161"/>
        <v>0</v>
      </c>
      <c r="F352" s="235">
        <f t="shared" si="161"/>
        <v>0</v>
      </c>
      <c r="G352" s="235">
        <f t="shared" si="161"/>
        <v>0</v>
      </c>
      <c r="H352" s="235">
        <f t="shared" si="161"/>
        <v>0</v>
      </c>
      <c r="I352" s="235">
        <f t="shared" si="161"/>
        <v>0</v>
      </c>
      <c r="J352" s="235">
        <f t="shared" si="161"/>
        <v>0</v>
      </c>
      <c r="K352" s="235">
        <f t="shared" si="161"/>
        <v>0</v>
      </c>
      <c r="L352" s="235">
        <f t="shared" si="161"/>
        <v>0</v>
      </c>
      <c r="M352" s="235">
        <f t="shared" si="161"/>
        <v>0</v>
      </c>
      <c r="N352" s="235">
        <f t="shared" si="161"/>
        <v>0</v>
      </c>
      <c r="O352" s="235">
        <f t="shared" si="161"/>
        <v>0</v>
      </c>
      <c r="P352" s="235">
        <f t="shared" si="161"/>
        <v>0</v>
      </c>
      <c r="Q352" s="235">
        <f t="shared" si="161"/>
        <v>0</v>
      </c>
      <c r="R352" s="235">
        <f t="shared" si="161"/>
        <v>0</v>
      </c>
      <c r="S352" s="235">
        <f t="shared" si="161"/>
        <v>0</v>
      </c>
      <c r="T352" s="235">
        <f t="shared" si="161"/>
        <v>0</v>
      </c>
      <c r="U352" s="235">
        <f t="shared" si="161"/>
        <v>0</v>
      </c>
      <c r="V352" s="235">
        <f t="shared" si="161"/>
        <v>0</v>
      </c>
      <c r="W352" s="235">
        <f t="shared" si="161"/>
        <v>0</v>
      </c>
      <c r="X352" s="235">
        <f t="shared" si="161"/>
        <v>0</v>
      </c>
      <c r="Y352" s="235">
        <f t="shared" si="161"/>
        <v>0</v>
      </c>
      <c r="Z352" s="235">
        <f t="shared" si="161"/>
        <v>0</v>
      </c>
      <c r="AA352" s="235">
        <f t="shared" si="161"/>
        <v>0</v>
      </c>
      <c r="AB352" s="235">
        <f t="shared" si="161"/>
        <v>0</v>
      </c>
      <c r="AC352" s="235">
        <f t="shared" si="161"/>
        <v>0</v>
      </c>
      <c r="AD352" s="235">
        <f t="shared" si="161"/>
        <v>0</v>
      </c>
      <c r="AE352" s="235">
        <f t="shared" si="161"/>
        <v>0</v>
      </c>
      <c r="AF352" s="235">
        <f t="shared" si="161"/>
        <v>0</v>
      </c>
      <c r="AG352" s="235">
        <f t="shared" si="161"/>
        <v>0</v>
      </c>
      <c r="AH352" s="235">
        <f t="shared" si="161"/>
        <v>0</v>
      </c>
      <c r="AI352" s="235">
        <f t="shared" si="161"/>
        <v>0</v>
      </c>
      <c r="AJ352" s="235">
        <f t="shared" si="161"/>
        <v>0</v>
      </c>
      <c r="AK352" s="235">
        <f t="shared" si="161"/>
        <v>0</v>
      </c>
      <c r="AL352" s="235">
        <f t="shared" si="161"/>
        <v>0</v>
      </c>
      <c r="AM352" s="235">
        <f t="shared" si="161"/>
        <v>0</v>
      </c>
      <c r="AN352" s="235">
        <f t="shared" si="161"/>
        <v>0</v>
      </c>
      <c r="AO352" s="235">
        <f t="shared" si="161"/>
        <v>0</v>
      </c>
      <c r="AP352" s="235">
        <f t="shared" si="161"/>
        <v>0</v>
      </c>
    </row>
    <row r="353" spans="1:42" x14ac:dyDescent="0.2">
      <c r="A353" s="16">
        <f t="shared" si="157"/>
        <v>7</v>
      </c>
      <c r="B353" s="233">
        <f t="shared" si="154"/>
        <v>0</v>
      </c>
      <c r="C353" s="235">
        <f t="shared" ref="C353:AP353" si="162">LOOKUP(C341,$B$279:$AP$279,$B$280:$AP$280)/100*$B670</f>
        <v>0</v>
      </c>
      <c r="D353" s="235">
        <f t="shared" si="162"/>
        <v>0</v>
      </c>
      <c r="E353" s="235">
        <f t="shared" si="162"/>
        <v>0</v>
      </c>
      <c r="F353" s="235">
        <f t="shared" si="162"/>
        <v>0</v>
      </c>
      <c r="G353" s="235">
        <f t="shared" si="162"/>
        <v>0</v>
      </c>
      <c r="H353" s="235">
        <f t="shared" si="162"/>
        <v>0</v>
      </c>
      <c r="I353" s="235">
        <f t="shared" si="162"/>
        <v>0</v>
      </c>
      <c r="J353" s="235">
        <f t="shared" si="162"/>
        <v>0</v>
      </c>
      <c r="K353" s="235">
        <f t="shared" si="162"/>
        <v>0</v>
      </c>
      <c r="L353" s="235">
        <f t="shared" si="162"/>
        <v>0</v>
      </c>
      <c r="M353" s="235">
        <f t="shared" si="162"/>
        <v>0</v>
      </c>
      <c r="N353" s="235">
        <f t="shared" si="162"/>
        <v>0</v>
      </c>
      <c r="O353" s="235">
        <f t="shared" si="162"/>
        <v>0</v>
      </c>
      <c r="P353" s="235">
        <f t="shared" si="162"/>
        <v>0</v>
      </c>
      <c r="Q353" s="235">
        <f t="shared" si="162"/>
        <v>0</v>
      </c>
      <c r="R353" s="235">
        <f t="shared" si="162"/>
        <v>0</v>
      </c>
      <c r="S353" s="235">
        <f t="shared" si="162"/>
        <v>0</v>
      </c>
      <c r="T353" s="235">
        <f t="shared" si="162"/>
        <v>0</v>
      </c>
      <c r="U353" s="235">
        <f t="shared" si="162"/>
        <v>0</v>
      </c>
      <c r="V353" s="235">
        <f t="shared" si="162"/>
        <v>0</v>
      </c>
      <c r="W353" s="235">
        <f t="shared" si="162"/>
        <v>0</v>
      </c>
      <c r="X353" s="235">
        <f t="shared" si="162"/>
        <v>0</v>
      </c>
      <c r="Y353" s="235">
        <f t="shared" si="162"/>
        <v>0</v>
      </c>
      <c r="Z353" s="235">
        <f t="shared" si="162"/>
        <v>0</v>
      </c>
      <c r="AA353" s="235">
        <f t="shared" si="162"/>
        <v>0</v>
      </c>
      <c r="AB353" s="235">
        <f t="shared" si="162"/>
        <v>0</v>
      </c>
      <c r="AC353" s="235">
        <f t="shared" si="162"/>
        <v>0</v>
      </c>
      <c r="AD353" s="235">
        <f t="shared" si="162"/>
        <v>0</v>
      </c>
      <c r="AE353" s="235">
        <f t="shared" si="162"/>
        <v>0</v>
      </c>
      <c r="AF353" s="235">
        <f t="shared" si="162"/>
        <v>0</v>
      </c>
      <c r="AG353" s="235">
        <f t="shared" si="162"/>
        <v>0</v>
      </c>
      <c r="AH353" s="235">
        <f t="shared" si="162"/>
        <v>0</v>
      </c>
      <c r="AI353" s="235">
        <f t="shared" si="162"/>
        <v>0</v>
      </c>
      <c r="AJ353" s="235">
        <f t="shared" si="162"/>
        <v>0</v>
      </c>
      <c r="AK353" s="235">
        <f t="shared" si="162"/>
        <v>0</v>
      </c>
      <c r="AL353" s="235">
        <f t="shared" si="162"/>
        <v>0</v>
      </c>
      <c r="AM353" s="235">
        <f t="shared" si="162"/>
        <v>0</v>
      </c>
      <c r="AN353" s="235">
        <f t="shared" si="162"/>
        <v>0</v>
      </c>
      <c r="AO353" s="235">
        <f t="shared" si="162"/>
        <v>0</v>
      </c>
      <c r="AP353" s="235">
        <f t="shared" si="162"/>
        <v>0</v>
      </c>
    </row>
    <row r="354" spans="1:42" x14ac:dyDescent="0.2">
      <c r="A354" s="16">
        <f t="shared" si="157"/>
        <v>8</v>
      </c>
      <c r="B354" s="233">
        <f t="shared" si="154"/>
        <v>0</v>
      </c>
      <c r="C354" s="235">
        <f t="shared" ref="C354:AP354" si="163">LOOKUP(C342,$B$279:$AP$279,$B$280:$AP$280)/100*$B671</f>
        <v>0</v>
      </c>
      <c r="D354" s="235">
        <f t="shared" si="163"/>
        <v>0</v>
      </c>
      <c r="E354" s="235">
        <f t="shared" si="163"/>
        <v>0</v>
      </c>
      <c r="F354" s="235">
        <f t="shared" si="163"/>
        <v>0</v>
      </c>
      <c r="G354" s="235">
        <f t="shared" si="163"/>
        <v>0</v>
      </c>
      <c r="H354" s="235">
        <f t="shared" si="163"/>
        <v>0</v>
      </c>
      <c r="I354" s="235">
        <f t="shared" si="163"/>
        <v>0</v>
      </c>
      <c r="J354" s="235">
        <f t="shared" si="163"/>
        <v>0</v>
      </c>
      <c r="K354" s="235">
        <f t="shared" si="163"/>
        <v>0</v>
      </c>
      <c r="L354" s="235">
        <f t="shared" si="163"/>
        <v>0</v>
      </c>
      <c r="M354" s="235">
        <f t="shared" si="163"/>
        <v>0</v>
      </c>
      <c r="N354" s="235">
        <f t="shared" si="163"/>
        <v>0</v>
      </c>
      <c r="O354" s="235">
        <f t="shared" si="163"/>
        <v>0</v>
      </c>
      <c r="P354" s="235">
        <f t="shared" si="163"/>
        <v>0</v>
      </c>
      <c r="Q354" s="235">
        <f t="shared" si="163"/>
        <v>0</v>
      </c>
      <c r="R354" s="235">
        <f t="shared" si="163"/>
        <v>0</v>
      </c>
      <c r="S354" s="235">
        <f t="shared" si="163"/>
        <v>0</v>
      </c>
      <c r="T354" s="235">
        <f t="shared" si="163"/>
        <v>0</v>
      </c>
      <c r="U354" s="235">
        <f t="shared" si="163"/>
        <v>0</v>
      </c>
      <c r="V354" s="235">
        <f t="shared" si="163"/>
        <v>0</v>
      </c>
      <c r="W354" s="235">
        <f t="shared" si="163"/>
        <v>0</v>
      </c>
      <c r="X354" s="235">
        <f t="shared" si="163"/>
        <v>0</v>
      </c>
      <c r="Y354" s="235">
        <f t="shared" si="163"/>
        <v>0</v>
      </c>
      <c r="Z354" s="235">
        <f t="shared" si="163"/>
        <v>0</v>
      </c>
      <c r="AA354" s="235">
        <f t="shared" si="163"/>
        <v>0</v>
      </c>
      <c r="AB354" s="235">
        <f t="shared" si="163"/>
        <v>0</v>
      </c>
      <c r="AC354" s="235">
        <f t="shared" si="163"/>
        <v>0</v>
      </c>
      <c r="AD354" s="235">
        <f t="shared" si="163"/>
        <v>0</v>
      </c>
      <c r="AE354" s="235">
        <f t="shared" si="163"/>
        <v>0</v>
      </c>
      <c r="AF354" s="235">
        <f t="shared" si="163"/>
        <v>0</v>
      </c>
      <c r="AG354" s="235">
        <f t="shared" si="163"/>
        <v>0</v>
      </c>
      <c r="AH354" s="235">
        <f t="shared" si="163"/>
        <v>0</v>
      </c>
      <c r="AI354" s="235">
        <f t="shared" si="163"/>
        <v>0</v>
      </c>
      <c r="AJ354" s="235">
        <f t="shared" si="163"/>
        <v>0</v>
      </c>
      <c r="AK354" s="235">
        <f t="shared" si="163"/>
        <v>0</v>
      </c>
      <c r="AL354" s="235">
        <f t="shared" si="163"/>
        <v>0</v>
      </c>
      <c r="AM354" s="235">
        <f t="shared" si="163"/>
        <v>0</v>
      </c>
      <c r="AN354" s="235">
        <f t="shared" si="163"/>
        <v>0</v>
      </c>
      <c r="AO354" s="235">
        <f t="shared" si="163"/>
        <v>0</v>
      </c>
      <c r="AP354" s="235">
        <f t="shared" si="163"/>
        <v>0</v>
      </c>
    </row>
    <row r="355" spans="1:42" x14ac:dyDescent="0.2">
      <c r="A355" s="16">
        <f>A354+1</f>
        <v>9</v>
      </c>
      <c r="B355" s="233">
        <f t="shared" si="154"/>
        <v>0</v>
      </c>
      <c r="C355" s="235">
        <f t="shared" ref="C355:AP355" si="164">LOOKUP(C343,$B$279:$AP$279,$B$280:$AP$280)/100*$B672</f>
        <v>0</v>
      </c>
      <c r="D355" s="235">
        <f t="shared" si="164"/>
        <v>0</v>
      </c>
      <c r="E355" s="235">
        <f t="shared" si="164"/>
        <v>0</v>
      </c>
      <c r="F355" s="235">
        <f t="shared" si="164"/>
        <v>0</v>
      </c>
      <c r="G355" s="235">
        <f t="shared" si="164"/>
        <v>0</v>
      </c>
      <c r="H355" s="235">
        <f t="shared" si="164"/>
        <v>0</v>
      </c>
      <c r="I355" s="235">
        <f t="shared" si="164"/>
        <v>0</v>
      </c>
      <c r="J355" s="235">
        <f t="shared" si="164"/>
        <v>0</v>
      </c>
      <c r="K355" s="235">
        <f t="shared" si="164"/>
        <v>0</v>
      </c>
      <c r="L355" s="235">
        <f t="shared" si="164"/>
        <v>0</v>
      </c>
      <c r="M355" s="235">
        <f t="shared" si="164"/>
        <v>0</v>
      </c>
      <c r="N355" s="235">
        <f t="shared" si="164"/>
        <v>0</v>
      </c>
      <c r="O355" s="235">
        <f t="shared" si="164"/>
        <v>0</v>
      </c>
      <c r="P355" s="235">
        <f t="shared" si="164"/>
        <v>0</v>
      </c>
      <c r="Q355" s="235">
        <f t="shared" si="164"/>
        <v>0</v>
      </c>
      <c r="R355" s="235">
        <f t="shared" si="164"/>
        <v>0</v>
      </c>
      <c r="S355" s="235">
        <f t="shared" si="164"/>
        <v>0</v>
      </c>
      <c r="T355" s="235">
        <f t="shared" si="164"/>
        <v>0</v>
      </c>
      <c r="U355" s="235">
        <f t="shared" si="164"/>
        <v>0</v>
      </c>
      <c r="V355" s="235">
        <f t="shared" si="164"/>
        <v>0</v>
      </c>
      <c r="W355" s="235">
        <f t="shared" si="164"/>
        <v>0</v>
      </c>
      <c r="X355" s="235">
        <f t="shared" si="164"/>
        <v>0</v>
      </c>
      <c r="Y355" s="235">
        <f t="shared" si="164"/>
        <v>0</v>
      </c>
      <c r="Z355" s="235">
        <f t="shared" si="164"/>
        <v>0</v>
      </c>
      <c r="AA355" s="235">
        <f t="shared" si="164"/>
        <v>0</v>
      </c>
      <c r="AB355" s="235">
        <f t="shared" si="164"/>
        <v>0</v>
      </c>
      <c r="AC355" s="235">
        <f t="shared" si="164"/>
        <v>0</v>
      </c>
      <c r="AD355" s="235">
        <f t="shared" si="164"/>
        <v>0</v>
      </c>
      <c r="AE355" s="235">
        <f t="shared" si="164"/>
        <v>0</v>
      </c>
      <c r="AF355" s="235">
        <f t="shared" si="164"/>
        <v>0</v>
      </c>
      <c r="AG355" s="235">
        <f t="shared" si="164"/>
        <v>0</v>
      </c>
      <c r="AH355" s="235">
        <f t="shared" si="164"/>
        <v>0</v>
      </c>
      <c r="AI355" s="235">
        <f t="shared" si="164"/>
        <v>0</v>
      </c>
      <c r="AJ355" s="235">
        <f t="shared" si="164"/>
        <v>0</v>
      </c>
      <c r="AK355" s="235">
        <f t="shared" si="164"/>
        <v>0</v>
      </c>
      <c r="AL355" s="235">
        <f t="shared" si="164"/>
        <v>0</v>
      </c>
      <c r="AM355" s="235">
        <f t="shared" si="164"/>
        <v>0</v>
      </c>
      <c r="AN355" s="235">
        <f t="shared" si="164"/>
        <v>0</v>
      </c>
      <c r="AO355" s="235">
        <f t="shared" si="164"/>
        <v>0</v>
      </c>
      <c r="AP355" s="235">
        <f t="shared" si="164"/>
        <v>0</v>
      </c>
    </row>
    <row r="356" spans="1:42" x14ac:dyDescent="0.2">
      <c r="A356" s="16">
        <f t="shared" si="157"/>
        <v>10</v>
      </c>
      <c r="B356" s="233">
        <f t="shared" si="154"/>
        <v>0</v>
      </c>
      <c r="C356" s="235">
        <f t="shared" ref="C356:AP356" si="165">LOOKUP(C344,$B$279:$AP$279,$B$280:$AP$280)/100*$B673</f>
        <v>0</v>
      </c>
      <c r="D356" s="235">
        <f t="shared" si="165"/>
        <v>0</v>
      </c>
      <c r="E356" s="235">
        <f t="shared" si="165"/>
        <v>0</v>
      </c>
      <c r="F356" s="235">
        <f t="shared" si="165"/>
        <v>0</v>
      </c>
      <c r="G356" s="235">
        <f t="shared" si="165"/>
        <v>0</v>
      </c>
      <c r="H356" s="235">
        <f t="shared" si="165"/>
        <v>0</v>
      </c>
      <c r="I356" s="235">
        <f t="shared" si="165"/>
        <v>0</v>
      </c>
      <c r="J356" s="235">
        <f t="shared" si="165"/>
        <v>0</v>
      </c>
      <c r="K356" s="235">
        <f t="shared" si="165"/>
        <v>0</v>
      </c>
      <c r="L356" s="235">
        <f t="shared" si="165"/>
        <v>0</v>
      </c>
      <c r="M356" s="235">
        <f t="shared" si="165"/>
        <v>0</v>
      </c>
      <c r="N356" s="235">
        <f t="shared" si="165"/>
        <v>0</v>
      </c>
      <c r="O356" s="235">
        <f t="shared" si="165"/>
        <v>0</v>
      </c>
      <c r="P356" s="235">
        <f t="shared" si="165"/>
        <v>0</v>
      </c>
      <c r="Q356" s="235">
        <f t="shared" si="165"/>
        <v>0</v>
      </c>
      <c r="R356" s="235">
        <f t="shared" si="165"/>
        <v>0</v>
      </c>
      <c r="S356" s="235">
        <f t="shared" si="165"/>
        <v>0</v>
      </c>
      <c r="T356" s="235">
        <f t="shared" si="165"/>
        <v>0</v>
      </c>
      <c r="U356" s="235">
        <f t="shared" si="165"/>
        <v>0</v>
      </c>
      <c r="V356" s="235">
        <f t="shared" si="165"/>
        <v>0</v>
      </c>
      <c r="W356" s="235">
        <f t="shared" si="165"/>
        <v>0</v>
      </c>
      <c r="X356" s="235">
        <f t="shared" si="165"/>
        <v>0</v>
      </c>
      <c r="Y356" s="235">
        <f t="shared" si="165"/>
        <v>0</v>
      </c>
      <c r="Z356" s="235">
        <f t="shared" si="165"/>
        <v>0</v>
      </c>
      <c r="AA356" s="235">
        <f t="shared" si="165"/>
        <v>0</v>
      </c>
      <c r="AB356" s="235">
        <f t="shared" si="165"/>
        <v>0</v>
      </c>
      <c r="AC356" s="235">
        <f t="shared" si="165"/>
        <v>0</v>
      </c>
      <c r="AD356" s="235">
        <f t="shared" si="165"/>
        <v>0</v>
      </c>
      <c r="AE356" s="235">
        <f t="shared" si="165"/>
        <v>0</v>
      </c>
      <c r="AF356" s="235">
        <f t="shared" si="165"/>
        <v>0</v>
      </c>
      <c r="AG356" s="235">
        <f t="shared" si="165"/>
        <v>0</v>
      </c>
      <c r="AH356" s="235">
        <f t="shared" si="165"/>
        <v>0</v>
      </c>
      <c r="AI356" s="235">
        <f t="shared" si="165"/>
        <v>0</v>
      </c>
      <c r="AJ356" s="235">
        <f t="shared" si="165"/>
        <v>0</v>
      </c>
      <c r="AK356" s="235">
        <f t="shared" si="165"/>
        <v>0</v>
      </c>
      <c r="AL356" s="235">
        <f t="shared" si="165"/>
        <v>0</v>
      </c>
      <c r="AM356" s="235">
        <f t="shared" si="165"/>
        <v>0</v>
      </c>
      <c r="AN356" s="235">
        <f t="shared" si="165"/>
        <v>0</v>
      </c>
      <c r="AO356" s="235">
        <f t="shared" si="165"/>
        <v>0</v>
      </c>
      <c r="AP356" s="235">
        <f t="shared" si="165"/>
        <v>0</v>
      </c>
    </row>
    <row r="357" spans="1:42" s="16" customFormat="1" ht="12" customHeight="1" x14ac:dyDescent="0.2">
      <c r="A357" s="39" t="s">
        <v>13</v>
      </c>
      <c r="B357" s="19"/>
      <c r="C357" s="214">
        <f>SUM(C347:C356)</f>
        <v>0</v>
      </c>
      <c r="D357" s="214">
        <f t="shared" ref="D357:AP357" si="166">SUM(D347:D356)</f>
        <v>0</v>
      </c>
      <c r="E357" s="214">
        <f t="shared" si="166"/>
        <v>0</v>
      </c>
      <c r="F357" s="214">
        <f t="shared" si="166"/>
        <v>0</v>
      </c>
      <c r="G357" s="214">
        <f t="shared" si="166"/>
        <v>0</v>
      </c>
      <c r="H357" s="214">
        <f t="shared" si="166"/>
        <v>0</v>
      </c>
      <c r="I357" s="214">
        <f t="shared" si="166"/>
        <v>0</v>
      </c>
      <c r="J357" s="214">
        <f t="shared" si="166"/>
        <v>0</v>
      </c>
      <c r="K357" s="214">
        <f t="shared" si="166"/>
        <v>0</v>
      </c>
      <c r="L357" s="214">
        <f t="shared" si="166"/>
        <v>0</v>
      </c>
      <c r="M357" s="214">
        <f t="shared" si="166"/>
        <v>0</v>
      </c>
      <c r="N357" s="214">
        <f t="shared" si="166"/>
        <v>0</v>
      </c>
      <c r="O357" s="214">
        <f t="shared" si="166"/>
        <v>0</v>
      </c>
      <c r="P357" s="214">
        <f t="shared" si="166"/>
        <v>0</v>
      </c>
      <c r="Q357" s="214">
        <f t="shared" si="166"/>
        <v>0</v>
      </c>
      <c r="R357" s="214">
        <f t="shared" si="166"/>
        <v>0</v>
      </c>
      <c r="S357" s="214">
        <f t="shared" si="166"/>
        <v>0</v>
      </c>
      <c r="T357" s="214">
        <f t="shared" si="166"/>
        <v>0</v>
      </c>
      <c r="U357" s="214">
        <f t="shared" si="166"/>
        <v>0</v>
      </c>
      <c r="V357" s="214">
        <f t="shared" si="166"/>
        <v>0</v>
      </c>
      <c r="W357" s="214">
        <f t="shared" si="166"/>
        <v>0</v>
      </c>
      <c r="X357" s="214">
        <f t="shared" si="166"/>
        <v>0</v>
      </c>
      <c r="Y357" s="214">
        <f t="shared" si="166"/>
        <v>0</v>
      </c>
      <c r="Z357" s="214">
        <f t="shared" si="166"/>
        <v>0</v>
      </c>
      <c r="AA357" s="214">
        <f t="shared" si="166"/>
        <v>0</v>
      </c>
      <c r="AB357" s="214">
        <f t="shared" si="166"/>
        <v>0</v>
      </c>
      <c r="AC357" s="214">
        <f t="shared" si="166"/>
        <v>0</v>
      </c>
      <c r="AD357" s="214">
        <f t="shared" si="166"/>
        <v>0</v>
      </c>
      <c r="AE357" s="214">
        <f t="shared" si="166"/>
        <v>0</v>
      </c>
      <c r="AF357" s="214">
        <f t="shared" si="166"/>
        <v>0</v>
      </c>
      <c r="AG357" s="214">
        <f t="shared" si="166"/>
        <v>0</v>
      </c>
      <c r="AH357" s="214">
        <f t="shared" si="166"/>
        <v>0</v>
      </c>
      <c r="AI357" s="214">
        <f t="shared" si="166"/>
        <v>0</v>
      </c>
      <c r="AJ357" s="214">
        <f t="shared" si="166"/>
        <v>0</v>
      </c>
      <c r="AK357" s="214">
        <f t="shared" si="166"/>
        <v>0</v>
      </c>
      <c r="AL357" s="214">
        <f t="shared" si="166"/>
        <v>0</v>
      </c>
      <c r="AM357" s="214">
        <f t="shared" si="166"/>
        <v>0</v>
      </c>
      <c r="AN357" s="214">
        <f t="shared" si="166"/>
        <v>0</v>
      </c>
      <c r="AO357" s="214">
        <f t="shared" si="166"/>
        <v>0</v>
      </c>
      <c r="AP357" s="214">
        <f t="shared" si="166"/>
        <v>0</v>
      </c>
    </row>
    <row r="358" spans="1:42" x14ac:dyDescent="0.2">
      <c r="A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29" t="s">
        <v>96</v>
      </c>
    </row>
    <row r="360" spans="1:42" x14ac:dyDescent="0.2">
      <c r="A360" s="16" t="s">
        <v>23</v>
      </c>
      <c r="G360" s="407" t="s">
        <v>65</v>
      </c>
      <c r="H360" s="408"/>
      <c r="I360" s="408"/>
      <c r="J360" s="409"/>
      <c r="K360" s="410" t="s">
        <v>66</v>
      </c>
      <c r="L360" s="411"/>
    </row>
    <row r="361" spans="1:42" ht="51" x14ac:dyDescent="0.2">
      <c r="A361" s="16"/>
      <c r="B361" s="18" t="s">
        <v>55</v>
      </c>
      <c r="C361" s="18" t="s">
        <v>51</v>
      </c>
      <c r="D361" s="18" t="s">
        <v>53</v>
      </c>
      <c r="E361" s="34" t="s">
        <v>54</v>
      </c>
      <c r="F361" s="18" t="s">
        <v>56</v>
      </c>
      <c r="G361" s="18" t="s">
        <v>60</v>
      </c>
      <c r="H361" s="18" t="s">
        <v>62</v>
      </c>
      <c r="I361" s="67" t="s">
        <v>61</v>
      </c>
      <c r="J361" s="18" t="s">
        <v>63</v>
      </c>
      <c r="K361" s="40" t="s">
        <v>3</v>
      </c>
      <c r="L361" s="183" t="s">
        <v>63</v>
      </c>
      <c r="M361" s="35" t="s">
        <v>67</v>
      </c>
      <c r="N361" s="35" t="s">
        <v>68</v>
      </c>
      <c r="O361" s="18" t="s">
        <v>57</v>
      </c>
      <c r="P361" s="182" t="s">
        <v>87</v>
      </c>
      <c r="Q361" s="18" t="s">
        <v>88</v>
      </c>
    </row>
    <row r="362" spans="1:42" s="16" customFormat="1" x14ac:dyDescent="0.2">
      <c r="A362" s="41" t="str">
        <f t="shared" ref="A362:A367" si="167">A229</f>
        <v>5-yr MACRS</v>
      </c>
      <c r="B362" s="284">
        <f>IF(Inputs!$C$146=0,0,depr_alloc_macrs_5_percent*100/Inputs!$C$146)</f>
        <v>0</v>
      </c>
      <c r="C362" s="162">
        <f>-$B$93*depr_alloc_macrs_5_percent/100</f>
        <v>0</v>
      </c>
      <c r="D362" s="162">
        <f>$B362/100*D$368</f>
        <v>0</v>
      </c>
      <c r="E362" s="162">
        <f>$B362/100*E$368</f>
        <v>0</v>
      </c>
      <c r="F362" s="164">
        <f>C362-D362-E362</f>
        <v>0</v>
      </c>
      <c r="G362" s="165">
        <f>IF(Inputs!F139="Yes",F362,0)</f>
        <v>0</v>
      </c>
      <c r="H362" s="175">
        <f t="shared" ref="H362:H367" si="168">IF($G$368=0,0,G362/$G$368)*100</f>
        <v>0</v>
      </c>
      <c r="I362" s="168">
        <f t="shared" ref="I362:I367" si="169">$I$368*H362/100</f>
        <v>0</v>
      </c>
      <c r="J362" s="169">
        <f>I362*0.5</f>
        <v>0</v>
      </c>
      <c r="K362" s="164">
        <f t="shared" ref="K362:K367" si="170">H362/100*$K$368</f>
        <v>0</v>
      </c>
      <c r="L362" s="164">
        <f>K362*0.5</f>
        <v>0</v>
      </c>
      <c r="M362" s="162">
        <f>IF(itc_sta_amount_deprbas_fed="Yes",L229,0)+IF(itc_sta_percent_deprbas_fed="Yes",J229,0)</f>
        <v>0</v>
      </c>
      <c r="N362" s="162">
        <f t="shared" ref="N362:N367" si="171">IF(itc_fed_amount_deprbas_fed="Yes",L362,0)+IF(itc_fed_percent_deprbas_fed="Yes",J362,0)</f>
        <v>0</v>
      </c>
      <c r="O362" s="170">
        <f t="shared" ref="O362:O367" si="172">F362-M362-N362</f>
        <v>0</v>
      </c>
      <c r="P362" s="162">
        <f>IF(depr_bonus_fed_macrs_5="Yes",O362*depr_bonus_fed/100,0)</f>
        <v>0</v>
      </c>
      <c r="Q362" s="164">
        <f>O362-P362</f>
        <v>0</v>
      </c>
    </row>
    <row r="363" spans="1:42" s="16" customFormat="1" x14ac:dyDescent="0.2">
      <c r="A363" s="41" t="str">
        <f t="shared" si="167"/>
        <v>15-yr MACRS</v>
      </c>
      <c r="B363" s="284">
        <f>IF(Inputs!$C$146=0,0,depr_alloc_macrs_15_percent*100/Inputs!$C$146)</f>
        <v>0</v>
      </c>
      <c r="C363" s="162">
        <f>-$B$93*depr_alloc_macrs_15_percent/100</f>
        <v>0</v>
      </c>
      <c r="D363" s="162">
        <f t="shared" ref="D363:E367" si="173">$B363/100*D$368</f>
        <v>0</v>
      </c>
      <c r="E363" s="162">
        <f t="shared" si="173"/>
        <v>0</v>
      </c>
      <c r="F363" s="164">
        <f t="shared" ref="F363:F367" si="174">C363-D363-E363</f>
        <v>0</v>
      </c>
      <c r="G363" s="166">
        <f>IF(Inputs!F140="Yes",F363,0)</f>
        <v>0</v>
      </c>
      <c r="H363" s="176">
        <f t="shared" si="168"/>
        <v>0</v>
      </c>
      <c r="I363" s="162">
        <f t="shared" si="169"/>
        <v>0</v>
      </c>
      <c r="J363" s="171">
        <f t="shared" ref="J363:J367" si="175">I363*0.5</f>
        <v>0</v>
      </c>
      <c r="K363" s="164">
        <f t="shared" si="170"/>
        <v>0</v>
      </c>
      <c r="L363" s="164">
        <f t="shared" ref="L363:L367" si="176">K363*0.5</f>
        <v>0</v>
      </c>
      <c r="M363" s="162">
        <f t="shared" ref="M363:M367" si="177">IF(itc_sta_amount_deprbas_fed="Yes",L230,0)+IF(itc_sta_percent_deprbas_fed="Yes",J230,0)</f>
        <v>0</v>
      </c>
      <c r="N363" s="162">
        <f t="shared" si="171"/>
        <v>0</v>
      </c>
      <c r="O363" s="164">
        <f t="shared" si="172"/>
        <v>0</v>
      </c>
      <c r="P363" s="162">
        <f>IF(Inputs!D140="Yes",O363*depr_bonus_fed/100,0)</f>
        <v>0</v>
      </c>
      <c r="Q363" s="164">
        <f t="shared" ref="Q363:Q367" si="178">O363-P363</f>
        <v>0</v>
      </c>
    </row>
    <row r="364" spans="1:42" s="16" customFormat="1" x14ac:dyDescent="0.2">
      <c r="A364" s="41" t="str">
        <f t="shared" si="167"/>
        <v>5-yr SL</v>
      </c>
      <c r="B364" s="284">
        <f>IF(Inputs!$C$146=0,0,depr_alloc_sl_5_percent*100/Inputs!$C$146)</f>
        <v>0</v>
      </c>
      <c r="C364" s="162">
        <f>-$B$93*depr_alloc_sl_5_percent/100</f>
        <v>0</v>
      </c>
      <c r="D364" s="162">
        <f t="shared" si="173"/>
        <v>0</v>
      </c>
      <c r="E364" s="162">
        <f t="shared" si="173"/>
        <v>0</v>
      </c>
      <c r="F364" s="164">
        <f t="shared" si="174"/>
        <v>0</v>
      </c>
      <c r="G364" s="166">
        <f>IF(Inputs!F141="Yes",F364,0)</f>
        <v>0</v>
      </c>
      <c r="H364" s="176">
        <f t="shared" si="168"/>
        <v>0</v>
      </c>
      <c r="I364" s="162">
        <f t="shared" si="169"/>
        <v>0</v>
      </c>
      <c r="J364" s="171">
        <f t="shared" si="175"/>
        <v>0</v>
      </c>
      <c r="K364" s="164">
        <f t="shared" si="170"/>
        <v>0</v>
      </c>
      <c r="L364" s="164">
        <f t="shared" si="176"/>
        <v>0</v>
      </c>
      <c r="M364" s="162">
        <f t="shared" si="177"/>
        <v>0</v>
      </c>
      <c r="N364" s="162">
        <f t="shared" si="171"/>
        <v>0</v>
      </c>
      <c r="O364" s="164">
        <f t="shared" si="172"/>
        <v>0</v>
      </c>
      <c r="P364" s="162">
        <f>IF(Inputs!D141="Yes",O364*depr_bonus_fed/100,0)</f>
        <v>0</v>
      </c>
      <c r="Q364" s="164">
        <f t="shared" si="178"/>
        <v>0</v>
      </c>
    </row>
    <row r="365" spans="1:42" s="16" customFormat="1" x14ac:dyDescent="0.2">
      <c r="A365" s="41" t="str">
        <f t="shared" si="167"/>
        <v>15-yr SL</v>
      </c>
      <c r="B365" s="284">
        <f>IF(Inputs!$C$146=0,0,depr_alloc_sl_15_percent*100/Inputs!$C$146)</f>
        <v>0</v>
      </c>
      <c r="C365" s="162">
        <f>-$B$93*depr_alloc_sl_15_percent/100</f>
        <v>0</v>
      </c>
      <c r="D365" s="162">
        <f t="shared" si="173"/>
        <v>0</v>
      </c>
      <c r="E365" s="162">
        <f t="shared" si="173"/>
        <v>0</v>
      </c>
      <c r="F365" s="164">
        <f t="shared" si="174"/>
        <v>0</v>
      </c>
      <c r="G365" s="166">
        <f>IF(Inputs!F142="Yes",F365,0)</f>
        <v>0</v>
      </c>
      <c r="H365" s="176">
        <f t="shared" si="168"/>
        <v>0</v>
      </c>
      <c r="I365" s="162">
        <f t="shared" si="169"/>
        <v>0</v>
      </c>
      <c r="J365" s="171">
        <f t="shared" si="175"/>
        <v>0</v>
      </c>
      <c r="K365" s="164">
        <f t="shared" si="170"/>
        <v>0</v>
      </c>
      <c r="L365" s="164">
        <f t="shared" si="176"/>
        <v>0</v>
      </c>
      <c r="M365" s="162">
        <f t="shared" si="177"/>
        <v>0</v>
      </c>
      <c r="N365" s="162">
        <f t="shared" si="171"/>
        <v>0</v>
      </c>
      <c r="O365" s="164">
        <f t="shared" si="172"/>
        <v>0</v>
      </c>
      <c r="P365" s="162">
        <f>IF(Inputs!D142="Yes",O365*depr_bonus_fed/100,0)</f>
        <v>0</v>
      </c>
      <c r="Q365" s="164">
        <f t="shared" si="178"/>
        <v>0</v>
      </c>
    </row>
    <row r="366" spans="1:42" s="16" customFormat="1" x14ac:dyDescent="0.2">
      <c r="A366" s="41" t="str">
        <f t="shared" si="167"/>
        <v>20-yr SL</v>
      </c>
      <c r="B366" s="284">
        <f>IF(Inputs!$C$146=0,0,depr_alloc_sl_20_percent*100/Inputs!$C$146)</f>
        <v>0</v>
      </c>
      <c r="C366" s="162">
        <f>-$B$93*depr_alloc_sl_20_percent/100</f>
        <v>0</v>
      </c>
      <c r="D366" s="162">
        <f t="shared" si="173"/>
        <v>0</v>
      </c>
      <c r="E366" s="162">
        <f t="shared" si="173"/>
        <v>0</v>
      </c>
      <c r="F366" s="164">
        <f t="shared" si="174"/>
        <v>0</v>
      </c>
      <c r="G366" s="166">
        <f>IF(Inputs!F143="Yes",F366,0)</f>
        <v>0</v>
      </c>
      <c r="H366" s="176">
        <f t="shared" si="168"/>
        <v>0</v>
      </c>
      <c r="I366" s="162">
        <f t="shared" si="169"/>
        <v>0</v>
      </c>
      <c r="J366" s="171">
        <f t="shared" si="175"/>
        <v>0</v>
      </c>
      <c r="K366" s="164">
        <f t="shared" si="170"/>
        <v>0</v>
      </c>
      <c r="L366" s="164">
        <f t="shared" si="176"/>
        <v>0</v>
      </c>
      <c r="M366" s="162">
        <f t="shared" si="177"/>
        <v>0</v>
      </c>
      <c r="N366" s="162">
        <f t="shared" si="171"/>
        <v>0</v>
      </c>
      <c r="O366" s="164">
        <f t="shared" si="172"/>
        <v>0</v>
      </c>
      <c r="P366" s="162">
        <f>IF(Inputs!D143="Yes",O366*depr_bonus_fed/100,0)</f>
        <v>0</v>
      </c>
      <c r="Q366" s="164">
        <f t="shared" si="178"/>
        <v>0</v>
      </c>
    </row>
    <row r="367" spans="1:42" s="16" customFormat="1" x14ac:dyDescent="0.2">
      <c r="A367" s="41" t="str">
        <f t="shared" si="167"/>
        <v>39-yr SL</v>
      </c>
      <c r="B367" s="285">
        <f>IF(Inputs!$C$146=0,0,depr_alloc_sl_39_percent*100/Inputs!$C$146)</f>
        <v>0</v>
      </c>
      <c r="C367" s="163">
        <f>-$B$93*depr_alloc_sl_39_percent/100</f>
        <v>0</v>
      </c>
      <c r="D367" s="162">
        <f t="shared" si="173"/>
        <v>0</v>
      </c>
      <c r="E367" s="162">
        <f t="shared" si="173"/>
        <v>0</v>
      </c>
      <c r="F367" s="167">
        <f t="shared" si="174"/>
        <v>0</v>
      </c>
      <c r="G367" s="166">
        <f>IF(Inputs!F144="Yes",F367,0)</f>
        <v>0</v>
      </c>
      <c r="H367" s="176">
        <f t="shared" si="168"/>
        <v>0</v>
      </c>
      <c r="I367" s="162">
        <f t="shared" si="169"/>
        <v>0</v>
      </c>
      <c r="J367" s="171">
        <f t="shared" si="175"/>
        <v>0</v>
      </c>
      <c r="K367" s="164">
        <f t="shared" si="170"/>
        <v>0</v>
      </c>
      <c r="L367" s="164">
        <f t="shared" si="176"/>
        <v>0</v>
      </c>
      <c r="M367" s="177">
        <f t="shared" si="177"/>
        <v>0</v>
      </c>
      <c r="N367" s="163">
        <f t="shared" si="171"/>
        <v>0</v>
      </c>
      <c r="O367" s="167">
        <f t="shared" si="172"/>
        <v>0</v>
      </c>
      <c r="P367" s="163">
        <f>IF(Inputs!D144="Yes",O367*depr_bonus_fed/100,0)</f>
        <v>0</v>
      </c>
      <c r="Q367" s="167">
        <f t="shared" si="178"/>
        <v>0</v>
      </c>
    </row>
    <row r="368" spans="1:42" s="16" customFormat="1" x14ac:dyDescent="0.2">
      <c r="B368" s="285">
        <f>SUM(B362:B367)</f>
        <v>0</v>
      </c>
      <c r="C368" s="163">
        <f>SUM(C362:C367)</f>
        <v>0</v>
      </c>
      <c r="D368" s="180">
        <f>B377+B383</f>
        <v>0</v>
      </c>
      <c r="E368" s="181">
        <f>B389</f>
        <v>0</v>
      </c>
      <c r="F368" s="177">
        <f>SUM(F362:F367)</f>
        <v>0</v>
      </c>
      <c r="G368" s="178">
        <f>SUM(G362:G367)</f>
        <v>0</v>
      </c>
      <c r="H368" s="179">
        <f>SUM(H362:H367)</f>
        <v>0</v>
      </c>
      <c r="I368" s="180">
        <f>MIN(itc_fed_percent_maxvalue,itc_fed_percent/100*G368)</f>
        <v>0</v>
      </c>
      <c r="J368" s="180">
        <f>SUM(J362:J367)</f>
        <v>0</v>
      </c>
      <c r="K368" s="178">
        <f>itc_fed_amount</f>
        <v>0</v>
      </c>
      <c r="L368" s="181">
        <f t="shared" ref="L368:Q368" si="179">SUM(L362:L367)</f>
        <v>0</v>
      </c>
      <c r="M368" s="163">
        <f t="shared" si="179"/>
        <v>0</v>
      </c>
      <c r="N368" s="163">
        <f t="shared" si="179"/>
        <v>0</v>
      </c>
      <c r="O368" s="167">
        <f t="shared" si="179"/>
        <v>0</v>
      </c>
      <c r="P368" s="167">
        <f t="shared" si="179"/>
        <v>0</v>
      </c>
      <c r="Q368" s="167">
        <f t="shared" si="179"/>
        <v>0</v>
      </c>
    </row>
    <row r="369" spans="1:2" s="122" customFormat="1" x14ac:dyDescent="0.2">
      <c r="A369" s="16"/>
      <c r="B369" s="4"/>
    </row>
    <row r="370" spans="1:2" s="122" customFormat="1" x14ac:dyDescent="0.2">
      <c r="A370" s="16" t="s">
        <v>64</v>
      </c>
      <c r="B370" s="4"/>
    </row>
    <row r="371" spans="1:2" s="122" customFormat="1" x14ac:dyDescent="0.2">
      <c r="A371" s="314" t="str">
        <f>A238</f>
        <v>Investment Based Incentive (IBI)</v>
      </c>
      <c r="B371" s="4"/>
    </row>
    <row r="372" spans="1:2" s="122" customFormat="1" x14ac:dyDescent="0.2">
      <c r="A372" s="41" t="str">
        <f>A239</f>
        <v>As fixed amount</v>
      </c>
      <c r="B372" s="4"/>
    </row>
    <row r="373" spans="1:2" s="122" customFormat="1" x14ac:dyDescent="0.2">
      <c r="A373" s="315" t="s">
        <v>4</v>
      </c>
      <c r="B373" s="217">
        <f>IF(ibi_fed_amount_deprbas_fed="Yes",ibi_fed_amount,0)</f>
        <v>0</v>
      </c>
    </row>
    <row r="374" spans="1:2" s="122" customFormat="1" x14ac:dyDescent="0.2">
      <c r="A374" s="315" t="s">
        <v>5</v>
      </c>
      <c r="B374" s="217">
        <f>IF(ibi_sta_amount_deprbas_fed="Yes",ibi_sta_amount,0)</f>
        <v>0</v>
      </c>
    </row>
    <row r="375" spans="1:2" s="122" customFormat="1" x14ac:dyDescent="0.2">
      <c r="A375" s="315" t="s">
        <v>185</v>
      </c>
      <c r="B375" s="217">
        <f>IF(ibi_uti_amount_deprbas_fed="Yes",ibi_uti_amount,0)</f>
        <v>0</v>
      </c>
    </row>
    <row r="376" spans="1:2" s="122" customFormat="1" x14ac:dyDescent="0.2">
      <c r="A376" s="315" t="s">
        <v>186</v>
      </c>
      <c r="B376" s="218">
        <f>IF(ibi_oth_amount_deprbas_fed="Yes",ibi_oth_amount,0)</f>
        <v>0</v>
      </c>
    </row>
    <row r="377" spans="1:2" s="122" customFormat="1" x14ac:dyDescent="0.2">
      <c r="A377" s="315" t="str">
        <f>A244</f>
        <v>Total</v>
      </c>
      <c r="B377" s="217">
        <f>SUM(B373:B376)</f>
        <v>0</v>
      </c>
    </row>
    <row r="378" spans="1:2" s="122" customFormat="1" x14ac:dyDescent="0.2">
      <c r="A378" s="41" t="str">
        <f>A245</f>
        <v>As percentage</v>
      </c>
      <c r="B378" s="4"/>
    </row>
    <row r="379" spans="1:2" s="122" customFormat="1" x14ac:dyDescent="0.2">
      <c r="A379" s="315" t="s">
        <v>4</v>
      </c>
      <c r="B379" s="217">
        <f>IF(ibi_fed_percent_deprbas_fed="Yes",C515,0)</f>
        <v>0</v>
      </c>
    </row>
    <row r="380" spans="1:2" s="122" customFormat="1" x14ac:dyDescent="0.2">
      <c r="A380" s="315" t="s">
        <v>5</v>
      </c>
      <c r="B380" s="217">
        <f>IF(ibi_sta_percent_deprbas_fed="Yes",C516,0)</f>
        <v>0</v>
      </c>
    </row>
    <row r="381" spans="1:2" s="122" customFormat="1" x14ac:dyDescent="0.2">
      <c r="A381" s="315" t="s">
        <v>185</v>
      </c>
      <c r="B381" s="217">
        <f>IF(ibi_uti_percent_deprbas_fed="Yes",C517,0)</f>
        <v>0</v>
      </c>
    </row>
    <row r="382" spans="1:2" s="122" customFormat="1" x14ac:dyDescent="0.2">
      <c r="A382" s="315" t="s">
        <v>186</v>
      </c>
      <c r="B382" s="218">
        <f>IF(ibi_oth_percent_deprbas_fed="Yes",C518,0)</f>
        <v>0</v>
      </c>
    </row>
    <row r="383" spans="1:2" s="122" customFormat="1" x14ac:dyDescent="0.2">
      <c r="A383" s="315" t="str">
        <f>A250</f>
        <v>Total</v>
      </c>
      <c r="B383" s="217">
        <f>SUM(B379:B382)</f>
        <v>0</v>
      </c>
    </row>
    <row r="384" spans="1:2" s="122" customFormat="1" x14ac:dyDescent="0.2">
      <c r="A384" s="314" t="str">
        <f>A251</f>
        <v>Capacity Based Incentive (CBI)</v>
      </c>
      <c r="B384" s="4"/>
    </row>
    <row r="385" spans="1:42" s="122" customFormat="1" x14ac:dyDescent="0.2">
      <c r="A385" s="41" t="s">
        <v>4</v>
      </c>
      <c r="B385" s="217">
        <f>IF(cbi_fed_deprbas_fed="Yes",C522,0)</f>
        <v>0</v>
      </c>
    </row>
    <row r="386" spans="1:42" s="122" customFormat="1" x14ac:dyDescent="0.2">
      <c r="A386" s="41" t="s">
        <v>5</v>
      </c>
      <c r="B386" s="217">
        <f>IF(cbi_sta_deprbas_fed="Yes",C523,0)</f>
        <v>0</v>
      </c>
    </row>
    <row r="387" spans="1:42" s="122" customFormat="1" x14ac:dyDescent="0.2">
      <c r="A387" s="41" t="s">
        <v>185</v>
      </c>
      <c r="B387" s="217">
        <f>IF(cbi_uti_deprbas_fed="Yes",C524,0)</f>
        <v>0</v>
      </c>
    </row>
    <row r="388" spans="1:42" s="122" customFormat="1" x14ac:dyDescent="0.2">
      <c r="A388" s="41" t="s">
        <v>186</v>
      </c>
      <c r="B388" s="218">
        <f>IF(cbi_oth_deprbas_fed="Yes",C525,0)</f>
        <v>0</v>
      </c>
    </row>
    <row r="389" spans="1:42" s="122" customFormat="1" x14ac:dyDescent="0.2">
      <c r="A389" s="41" t="str">
        <f>A256</f>
        <v>Total</v>
      </c>
      <c r="B389" s="218">
        <f>SUM(B385:B388)</f>
        <v>0</v>
      </c>
    </row>
    <row r="390" spans="1:42" s="122" customFormat="1" x14ac:dyDescent="0.2">
      <c r="A390" s="314" t="str">
        <f>A257</f>
        <v>Total Basis Reduction</v>
      </c>
      <c r="B390" s="217">
        <f>B377+B383+B389</f>
        <v>0</v>
      </c>
    </row>
    <row r="391" spans="1:42" s="122" customFormat="1" x14ac:dyDescent="0.2">
      <c r="A391" s="16"/>
      <c r="B391" s="4"/>
    </row>
    <row r="392" spans="1:42" s="122" customFormat="1" x14ac:dyDescent="0.2">
      <c r="A392" s="16" t="s">
        <v>83</v>
      </c>
      <c r="B392" s="4"/>
    </row>
    <row r="393" spans="1:42" s="122" customFormat="1" x14ac:dyDescent="0.2">
      <c r="A393" s="41" t="s">
        <v>58</v>
      </c>
      <c r="B393" s="4"/>
    </row>
    <row r="394" spans="1:42" x14ac:dyDescent="0.2">
      <c r="A394" s="33" t="str">
        <f t="shared" ref="A394:A399" si="180">A362</f>
        <v>5-yr MACRS</v>
      </c>
      <c r="B394" s="223">
        <f t="array" ref="B394">SUM(IF(ISNUMBER(C394:AP394),C394:AP394))</f>
        <v>0</v>
      </c>
      <c r="C394" s="224" t="e">
        <f>LOOKUP(C$2,'Depreciation Schedules'!$A$3:$A$42,'Depreciation Schedules'!$B$3:$B$42)</f>
        <v>#N/A</v>
      </c>
      <c r="D394" s="224" t="e">
        <f>LOOKUP(D$2,'Depreciation Schedules'!$A$3:$A$42,'Depreciation Schedules'!$B$3:$B$42)</f>
        <v>#N/A</v>
      </c>
      <c r="E394" s="224" t="e">
        <f>LOOKUP(E$2,'Depreciation Schedules'!$A$3:$A$42,'Depreciation Schedules'!$B$3:$B$42)</f>
        <v>#N/A</v>
      </c>
      <c r="F394" s="224" t="e">
        <f>LOOKUP(F$2,'Depreciation Schedules'!$A$3:$A$42,'Depreciation Schedules'!$B$3:$B$42)</f>
        <v>#N/A</v>
      </c>
      <c r="G394" s="224" t="e">
        <f>LOOKUP(G$2,'Depreciation Schedules'!$A$3:$A$42,'Depreciation Schedules'!$B$3:$B$42)</f>
        <v>#N/A</v>
      </c>
      <c r="H394" s="224" t="e">
        <f>LOOKUP(H$2,'Depreciation Schedules'!$A$3:$A$42,'Depreciation Schedules'!$B$3:$B$42)</f>
        <v>#N/A</v>
      </c>
      <c r="I394" s="224" t="e">
        <f>LOOKUP(I$2,'Depreciation Schedules'!$A$3:$A$42,'Depreciation Schedules'!$B$3:$B$42)</f>
        <v>#N/A</v>
      </c>
      <c r="J394" s="224" t="e">
        <f>LOOKUP(J$2,'Depreciation Schedules'!$A$3:$A$42,'Depreciation Schedules'!$B$3:$B$42)</f>
        <v>#N/A</v>
      </c>
      <c r="K394" s="224" t="e">
        <f>LOOKUP(K$2,'Depreciation Schedules'!$A$3:$A$42,'Depreciation Schedules'!$B$3:$B$42)</f>
        <v>#N/A</v>
      </c>
      <c r="L394" s="224" t="e">
        <f>LOOKUP(L$2,'Depreciation Schedules'!$A$3:$A$42,'Depreciation Schedules'!$B$3:$B$42)</f>
        <v>#N/A</v>
      </c>
      <c r="M394" s="224" t="e">
        <f>LOOKUP(M$2,'Depreciation Schedules'!$A$3:$A$42,'Depreciation Schedules'!$B$3:$B$42)</f>
        <v>#N/A</v>
      </c>
      <c r="N394" s="224" t="e">
        <f>LOOKUP(N$2,'Depreciation Schedules'!$A$3:$A$42,'Depreciation Schedules'!$B$3:$B$42)</f>
        <v>#N/A</v>
      </c>
      <c r="O394" s="224" t="e">
        <f>LOOKUP(O$2,'Depreciation Schedules'!$A$3:$A$42,'Depreciation Schedules'!$B$3:$B$42)</f>
        <v>#N/A</v>
      </c>
      <c r="P394" s="224" t="e">
        <f>LOOKUP(P$2,'Depreciation Schedules'!$A$3:$A$42,'Depreciation Schedules'!$B$3:$B$42)</f>
        <v>#N/A</v>
      </c>
      <c r="Q394" s="224" t="e">
        <f>LOOKUP(Q$2,'Depreciation Schedules'!$A$3:$A$42,'Depreciation Schedules'!$B$3:$B$42)</f>
        <v>#N/A</v>
      </c>
      <c r="R394" s="224" t="e">
        <f>LOOKUP(R$2,'Depreciation Schedules'!$A$3:$A$42,'Depreciation Schedules'!$B$3:$B$42)</f>
        <v>#N/A</v>
      </c>
      <c r="S394" s="224" t="e">
        <f>LOOKUP(S$2,'Depreciation Schedules'!$A$3:$A$42,'Depreciation Schedules'!$B$3:$B$42)</f>
        <v>#N/A</v>
      </c>
      <c r="T394" s="224" t="e">
        <f>LOOKUP(T$2,'Depreciation Schedules'!$A$3:$A$42,'Depreciation Schedules'!$B$3:$B$42)</f>
        <v>#N/A</v>
      </c>
      <c r="U394" s="224" t="e">
        <f>LOOKUP(U$2,'Depreciation Schedules'!$A$3:$A$42,'Depreciation Schedules'!$B$3:$B$42)</f>
        <v>#N/A</v>
      </c>
      <c r="V394" s="224" t="e">
        <f>LOOKUP(V$2,'Depreciation Schedules'!$A$3:$A$42,'Depreciation Schedules'!$B$3:$B$42)</f>
        <v>#N/A</v>
      </c>
      <c r="W394" s="224" t="e">
        <f>LOOKUP(W$2,'Depreciation Schedules'!$A$3:$A$42,'Depreciation Schedules'!$B$3:$B$42)</f>
        <v>#N/A</v>
      </c>
      <c r="X394" s="224" t="e">
        <f>LOOKUP(X$2,'Depreciation Schedules'!$A$3:$A$42,'Depreciation Schedules'!$B$3:$B$42)</f>
        <v>#N/A</v>
      </c>
      <c r="Y394" s="224" t="e">
        <f>LOOKUP(Y$2,'Depreciation Schedules'!$A$3:$A$42,'Depreciation Schedules'!$B$3:$B$42)</f>
        <v>#N/A</v>
      </c>
      <c r="Z394" s="224" t="e">
        <f>LOOKUP(Z$2,'Depreciation Schedules'!$A$3:$A$42,'Depreciation Schedules'!$B$3:$B$42)</f>
        <v>#N/A</v>
      </c>
      <c r="AA394" s="224" t="e">
        <f>LOOKUP(AA$2,'Depreciation Schedules'!$A$3:$A$42,'Depreciation Schedules'!$B$3:$B$42)</f>
        <v>#N/A</v>
      </c>
      <c r="AB394" s="224" t="e">
        <f>LOOKUP(AB$2,'Depreciation Schedules'!$A$3:$A$42,'Depreciation Schedules'!$B$3:$B$42)</f>
        <v>#N/A</v>
      </c>
      <c r="AC394" s="224" t="e">
        <f>LOOKUP(AC$2,'Depreciation Schedules'!$A$3:$A$42,'Depreciation Schedules'!$B$3:$B$42)</f>
        <v>#N/A</v>
      </c>
      <c r="AD394" s="224" t="e">
        <f>LOOKUP(AD$2,'Depreciation Schedules'!$A$3:$A$42,'Depreciation Schedules'!$B$3:$B$42)</f>
        <v>#N/A</v>
      </c>
      <c r="AE394" s="224" t="e">
        <f>LOOKUP(AE$2,'Depreciation Schedules'!$A$3:$A$42,'Depreciation Schedules'!$B$3:$B$42)</f>
        <v>#N/A</v>
      </c>
      <c r="AF394" s="224" t="e">
        <f>LOOKUP(AF$2,'Depreciation Schedules'!$A$3:$A$42,'Depreciation Schedules'!$B$3:$B$42)</f>
        <v>#N/A</v>
      </c>
      <c r="AG394" s="224" t="e">
        <f>LOOKUP(AG$2,'Depreciation Schedules'!$A$3:$A$42,'Depreciation Schedules'!$B$3:$B$42)</f>
        <v>#N/A</v>
      </c>
      <c r="AH394" s="224" t="e">
        <f>LOOKUP(AH$2,'Depreciation Schedules'!$A$3:$A$42,'Depreciation Schedules'!$B$3:$B$42)</f>
        <v>#N/A</v>
      </c>
      <c r="AI394" s="224" t="e">
        <f>LOOKUP(AI$2,'Depreciation Schedules'!$A$3:$A$42,'Depreciation Schedules'!$B$3:$B$42)</f>
        <v>#N/A</v>
      </c>
      <c r="AJ394" s="224" t="e">
        <f>LOOKUP(AJ$2,'Depreciation Schedules'!$A$3:$A$42,'Depreciation Schedules'!$B$3:$B$42)</f>
        <v>#N/A</v>
      </c>
      <c r="AK394" s="224" t="e">
        <f>LOOKUP(AK$2,'Depreciation Schedules'!$A$3:$A$42,'Depreciation Schedules'!$B$3:$B$42)</f>
        <v>#N/A</v>
      </c>
      <c r="AL394" s="224" t="e">
        <f>LOOKUP(AL$2,'Depreciation Schedules'!$A$3:$A$42,'Depreciation Schedules'!$B$3:$B$42)</f>
        <v>#N/A</v>
      </c>
      <c r="AM394" s="224" t="e">
        <f>LOOKUP(AM$2,'Depreciation Schedules'!$A$3:$A$42,'Depreciation Schedules'!$B$3:$B$42)</f>
        <v>#N/A</v>
      </c>
      <c r="AN394" s="224" t="e">
        <f>LOOKUP(AN$2,'Depreciation Schedules'!$A$3:$A$42,'Depreciation Schedules'!$B$3:$B$42)</f>
        <v>#N/A</v>
      </c>
      <c r="AO394" s="224" t="e">
        <f>LOOKUP(AO$2,'Depreciation Schedules'!$A$3:$A$42,'Depreciation Schedules'!$B$3:$B$42)</f>
        <v>#N/A</v>
      </c>
      <c r="AP394" s="224" t="e">
        <f>LOOKUP(AP$2,'Depreciation Schedules'!$A$3:$A$42,'Depreciation Schedules'!$B$3:$B$42)</f>
        <v>#N/A</v>
      </c>
    </row>
    <row r="395" spans="1:42" x14ac:dyDescent="0.2">
      <c r="A395" s="33" t="str">
        <f t="shared" si="180"/>
        <v>15-yr MACRS</v>
      </c>
      <c r="B395" s="223">
        <f t="array" ref="B395">SUM(IF(ISNUMBER(C395:AP395),C395:AP395))</f>
        <v>0</v>
      </c>
      <c r="C395" s="224" t="e">
        <f>LOOKUP(C$2,'Depreciation Schedules'!$A$3:$A$42,'Depreciation Schedules'!$C$3:$C$42)</f>
        <v>#N/A</v>
      </c>
      <c r="D395" s="224" t="e">
        <f>LOOKUP(D$2,'Depreciation Schedules'!$A$3:$A$42,'Depreciation Schedules'!$C$3:$C$42)</f>
        <v>#N/A</v>
      </c>
      <c r="E395" s="224" t="e">
        <f>LOOKUP(E$2,'Depreciation Schedules'!$A$3:$A$42,'Depreciation Schedules'!$C$3:$C$42)</f>
        <v>#N/A</v>
      </c>
      <c r="F395" s="224" t="e">
        <f>LOOKUP(F$2,'Depreciation Schedules'!$A$3:$A$42,'Depreciation Schedules'!$C$3:$C$42)</f>
        <v>#N/A</v>
      </c>
      <c r="G395" s="224" t="e">
        <f>LOOKUP(G$2,'Depreciation Schedules'!$A$3:$A$42,'Depreciation Schedules'!$C$3:$C$42)</f>
        <v>#N/A</v>
      </c>
      <c r="H395" s="224" t="e">
        <f>LOOKUP(H$2,'Depreciation Schedules'!$A$3:$A$42,'Depreciation Schedules'!$C$3:$C$42)</f>
        <v>#N/A</v>
      </c>
      <c r="I395" s="224" t="e">
        <f>LOOKUP(I$2,'Depreciation Schedules'!$A$3:$A$42,'Depreciation Schedules'!$C$3:$C$42)</f>
        <v>#N/A</v>
      </c>
      <c r="J395" s="224" t="e">
        <f>LOOKUP(J$2,'Depreciation Schedules'!$A$3:$A$42,'Depreciation Schedules'!$C$3:$C$42)</f>
        <v>#N/A</v>
      </c>
      <c r="K395" s="224" t="e">
        <f>LOOKUP(K$2,'Depreciation Schedules'!$A$3:$A$42,'Depreciation Schedules'!$C$3:$C$42)</f>
        <v>#N/A</v>
      </c>
      <c r="L395" s="224" t="e">
        <f>LOOKUP(L$2,'Depreciation Schedules'!$A$3:$A$42,'Depreciation Schedules'!$C$3:$C$42)</f>
        <v>#N/A</v>
      </c>
      <c r="M395" s="224" t="e">
        <f>LOOKUP(M$2,'Depreciation Schedules'!$A$3:$A$42,'Depreciation Schedules'!$C$3:$C$42)</f>
        <v>#N/A</v>
      </c>
      <c r="N395" s="224" t="e">
        <f>LOOKUP(N$2,'Depreciation Schedules'!$A$3:$A$42,'Depreciation Schedules'!$C$3:$C$42)</f>
        <v>#N/A</v>
      </c>
      <c r="O395" s="224" t="e">
        <f>LOOKUP(O$2,'Depreciation Schedules'!$A$3:$A$42,'Depreciation Schedules'!$C$3:$C$42)</f>
        <v>#N/A</v>
      </c>
      <c r="P395" s="224" t="e">
        <f>LOOKUP(P$2,'Depreciation Schedules'!$A$3:$A$42,'Depreciation Schedules'!$C$3:$C$42)</f>
        <v>#N/A</v>
      </c>
      <c r="Q395" s="224" t="e">
        <f>LOOKUP(Q$2,'Depreciation Schedules'!$A$3:$A$42,'Depreciation Schedules'!$C$3:$C$42)</f>
        <v>#N/A</v>
      </c>
      <c r="R395" s="224" t="e">
        <f>LOOKUP(R$2,'Depreciation Schedules'!$A$3:$A$42,'Depreciation Schedules'!$C$3:$C$42)</f>
        <v>#N/A</v>
      </c>
      <c r="S395" s="224" t="e">
        <f>LOOKUP(S$2,'Depreciation Schedules'!$A$3:$A$42,'Depreciation Schedules'!$C$3:$C$42)</f>
        <v>#N/A</v>
      </c>
      <c r="T395" s="224" t="e">
        <f>LOOKUP(T$2,'Depreciation Schedules'!$A$3:$A$42,'Depreciation Schedules'!$C$3:$C$42)</f>
        <v>#N/A</v>
      </c>
      <c r="U395" s="224" t="e">
        <f>LOOKUP(U$2,'Depreciation Schedules'!$A$3:$A$42,'Depreciation Schedules'!$C$3:$C$42)</f>
        <v>#N/A</v>
      </c>
      <c r="V395" s="224" t="e">
        <f>LOOKUP(V$2,'Depreciation Schedules'!$A$3:$A$42,'Depreciation Schedules'!$C$3:$C$42)</f>
        <v>#N/A</v>
      </c>
      <c r="W395" s="224" t="e">
        <f>LOOKUP(W$2,'Depreciation Schedules'!$A$3:$A$42,'Depreciation Schedules'!$C$3:$C$42)</f>
        <v>#N/A</v>
      </c>
      <c r="X395" s="224" t="e">
        <f>LOOKUP(X$2,'Depreciation Schedules'!$A$3:$A$42,'Depreciation Schedules'!$C$3:$C$42)</f>
        <v>#N/A</v>
      </c>
      <c r="Y395" s="224" t="e">
        <f>LOOKUP(Y$2,'Depreciation Schedules'!$A$3:$A$42,'Depreciation Schedules'!$C$3:$C$42)</f>
        <v>#N/A</v>
      </c>
      <c r="Z395" s="224" t="e">
        <f>LOOKUP(Z$2,'Depreciation Schedules'!$A$3:$A$42,'Depreciation Schedules'!$C$3:$C$42)</f>
        <v>#N/A</v>
      </c>
      <c r="AA395" s="224" t="e">
        <f>LOOKUP(AA$2,'Depreciation Schedules'!$A$3:$A$42,'Depreciation Schedules'!$C$3:$C$42)</f>
        <v>#N/A</v>
      </c>
      <c r="AB395" s="224" t="e">
        <f>LOOKUP(AB$2,'Depreciation Schedules'!$A$3:$A$42,'Depreciation Schedules'!$C$3:$C$42)</f>
        <v>#N/A</v>
      </c>
      <c r="AC395" s="224" t="e">
        <f>LOOKUP(AC$2,'Depreciation Schedules'!$A$3:$A$42,'Depreciation Schedules'!$C$3:$C$42)</f>
        <v>#N/A</v>
      </c>
      <c r="AD395" s="224" t="e">
        <f>LOOKUP(AD$2,'Depreciation Schedules'!$A$3:$A$42,'Depreciation Schedules'!$C$3:$C$42)</f>
        <v>#N/A</v>
      </c>
      <c r="AE395" s="224" t="e">
        <f>LOOKUP(AE$2,'Depreciation Schedules'!$A$3:$A$42,'Depreciation Schedules'!$C$3:$C$42)</f>
        <v>#N/A</v>
      </c>
      <c r="AF395" s="224" t="e">
        <f>LOOKUP(AF$2,'Depreciation Schedules'!$A$3:$A$42,'Depreciation Schedules'!$C$3:$C$42)</f>
        <v>#N/A</v>
      </c>
      <c r="AG395" s="224" t="e">
        <f>LOOKUP(AG$2,'Depreciation Schedules'!$A$3:$A$42,'Depreciation Schedules'!$C$3:$C$42)</f>
        <v>#N/A</v>
      </c>
      <c r="AH395" s="224" t="e">
        <f>LOOKUP(AH$2,'Depreciation Schedules'!$A$3:$A$42,'Depreciation Schedules'!$C$3:$C$42)</f>
        <v>#N/A</v>
      </c>
      <c r="AI395" s="224" t="e">
        <f>LOOKUP(AI$2,'Depreciation Schedules'!$A$3:$A$42,'Depreciation Schedules'!$C$3:$C$42)</f>
        <v>#N/A</v>
      </c>
      <c r="AJ395" s="224" t="e">
        <f>LOOKUP(AJ$2,'Depreciation Schedules'!$A$3:$A$42,'Depreciation Schedules'!$C$3:$C$42)</f>
        <v>#N/A</v>
      </c>
      <c r="AK395" s="224" t="e">
        <f>LOOKUP(AK$2,'Depreciation Schedules'!$A$3:$A$42,'Depreciation Schedules'!$C$3:$C$42)</f>
        <v>#N/A</v>
      </c>
      <c r="AL395" s="224" t="e">
        <f>LOOKUP(AL$2,'Depreciation Schedules'!$A$3:$A$42,'Depreciation Schedules'!$C$3:$C$42)</f>
        <v>#N/A</v>
      </c>
      <c r="AM395" s="224" t="e">
        <f>LOOKUP(AM$2,'Depreciation Schedules'!$A$3:$A$42,'Depreciation Schedules'!$C$3:$C$42)</f>
        <v>#N/A</v>
      </c>
      <c r="AN395" s="224" t="e">
        <f>LOOKUP(AN$2,'Depreciation Schedules'!$A$3:$A$42,'Depreciation Schedules'!$C$3:$C$42)</f>
        <v>#N/A</v>
      </c>
      <c r="AO395" s="224" t="e">
        <f>LOOKUP(AO$2,'Depreciation Schedules'!$A$3:$A$42,'Depreciation Schedules'!$C$3:$C$42)</f>
        <v>#N/A</v>
      </c>
      <c r="AP395" s="224" t="e">
        <f>LOOKUP(AP$2,'Depreciation Schedules'!$A$3:$A$42,'Depreciation Schedules'!$C$3:$C$42)</f>
        <v>#N/A</v>
      </c>
    </row>
    <row r="396" spans="1:42" x14ac:dyDescent="0.2">
      <c r="A396" s="33" t="str">
        <f t="shared" si="180"/>
        <v>5-yr SL</v>
      </c>
      <c r="B396" s="223">
        <f t="array" ref="B396">SUM(IF(ISNUMBER(C396:AP396),C396:AP396))</f>
        <v>0</v>
      </c>
      <c r="C396" s="224" t="e">
        <f>LOOKUP(C$2,'Depreciation Schedules'!$A$3:$A$42,'Depreciation Schedules'!$D$3:$D$42)</f>
        <v>#N/A</v>
      </c>
      <c r="D396" s="224" t="e">
        <f>LOOKUP(D$2,'Depreciation Schedules'!$A$3:$A$42,'Depreciation Schedules'!$D$3:$D$42)</f>
        <v>#N/A</v>
      </c>
      <c r="E396" s="224" t="e">
        <f>LOOKUP(E$2,'Depreciation Schedules'!$A$3:$A$42,'Depreciation Schedules'!$D$3:$D$42)</f>
        <v>#N/A</v>
      </c>
      <c r="F396" s="224" t="e">
        <f>LOOKUP(F$2,'Depreciation Schedules'!$A$3:$A$42,'Depreciation Schedules'!$D$3:$D$42)</f>
        <v>#N/A</v>
      </c>
      <c r="G396" s="224" t="e">
        <f>LOOKUP(G$2,'Depreciation Schedules'!$A$3:$A$42,'Depreciation Schedules'!$D$3:$D$42)</f>
        <v>#N/A</v>
      </c>
      <c r="H396" s="224" t="e">
        <f>LOOKUP(H$2,'Depreciation Schedules'!$A$3:$A$42,'Depreciation Schedules'!$D$3:$D$42)</f>
        <v>#N/A</v>
      </c>
      <c r="I396" s="224" t="e">
        <f>LOOKUP(I$2,'Depreciation Schedules'!$A$3:$A$42,'Depreciation Schedules'!$D$3:$D$42)</f>
        <v>#N/A</v>
      </c>
      <c r="J396" s="224" t="e">
        <f>LOOKUP(J$2,'Depreciation Schedules'!$A$3:$A$42,'Depreciation Schedules'!$D$3:$D$42)</f>
        <v>#N/A</v>
      </c>
      <c r="K396" s="224" t="e">
        <f>LOOKUP(K$2,'Depreciation Schedules'!$A$3:$A$42,'Depreciation Schedules'!$D$3:$D$42)</f>
        <v>#N/A</v>
      </c>
      <c r="L396" s="224" t="e">
        <f>LOOKUP(L$2,'Depreciation Schedules'!$A$3:$A$42,'Depreciation Schedules'!$D$3:$D$42)</f>
        <v>#N/A</v>
      </c>
      <c r="M396" s="224" t="e">
        <f>LOOKUP(M$2,'Depreciation Schedules'!$A$3:$A$42,'Depreciation Schedules'!$D$3:$D$42)</f>
        <v>#N/A</v>
      </c>
      <c r="N396" s="224" t="e">
        <f>LOOKUP(N$2,'Depreciation Schedules'!$A$3:$A$42,'Depreciation Schedules'!$D$3:$D$42)</f>
        <v>#N/A</v>
      </c>
      <c r="O396" s="224" t="e">
        <f>LOOKUP(O$2,'Depreciation Schedules'!$A$3:$A$42,'Depreciation Schedules'!$D$3:$D$42)</f>
        <v>#N/A</v>
      </c>
      <c r="P396" s="224" t="e">
        <f>LOOKUP(P$2,'Depreciation Schedules'!$A$3:$A$42,'Depreciation Schedules'!$D$3:$D$42)</f>
        <v>#N/A</v>
      </c>
      <c r="Q396" s="224" t="e">
        <f>LOOKUP(Q$2,'Depreciation Schedules'!$A$3:$A$42,'Depreciation Schedules'!$D$3:$D$42)</f>
        <v>#N/A</v>
      </c>
      <c r="R396" s="224" t="e">
        <f>LOOKUP(R$2,'Depreciation Schedules'!$A$3:$A$42,'Depreciation Schedules'!$D$3:$D$42)</f>
        <v>#N/A</v>
      </c>
      <c r="S396" s="224" t="e">
        <f>LOOKUP(S$2,'Depreciation Schedules'!$A$3:$A$42,'Depreciation Schedules'!$D$3:$D$42)</f>
        <v>#N/A</v>
      </c>
      <c r="T396" s="224" t="e">
        <f>LOOKUP(T$2,'Depreciation Schedules'!$A$3:$A$42,'Depreciation Schedules'!$D$3:$D$42)</f>
        <v>#N/A</v>
      </c>
      <c r="U396" s="224" t="e">
        <f>LOOKUP(U$2,'Depreciation Schedules'!$A$3:$A$42,'Depreciation Schedules'!$D$3:$D$42)</f>
        <v>#N/A</v>
      </c>
      <c r="V396" s="224" t="e">
        <f>LOOKUP(V$2,'Depreciation Schedules'!$A$3:$A$42,'Depreciation Schedules'!$D$3:$D$42)</f>
        <v>#N/A</v>
      </c>
      <c r="W396" s="224" t="e">
        <f>LOOKUP(W$2,'Depreciation Schedules'!$A$3:$A$42,'Depreciation Schedules'!$D$3:$D$42)</f>
        <v>#N/A</v>
      </c>
      <c r="X396" s="224" t="e">
        <f>LOOKUP(X$2,'Depreciation Schedules'!$A$3:$A$42,'Depreciation Schedules'!$D$3:$D$42)</f>
        <v>#N/A</v>
      </c>
      <c r="Y396" s="224" t="e">
        <f>LOOKUP(Y$2,'Depreciation Schedules'!$A$3:$A$42,'Depreciation Schedules'!$D$3:$D$42)</f>
        <v>#N/A</v>
      </c>
      <c r="Z396" s="224" t="e">
        <f>LOOKUP(Z$2,'Depreciation Schedules'!$A$3:$A$42,'Depreciation Schedules'!$D$3:$D$42)</f>
        <v>#N/A</v>
      </c>
      <c r="AA396" s="224" t="e">
        <f>LOOKUP(AA$2,'Depreciation Schedules'!$A$3:$A$42,'Depreciation Schedules'!$D$3:$D$42)</f>
        <v>#N/A</v>
      </c>
      <c r="AB396" s="224" t="e">
        <f>LOOKUP(AB$2,'Depreciation Schedules'!$A$3:$A$42,'Depreciation Schedules'!$D$3:$D$42)</f>
        <v>#N/A</v>
      </c>
      <c r="AC396" s="224" t="e">
        <f>LOOKUP(AC$2,'Depreciation Schedules'!$A$3:$A$42,'Depreciation Schedules'!$D$3:$D$42)</f>
        <v>#N/A</v>
      </c>
      <c r="AD396" s="224" t="e">
        <f>LOOKUP(AD$2,'Depreciation Schedules'!$A$3:$A$42,'Depreciation Schedules'!$D$3:$D$42)</f>
        <v>#N/A</v>
      </c>
      <c r="AE396" s="224" t="e">
        <f>LOOKUP(AE$2,'Depreciation Schedules'!$A$3:$A$42,'Depreciation Schedules'!$D$3:$D$42)</f>
        <v>#N/A</v>
      </c>
      <c r="AF396" s="224" t="e">
        <f>LOOKUP(AF$2,'Depreciation Schedules'!$A$3:$A$42,'Depreciation Schedules'!$D$3:$D$42)</f>
        <v>#N/A</v>
      </c>
      <c r="AG396" s="224" t="e">
        <f>LOOKUP(AG$2,'Depreciation Schedules'!$A$3:$A$42,'Depreciation Schedules'!$D$3:$D$42)</f>
        <v>#N/A</v>
      </c>
      <c r="AH396" s="224" t="e">
        <f>LOOKUP(AH$2,'Depreciation Schedules'!$A$3:$A$42,'Depreciation Schedules'!$D$3:$D$42)</f>
        <v>#N/A</v>
      </c>
      <c r="AI396" s="224" t="e">
        <f>LOOKUP(AI$2,'Depreciation Schedules'!$A$3:$A$42,'Depreciation Schedules'!$D$3:$D$42)</f>
        <v>#N/A</v>
      </c>
      <c r="AJ396" s="224" t="e">
        <f>LOOKUP(AJ$2,'Depreciation Schedules'!$A$3:$A$42,'Depreciation Schedules'!$D$3:$D$42)</f>
        <v>#N/A</v>
      </c>
      <c r="AK396" s="224" t="e">
        <f>LOOKUP(AK$2,'Depreciation Schedules'!$A$3:$A$42,'Depreciation Schedules'!$D$3:$D$42)</f>
        <v>#N/A</v>
      </c>
      <c r="AL396" s="224" t="e">
        <f>LOOKUP(AL$2,'Depreciation Schedules'!$A$3:$A$42,'Depreciation Schedules'!$D$3:$D$42)</f>
        <v>#N/A</v>
      </c>
      <c r="AM396" s="224" t="e">
        <f>LOOKUP(AM$2,'Depreciation Schedules'!$A$3:$A$42,'Depreciation Schedules'!$D$3:$D$42)</f>
        <v>#N/A</v>
      </c>
      <c r="AN396" s="224" t="e">
        <f>LOOKUP(AN$2,'Depreciation Schedules'!$A$3:$A$42,'Depreciation Schedules'!$D$3:$D$42)</f>
        <v>#N/A</v>
      </c>
      <c r="AO396" s="224" t="e">
        <f>LOOKUP(AO$2,'Depreciation Schedules'!$A$3:$A$42,'Depreciation Schedules'!$D$3:$D$42)</f>
        <v>#N/A</v>
      </c>
      <c r="AP396" s="224" t="e">
        <f>LOOKUP(AP$2,'Depreciation Schedules'!$A$3:$A$42,'Depreciation Schedules'!$D$3:$D$42)</f>
        <v>#N/A</v>
      </c>
    </row>
    <row r="397" spans="1:42" x14ac:dyDescent="0.2">
      <c r="A397" s="33" t="str">
        <f t="shared" si="180"/>
        <v>15-yr SL</v>
      </c>
      <c r="B397" s="223">
        <f t="array" ref="B397">SUM(IF(ISNUMBER(C397:AP397),C397:AP397))</f>
        <v>0</v>
      </c>
      <c r="C397" s="224" t="e">
        <f>LOOKUP(C$2,'Depreciation Schedules'!$A$3:$A$42,'Depreciation Schedules'!$E$3:$E$42)</f>
        <v>#N/A</v>
      </c>
      <c r="D397" s="224" t="e">
        <f>LOOKUP(D$2,'Depreciation Schedules'!$A$3:$A$42,'Depreciation Schedules'!$E$3:$E$42)</f>
        <v>#N/A</v>
      </c>
      <c r="E397" s="224" t="e">
        <f>LOOKUP(E$2,'Depreciation Schedules'!$A$3:$A$42,'Depreciation Schedules'!$E$3:$E$42)</f>
        <v>#N/A</v>
      </c>
      <c r="F397" s="224" t="e">
        <f>LOOKUP(F$2,'Depreciation Schedules'!$A$3:$A$42,'Depreciation Schedules'!$E$3:$E$42)</f>
        <v>#N/A</v>
      </c>
      <c r="G397" s="224" t="e">
        <f>LOOKUP(G$2,'Depreciation Schedules'!$A$3:$A$42,'Depreciation Schedules'!$E$3:$E$42)</f>
        <v>#N/A</v>
      </c>
      <c r="H397" s="224" t="e">
        <f>LOOKUP(H$2,'Depreciation Schedules'!$A$3:$A$42,'Depreciation Schedules'!$E$3:$E$42)</f>
        <v>#N/A</v>
      </c>
      <c r="I397" s="224" t="e">
        <f>LOOKUP(I$2,'Depreciation Schedules'!$A$3:$A$42,'Depreciation Schedules'!$E$3:$E$42)</f>
        <v>#N/A</v>
      </c>
      <c r="J397" s="224" t="e">
        <f>LOOKUP(J$2,'Depreciation Schedules'!$A$3:$A$42,'Depreciation Schedules'!$E$3:$E$42)</f>
        <v>#N/A</v>
      </c>
      <c r="K397" s="224" t="e">
        <f>LOOKUP(K$2,'Depreciation Schedules'!$A$3:$A$42,'Depreciation Schedules'!$E$3:$E$42)</f>
        <v>#N/A</v>
      </c>
      <c r="L397" s="224" t="e">
        <f>LOOKUP(L$2,'Depreciation Schedules'!$A$3:$A$42,'Depreciation Schedules'!$E$3:$E$42)</f>
        <v>#N/A</v>
      </c>
      <c r="M397" s="224" t="e">
        <f>LOOKUP(M$2,'Depreciation Schedules'!$A$3:$A$42,'Depreciation Schedules'!$E$3:$E$42)</f>
        <v>#N/A</v>
      </c>
      <c r="N397" s="224" t="e">
        <f>LOOKUP(N$2,'Depreciation Schedules'!$A$3:$A$42,'Depreciation Schedules'!$E$3:$E$42)</f>
        <v>#N/A</v>
      </c>
      <c r="O397" s="224" t="e">
        <f>LOOKUP(O$2,'Depreciation Schedules'!$A$3:$A$42,'Depreciation Schedules'!$E$3:$E$42)</f>
        <v>#N/A</v>
      </c>
      <c r="P397" s="224" t="e">
        <f>LOOKUP(P$2,'Depreciation Schedules'!$A$3:$A$42,'Depreciation Schedules'!$E$3:$E$42)</f>
        <v>#N/A</v>
      </c>
      <c r="Q397" s="224" t="e">
        <f>LOOKUP(Q$2,'Depreciation Schedules'!$A$3:$A$42,'Depreciation Schedules'!$E$3:$E$42)</f>
        <v>#N/A</v>
      </c>
      <c r="R397" s="224" t="e">
        <f>LOOKUP(R$2,'Depreciation Schedules'!$A$3:$A$42,'Depreciation Schedules'!$E$3:$E$42)</f>
        <v>#N/A</v>
      </c>
      <c r="S397" s="224" t="e">
        <f>LOOKUP(S$2,'Depreciation Schedules'!$A$3:$A$42,'Depreciation Schedules'!$E$3:$E$42)</f>
        <v>#N/A</v>
      </c>
      <c r="T397" s="224" t="e">
        <f>LOOKUP(T$2,'Depreciation Schedules'!$A$3:$A$42,'Depreciation Schedules'!$E$3:$E$42)</f>
        <v>#N/A</v>
      </c>
      <c r="U397" s="224" t="e">
        <f>LOOKUP(U$2,'Depreciation Schedules'!$A$3:$A$42,'Depreciation Schedules'!$E$3:$E$42)</f>
        <v>#N/A</v>
      </c>
      <c r="V397" s="224" t="e">
        <f>LOOKUP(V$2,'Depreciation Schedules'!$A$3:$A$42,'Depreciation Schedules'!$E$3:$E$42)</f>
        <v>#N/A</v>
      </c>
      <c r="W397" s="224" t="e">
        <f>LOOKUP(W$2,'Depreciation Schedules'!$A$3:$A$42,'Depreciation Schedules'!$E$3:$E$42)</f>
        <v>#N/A</v>
      </c>
      <c r="X397" s="224" t="e">
        <f>LOOKUP(X$2,'Depreciation Schedules'!$A$3:$A$42,'Depreciation Schedules'!$E$3:$E$42)</f>
        <v>#N/A</v>
      </c>
      <c r="Y397" s="224" t="e">
        <f>LOOKUP(Y$2,'Depreciation Schedules'!$A$3:$A$42,'Depreciation Schedules'!$E$3:$E$42)</f>
        <v>#N/A</v>
      </c>
      <c r="Z397" s="224" t="e">
        <f>LOOKUP(Z$2,'Depreciation Schedules'!$A$3:$A$42,'Depreciation Schedules'!$E$3:$E$42)</f>
        <v>#N/A</v>
      </c>
      <c r="AA397" s="224" t="e">
        <f>LOOKUP(AA$2,'Depreciation Schedules'!$A$3:$A$42,'Depreciation Schedules'!$E$3:$E$42)</f>
        <v>#N/A</v>
      </c>
      <c r="AB397" s="224" t="e">
        <f>LOOKUP(AB$2,'Depreciation Schedules'!$A$3:$A$42,'Depreciation Schedules'!$E$3:$E$42)</f>
        <v>#N/A</v>
      </c>
      <c r="AC397" s="224" t="e">
        <f>LOOKUP(AC$2,'Depreciation Schedules'!$A$3:$A$42,'Depreciation Schedules'!$E$3:$E$42)</f>
        <v>#N/A</v>
      </c>
      <c r="AD397" s="224" t="e">
        <f>LOOKUP(AD$2,'Depreciation Schedules'!$A$3:$A$42,'Depreciation Schedules'!$E$3:$E$42)</f>
        <v>#N/A</v>
      </c>
      <c r="AE397" s="224" t="e">
        <f>LOOKUP(AE$2,'Depreciation Schedules'!$A$3:$A$42,'Depreciation Schedules'!$E$3:$E$42)</f>
        <v>#N/A</v>
      </c>
      <c r="AF397" s="224" t="e">
        <f>LOOKUP(AF$2,'Depreciation Schedules'!$A$3:$A$42,'Depreciation Schedules'!$E$3:$E$42)</f>
        <v>#N/A</v>
      </c>
      <c r="AG397" s="224" t="e">
        <f>LOOKUP(AG$2,'Depreciation Schedules'!$A$3:$A$42,'Depreciation Schedules'!$E$3:$E$42)</f>
        <v>#N/A</v>
      </c>
      <c r="AH397" s="224" t="e">
        <f>LOOKUP(AH$2,'Depreciation Schedules'!$A$3:$A$42,'Depreciation Schedules'!$E$3:$E$42)</f>
        <v>#N/A</v>
      </c>
      <c r="AI397" s="224" t="e">
        <f>LOOKUP(AI$2,'Depreciation Schedules'!$A$3:$A$42,'Depreciation Schedules'!$E$3:$E$42)</f>
        <v>#N/A</v>
      </c>
      <c r="AJ397" s="224" t="e">
        <f>LOOKUP(AJ$2,'Depreciation Schedules'!$A$3:$A$42,'Depreciation Schedules'!$E$3:$E$42)</f>
        <v>#N/A</v>
      </c>
      <c r="AK397" s="224" t="e">
        <f>LOOKUP(AK$2,'Depreciation Schedules'!$A$3:$A$42,'Depreciation Schedules'!$E$3:$E$42)</f>
        <v>#N/A</v>
      </c>
      <c r="AL397" s="224" t="e">
        <f>LOOKUP(AL$2,'Depreciation Schedules'!$A$3:$A$42,'Depreciation Schedules'!$E$3:$E$42)</f>
        <v>#N/A</v>
      </c>
      <c r="AM397" s="224" t="e">
        <f>LOOKUP(AM$2,'Depreciation Schedules'!$A$3:$A$42,'Depreciation Schedules'!$E$3:$E$42)</f>
        <v>#N/A</v>
      </c>
      <c r="AN397" s="224" t="e">
        <f>LOOKUP(AN$2,'Depreciation Schedules'!$A$3:$A$42,'Depreciation Schedules'!$E$3:$E$42)</f>
        <v>#N/A</v>
      </c>
      <c r="AO397" s="224" t="e">
        <f>LOOKUP(AO$2,'Depreciation Schedules'!$A$3:$A$42,'Depreciation Schedules'!$E$3:$E$42)</f>
        <v>#N/A</v>
      </c>
      <c r="AP397" s="224" t="e">
        <f>LOOKUP(AP$2,'Depreciation Schedules'!$A$3:$A$42,'Depreciation Schedules'!$E$3:$E$42)</f>
        <v>#N/A</v>
      </c>
    </row>
    <row r="398" spans="1:42" x14ac:dyDescent="0.2">
      <c r="A398" s="33" t="str">
        <f t="shared" si="180"/>
        <v>20-yr SL</v>
      </c>
      <c r="B398" s="223">
        <f t="array" ref="B398">SUM(IF(ISNUMBER(C398:AP398),C398:AP398))</f>
        <v>0</v>
      </c>
      <c r="C398" s="224" t="e">
        <f>LOOKUP(C$2,'Depreciation Schedules'!$A$3:$A$42,'Depreciation Schedules'!$F$3:$F$42)</f>
        <v>#N/A</v>
      </c>
      <c r="D398" s="224" t="e">
        <f>LOOKUP(D$2,'Depreciation Schedules'!$A$3:$A$42,'Depreciation Schedules'!$F$3:$F$42)</f>
        <v>#N/A</v>
      </c>
      <c r="E398" s="224" t="e">
        <f>LOOKUP(E$2,'Depreciation Schedules'!$A$3:$A$42,'Depreciation Schedules'!$F$3:$F$42)</f>
        <v>#N/A</v>
      </c>
      <c r="F398" s="224" t="e">
        <f>LOOKUP(F$2,'Depreciation Schedules'!$A$3:$A$42,'Depreciation Schedules'!$F$3:$F$42)</f>
        <v>#N/A</v>
      </c>
      <c r="G398" s="224" t="e">
        <f>LOOKUP(G$2,'Depreciation Schedules'!$A$3:$A$42,'Depreciation Schedules'!$F$3:$F$42)</f>
        <v>#N/A</v>
      </c>
      <c r="H398" s="224" t="e">
        <f>LOOKUP(H$2,'Depreciation Schedules'!$A$3:$A$42,'Depreciation Schedules'!$F$3:$F$42)</f>
        <v>#N/A</v>
      </c>
      <c r="I398" s="224" t="e">
        <f>LOOKUP(I$2,'Depreciation Schedules'!$A$3:$A$42,'Depreciation Schedules'!$F$3:$F$42)</f>
        <v>#N/A</v>
      </c>
      <c r="J398" s="224" t="e">
        <f>LOOKUP(J$2,'Depreciation Schedules'!$A$3:$A$42,'Depreciation Schedules'!$F$3:$F$42)</f>
        <v>#N/A</v>
      </c>
      <c r="K398" s="224" t="e">
        <f>LOOKUP(K$2,'Depreciation Schedules'!$A$3:$A$42,'Depreciation Schedules'!$F$3:$F$42)</f>
        <v>#N/A</v>
      </c>
      <c r="L398" s="224" t="e">
        <f>LOOKUP(L$2,'Depreciation Schedules'!$A$3:$A$42,'Depreciation Schedules'!$F$3:$F$42)</f>
        <v>#N/A</v>
      </c>
      <c r="M398" s="224" t="e">
        <f>LOOKUP(M$2,'Depreciation Schedules'!$A$3:$A$42,'Depreciation Schedules'!$F$3:$F$42)</f>
        <v>#N/A</v>
      </c>
      <c r="N398" s="224" t="e">
        <f>LOOKUP(N$2,'Depreciation Schedules'!$A$3:$A$42,'Depreciation Schedules'!$F$3:$F$42)</f>
        <v>#N/A</v>
      </c>
      <c r="O398" s="224" t="e">
        <f>LOOKUP(O$2,'Depreciation Schedules'!$A$3:$A$42,'Depreciation Schedules'!$F$3:$F$42)</f>
        <v>#N/A</v>
      </c>
      <c r="P398" s="224" t="e">
        <f>LOOKUP(P$2,'Depreciation Schedules'!$A$3:$A$42,'Depreciation Schedules'!$F$3:$F$42)</f>
        <v>#N/A</v>
      </c>
      <c r="Q398" s="224" t="e">
        <f>LOOKUP(Q$2,'Depreciation Schedules'!$A$3:$A$42,'Depreciation Schedules'!$F$3:$F$42)</f>
        <v>#N/A</v>
      </c>
      <c r="R398" s="224" t="e">
        <f>LOOKUP(R$2,'Depreciation Schedules'!$A$3:$A$42,'Depreciation Schedules'!$F$3:$F$42)</f>
        <v>#N/A</v>
      </c>
      <c r="S398" s="224" t="e">
        <f>LOOKUP(S$2,'Depreciation Schedules'!$A$3:$A$42,'Depreciation Schedules'!$F$3:$F$42)</f>
        <v>#N/A</v>
      </c>
      <c r="T398" s="224" t="e">
        <f>LOOKUP(T$2,'Depreciation Schedules'!$A$3:$A$42,'Depreciation Schedules'!$F$3:$F$42)</f>
        <v>#N/A</v>
      </c>
      <c r="U398" s="224" t="e">
        <f>LOOKUP(U$2,'Depreciation Schedules'!$A$3:$A$42,'Depreciation Schedules'!$F$3:$F$42)</f>
        <v>#N/A</v>
      </c>
      <c r="V398" s="224" t="e">
        <f>LOOKUP(V$2,'Depreciation Schedules'!$A$3:$A$42,'Depreciation Schedules'!$F$3:$F$42)</f>
        <v>#N/A</v>
      </c>
      <c r="W398" s="224" t="e">
        <f>LOOKUP(W$2,'Depreciation Schedules'!$A$3:$A$42,'Depreciation Schedules'!$F$3:$F$42)</f>
        <v>#N/A</v>
      </c>
      <c r="X398" s="224" t="e">
        <f>LOOKUP(X$2,'Depreciation Schedules'!$A$3:$A$42,'Depreciation Schedules'!$F$3:$F$42)</f>
        <v>#N/A</v>
      </c>
      <c r="Y398" s="224" t="e">
        <f>LOOKUP(Y$2,'Depreciation Schedules'!$A$3:$A$42,'Depreciation Schedules'!$F$3:$F$42)</f>
        <v>#N/A</v>
      </c>
      <c r="Z398" s="224" t="e">
        <f>LOOKUP(Z$2,'Depreciation Schedules'!$A$3:$A$42,'Depreciation Schedules'!$F$3:$F$42)</f>
        <v>#N/A</v>
      </c>
      <c r="AA398" s="224" t="e">
        <f>LOOKUP(AA$2,'Depreciation Schedules'!$A$3:$A$42,'Depreciation Schedules'!$F$3:$F$42)</f>
        <v>#N/A</v>
      </c>
      <c r="AB398" s="224" t="e">
        <f>LOOKUP(AB$2,'Depreciation Schedules'!$A$3:$A$42,'Depreciation Schedules'!$F$3:$F$42)</f>
        <v>#N/A</v>
      </c>
      <c r="AC398" s="224" t="e">
        <f>LOOKUP(AC$2,'Depreciation Schedules'!$A$3:$A$42,'Depreciation Schedules'!$F$3:$F$42)</f>
        <v>#N/A</v>
      </c>
      <c r="AD398" s="224" t="e">
        <f>LOOKUP(AD$2,'Depreciation Schedules'!$A$3:$A$42,'Depreciation Schedules'!$F$3:$F$42)</f>
        <v>#N/A</v>
      </c>
      <c r="AE398" s="224" t="e">
        <f>LOOKUP(AE$2,'Depreciation Schedules'!$A$3:$A$42,'Depreciation Schedules'!$F$3:$F$42)</f>
        <v>#N/A</v>
      </c>
      <c r="AF398" s="224" t="e">
        <f>LOOKUP(AF$2,'Depreciation Schedules'!$A$3:$A$42,'Depreciation Schedules'!$F$3:$F$42)</f>
        <v>#N/A</v>
      </c>
      <c r="AG398" s="224" t="e">
        <f>LOOKUP(AG$2,'Depreciation Schedules'!$A$3:$A$42,'Depreciation Schedules'!$F$3:$F$42)</f>
        <v>#N/A</v>
      </c>
      <c r="AH398" s="224" t="e">
        <f>LOOKUP(AH$2,'Depreciation Schedules'!$A$3:$A$42,'Depreciation Schedules'!$F$3:$F$42)</f>
        <v>#N/A</v>
      </c>
      <c r="AI398" s="224" t="e">
        <f>LOOKUP(AI$2,'Depreciation Schedules'!$A$3:$A$42,'Depreciation Schedules'!$F$3:$F$42)</f>
        <v>#N/A</v>
      </c>
      <c r="AJ398" s="224" t="e">
        <f>LOOKUP(AJ$2,'Depreciation Schedules'!$A$3:$A$42,'Depreciation Schedules'!$F$3:$F$42)</f>
        <v>#N/A</v>
      </c>
      <c r="AK398" s="224" t="e">
        <f>LOOKUP(AK$2,'Depreciation Schedules'!$A$3:$A$42,'Depreciation Schedules'!$F$3:$F$42)</f>
        <v>#N/A</v>
      </c>
      <c r="AL398" s="224" t="e">
        <f>LOOKUP(AL$2,'Depreciation Schedules'!$A$3:$A$42,'Depreciation Schedules'!$F$3:$F$42)</f>
        <v>#N/A</v>
      </c>
      <c r="AM398" s="224" t="e">
        <f>LOOKUP(AM$2,'Depreciation Schedules'!$A$3:$A$42,'Depreciation Schedules'!$F$3:$F$42)</f>
        <v>#N/A</v>
      </c>
      <c r="AN398" s="224" t="e">
        <f>LOOKUP(AN$2,'Depreciation Schedules'!$A$3:$A$42,'Depreciation Schedules'!$F$3:$F$42)</f>
        <v>#N/A</v>
      </c>
      <c r="AO398" s="224" t="e">
        <f>LOOKUP(AO$2,'Depreciation Schedules'!$A$3:$A$42,'Depreciation Schedules'!$F$3:$F$42)</f>
        <v>#N/A</v>
      </c>
      <c r="AP398" s="224" t="e">
        <f>LOOKUP(AP$2,'Depreciation Schedules'!$A$3:$A$42,'Depreciation Schedules'!$F$3:$F$42)</f>
        <v>#N/A</v>
      </c>
    </row>
    <row r="399" spans="1:42" x14ac:dyDescent="0.2">
      <c r="A399" s="33" t="str">
        <f t="shared" si="180"/>
        <v>39-yr SL</v>
      </c>
      <c r="B399" s="227">
        <f t="array" ref="B399">SUM(IF(ISNUMBER(C399:AP399),C399:AP399))</f>
        <v>0</v>
      </c>
      <c r="C399" s="224" t="e">
        <f>LOOKUP(C$2,'Depreciation Schedules'!$A$3:$A$42,'Depreciation Schedules'!$G$3:$G$42)</f>
        <v>#N/A</v>
      </c>
      <c r="D399" s="224" t="e">
        <f>LOOKUP(D$2,'Depreciation Schedules'!$A$3:$A$42,'Depreciation Schedules'!$G$3:$G$42)</f>
        <v>#N/A</v>
      </c>
      <c r="E399" s="224" t="e">
        <f>LOOKUP(E$2,'Depreciation Schedules'!$A$3:$A$42,'Depreciation Schedules'!$G$3:$G$42)</f>
        <v>#N/A</v>
      </c>
      <c r="F399" s="224" t="e">
        <f>LOOKUP(F$2,'Depreciation Schedules'!$A$3:$A$42,'Depreciation Schedules'!$G$3:$G$42)</f>
        <v>#N/A</v>
      </c>
      <c r="G399" s="224" t="e">
        <f>LOOKUP(G$2,'Depreciation Schedules'!$A$3:$A$42,'Depreciation Schedules'!$G$3:$G$42)</f>
        <v>#N/A</v>
      </c>
      <c r="H399" s="224" t="e">
        <f>LOOKUP(H$2,'Depreciation Schedules'!$A$3:$A$42,'Depreciation Schedules'!$G$3:$G$42)</f>
        <v>#N/A</v>
      </c>
      <c r="I399" s="224" t="e">
        <f>LOOKUP(I$2,'Depreciation Schedules'!$A$3:$A$42,'Depreciation Schedules'!$G$3:$G$42)</f>
        <v>#N/A</v>
      </c>
      <c r="J399" s="224" t="e">
        <f>LOOKUP(J$2,'Depreciation Schedules'!$A$3:$A$42,'Depreciation Schedules'!$G$3:$G$42)</f>
        <v>#N/A</v>
      </c>
      <c r="K399" s="224" t="e">
        <f>LOOKUP(K$2,'Depreciation Schedules'!$A$3:$A$42,'Depreciation Schedules'!$G$3:$G$42)</f>
        <v>#N/A</v>
      </c>
      <c r="L399" s="224" t="e">
        <f>LOOKUP(L$2,'Depreciation Schedules'!$A$3:$A$42,'Depreciation Schedules'!$G$3:$G$42)</f>
        <v>#N/A</v>
      </c>
      <c r="M399" s="224" t="e">
        <f>LOOKUP(M$2,'Depreciation Schedules'!$A$3:$A$42,'Depreciation Schedules'!$G$3:$G$42)</f>
        <v>#N/A</v>
      </c>
      <c r="N399" s="224" t="e">
        <f>LOOKUP(N$2,'Depreciation Schedules'!$A$3:$A$42,'Depreciation Schedules'!$G$3:$G$42)</f>
        <v>#N/A</v>
      </c>
      <c r="O399" s="224" t="e">
        <f>LOOKUP(O$2,'Depreciation Schedules'!$A$3:$A$42,'Depreciation Schedules'!$G$3:$G$42)</f>
        <v>#N/A</v>
      </c>
      <c r="P399" s="224" t="e">
        <f>LOOKUP(P$2,'Depreciation Schedules'!$A$3:$A$42,'Depreciation Schedules'!$G$3:$G$42)</f>
        <v>#N/A</v>
      </c>
      <c r="Q399" s="224" t="e">
        <f>LOOKUP(Q$2,'Depreciation Schedules'!$A$3:$A$42,'Depreciation Schedules'!$G$3:$G$42)</f>
        <v>#N/A</v>
      </c>
      <c r="R399" s="224" t="e">
        <f>LOOKUP(R$2,'Depreciation Schedules'!$A$3:$A$42,'Depreciation Schedules'!$G$3:$G$42)</f>
        <v>#N/A</v>
      </c>
      <c r="S399" s="224" t="e">
        <f>LOOKUP(S$2,'Depreciation Schedules'!$A$3:$A$42,'Depreciation Schedules'!$G$3:$G$42)</f>
        <v>#N/A</v>
      </c>
      <c r="T399" s="224" t="e">
        <f>LOOKUP(T$2,'Depreciation Schedules'!$A$3:$A$42,'Depreciation Schedules'!$G$3:$G$42)</f>
        <v>#N/A</v>
      </c>
      <c r="U399" s="224" t="e">
        <f>LOOKUP(U$2,'Depreciation Schedules'!$A$3:$A$42,'Depreciation Schedules'!$G$3:$G$42)</f>
        <v>#N/A</v>
      </c>
      <c r="V399" s="224" t="e">
        <f>LOOKUP(V$2,'Depreciation Schedules'!$A$3:$A$42,'Depreciation Schedules'!$G$3:$G$42)</f>
        <v>#N/A</v>
      </c>
      <c r="W399" s="224" t="e">
        <f>LOOKUP(W$2,'Depreciation Schedules'!$A$3:$A$42,'Depreciation Schedules'!$G$3:$G$42)</f>
        <v>#N/A</v>
      </c>
      <c r="X399" s="224" t="e">
        <f>LOOKUP(X$2,'Depreciation Schedules'!$A$3:$A$42,'Depreciation Schedules'!$G$3:$G$42)</f>
        <v>#N/A</v>
      </c>
      <c r="Y399" s="224" t="e">
        <f>LOOKUP(Y$2,'Depreciation Schedules'!$A$3:$A$42,'Depreciation Schedules'!$G$3:$G$42)</f>
        <v>#N/A</v>
      </c>
      <c r="Z399" s="224" t="e">
        <f>LOOKUP(Z$2,'Depreciation Schedules'!$A$3:$A$42,'Depreciation Schedules'!$G$3:$G$42)</f>
        <v>#N/A</v>
      </c>
      <c r="AA399" s="224" t="e">
        <f>LOOKUP(AA$2,'Depreciation Schedules'!$A$3:$A$42,'Depreciation Schedules'!$G$3:$G$42)</f>
        <v>#N/A</v>
      </c>
      <c r="AB399" s="224" t="e">
        <f>LOOKUP(AB$2,'Depreciation Schedules'!$A$3:$A$42,'Depreciation Schedules'!$G$3:$G$42)</f>
        <v>#N/A</v>
      </c>
      <c r="AC399" s="224" t="e">
        <f>LOOKUP(AC$2,'Depreciation Schedules'!$A$3:$A$42,'Depreciation Schedules'!$G$3:$G$42)</f>
        <v>#N/A</v>
      </c>
      <c r="AD399" s="224" t="e">
        <f>LOOKUP(AD$2,'Depreciation Schedules'!$A$3:$A$42,'Depreciation Schedules'!$G$3:$G$42)</f>
        <v>#N/A</v>
      </c>
      <c r="AE399" s="224" t="e">
        <f>LOOKUP(AE$2,'Depreciation Schedules'!$A$3:$A$42,'Depreciation Schedules'!$G$3:$G$42)</f>
        <v>#N/A</v>
      </c>
      <c r="AF399" s="224" t="e">
        <f>LOOKUP(AF$2,'Depreciation Schedules'!$A$3:$A$42,'Depreciation Schedules'!$G$3:$G$42)</f>
        <v>#N/A</v>
      </c>
      <c r="AG399" s="224" t="e">
        <f>LOOKUP(AG$2,'Depreciation Schedules'!$A$3:$A$42,'Depreciation Schedules'!$G$3:$G$42)</f>
        <v>#N/A</v>
      </c>
      <c r="AH399" s="224" t="e">
        <f>LOOKUP(AH$2,'Depreciation Schedules'!$A$3:$A$42,'Depreciation Schedules'!$G$3:$G$42)</f>
        <v>#N/A</v>
      </c>
      <c r="AI399" s="224" t="e">
        <f>LOOKUP(AI$2,'Depreciation Schedules'!$A$3:$A$42,'Depreciation Schedules'!$G$3:$G$42)</f>
        <v>#N/A</v>
      </c>
      <c r="AJ399" s="224" t="e">
        <f>LOOKUP(AJ$2,'Depreciation Schedules'!$A$3:$A$42,'Depreciation Schedules'!$G$3:$G$42)</f>
        <v>#N/A</v>
      </c>
      <c r="AK399" s="224" t="e">
        <f>LOOKUP(AK$2,'Depreciation Schedules'!$A$3:$A$42,'Depreciation Schedules'!$G$3:$G$42)</f>
        <v>#N/A</v>
      </c>
      <c r="AL399" s="224" t="e">
        <f>LOOKUP(AL$2,'Depreciation Schedules'!$A$3:$A$42,'Depreciation Schedules'!$G$3:$G$42)</f>
        <v>#N/A</v>
      </c>
      <c r="AM399" s="224" t="e">
        <f>LOOKUP(AM$2,'Depreciation Schedules'!$A$3:$A$42,'Depreciation Schedules'!$G$3:$G$42)</f>
        <v>#N/A</v>
      </c>
      <c r="AN399" s="224" t="e">
        <f>LOOKUP(AN$2,'Depreciation Schedules'!$A$3:$A$42,'Depreciation Schedules'!$G$3:$G$42)</f>
        <v>#N/A</v>
      </c>
      <c r="AO399" s="224" t="e">
        <f>LOOKUP(AO$2,'Depreciation Schedules'!$A$3:$A$42,'Depreciation Schedules'!$G$3:$G$42)</f>
        <v>#N/A</v>
      </c>
      <c r="AP399" s="224" t="e">
        <f>LOOKUP(AP$2,'Depreciation Schedules'!$A$3:$A$42,'Depreciation Schedules'!$G$3:$G$42)</f>
        <v>#N/A</v>
      </c>
    </row>
    <row r="400" spans="1:42" x14ac:dyDescent="0.2">
      <c r="A400" s="41" t="s">
        <v>3</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spans="1:42" x14ac:dyDescent="0.2">
      <c r="A401" s="33" t="str">
        <f>A394</f>
        <v>5-yr MACRS</v>
      </c>
      <c r="B401" s="236">
        <f t="array" ref="B401">SUM(IF(ISNUMBER(C401:AP401),C401:AP401))</f>
        <v>0</v>
      </c>
      <c r="C401" s="189" t="e">
        <f>C394/100*$Q$362</f>
        <v>#N/A</v>
      </c>
      <c r="D401" s="189" t="e">
        <f t="shared" ref="D401:AP401" si="181">D394/100*$Q$362</f>
        <v>#N/A</v>
      </c>
      <c r="E401" s="189" t="e">
        <f t="shared" si="181"/>
        <v>#N/A</v>
      </c>
      <c r="F401" s="189" t="e">
        <f t="shared" si="181"/>
        <v>#N/A</v>
      </c>
      <c r="G401" s="189" t="e">
        <f t="shared" si="181"/>
        <v>#N/A</v>
      </c>
      <c r="H401" s="189" t="e">
        <f t="shared" si="181"/>
        <v>#N/A</v>
      </c>
      <c r="I401" s="189" t="e">
        <f t="shared" si="181"/>
        <v>#N/A</v>
      </c>
      <c r="J401" s="189" t="e">
        <f t="shared" si="181"/>
        <v>#N/A</v>
      </c>
      <c r="K401" s="189" t="e">
        <f t="shared" si="181"/>
        <v>#N/A</v>
      </c>
      <c r="L401" s="189" t="e">
        <f t="shared" si="181"/>
        <v>#N/A</v>
      </c>
      <c r="M401" s="189" t="e">
        <f t="shared" si="181"/>
        <v>#N/A</v>
      </c>
      <c r="N401" s="189" t="e">
        <f t="shared" si="181"/>
        <v>#N/A</v>
      </c>
      <c r="O401" s="189" t="e">
        <f t="shared" si="181"/>
        <v>#N/A</v>
      </c>
      <c r="P401" s="189" t="e">
        <f t="shared" si="181"/>
        <v>#N/A</v>
      </c>
      <c r="Q401" s="189" t="e">
        <f t="shared" si="181"/>
        <v>#N/A</v>
      </c>
      <c r="R401" s="189" t="e">
        <f t="shared" si="181"/>
        <v>#N/A</v>
      </c>
      <c r="S401" s="189" t="e">
        <f t="shared" si="181"/>
        <v>#N/A</v>
      </c>
      <c r="T401" s="189" t="e">
        <f t="shared" si="181"/>
        <v>#N/A</v>
      </c>
      <c r="U401" s="189" t="e">
        <f t="shared" si="181"/>
        <v>#N/A</v>
      </c>
      <c r="V401" s="189" t="e">
        <f t="shared" si="181"/>
        <v>#N/A</v>
      </c>
      <c r="W401" s="189" t="e">
        <f t="shared" si="181"/>
        <v>#N/A</v>
      </c>
      <c r="X401" s="189" t="e">
        <f t="shared" si="181"/>
        <v>#N/A</v>
      </c>
      <c r="Y401" s="189" t="e">
        <f t="shared" si="181"/>
        <v>#N/A</v>
      </c>
      <c r="Z401" s="189" t="e">
        <f t="shared" si="181"/>
        <v>#N/A</v>
      </c>
      <c r="AA401" s="189" t="e">
        <f t="shared" si="181"/>
        <v>#N/A</v>
      </c>
      <c r="AB401" s="189" t="e">
        <f t="shared" si="181"/>
        <v>#N/A</v>
      </c>
      <c r="AC401" s="189" t="e">
        <f t="shared" si="181"/>
        <v>#N/A</v>
      </c>
      <c r="AD401" s="189" t="e">
        <f t="shared" si="181"/>
        <v>#N/A</v>
      </c>
      <c r="AE401" s="189" t="e">
        <f t="shared" si="181"/>
        <v>#N/A</v>
      </c>
      <c r="AF401" s="189" t="e">
        <f t="shared" si="181"/>
        <v>#N/A</v>
      </c>
      <c r="AG401" s="189" t="e">
        <f t="shared" si="181"/>
        <v>#N/A</v>
      </c>
      <c r="AH401" s="189" t="e">
        <f t="shared" si="181"/>
        <v>#N/A</v>
      </c>
      <c r="AI401" s="189" t="e">
        <f t="shared" si="181"/>
        <v>#N/A</v>
      </c>
      <c r="AJ401" s="189" t="e">
        <f t="shared" si="181"/>
        <v>#N/A</v>
      </c>
      <c r="AK401" s="189" t="e">
        <f t="shared" si="181"/>
        <v>#N/A</v>
      </c>
      <c r="AL401" s="189" t="e">
        <f t="shared" si="181"/>
        <v>#N/A</v>
      </c>
      <c r="AM401" s="189" t="e">
        <f t="shared" si="181"/>
        <v>#N/A</v>
      </c>
      <c r="AN401" s="189" t="e">
        <f t="shared" si="181"/>
        <v>#N/A</v>
      </c>
      <c r="AO401" s="189" t="e">
        <f t="shared" si="181"/>
        <v>#N/A</v>
      </c>
      <c r="AP401" s="189" t="e">
        <f t="shared" si="181"/>
        <v>#N/A</v>
      </c>
    </row>
    <row r="402" spans="1:42" x14ac:dyDescent="0.2">
      <c r="A402" s="33" t="str">
        <f t="shared" ref="A402:A406" si="182">A395</f>
        <v>15-yr MACRS</v>
      </c>
      <c r="B402" s="236">
        <f t="array" ref="B402">SUM(IF(ISNUMBER(C402:AP402),C402:AP402))</f>
        <v>0</v>
      </c>
      <c r="C402" s="189" t="e">
        <f>C395/100*$Q$363</f>
        <v>#N/A</v>
      </c>
      <c r="D402" s="189" t="e">
        <f t="shared" ref="D402:AP402" si="183">D395/100*$Q$363</f>
        <v>#N/A</v>
      </c>
      <c r="E402" s="189" t="e">
        <f t="shared" si="183"/>
        <v>#N/A</v>
      </c>
      <c r="F402" s="189" t="e">
        <f t="shared" si="183"/>
        <v>#N/A</v>
      </c>
      <c r="G402" s="189" t="e">
        <f t="shared" si="183"/>
        <v>#N/A</v>
      </c>
      <c r="H402" s="189" t="e">
        <f t="shared" si="183"/>
        <v>#N/A</v>
      </c>
      <c r="I402" s="189" t="e">
        <f t="shared" si="183"/>
        <v>#N/A</v>
      </c>
      <c r="J402" s="189" t="e">
        <f t="shared" si="183"/>
        <v>#N/A</v>
      </c>
      <c r="K402" s="189" t="e">
        <f t="shared" si="183"/>
        <v>#N/A</v>
      </c>
      <c r="L402" s="189" t="e">
        <f t="shared" si="183"/>
        <v>#N/A</v>
      </c>
      <c r="M402" s="189" t="e">
        <f t="shared" si="183"/>
        <v>#N/A</v>
      </c>
      <c r="N402" s="189" t="e">
        <f t="shared" si="183"/>
        <v>#N/A</v>
      </c>
      <c r="O402" s="189" t="e">
        <f t="shared" si="183"/>
        <v>#N/A</v>
      </c>
      <c r="P402" s="189" t="e">
        <f t="shared" si="183"/>
        <v>#N/A</v>
      </c>
      <c r="Q402" s="189" t="e">
        <f t="shared" si="183"/>
        <v>#N/A</v>
      </c>
      <c r="R402" s="189" t="e">
        <f t="shared" si="183"/>
        <v>#N/A</v>
      </c>
      <c r="S402" s="189" t="e">
        <f t="shared" si="183"/>
        <v>#N/A</v>
      </c>
      <c r="T402" s="189" t="e">
        <f t="shared" si="183"/>
        <v>#N/A</v>
      </c>
      <c r="U402" s="189" t="e">
        <f t="shared" si="183"/>
        <v>#N/A</v>
      </c>
      <c r="V402" s="189" t="e">
        <f t="shared" si="183"/>
        <v>#N/A</v>
      </c>
      <c r="W402" s="189" t="e">
        <f t="shared" si="183"/>
        <v>#N/A</v>
      </c>
      <c r="X402" s="189" t="e">
        <f t="shared" si="183"/>
        <v>#N/A</v>
      </c>
      <c r="Y402" s="189" t="e">
        <f t="shared" si="183"/>
        <v>#N/A</v>
      </c>
      <c r="Z402" s="189" t="e">
        <f t="shared" si="183"/>
        <v>#N/A</v>
      </c>
      <c r="AA402" s="189" t="e">
        <f t="shared" si="183"/>
        <v>#N/A</v>
      </c>
      <c r="AB402" s="189" t="e">
        <f t="shared" si="183"/>
        <v>#N/A</v>
      </c>
      <c r="AC402" s="189" t="e">
        <f t="shared" si="183"/>
        <v>#N/A</v>
      </c>
      <c r="AD402" s="189" t="e">
        <f t="shared" si="183"/>
        <v>#N/A</v>
      </c>
      <c r="AE402" s="189" t="e">
        <f t="shared" si="183"/>
        <v>#N/A</v>
      </c>
      <c r="AF402" s="189" t="e">
        <f t="shared" si="183"/>
        <v>#N/A</v>
      </c>
      <c r="AG402" s="189" t="e">
        <f t="shared" si="183"/>
        <v>#N/A</v>
      </c>
      <c r="AH402" s="189" t="e">
        <f t="shared" si="183"/>
        <v>#N/A</v>
      </c>
      <c r="AI402" s="189" t="e">
        <f t="shared" si="183"/>
        <v>#N/A</v>
      </c>
      <c r="AJ402" s="189" t="e">
        <f t="shared" si="183"/>
        <v>#N/A</v>
      </c>
      <c r="AK402" s="189" t="e">
        <f t="shared" si="183"/>
        <v>#N/A</v>
      </c>
      <c r="AL402" s="189" t="e">
        <f t="shared" si="183"/>
        <v>#N/A</v>
      </c>
      <c r="AM402" s="189" t="e">
        <f t="shared" si="183"/>
        <v>#N/A</v>
      </c>
      <c r="AN402" s="189" t="e">
        <f t="shared" si="183"/>
        <v>#N/A</v>
      </c>
      <c r="AO402" s="189" t="e">
        <f t="shared" si="183"/>
        <v>#N/A</v>
      </c>
      <c r="AP402" s="189" t="e">
        <f t="shared" si="183"/>
        <v>#N/A</v>
      </c>
    </row>
    <row r="403" spans="1:42" x14ac:dyDescent="0.2">
      <c r="A403" s="33" t="str">
        <f t="shared" si="182"/>
        <v>5-yr SL</v>
      </c>
      <c r="B403" s="236">
        <f t="array" ref="B403">SUM(IF(ISNUMBER(C403:AP403),C403:AP403))</f>
        <v>0</v>
      </c>
      <c r="C403" s="189" t="e">
        <f>C396/100*$Q$364</f>
        <v>#N/A</v>
      </c>
      <c r="D403" s="189" t="e">
        <f t="shared" ref="D403:AP403" si="184">D396/100*$Q$364</f>
        <v>#N/A</v>
      </c>
      <c r="E403" s="189" t="e">
        <f t="shared" si="184"/>
        <v>#N/A</v>
      </c>
      <c r="F403" s="189" t="e">
        <f t="shared" si="184"/>
        <v>#N/A</v>
      </c>
      <c r="G403" s="189" t="e">
        <f t="shared" si="184"/>
        <v>#N/A</v>
      </c>
      <c r="H403" s="189" t="e">
        <f t="shared" si="184"/>
        <v>#N/A</v>
      </c>
      <c r="I403" s="189" t="e">
        <f t="shared" si="184"/>
        <v>#N/A</v>
      </c>
      <c r="J403" s="189" t="e">
        <f t="shared" si="184"/>
        <v>#N/A</v>
      </c>
      <c r="K403" s="189" t="e">
        <f t="shared" si="184"/>
        <v>#N/A</v>
      </c>
      <c r="L403" s="189" t="e">
        <f t="shared" si="184"/>
        <v>#N/A</v>
      </c>
      <c r="M403" s="189" t="e">
        <f t="shared" si="184"/>
        <v>#N/A</v>
      </c>
      <c r="N403" s="189" t="e">
        <f t="shared" si="184"/>
        <v>#N/A</v>
      </c>
      <c r="O403" s="189" t="e">
        <f t="shared" si="184"/>
        <v>#N/A</v>
      </c>
      <c r="P403" s="189" t="e">
        <f t="shared" si="184"/>
        <v>#N/A</v>
      </c>
      <c r="Q403" s="189" t="e">
        <f t="shared" si="184"/>
        <v>#N/A</v>
      </c>
      <c r="R403" s="189" t="e">
        <f t="shared" si="184"/>
        <v>#N/A</v>
      </c>
      <c r="S403" s="189" t="e">
        <f t="shared" si="184"/>
        <v>#N/A</v>
      </c>
      <c r="T403" s="189" t="e">
        <f t="shared" si="184"/>
        <v>#N/A</v>
      </c>
      <c r="U403" s="189" t="e">
        <f t="shared" si="184"/>
        <v>#N/A</v>
      </c>
      <c r="V403" s="189" t="e">
        <f t="shared" si="184"/>
        <v>#N/A</v>
      </c>
      <c r="W403" s="189" t="e">
        <f t="shared" si="184"/>
        <v>#N/A</v>
      </c>
      <c r="X403" s="189" t="e">
        <f t="shared" si="184"/>
        <v>#N/A</v>
      </c>
      <c r="Y403" s="189" t="e">
        <f t="shared" si="184"/>
        <v>#N/A</v>
      </c>
      <c r="Z403" s="189" t="e">
        <f t="shared" si="184"/>
        <v>#N/A</v>
      </c>
      <c r="AA403" s="189" t="e">
        <f t="shared" si="184"/>
        <v>#N/A</v>
      </c>
      <c r="AB403" s="189" t="e">
        <f t="shared" si="184"/>
        <v>#N/A</v>
      </c>
      <c r="AC403" s="189" t="e">
        <f t="shared" si="184"/>
        <v>#N/A</v>
      </c>
      <c r="AD403" s="189" t="e">
        <f t="shared" si="184"/>
        <v>#N/A</v>
      </c>
      <c r="AE403" s="189" t="e">
        <f t="shared" si="184"/>
        <v>#N/A</v>
      </c>
      <c r="AF403" s="189" t="e">
        <f t="shared" si="184"/>
        <v>#N/A</v>
      </c>
      <c r="AG403" s="189" t="e">
        <f t="shared" si="184"/>
        <v>#N/A</v>
      </c>
      <c r="AH403" s="189" t="e">
        <f t="shared" si="184"/>
        <v>#N/A</v>
      </c>
      <c r="AI403" s="189" t="e">
        <f t="shared" si="184"/>
        <v>#N/A</v>
      </c>
      <c r="AJ403" s="189" t="e">
        <f t="shared" si="184"/>
        <v>#N/A</v>
      </c>
      <c r="AK403" s="189" t="e">
        <f t="shared" si="184"/>
        <v>#N/A</v>
      </c>
      <c r="AL403" s="189" t="e">
        <f t="shared" si="184"/>
        <v>#N/A</v>
      </c>
      <c r="AM403" s="189" t="e">
        <f t="shared" si="184"/>
        <v>#N/A</v>
      </c>
      <c r="AN403" s="189" t="e">
        <f t="shared" si="184"/>
        <v>#N/A</v>
      </c>
      <c r="AO403" s="189" t="e">
        <f t="shared" si="184"/>
        <v>#N/A</v>
      </c>
      <c r="AP403" s="189" t="e">
        <f t="shared" si="184"/>
        <v>#N/A</v>
      </c>
    </row>
    <row r="404" spans="1:42" x14ac:dyDescent="0.2">
      <c r="A404" s="33" t="str">
        <f t="shared" si="182"/>
        <v>15-yr SL</v>
      </c>
      <c r="B404" s="236">
        <f t="array" ref="B404">SUM(IF(ISNUMBER(C404:AP404),C404:AP404))</f>
        <v>0</v>
      </c>
      <c r="C404" s="189" t="e">
        <f>C397/100*$Q$365</f>
        <v>#N/A</v>
      </c>
      <c r="D404" s="189" t="e">
        <f t="shared" ref="D404:AP404" si="185">D397/100*$Q$365</f>
        <v>#N/A</v>
      </c>
      <c r="E404" s="189" t="e">
        <f t="shared" si="185"/>
        <v>#N/A</v>
      </c>
      <c r="F404" s="189" t="e">
        <f t="shared" si="185"/>
        <v>#N/A</v>
      </c>
      <c r="G404" s="189" t="e">
        <f t="shared" si="185"/>
        <v>#N/A</v>
      </c>
      <c r="H404" s="189" t="e">
        <f t="shared" si="185"/>
        <v>#N/A</v>
      </c>
      <c r="I404" s="189" t="e">
        <f t="shared" si="185"/>
        <v>#N/A</v>
      </c>
      <c r="J404" s="189" t="e">
        <f t="shared" si="185"/>
        <v>#N/A</v>
      </c>
      <c r="K404" s="189" t="e">
        <f t="shared" si="185"/>
        <v>#N/A</v>
      </c>
      <c r="L404" s="189" t="e">
        <f t="shared" si="185"/>
        <v>#N/A</v>
      </c>
      <c r="M404" s="189" t="e">
        <f t="shared" si="185"/>
        <v>#N/A</v>
      </c>
      <c r="N404" s="189" t="e">
        <f t="shared" si="185"/>
        <v>#N/A</v>
      </c>
      <c r="O404" s="189" t="e">
        <f t="shared" si="185"/>
        <v>#N/A</v>
      </c>
      <c r="P404" s="189" t="e">
        <f t="shared" si="185"/>
        <v>#N/A</v>
      </c>
      <c r="Q404" s="189" t="e">
        <f t="shared" si="185"/>
        <v>#N/A</v>
      </c>
      <c r="R404" s="189" t="e">
        <f t="shared" si="185"/>
        <v>#N/A</v>
      </c>
      <c r="S404" s="189" t="e">
        <f t="shared" si="185"/>
        <v>#N/A</v>
      </c>
      <c r="T404" s="189" t="e">
        <f t="shared" si="185"/>
        <v>#N/A</v>
      </c>
      <c r="U404" s="189" t="e">
        <f t="shared" si="185"/>
        <v>#N/A</v>
      </c>
      <c r="V404" s="189" t="e">
        <f t="shared" si="185"/>
        <v>#N/A</v>
      </c>
      <c r="W404" s="189" t="e">
        <f t="shared" si="185"/>
        <v>#N/A</v>
      </c>
      <c r="X404" s="189" t="e">
        <f t="shared" si="185"/>
        <v>#N/A</v>
      </c>
      <c r="Y404" s="189" t="e">
        <f t="shared" si="185"/>
        <v>#N/A</v>
      </c>
      <c r="Z404" s="189" t="e">
        <f t="shared" si="185"/>
        <v>#N/A</v>
      </c>
      <c r="AA404" s="189" t="e">
        <f t="shared" si="185"/>
        <v>#N/A</v>
      </c>
      <c r="AB404" s="189" t="e">
        <f t="shared" si="185"/>
        <v>#N/A</v>
      </c>
      <c r="AC404" s="189" t="e">
        <f t="shared" si="185"/>
        <v>#N/A</v>
      </c>
      <c r="AD404" s="189" t="e">
        <f t="shared" si="185"/>
        <v>#N/A</v>
      </c>
      <c r="AE404" s="189" t="e">
        <f t="shared" si="185"/>
        <v>#N/A</v>
      </c>
      <c r="AF404" s="189" t="e">
        <f t="shared" si="185"/>
        <v>#N/A</v>
      </c>
      <c r="AG404" s="189" t="e">
        <f t="shared" si="185"/>
        <v>#N/A</v>
      </c>
      <c r="AH404" s="189" t="e">
        <f t="shared" si="185"/>
        <v>#N/A</v>
      </c>
      <c r="AI404" s="189" t="e">
        <f t="shared" si="185"/>
        <v>#N/A</v>
      </c>
      <c r="AJ404" s="189" t="e">
        <f t="shared" si="185"/>
        <v>#N/A</v>
      </c>
      <c r="AK404" s="189" t="e">
        <f t="shared" si="185"/>
        <v>#N/A</v>
      </c>
      <c r="AL404" s="189" t="e">
        <f t="shared" si="185"/>
        <v>#N/A</v>
      </c>
      <c r="AM404" s="189" t="e">
        <f t="shared" si="185"/>
        <v>#N/A</v>
      </c>
      <c r="AN404" s="189" t="e">
        <f t="shared" si="185"/>
        <v>#N/A</v>
      </c>
      <c r="AO404" s="189" t="e">
        <f t="shared" si="185"/>
        <v>#N/A</v>
      </c>
      <c r="AP404" s="189" t="e">
        <f t="shared" si="185"/>
        <v>#N/A</v>
      </c>
    </row>
    <row r="405" spans="1:42" x14ac:dyDescent="0.2">
      <c r="A405" s="33" t="str">
        <f t="shared" si="182"/>
        <v>20-yr SL</v>
      </c>
      <c r="B405" s="236">
        <f t="array" ref="B405">SUM(IF(ISNUMBER(C405:AP405),C405:AP405))</f>
        <v>0</v>
      </c>
      <c r="C405" s="189" t="e">
        <f>C398/100*$Q$366</f>
        <v>#N/A</v>
      </c>
      <c r="D405" s="189" t="e">
        <f t="shared" ref="D405:AP405" si="186">D398/100*$Q$366</f>
        <v>#N/A</v>
      </c>
      <c r="E405" s="189" t="e">
        <f t="shared" si="186"/>
        <v>#N/A</v>
      </c>
      <c r="F405" s="189" t="e">
        <f t="shared" si="186"/>
        <v>#N/A</v>
      </c>
      <c r="G405" s="189" t="e">
        <f t="shared" si="186"/>
        <v>#N/A</v>
      </c>
      <c r="H405" s="189" t="e">
        <f t="shared" si="186"/>
        <v>#N/A</v>
      </c>
      <c r="I405" s="189" t="e">
        <f t="shared" si="186"/>
        <v>#N/A</v>
      </c>
      <c r="J405" s="189" t="e">
        <f t="shared" si="186"/>
        <v>#N/A</v>
      </c>
      <c r="K405" s="189" t="e">
        <f t="shared" si="186"/>
        <v>#N/A</v>
      </c>
      <c r="L405" s="189" t="e">
        <f t="shared" si="186"/>
        <v>#N/A</v>
      </c>
      <c r="M405" s="189" t="e">
        <f t="shared" si="186"/>
        <v>#N/A</v>
      </c>
      <c r="N405" s="189" t="e">
        <f t="shared" si="186"/>
        <v>#N/A</v>
      </c>
      <c r="O405" s="189" t="e">
        <f t="shared" si="186"/>
        <v>#N/A</v>
      </c>
      <c r="P405" s="189" t="e">
        <f t="shared" si="186"/>
        <v>#N/A</v>
      </c>
      <c r="Q405" s="189" t="e">
        <f t="shared" si="186"/>
        <v>#N/A</v>
      </c>
      <c r="R405" s="189" t="e">
        <f t="shared" si="186"/>
        <v>#N/A</v>
      </c>
      <c r="S405" s="189" t="e">
        <f t="shared" si="186"/>
        <v>#N/A</v>
      </c>
      <c r="T405" s="189" t="e">
        <f t="shared" si="186"/>
        <v>#N/A</v>
      </c>
      <c r="U405" s="189" t="e">
        <f t="shared" si="186"/>
        <v>#N/A</v>
      </c>
      <c r="V405" s="189" t="e">
        <f t="shared" si="186"/>
        <v>#N/A</v>
      </c>
      <c r="W405" s="189" t="e">
        <f t="shared" si="186"/>
        <v>#N/A</v>
      </c>
      <c r="X405" s="189" t="e">
        <f t="shared" si="186"/>
        <v>#N/A</v>
      </c>
      <c r="Y405" s="189" t="e">
        <f t="shared" si="186"/>
        <v>#N/A</v>
      </c>
      <c r="Z405" s="189" t="e">
        <f t="shared" si="186"/>
        <v>#N/A</v>
      </c>
      <c r="AA405" s="189" t="e">
        <f t="shared" si="186"/>
        <v>#N/A</v>
      </c>
      <c r="AB405" s="189" t="e">
        <f t="shared" si="186"/>
        <v>#N/A</v>
      </c>
      <c r="AC405" s="189" t="e">
        <f t="shared" si="186"/>
        <v>#N/A</v>
      </c>
      <c r="AD405" s="189" t="e">
        <f t="shared" si="186"/>
        <v>#N/A</v>
      </c>
      <c r="AE405" s="189" t="e">
        <f t="shared" si="186"/>
        <v>#N/A</v>
      </c>
      <c r="AF405" s="189" t="e">
        <f t="shared" si="186"/>
        <v>#N/A</v>
      </c>
      <c r="AG405" s="189" t="e">
        <f t="shared" si="186"/>
        <v>#N/A</v>
      </c>
      <c r="AH405" s="189" t="e">
        <f t="shared" si="186"/>
        <v>#N/A</v>
      </c>
      <c r="AI405" s="189" t="e">
        <f t="shared" si="186"/>
        <v>#N/A</v>
      </c>
      <c r="AJ405" s="189" t="e">
        <f t="shared" si="186"/>
        <v>#N/A</v>
      </c>
      <c r="AK405" s="189" t="e">
        <f t="shared" si="186"/>
        <v>#N/A</v>
      </c>
      <c r="AL405" s="189" t="e">
        <f t="shared" si="186"/>
        <v>#N/A</v>
      </c>
      <c r="AM405" s="189" t="e">
        <f t="shared" si="186"/>
        <v>#N/A</v>
      </c>
      <c r="AN405" s="189" t="e">
        <f t="shared" si="186"/>
        <v>#N/A</v>
      </c>
      <c r="AO405" s="189" t="e">
        <f t="shared" si="186"/>
        <v>#N/A</v>
      </c>
      <c r="AP405" s="189" t="e">
        <f t="shared" si="186"/>
        <v>#N/A</v>
      </c>
    </row>
    <row r="406" spans="1:42" x14ac:dyDescent="0.2">
      <c r="A406" s="33" t="str">
        <f t="shared" si="182"/>
        <v>39-yr SL</v>
      </c>
      <c r="B406" s="236">
        <f t="array" ref="B406">SUM(IF(ISNUMBER(C406:AP406),C406:AP406))</f>
        <v>0</v>
      </c>
      <c r="C406" s="189" t="e">
        <f>C399/100*$Q$367</f>
        <v>#N/A</v>
      </c>
      <c r="D406" s="189" t="e">
        <f t="shared" ref="D406:AP406" si="187">D399/100*$Q$367</f>
        <v>#N/A</v>
      </c>
      <c r="E406" s="189" t="e">
        <f t="shared" si="187"/>
        <v>#N/A</v>
      </c>
      <c r="F406" s="189" t="e">
        <f t="shared" si="187"/>
        <v>#N/A</v>
      </c>
      <c r="G406" s="189" t="e">
        <f t="shared" si="187"/>
        <v>#N/A</v>
      </c>
      <c r="H406" s="189" t="e">
        <f t="shared" si="187"/>
        <v>#N/A</v>
      </c>
      <c r="I406" s="189" t="e">
        <f t="shared" si="187"/>
        <v>#N/A</v>
      </c>
      <c r="J406" s="189" t="e">
        <f t="shared" si="187"/>
        <v>#N/A</v>
      </c>
      <c r="K406" s="189" t="e">
        <f t="shared" si="187"/>
        <v>#N/A</v>
      </c>
      <c r="L406" s="189" t="e">
        <f t="shared" si="187"/>
        <v>#N/A</v>
      </c>
      <c r="M406" s="189" t="e">
        <f t="shared" si="187"/>
        <v>#N/A</v>
      </c>
      <c r="N406" s="189" t="e">
        <f t="shared" si="187"/>
        <v>#N/A</v>
      </c>
      <c r="O406" s="189" t="e">
        <f t="shared" si="187"/>
        <v>#N/A</v>
      </c>
      <c r="P406" s="189" t="e">
        <f t="shared" si="187"/>
        <v>#N/A</v>
      </c>
      <c r="Q406" s="189" t="e">
        <f t="shared" si="187"/>
        <v>#N/A</v>
      </c>
      <c r="R406" s="189" t="e">
        <f t="shared" si="187"/>
        <v>#N/A</v>
      </c>
      <c r="S406" s="189" t="e">
        <f t="shared" si="187"/>
        <v>#N/A</v>
      </c>
      <c r="T406" s="189" t="e">
        <f t="shared" si="187"/>
        <v>#N/A</v>
      </c>
      <c r="U406" s="189" t="e">
        <f t="shared" si="187"/>
        <v>#N/A</v>
      </c>
      <c r="V406" s="189" t="e">
        <f t="shared" si="187"/>
        <v>#N/A</v>
      </c>
      <c r="W406" s="189" t="e">
        <f t="shared" si="187"/>
        <v>#N/A</v>
      </c>
      <c r="X406" s="189" t="e">
        <f t="shared" si="187"/>
        <v>#N/A</v>
      </c>
      <c r="Y406" s="189" t="e">
        <f t="shared" si="187"/>
        <v>#N/A</v>
      </c>
      <c r="Z406" s="189" t="e">
        <f t="shared" si="187"/>
        <v>#N/A</v>
      </c>
      <c r="AA406" s="189" t="e">
        <f t="shared" si="187"/>
        <v>#N/A</v>
      </c>
      <c r="AB406" s="189" t="e">
        <f t="shared" si="187"/>
        <v>#N/A</v>
      </c>
      <c r="AC406" s="189" t="e">
        <f t="shared" si="187"/>
        <v>#N/A</v>
      </c>
      <c r="AD406" s="189" t="e">
        <f t="shared" si="187"/>
        <v>#N/A</v>
      </c>
      <c r="AE406" s="189" t="e">
        <f t="shared" si="187"/>
        <v>#N/A</v>
      </c>
      <c r="AF406" s="189" t="e">
        <f t="shared" si="187"/>
        <v>#N/A</v>
      </c>
      <c r="AG406" s="189" t="e">
        <f t="shared" si="187"/>
        <v>#N/A</v>
      </c>
      <c r="AH406" s="189" t="e">
        <f t="shared" si="187"/>
        <v>#N/A</v>
      </c>
      <c r="AI406" s="189" t="e">
        <f t="shared" si="187"/>
        <v>#N/A</v>
      </c>
      <c r="AJ406" s="189" t="e">
        <f t="shared" si="187"/>
        <v>#N/A</v>
      </c>
      <c r="AK406" s="189" t="e">
        <f t="shared" si="187"/>
        <v>#N/A</v>
      </c>
      <c r="AL406" s="189" t="e">
        <f t="shared" si="187"/>
        <v>#N/A</v>
      </c>
      <c r="AM406" s="189" t="e">
        <f t="shared" si="187"/>
        <v>#N/A</v>
      </c>
      <c r="AN406" s="189" t="e">
        <f t="shared" si="187"/>
        <v>#N/A</v>
      </c>
      <c r="AO406" s="189" t="e">
        <f t="shared" si="187"/>
        <v>#N/A</v>
      </c>
      <c r="AP406" s="189" t="e">
        <f t="shared" si="187"/>
        <v>#N/A</v>
      </c>
    </row>
    <row r="407" spans="1:42" x14ac:dyDescent="0.2">
      <c r="A407" s="33" t="s">
        <v>87</v>
      </c>
      <c r="B407" s="236">
        <f t="array" ref="B407">SUM(IF(ISNUMBER(C407:AP407),C407:AP407))</f>
        <v>0</v>
      </c>
      <c r="C407" s="195">
        <f>P368</f>
        <v>0</v>
      </c>
      <c r="D407" s="195">
        <v>0</v>
      </c>
      <c r="E407" s="195">
        <v>0</v>
      </c>
      <c r="F407" s="195">
        <v>0</v>
      </c>
      <c r="G407" s="195">
        <v>0</v>
      </c>
      <c r="H407" s="195">
        <v>0</v>
      </c>
      <c r="I407" s="195">
        <v>0</v>
      </c>
      <c r="J407" s="195">
        <v>0</v>
      </c>
      <c r="K407" s="195">
        <v>0</v>
      </c>
      <c r="L407" s="195">
        <v>0</v>
      </c>
      <c r="M407" s="195">
        <v>0</v>
      </c>
      <c r="N407" s="195">
        <v>0</v>
      </c>
      <c r="O407" s="195">
        <v>0</v>
      </c>
      <c r="P407" s="195">
        <v>0</v>
      </c>
      <c r="Q407" s="195">
        <v>0</v>
      </c>
      <c r="R407" s="195">
        <v>0</v>
      </c>
      <c r="S407" s="195">
        <v>0</v>
      </c>
      <c r="T407" s="195">
        <v>0</v>
      </c>
      <c r="U407" s="195">
        <v>0</v>
      </c>
      <c r="V407" s="195">
        <v>0</v>
      </c>
      <c r="W407" s="195">
        <v>0</v>
      </c>
      <c r="X407" s="195">
        <v>0</v>
      </c>
      <c r="Y407" s="195">
        <v>0</v>
      </c>
      <c r="Z407" s="195">
        <v>0</v>
      </c>
      <c r="AA407" s="195">
        <v>0</v>
      </c>
      <c r="AB407" s="195">
        <v>0</v>
      </c>
      <c r="AC407" s="195">
        <v>0</v>
      </c>
      <c r="AD407" s="195">
        <v>0</v>
      </c>
      <c r="AE407" s="195">
        <v>0</v>
      </c>
      <c r="AF407" s="195">
        <v>0</v>
      </c>
      <c r="AG407" s="195">
        <v>0</v>
      </c>
      <c r="AH407" s="195">
        <v>0</v>
      </c>
      <c r="AI407" s="195">
        <v>0</v>
      </c>
      <c r="AJ407" s="195">
        <v>0</v>
      </c>
      <c r="AK407" s="195">
        <v>0</v>
      </c>
      <c r="AL407" s="195">
        <v>0</v>
      </c>
      <c r="AM407" s="195">
        <v>0</v>
      </c>
      <c r="AN407" s="195">
        <v>0</v>
      </c>
      <c r="AO407" s="195">
        <v>0</v>
      </c>
      <c r="AP407" s="195">
        <v>0</v>
      </c>
    </row>
    <row r="408" spans="1:42" x14ac:dyDescent="0.2">
      <c r="A408" s="32"/>
      <c r="B408" s="237">
        <f t="array" ref="B408">SUM(IF(ISNUMBER(C408:AP408),C408:AP408))</f>
        <v>0</v>
      </c>
      <c r="C408" s="189" t="e">
        <f>SUM(C401:C407)</f>
        <v>#N/A</v>
      </c>
      <c r="D408" s="189" t="e">
        <f t="shared" ref="D408:AP408" si="188">SUM(D401:D407)</f>
        <v>#N/A</v>
      </c>
      <c r="E408" s="189" t="e">
        <f t="shared" si="188"/>
        <v>#N/A</v>
      </c>
      <c r="F408" s="189" t="e">
        <f t="shared" si="188"/>
        <v>#N/A</v>
      </c>
      <c r="G408" s="189" t="e">
        <f t="shared" si="188"/>
        <v>#N/A</v>
      </c>
      <c r="H408" s="189" t="e">
        <f t="shared" si="188"/>
        <v>#N/A</v>
      </c>
      <c r="I408" s="189" t="e">
        <f t="shared" si="188"/>
        <v>#N/A</v>
      </c>
      <c r="J408" s="189" t="e">
        <f t="shared" si="188"/>
        <v>#N/A</v>
      </c>
      <c r="K408" s="189" t="e">
        <f t="shared" si="188"/>
        <v>#N/A</v>
      </c>
      <c r="L408" s="189" t="e">
        <f t="shared" si="188"/>
        <v>#N/A</v>
      </c>
      <c r="M408" s="189" t="e">
        <f t="shared" si="188"/>
        <v>#N/A</v>
      </c>
      <c r="N408" s="189" t="e">
        <f t="shared" si="188"/>
        <v>#N/A</v>
      </c>
      <c r="O408" s="189" t="e">
        <f t="shared" si="188"/>
        <v>#N/A</v>
      </c>
      <c r="P408" s="189" t="e">
        <f t="shared" si="188"/>
        <v>#N/A</v>
      </c>
      <c r="Q408" s="189" t="e">
        <f t="shared" si="188"/>
        <v>#N/A</v>
      </c>
      <c r="R408" s="189" t="e">
        <f t="shared" si="188"/>
        <v>#N/A</v>
      </c>
      <c r="S408" s="189" t="e">
        <f t="shared" si="188"/>
        <v>#N/A</v>
      </c>
      <c r="T408" s="189" t="e">
        <f t="shared" si="188"/>
        <v>#N/A</v>
      </c>
      <c r="U408" s="189" t="e">
        <f t="shared" si="188"/>
        <v>#N/A</v>
      </c>
      <c r="V408" s="189" t="e">
        <f t="shared" si="188"/>
        <v>#N/A</v>
      </c>
      <c r="W408" s="189" t="e">
        <f t="shared" si="188"/>
        <v>#N/A</v>
      </c>
      <c r="X408" s="189" t="e">
        <f t="shared" si="188"/>
        <v>#N/A</v>
      </c>
      <c r="Y408" s="189" t="e">
        <f t="shared" si="188"/>
        <v>#N/A</v>
      </c>
      <c r="Z408" s="189" t="e">
        <f t="shared" si="188"/>
        <v>#N/A</v>
      </c>
      <c r="AA408" s="189" t="e">
        <f t="shared" si="188"/>
        <v>#N/A</v>
      </c>
      <c r="AB408" s="189" t="e">
        <f t="shared" si="188"/>
        <v>#N/A</v>
      </c>
      <c r="AC408" s="189" t="e">
        <f t="shared" si="188"/>
        <v>#N/A</v>
      </c>
      <c r="AD408" s="189" t="e">
        <f t="shared" si="188"/>
        <v>#N/A</v>
      </c>
      <c r="AE408" s="189" t="e">
        <f t="shared" si="188"/>
        <v>#N/A</v>
      </c>
      <c r="AF408" s="189" t="e">
        <f t="shared" si="188"/>
        <v>#N/A</v>
      </c>
      <c r="AG408" s="189" t="e">
        <f t="shared" si="188"/>
        <v>#N/A</v>
      </c>
      <c r="AH408" s="189" t="e">
        <f t="shared" si="188"/>
        <v>#N/A</v>
      </c>
      <c r="AI408" s="189" t="e">
        <f t="shared" si="188"/>
        <v>#N/A</v>
      </c>
      <c r="AJ408" s="189" t="e">
        <f t="shared" si="188"/>
        <v>#N/A</v>
      </c>
      <c r="AK408" s="189" t="e">
        <f t="shared" si="188"/>
        <v>#N/A</v>
      </c>
      <c r="AL408" s="189" t="e">
        <f t="shared" si="188"/>
        <v>#N/A</v>
      </c>
      <c r="AM408" s="189" t="e">
        <f t="shared" si="188"/>
        <v>#N/A</v>
      </c>
      <c r="AN408" s="189" t="e">
        <f t="shared" si="188"/>
        <v>#N/A</v>
      </c>
      <c r="AO408" s="189" t="e">
        <f t="shared" si="188"/>
        <v>#N/A</v>
      </c>
      <c r="AP408" s="189" t="e">
        <f t="shared" si="188"/>
        <v>#N/A</v>
      </c>
    </row>
    <row r="409" spans="1:42" x14ac:dyDescent="0.2">
      <c r="A409" s="32"/>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74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76</v>
      </c>
      <c r="B411" s="37" t="str">
        <f>equip_reserve_depr_fed</f>
        <v>5-yr MACRS</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32" t="s">
        <v>77</v>
      </c>
      <c r="B412" s="232">
        <f t="shared" ref="B412:AP412" si="189">B2</f>
        <v>0</v>
      </c>
      <c r="C412" s="232" t="str">
        <f t="shared" si="189"/>
        <v/>
      </c>
      <c r="D412" s="232" t="str">
        <f t="shared" si="189"/>
        <v/>
      </c>
      <c r="E412" s="232" t="str">
        <f t="shared" si="189"/>
        <v/>
      </c>
      <c r="F412" s="232" t="str">
        <f t="shared" si="189"/>
        <v/>
      </c>
      <c r="G412" s="232" t="str">
        <f t="shared" si="189"/>
        <v/>
      </c>
      <c r="H412" s="232" t="str">
        <f t="shared" si="189"/>
        <v/>
      </c>
      <c r="I412" s="232" t="str">
        <f t="shared" si="189"/>
        <v/>
      </c>
      <c r="J412" s="232" t="str">
        <f t="shared" si="189"/>
        <v/>
      </c>
      <c r="K412" s="232" t="str">
        <f t="shared" si="189"/>
        <v/>
      </c>
      <c r="L412" s="232" t="str">
        <f t="shared" si="189"/>
        <v/>
      </c>
      <c r="M412" s="232" t="str">
        <f t="shared" si="189"/>
        <v/>
      </c>
      <c r="N412" s="232" t="str">
        <f t="shared" si="189"/>
        <v/>
      </c>
      <c r="O412" s="232" t="str">
        <f t="shared" si="189"/>
        <v/>
      </c>
      <c r="P412" s="232" t="str">
        <f t="shared" si="189"/>
        <v/>
      </c>
      <c r="Q412" s="232" t="str">
        <f t="shared" si="189"/>
        <v/>
      </c>
      <c r="R412" s="232" t="str">
        <f t="shared" si="189"/>
        <v/>
      </c>
      <c r="S412" s="232" t="str">
        <f t="shared" si="189"/>
        <v/>
      </c>
      <c r="T412" s="232" t="str">
        <f t="shared" si="189"/>
        <v/>
      </c>
      <c r="U412" s="232" t="str">
        <f t="shared" si="189"/>
        <v/>
      </c>
      <c r="V412" s="232" t="str">
        <f t="shared" si="189"/>
        <v/>
      </c>
      <c r="W412" s="232" t="str">
        <f t="shared" si="189"/>
        <v/>
      </c>
      <c r="X412" s="232" t="str">
        <f t="shared" si="189"/>
        <v/>
      </c>
      <c r="Y412" s="232" t="str">
        <f t="shared" si="189"/>
        <v/>
      </c>
      <c r="Z412" s="232" t="str">
        <f t="shared" si="189"/>
        <v/>
      </c>
      <c r="AA412" s="232" t="str">
        <f t="shared" si="189"/>
        <v/>
      </c>
      <c r="AB412" s="232" t="str">
        <f t="shared" si="189"/>
        <v/>
      </c>
      <c r="AC412" s="232" t="str">
        <f t="shared" si="189"/>
        <v/>
      </c>
      <c r="AD412" s="232" t="str">
        <f t="shared" si="189"/>
        <v/>
      </c>
      <c r="AE412" s="232" t="str">
        <f t="shared" si="189"/>
        <v/>
      </c>
      <c r="AF412" s="232" t="str">
        <f t="shared" si="189"/>
        <v/>
      </c>
      <c r="AG412" s="232" t="str">
        <f t="shared" si="189"/>
        <v/>
      </c>
      <c r="AH412" s="232" t="str">
        <f t="shared" si="189"/>
        <v/>
      </c>
      <c r="AI412" s="232" t="str">
        <f t="shared" si="189"/>
        <v/>
      </c>
      <c r="AJ412" s="232" t="str">
        <f t="shared" si="189"/>
        <v/>
      </c>
      <c r="AK412" s="232" t="str">
        <f t="shared" si="189"/>
        <v/>
      </c>
      <c r="AL412" s="232" t="str">
        <f t="shared" si="189"/>
        <v/>
      </c>
      <c r="AM412" s="232" t="str">
        <f t="shared" si="189"/>
        <v/>
      </c>
      <c r="AN412" s="232" t="str">
        <f t="shared" si="189"/>
        <v/>
      </c>
      <c r="AO412" s="232" t="str">
        <f t="shared" si="189"/>
        <v/>
      </c>
      <c r="AP412" s="232" t="str">
        <f t="shared" si="189"/>
        <v/>
      </c>
    </row>
    <row r="413" spans="1:42" x14ac:dyDescent="0.2">
      <c r="A413" s="32" t="s">
        <v>78</v>
      </c>
      <c r="B413" s="231">
        <v>0</v>
      </c>
      <c r="C413" s="224" t="e">
        <f t="shared" ref="C413:AP413" si="190">IF($B$411=$A394,C394,0)+IF($B$411=$A395,C395,0)+IF($B$411=$A396,C396,0)+IF($B$411=$A397,C397,0)+IF($B$411=$A398,C398,0)+IF($B$411=$A399,C399,0)</f>
        <v>#N/A</v>
      </c>
      <c r="D413" s="224" t="e">
        <f t="shared" si="190"/>
        <v>#N/A</v>
      </c>
      <c r="E413" s="224" t="e">
        <f t="shared" si="190"/>
        <v>#N/A</v>
      </c>
      <c r="F413" s="224" t="e">
        <f t="shared" si="190"/>
        <v>#N/A</v>
      </c>
      <c r="G413" s="224" t="e">
        <f t="shared" si="190"/>
        <v>#N/A</v>
      </c>
      <c r="H413" s="224" t="e">
        <f t="shared" si="190"/>
        <v>#N/A</v>
      </c>
      <c r="I413" s="224" t="e">
        <f t="shared" si="190"/>
        <v>#N/A</v>
      </c>
      <c r="J413" s="224" t="e">
        <f t="shared" si="190"/>
        <v>#N/A</v>
      </c>
      <c r="K413" s="224" t="e">
        <f t="shared" si="190"/>
        <v>#N/A</v>
      </c>
      <c r="L413" s="224" t="e">
        <f t="shared" si="190"/>
        <v>#N/A</v>
      </c>
      <c r="M413" s="224" t="e">
        <f t="shared" si="190"/>
        <v>#N/A</v>
      </c>
      <c r="N413" s="224" t="e">
        <f t="shared" si="190"/>
        <v>#N/A</v>
      </c>
      <c r="O413" s="224" t="e">
        <f t="shared" si="190"/>
        <v>#N/A</v>
      </c>
      <c r="P413" s="224" t="e">
        <f t="shared" si="190"/>
        <v>#N/A</v>
      </c>
      <c r="Q413" s="224" t="e">
        <f t="shared" si="190"/>
        <v>#N/A</v>
      </c>
      <c r="R413" s="224" t="e">
        <f t="shared" si="190"/>
        <v>#N/A</v>
      </c>
      <c r="S413" s="224" t="e">
        <f t="shared" si="190"/>
        <v>#N/A</v>
      </c>
      <c r="T413" s="224" t="e">
        <f t="shared" si="190"/>
        <v>#N/A</v>
      </c>
      <c r="U413" s="224" t="e">
        <f t="shared" si="190"/>
        <v>#N/A</v>
      </c>
      <c r="V413" s="224" t="e">
        <f t="shared" si="190"/>
        <v>#N/A</v>
      </c>
      <c r="W413" s="224" t="e">
        <f t="shared" si="190"/>
        <v>#N/A</v>
      </c>
      <c r="X413" s="224" t="e">
        <f t="shared" si="190"/>
        <v>#N/A</v>
      </c>
      <c r="Y413" s="224" t="e">
        <f t="shared" si="190"/>
        <v>#N/A</v>
      </c>
      <c r="Z413" s="224" t="e">
        <f t="shared" si="190"/>
        <v>#N/A</v>
      </c>
      <c r="AA413" s="224" t="e">
        <f t="shared" si="190"/>
        <v>#N/A</v>
      </c>
      <c r="AB413" s="224" t="e">
        <f t="shared" si="190"/>
        <v>#N/A</v>
      </c>
      <c r="AC413" s="224" t="e">
        <f t="shared" si="190"/>
        <v>#N/A</v>
      </c>
      <c r="AD413" s="224" t="e">
        <f t="shared" si="190"/>
        <v>#N/A</v>
      </c>
      <c r="AE413" s="224" t="e">
        <f t="shared" si="190"/>
        <v>#N/A</v>
      </c>
      <c r="AF413" s="224" t="e">
        <f t="shared" si="190"/>
        <v>#N/A</v>
      </c>
      <c r="AG413" s="224" t="e">
        <f t="shared" si="190"/>
        <v>#N/A</v>
      </c>
      <c r="AH413" s="224" t="e">
        <f t="shared" si="190"/>
        <v>#N/A</v>
      </c>
      <c r="AI413" s="224" t="e">
        <f t="shared" si="190"/>
        <v>#N/A</v>
      </c>
      <c r="AJ413" s="224" t="e">
        <f t="shared" si="190"/>
        <v>#N/A</v>
      </c>
      <c r="AK413" s="224" t="e">
        <f t="shared" si="190"/>
        <v>#N/A</v>
      </c>
      <c r="AL413" s="224" t="e">
        <f t="shared" si="190"/>
        <v>#N/A</v>
      </c>
      <c r="AM413" s="224" t="e">
        <f t="shared" si="190"/>
        <v>#N/A</v>
      </c>
      <c r="AN413" s="224" t="e">
        <f t="shared" si="190"/>
        <v>#N/A</v>
      </c>
      <c r="AO413" s="224" t="e">
        <f t="shared" si="190"/>
        <v>#N/A</v>
      </c>
      <c r="AP413" s="224" t="e">
        <f t="shared" si="190"/>
        <v>#N/A</v>
      </c>
    </row>
    <row r="414" spans="1:42" x14ac:dyDescent="0.2">
      <c r="A414" s="30"/>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2">
      <c r="A415" s="30" t="s">
        <v>89</v>
      </c>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75</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C417" s="213">
        <f t="shared" ref="C417:AP417" si="191">C284</f>
        <v>0</v>
      </c>
      <c r="D417" s="213">
        <f t="shared" si="191"/>
        <v>0</v>
      </c>
      <c r="E417" s="213">
        <f t="shared" si="191"/>
        <v>0</v>
      </c>
      <c r="F417" s="213">
        <f t="shared" si="191"/>
        <v>0</v>
      </c>
      <c r="G417" s="213">
        <f t="shared" si="191"/>
        <v>0</v>
      </c>
      <c r="H417" s="213">
        <f t="shared" si="191"/>
        <v>0</v>
      </c>
      <c r="I417" s="213">
        <f t="shared" si="191"/>
        <v>0</v>
      </c>
      <c r="J417" s="213">
        <f t="shared" si="191"/>
        <v>0</v>
      </c>
      <c r="K417" s="213">
        <f t="shared" si="191"/>
        <v>0</v>
      </c>
      <c r="L417" s="213">
        <f t="shared" si="191"/>
        <v>0</v>
      </c>
      <c r="M417" s="213">
        <f t="shared" si="191"/>
        <v>0</v>
      </c>
      <c r="N417" s="213">
        <f t="shared" si="191"/>
        <v>0</v>
      </c>
      <c r="O417" s="213">
        <f t="shared" si="191"/>
        <v>0</v>
      </c>
      <c r="P417" s="213">
        <f t="shared" si="191"/>
        <v>0</v>
      </c>
      <c r="Q417" s="213">
        <f t="shared" si="191"/>
        <v>0</v>
      </c>
      <c r="R417" s="213">
        <f t="shared" si="191"/>
        <v>0</v>
      </c>
      <c r="S417" s="213">
        <f t="shared" si="191"/>
        <v>0</v>
      </c>
      <c r="T417" s="213">
        <f t="shared" si="191"/>
        <v>0</v>
      </c>
      <c r="U417" s="213">
        <f t="shared" si="191"/>
        <v>0</v>
      </c>
      <c r="V417" s="213">
        <f t="shared" si="191"/>
        <v>0</v>
      </c>
      <c r="W417" s="213">
        <f t="shared" si="191"/>
        <v>0</v>
      </c>
      <c r="X417" s="213">
        <f t="shared" si="191"/>
        <v>0</v>
      </c>
      <c r="Y417" s="213">
        <f t="shared" si="191"/>
        <v>0</v>
      </c>
      <c r="Z417" s="213">
        <f t="shared" si="191"/>
        <v>0</v>
      </c>
      <c r="AA417" s="213">
        <f t="shared" si="191"/>
        <v>0</v>
      </c>
      <c r="AB417" s="213">
        <f t="shared" si="191"/>
        <v>0</v>
      </c>
      <c r="AC417" s="213">
        <f t="shared" si="191"/>
        <v>0</v>
      </c>
      <c r="AD417" s="213">
        <f t="shared" si="191"/>
        <v>0</v>
      </c>
      <c r="AE417" s="213">
        <f t="shared" si="191"/>
        <v>0</v>
      </c>
      <c r="AF417" s="213">
        <f t="shared" si="191"/>
        <v>0</v>
      </c>
      <c r="AG417" s="213">
        <f t="shared" si="191"/>
        <v>0</v>
      </c>
      <c r="AH417" s="213">
        <f t="shared" si="191"/>
        <v>0</v>
      </c>
      <c r="AI417" s="213">
        <f t="shared" si="191"/>
        <v>0</v>
      </c>
      <c r="AJ417" s="213">
        <f t="shared" si="191"/>
        <v>0</v>
      </c>
      <c r="AK417" s="213">
        <f t="shared" si="191"/>
        <v>0</v>
      </c>
      <c r="AL417" s="213">
        <f t="shared" si="191"/>
        <v>0</v>
      </c>
      <c r="AM417" s="213">
        <f t="shared" si="191"/>
        <v>0</v>
      </c>
      <c r="AN417" s="213">
        <f t="shared" si="191"/>
        <v>0</v>
      </c>
      <c r="AO417" s="213">
        <f t="shared" si="191"/>
        <v>0</v>
      </c>
      <c r="AP417" s="213">
        <f t="shared" si="191"/>
        <v>0</v>
      </c>
    </row>
    <row r="418" spans="1:42" x14ac:dyDescent="0.2">
      <c r="A418" s="16">
        <f>A417+1</f>
        <v>2</v>
      </c>
      <c r="C418" s="213">
        <f t="shared" ref="C418:AP418" si="192">C285</f>
        <v>0</v>
      </c>
      <c r="D418" s="213">
        <f t="shared" si="192"/>
        <v>0</v>
      </c>
      <c r="E418" s="213">
        <f t="shared" si="192"/>
        <v>0</v>
      </c>
      <c r="F418" s="213">
        <f t="shared" si="192"/>
        <v>0</v>
      </c>
      <c r="G418" s="213">
        <f t="shared" si="192"/>
        <v>0</v>
      </c>
      <c r="H418" s="213">
        <f t="shared" si="192"/>
        <v>0</v>
      </c>
      <c r="I418" s="213">
        <f t="shared" si="192"/>
        <v>0</v>
      </c>
      <c r="J418" s="213">
        <f t="shared" si="192"/>
        <v>0</v>
      </c>
      <c r="K418" s="213">
        <f t="shared" si="192"/>
        <v>0</v>
      </c>
      <c r="L418" s="213">
        <f t="shared" si="192"/>
        <v>0</v>
      </c>
      <c r="M418" s="213">
        <f t="shared" si="192"/>
        <v>0</v>
      </c>
      <c r="N418" s="213">
        <f t="shared" si="192"/>
        <v>0</v>
      </c>
      <c r="O418" s="213">
        <f t="shared" si="192"/>
        <v>0</v>
      </c>
      <c r="P418" s="213">
        <f t="shared" si="192"/>
        <v>0</v>
      </c>
      <c r="Q418" s="213">
        <f t="shared" si="192"/>
        <v>0</v>
      </c>
      <c r="R418" s="213">
        <f t="shared" si="192"/>
        <v>0</v>
      </c>
      <c r="S418" s="213">
        <f t="shared" si="192"/>
        <v>0</v>
      </c>
      <c r="T418" s="213">
        <f t="shared" si="192"/>
        <v>0</v>
      </c>
      <c r="U418" s="213">
        <f t="shared" si="192"/>
        <v>0</v>
      </c>
      <c r="V418" s="213">
        <f t="shared" si="192"/>
        <v>0</v>
      </c>
      <c r="W418" s="213">
        <f t="shared" si="192"/>
        <v>0</v>
      </c>
      <c r="X418" s="213">
        <f t="shared" si="192"/>
        <v>0</v>
      </c>
      <c r="Y418" s="213">
        <f t="shared" si="192"/>
        <v>0</v>
      </c>
      <c r="Z418" s="213">
        <f t="shared" si="192"/>
        <v>0</v>
      </c>
      <c r="AA418" s="213">
        <f t="shared" si="192"/>
        <v>0</v>
      </c>
      <c r="AB418" s="213">
        <f t="shared" si="192"/>
        <v>0</v>
      </c>
      <c r="AC418" s="213">
        <f t="shared" si="192"/>
        <v>0</v>
      </c>
      <c r="AD418" s="213">
        <f t="shared" si="192"/>
        <v>0</v>
      </c>
      <c r="AE418" s="213">
        <f t="shared" si="192"/>
        <v>0</v>
      </c>
      <c r="AF418" s="213">
        <f t="shared" si="192"/>
        <v>0</v>
      </c>
      <c r="AG418" s="213">
        <f t="shared" si="192"/>
        <v>0</v>
      </c>
      <c r="AH418" s="213">
        <f t="shared" si="192"/>
        <v>0</v>
      </c>
      <c r="AI418" s="213">
        <f t="shared" si="192"/>
        <v>0</v>
      </c>
      <c r="AJ418" s="213">
        <f t="shared" si="192"/>
        <v>0</v>
      </c>
      <c r="AK418" s="213">
        <f t="shared" si="192"/>
        <v>0</v>
      </c>
      <c r="AL418" s="213">
        <f t="shared" si="192"/>
        <v>0</v>
      </c>
      <c r="AM418" s="213">
        <f t="shared" si="192"/>
        <v>0</v>
      </c>
      <c r="AN418" s="213">
        <f t="shared" si="192"/>
        <v>0</v>
      </c>
      <c r="AO418" s="213">
        <f t="shared" si="192"/>
        <v>0</v>
      </c>
      <c r="AP418" s="213">
        <f t="shared" si="192"/>
        <v>0</v>
      </c>
    </row>
    <row r="419" spans="1:42" x14ac:dyDescent="0.2">
      <c r="A419" s="16">
        <f t="shared" ref="A419:A424" si="193">A418+1</f>
        <v>3</v>
      </c>
      <c r="C419" s="213">
        <f t="shared" ref="C419:AP419" si="194">C286</f>
        <v>0</v>
      </c>
      <c r="D419" s="213">
        <f t="shared" si="194"/>
        <v>0</v>
      </c>
      <c r="E419" s="213">
        <f t="shared" si="194"/>
        <v>0</v>
      </c>
      <c r="F419" s="213">
        <f t="shared" si="194"/>
        <v>0</v>
      </c>
      <c r="G419" s="213">
        <f t="shared" si="194"/>
        <v>0</v>
      </c>
      <c r="H419" s="213">
        <f t="shared" si="194"/>
        <v>0</v>
      </c>
      <c r="I419" s="213">
        <f t="shared" si="194"/>
        <v>0</v>
      </c>
      <c r="J419" s="213">
        <f t="shared" si="194"/>
        <v>0</v>
      </c>
      <c r="K419" s="213">
        <f t="shared" si="194"/>
        <v>0</v>
      </c>
      <c r="L419" s="213">
        <f t="shared" si="194"/>
        <v>0</v>
      </c>
      <c r="M419" s="213">
        <f t="shared" si="194"/>
        <v>0</v>
      </c>
      <c r="N419" s="213">
        <f t="shared" si="194"/>
        <v>0</v>
      </c>
      <c r="O419" s="213">
        <f t="shared" si="194"/>
        <v>0</v>
      </c>
      <c r="P419" s="213">
        <f t="shared" si="194"/>
        <v>0</v>
      </c>
      <c r="Q419" s="213">
        <f t="shared" si="194"/>
        <v>0</v>
      </c>
      <c r="R419" s="213">
        <f t="shared" si="194"/>
        <v>0</v>
      </c>
      <c r="S419" s="213">
        <f t="shared" si="194"/>
        <v>0</v>
      </c>
      <c r="T419" s="213">
        <f t="shared" si="194"/>
        <v>0</v>
      </c>
      <c r="U419" s="213">
        <f t="shared" si="194"/>
        <v>0</v>
      </c>
      <c r="V419" s="213">
        <f t="shared" si="194"/>
        <v>0</v>
      </c>
      <c r="W419" s="213">
        <f t="shared" si="194"/>
        <v>0</v>
      </c>
      <c r="X419" s="213">
        <f t="shared" si="194"/>
        <v>0</v>
      </c>
      <c r="Y419" s="213">
        <f t="shared" si="194"/>
        <v>0</v>
      </c>
      <c r="Z419" s="213">
        <f t="shared" si="194"/>
        <v>0</v>
      </c>
      <c r="AA419" s="213">
        <f t="shared" si="194"/>
        <v>0</v>
      </c>
      <c r="AB419" s="213">
        <f t="shared" si="194"/>
        <v>0</v>
      </c>
      <c r="AC419" s="213">
        <f t="shared" si="194"/>
        <v>0</v>
      </c>
      <c r="AD419" s="213">
        <f t="shared" si="194"/>
        <v>0</v>
      </c>
      <c r="AE419" s="213">
        <f t="shared" si="194"/>
        <v>0</v>
      </c>
      <c r="AF419" s="213">
        <f t="shared" si="194"/>
        <v>0</v>
      </c>
      <c r="AG419" s="213">
        <f t="shared" si="194"/>
        <v>0</v>
      </c>
      <c r="AH419" s="213">
        <f t="shared" si="194"/>
        <v>0</v>
      </c>
      <c r="AI419" s="213">
        <f t="shared" si="194"/>
        <v>0</v>
      </c>
      <c r="AJ419" s="213">
        <f t="shared" si="194"/>
        <v>0</v>
      </c>
      <c r="AK419" s="213">
        <f t="shared" si="194"/>
        <v>0</v>
      </c>
      <c r="AL419" s="213">
        <f t="shared" si="194"/>
        <v>0</v>
      </c>
      <c r="AM419" s="213">
        <f t="shared" si="194"/>
        <v>0</v>
      </c>
      <c r="AN419" s="213">
        <f t="shared" si="194"/>
        <v>0</v>
      </c>
      <c r="AO419" s="213">
        <f t="shared" si="194"/>
        <v>0</v>
      </c>
      <c r="AP419" s="213">
        <f t="shared" si="194"/>
        <v>0</v>
      </c>
    </row>
    <row r="420" spans="1:42" x14ac:dyDescent="0.2">
      <c r="A420" s="16">
        <f t="shared" si="193"/>
        <v>4</v>
      </c>
      <c r="C420" s="213">
        <f t="shared" ref="C420:AP420" si="195">C287</f>
        <v>0</v>
      </c>
      <c r="D420" s="213">
        <f t="shared" si="195"/>
        <v>0</v>
      </c>
      <c r="E420" s="213">
        <f t="shared" si="195"/>
        <v>0</v>
      </c>
      <c r="F420" s="213">
        <f t="shared" si="195"/>
        <v>0</v>
      </c>
      <c r="G420" s="213">
        <f t="shared" si="195"/>
        <v>0</v>
      </c>
      <c r="H420" s="213">
        <f t="shared" si="195"/>
        <v>0</v>
      </c>
      <c r="I420" s="213">
        <f t="shared" si="195"/>
        <v>0</v>
      </c>
      <c r="J420" s="213">
        <f t="shared" si="195"/>
        <v>0</v>
      </c>
      <c r="K420" s="213">
        <f t="shared" si="195"/>
        <v>0</v>
      </c>
      <c r="L420" s="213">
        <f t="shared" si="195"/>
        <v>0</v>
      </c>
      <c r="M420" s="213">
        <f t="shared" si="195"/>
        <v>0</v>
      </c>
      <c r="N420" s="213">
        <f t="shared" si="195"/>
        <v>0</v>
      </c>
      <c r="O420" s="213">
        <f t="shared" si="195"/>
        <v>0</v>
      </c>
      <c r="P420" s="213">
        <f t="shared" si="195"/>
        <v>0</v>
      </c>
      <c r="Q420" s="213">
        <f t="shared" si="195"/>
        <v>0</v>
      </c>
      <c r="R420" s="213">
        <f t="shared" si="195"/>
        <v>0</v>
      </c>
      <c r="S420" s="213">
        <f t="shared" si="195"/>
        <v>0</v>
      </c>
      <c r="T420" s="213">
        <f t="shared" si="195"/>
        <v>0</v>
      </c>
      <c r="U420" s="213">
        <f t="shared" si="195"/>
        <v>0</v>
      </c>
      <c r="V420" s="213">
        <f t="shared" si="195"/>
        <v>0</v>
      </c>
      <c r="W420" s="213">
        <f t="shared" si="195"/>
        <v>0</v>
      </c>
      <c r="X420" s="213">
        <f t="shared" si="195"/>
        <v>0</v>
      </c>
      <c r="Y420" s="213">
        <f t="shared" si="195"/>
        <v>0</v>
      </c>
      <c r="Z420" s="213">
        <f t="shared" si="195"/>
        <v>0</v>
      </c>
      <c r="AA420" s="213">
        <f t="shared" si="195"/>
        <v>0</v>
      </c>
      <c r="AB420" s="213">
        <f t="shared" si="195"/>
        <v>0</v>
      </c>
      <c r="AC420" s="213">
        <f t="shared" si="195"/>
        <v>0</v>
      </c>
      <c r="AD420" s="213">
        <f t="shared" si="195"/>
        <v>0</v>
      </c>
      <c r="AE420" s="213">
        <f t="shared" si="195"/>
        <v>0</v>
      </c>
      <c r="AF420" s="213">
        <f t="shared" si="195"/>
        <v>0</v>
      </c>
      <c r="AG420" s="213">
        <f t="shared" si="195"/>
        <v>0</v>
      </c>
      <c r="AH420" s="213">
        <f t="shared" si="195"/>
        <v>0</v>
      </c>
      <c r="AI420" s="213">
        <f t="shared" si="195"/>
        <v>0</v>
      </c>
      <c r="AJ420" s="213">
        <f t="shared" si="195"/>
        <v>0</v>
      </c>
      <c r="AK420" s="213">
        <f t="shared" si="195"/>
        <v>0</v>
      </c>
      <c r="AL420" s="213">
        <f t="shared" si="195"/>
        <v>0</v>
      </c>
      <c r="AM420" s="213">
        <f t="shared" si="195"/>
        <v>0</v>
      </c>
      <c r="AN420" s="213">
        <f t="shared" si="195"/>
        <v>0</v>
      </c>
      <c r="AO420" s="213">
        <f t="shared" si="195"/>
        <v>0</v>
      </c>
      <c r="AP420" s="213">
        <f t="shared" si="195"/>
        <v>0</v>
      </c>
    </row>
    <row r="421" spans="1:42" x14ac:dyDescent="0.2">
      <c r="A421" s="16">
        <f t="shared" si="193"/>
        <v>5</v>
      </c>
      <c r="C421" s="213">
        <f t="shared" ref="C421:AP421" si="196">C288</f>
        <v>0</v>
      </c>
      <c r="D421" s="213">
        <f t="shared" si="196"/>
        <v>0</v>
      </c>
      <c r="E421" s="213">
        <f t="shared" si="196"/>
        <v>0</v>
      </c>
      <c r="F421" s="213">
        <f t="shared" si="196"/>
        <v>0</v>
      </c>
      <c r="G421" s="213">
        <f t="shared" si="196"/>
        <v>0</v>
      </c>
      <c r="H421" s="213">
        <f t="shared" si="196"/>
        <v>0</v>
      </c>
      <c r="I421" s="213">
        <f t="shared" si="196"/>
        <v>0</v>
      </c>
      <c r="J421" s="213">
        <f t="shared" si="196"/>
        <v>0</v>
      </c>
      <c r="K421" s="213">
        <f t="shared" si="196"/>
        <v>0</v>
      </c>
      <c r="L421" s="213">
        <f t="shared" si="196"/>
        <v>0</v>
      </c>
      <c r="M421" s="213">
        <f t="shared" si="196"/>
        <v>0</v>
      </c>
      <c r="N421" s="213">
        <f t="shared" si="196"/>
        <v>0</v>
      </c>
      <c r="O421" s="213">
        <f t="shared" si="196"/>
        <v>0</v>
      </c>
      <c r="P421" s="213">
        <f t="shared" si="196"/>
        <v>0</v>
      </c>
      <c r="Q421" s="213">
        <f t="shared" si="196"/>
        <v>0</v>
      </c>
      <c r="R421" s="213">
        <f t="shared" si="196"/>
        <v>0</v>
      </c>
      <c r="S421" s="213">
        <f t="shared" si="196"/>
        <v>0</v>
      </c>
      <c r="T421" s="213">
        <f t="shared" si="196"/>
        <v>0</v>
      </c>
      <c r="U421" s="213">
        <f t="shared" si="196"/>
        <v>0</v>
      </c>
      <c r="V421" s="213">
        <f t="shared" si="196"/>
        <v>0</v>
      </c>
      <c r="W421" s="213">
        <f t="shared" si="196"/>
        <v>0</v>
      </c>
      <c r="X421" s="213">
        <f t="shared" si="196"/>
        <v>0</v>
      </c>
      <c r="Y421" s="213">
        <f t="shared" si="196"/>
        <v>0</v>
      </c>
      <c r="Z421" s="213">
        <f t="shared" si="196"/>
        <v>0</v>
      </c>
      <c r="AA421" s="213">
        <f t="shared" si="196"/>
        <v>0</v>
      </c>
      <c r="AB421" s="213">
        <f t="shared" si="196"/>
        <v>0</v>
      </c>
      <c r="AC421" s="213">
        <f t="shared" si="196"/>
        <v>0</v>
      </c>
      <c r="AD421" s="213">
        <f t="shared" si="196"/>
        <v>0</v>
      </c>
      <c r="AE421" s="213">
        <f t="shared" si="196"/>
        <v>0</v>
      </c>
      <c r="AF421" s="213">
        <f t="shared" si="196"/>
        <v>0</v>
      </c>
      <c r="AG421" s="213">
        <f t="shared" si="196"/>
        <v>0</v>
      </c>
      <c r="AH421" s="213">
        <f t="shared" si="196"/>
        <v>0</v>
      </c>
      <c r="AI421" s="213">
        <f t="shared" si="196"/>
        <v>0</v>
      </c>
      <c r="AJ421" s="213">
        <f t="shared" si="196"/>
        <v>0</v>
      </c>
      <c r="AK421" s="213">
        <f t="shared" si="196"/>
        <v>0</v>
      </c>
      <c r="AL421" s="213">
        <f t="shared" si="196"/>
        <v>0</v>
      </c>
      <c r="AM421" s="213">
        <f t="shared" si="196"/>
        <v>0</v>
      </c>
      <c r="AN421" s="213">
        <f t="shared" si="196"/>
        <v>0</v>
      </c>
      <c r="AO421" s="213">
        <f t="shared" si="196"/>
        <v>0</v>
      </c>
      <c r="AP421" s="213">
        <f t="shared" si="196"/>
        <v>0</v>
      </c>
    </row>
    <row r="422" spans="1:42" x14ac:dyDescent="0.2">
      <c r="A422" s="16">
        <f t="shared" si="193"/>
        <v>6</v>
      </c>
      <c r="C422" s="213">
        <f t="shared" ref="C422:AP422" si="197">C289</f>
        <v>0</v>
      </c>
      <c r="D422" s="213">
        <f t="shared" si="197"/>
        <v>0</v>
      </c>
      <c r="E422" s="213">
        <f t="shared" si="197"/>
        <v>0</v>
      </c>
      <c r="F422" s="213">
        <f t="shared" si="197"/>
        <v>0</v>
      </c>
      <c r="G422" s="213">
        <f t="shared" si="197"/>
        <v>0</v>
      </c>
      <c r="H422" s="213">
        <f t="shared" si="197"/>
        <v>0</v>
      </c>
      <c r="I422" s="213">
        <f t="shared" si="197"/>
        <v>0</v>
      </c>
      <c r="J422" s="213">
        <f t="shared" si="197"/>
        <v>0</v>
      </c>
      <c r="K422" s="213">
        <f t="shared" si="197"/>
        <v>0</v>
      </c>
      <c r="L422" s="213">
        <f t="shared" si="197"/>
        <v>0</v>
      </c>
      <c r="M422" s="213">
        <f t="shared" si="197"/>
        <v>0</v>
      </c>
      <c r="N422" s="213">
        <f t="shared" si="197"/>
        <v>0</v>
      </c>
      <c r="O422" s="213">
        <f t="shared" si="197"/>
        <v>0</v>
      </c>
      <c r="P422" s="213">
        <f t="shared" si="197"/>
        <v>0</v>
      </c>
      <c r="Q422" s="213">
        <f t="shared" si="197"/>
        <v>0</v>
      </c>
      <c r="R422" s="213">
        <f t="shared" si="197"/>
        <v>0</v>
      </c>
      <c r="S422" s="213">
        <f t="shared" si="197"/>
        <v>0</v>
      </c>
      <c r="T422" s="213">
        <f t="shared" si="197"/>
        <v>0</v>
      </c>
      <c r="U422" s="213">
        <f t="shared" si="197"/>
        <v>0</v>
      </c>
      <c r="V422" s="213">
        <f t="shared" si="197"/>
        <v>0</v>
      </c>
      <c r="W422" s="213">
        <f t="shared" si="197"/>
        <v>0</v>
      </c>
      <c r="X422" s="213">
        <f t="shared" si="197"/>
        <v>0</v>
      </c>
      <c r="Y422" s="213">
        <f t="shared" si="197"/>
        <v>0</v>
      </c>
      <c r="Z422" s="213">
        <f t="shared" si="197"/>
        <v>0</v>
      </c>
      <c r="AA422" s="213">
        <f t="shared" si="197"/>
        <v>0</v>
      </c>
      <c r="AB422" s="213">
        <f t="shared" si="197"/>
        <v>0</v>
      </c>
      <c r="AC422" s="213">
        <f t="shared" si="197"/>
        <v>0</v>
      </c>
      <c r="AD422" s="213">
        <f t="shared" si="197"/>
        <v>0</v>
      </c>
      <c r="AE422" s="213">
        <f t="shared" si="197"/>
        <v>0</v>
      </c>
      <c r="AF422" s="213">
        <f t="shared" si="197"/>
        <v>0</v>
      </c>
      <c r="AG422" s="213">
        <f t="shared" si="197"/>
        <v>0</v>
      </c>
      <c r="AH422" s="213">
        <f t="shared" si="197"/>
        <v>0</v>
      </c>
      <c r="AI422" s="213">
        <f t="shared" si="197"/>
        <v>0</v>
      </c>
      <c r="AJ422" s="213">
        <f t="shared" si="197"/>
        <v>0</v>
      </c>
      <c r="AK422" s="213">
        <f t="shared" si="197"/>
        <v>0</v>
      </c>
      <c r="AL422" s="213">
        <f t="shared" si="197"/>
        <v>0</v>
      </c>
      <c r="AM422" s="213">
        <f t="shared" si="197"/>
        <v>0</v>
      </c>
      <c r="AN422" s="213">
        <f t="shared" si="197"/>
        <v>0</v>
      </c>
      <c r="AO422" s="213">
        <f t="shared" si="197"/>
        <v>0</v>
      </c>
      <c r="AP422" s="213">
        <f t="shared" si="197"/>
        <v>0</v>
      </c>
    </row>
    <row r="423" spans="1:42" x14ac:dyDescent="0.2">
      <c r="A423" s="16">
        <f t="shared" si="193"/>
        <v>7</v>
      </c>
      <c r="C423" s="213">
        <f t="shared" ref="C423:AP423" si="198">C290</f>
        <v>0</v>
      </c>
      <c r="D423" s="213">
        <f t="shared" si="198"/>
        <v>0</v>
      </c>
      <c r="E423" s="213">
        <f t="shared" si="198"/>
        <v>0</v>
      </c>
      <c r="F423" s="213">
        <f t="shared" si="198"/>
        <v>0</v>
      </c>
      <c r="G423" s="213">
        <f t="shared" si="198"/>
        <v>0</v>
      </c>
      <c r="H423" s="213">
        <f t="shared" si="198"/>
        <v>0</v>
      </c>
      <c r="I423" s="213">
        <f t="shared" si="198"/>
        <v>0</v>
      </c>
      <c r="J423" s="213">
        <f t="shared" si="198"/>
        <v>0</v>
      </c>
      <c r="K423" s="213">
        <f t="shared" si="198"/>
        <v>0</v>
      </c>
      <c r="L423" s="213">
        <f t="shared" si="198"/>
        <v>0</v>
      </c>
      <c r="M423" s="213">
        <f t="shared" si="198"/>
        <v>0</v>
      </c>
      <c r="N423" s="213">
        <f t="shared" si="198"/>
        <v>0</v>
      </c>
      <c r="O423" s="213">
        <f t="shared" si="198"/>
        <v>0</v>
      </c>
      <c r="P423" s="213">
        <f t="shared" si="198"/>
        <v>0</v>
      </c>
      <c r="Q423" s="213">
        <f t="shared" si="198"/>
        <v>0</v>
      </c>
      <c r="R423" s="213">
        <f t="shared" si="198"/>
        <v>0</v>
      </c>
      <c r="S423" s="213">
        <f t="shared" si="198"/>
        <v>0</v>
      </c>
      <c r="T423" s="213">
        <f t="shared" si="198"/>
        <v>0</v>
      </c>
      <c r="U423" s="213">
        <f t="shared" si="198"/>
        <v>0</v>
      </c>
      <c r="V423" s="213">
        <f t="shared" si="198"/>
        <v>0</v>
      </c>
      <c r="W423" s="213">
        <f t="shared" si="198"/>
        <v>0</v>
      </c>
      <c r="X423" s="213">
        <f t="shared" si="198"/>
        <v>0</v>
      </c>
      <c r="Y423" s="213">
        <f t="shared" si="198"/>
        <v>0</v>
      </c>
      <c r="Z423" s="213">
        <f t="shared" si="198"/>
        <v>0</v>
      </c>
      <c r="AA423" s="213">
        <f t="shared" si="198"/>
        <v>0</v>
      </c>
      <c r="AB423" s="213">
        <f t="shared" si="198"/>
        <v>0</v>
      </c>
      <c r="AC423" s="213">
        <f t="shared" si="198"/>
        <v>0</v>
      </c>
      <c r="AD423" s="213">
        <f t="shared" si="198"/>
        <v>0</v>
      </c>
      <c r="AE423" s="213">
        <f t="shared" si="198"/>
        <v>0</v>
      </c>
      <c r="AF423" s="213">
        <f t="shared" si="198"/>
        <v>0</v>
      </c>
      <c r="AG423" s="213">
        <f t="shared" si="198"/>
        <v>0</v>
      </c>
      <c r="AH423" s="213">
        <f t="shared" si="198"/>
        <v>0</v>
      </c>
      <c r="AI423" s="213">
        <f t="shared" si="198"/>
        <v>0</v>
      </c>
      <c r="AJ423" s="213">
        <f t="shared" si="198"/>
        <v>0</v>
      </c>
      <c r="AK423" s="213">
        <f t="shared" si="198"/>
        <v>0</v>
      </c>
      <c r="AL423" s="213">
        <f t="shared" si="198"/>
        <v>0</v>
      </c>
      <c r="AM423" s="213">
        <f t="shared" si="198"/>
        <v>0</v>
      </c>
      <c r="AN423" s="213">
        <f t="shared" si="198"/>
        <v>0</v>
      </c>
      <c r="AO423" s="213">
        <f t="shared" si="198"/>
        <v>0</v>
      </c>
      <c r="AP423" s="213">
        <f t="shared" si="198"/>
        <v>0</v>
      </c>
    </row>
    <row r="424" spans="1:42" x14ac:dyDescent="0.2">
      <c r="A424" s="16">
        <f t="shared" si="193"/>
        <v>8</v>
      </c>
      <c r="C424" s="213">
        <f t="shared" ref="C424:AP424" si="199">C291</f>
        <v>0</v>
      </c>
      <c r="D424" s="213">
        <f t="shared" si="199"/>
        <v>0</v>
      </c>
      <c r="E424" s="213">
        <f t="shared" si="199"/>
        <v>0</v>
      </c>
      <c r="F424" s="213">
        <f t="shared" si="199"/>
        <v>0</v>
      </c>
      <c r="G424" s="213">
        <f t="shared" si="199"/>
        <v>0</v>
      </c>
      <c r="H424" s="213">
        <f t="shared" si="199"/>
        <v>0</v>
      </c>
      <c r="I424" s="213">
        <f t="shared" si="199"/>
        <v>0</v>
      </c>
      <c r="J424" s="213">
        <f t="shared" si="199"/>
        <v>0</v>
      </c>
      <c r="K424" s="213">
        <f t="shared" si="199"/>
        <v>0</v>
      </c>
      <c r="L424" s="213">
        <f t="shared" si="199"/>
        <v>0</v>
      </c>
      <c r="M424" s="213">
        <f t="shared" si="199"/>
        <v>0</v>
      </c>
      <c r="N424" s="213">
        <f t="shared" si="199"/>
        <v>0</v>
      </c>
      <c r="O424" s="213">
        <f t="shared" si="199"/>
        <v>0</v>
      </c>
      <c r="P424" s="213">
        <f t="shared" si="199"/>
        <v>0</v>
      </c>
      <c r="Q424" s="213">
        <f t="shared" si="199"/>
        <v>0</v>
      </c>
      <c r="R424" s="213">
        <f t="shared" si="199"/>
        <v>0</v>
      </c>
      <c r="S424" s="213">
        <f t="shared" si="199"/>
        <v>0</v>
      </c>
      <c r="T424" s="213">
        <f t="shared" si="199"/>
        <v>0</v>
      </c>
      <c r="U424" s="213">
        <f t="shared" si="199"/>
        <v>0</v>
      </c>
      <c r="V424" s="213">
        <f t="shared" si="199"/>
        <v>0</v>
      </c>
      <c r="W424" s="213">
        <f t="shared" si="199"/>
        <v>0</v>
      </c>
      <c r="X424" s="213">
        <f t="shared" si="199"/>
        <v>0</v>
      </c>
      <c r="Y424" s="213">
        <f t="shared" si="199"/>
        <v>0</v>
      </c>
      <c r="Z424" s="213">
        <f t="shared" si="199"/>
        <v>0</v>
      </c>
      <c r="AA424" s="213">
        <f t="shared" si="199"/>
        <v>0</v>
      </c>
      <c r="AB424" s="213">
        <f t="shared" si="199"/>
        <v>0</v>
      </c>
      <c r="AC424" s="213">
        <f t="shared" si="199"/>
        <v>0</v>
      </c>
      <c r="AD424" s="213">
        <f t="shared" si="199"/>
        <v>0</v>
      </c>
      <c r="AE424" s="213">
        <f t="shared" si="199"/>
        <v>0</v>
      </c>
      <c r="AF424" s="213">
        <f t="shared" si="199"/>
        <v>0</v>
      </c>
      <c r="AG424" s="213">
        <f t="shared" si="199"/>
        <v>0</v>
      </c>
      <c r="AH424" s="213">
        <f t="shared" si="199"/>
        <v>0</v>
      </c>
      <c r="AI424" s="213">
        <f t="shared" si="199"/>
        <v>0</v>
      </c>
      <c r="AJ424" s="213">
        <f t="shared" si="199"/>
        <v>0</v>
      </c>
      <c r="AK424" s="213">
        <f t="shared" si="199"/>
        <v>0</v>
      </c>
      <c r="AL424" s="213">
        <f t="shared" si="199"/>
        <v>0</v>
      </c>
      <c r="AM424" s="213">
        <f t="shared" si="199"/>
        <v>0</v>
      </c>
      <c r="AN424" s="213">
        <f t="shared" si="199"/>
        <v>0</v>
      </c>
      <c r="AO424" s="213">
        <f t="shared" si="199"/>
        <v>0</v>
      </c>
      <c r="AP424" s="213">
        <f t="shared" si="199"/>
        <v>0</v>
      </c>
    </row>
    <row r="425" spans="1:42" x14ac:dyDescent="0.2">
      <c r="A425" s="16">
        <f>A424+1</f>
        <v>9</v>
      </c>
      <c r="C425" s="213">
        <f t="shared" ref="C425:AP425" si="200">C292</f>
        <v>0</v>
      </c>
      <c r="D425" s="213">
        <f t="shared" si="200"/>
        <v>0</v>
      </c>
      <c r="E425" s="213">
        <f t="shared" si="200"/>
        <v>0</v>
      </c>
      <c r="F425" s="213">
        <f t="shared" si="200"/>
        <v>0</v>
      </c>
      <c r="G425" s="213">
        <f t="shared" si="200"/>
        <v>0</v>
      </c>
      <c r="H425" s="213">
        <f t="shared" si="200"/>
        <v>0</v>
      </c>
      <c r="I425" s="213">
        <f t="shared" si="200"/>
        <v>0</v>
      </c>
      <c r="J425" s="213">
        <f t="shared" si="200"/>
        <v>0</v>
      </c>
      <c r="K425" s="213">
        <f t="shared" si="200"/>
        <v>0</v>
      </c>
      <c r="L425" s="213">
        <f t="shared" si="200"/>
        <v>0</v>
      </c>
      <c r="M425" s="213">
        <f t="shared" si="200"/>
        <v>0</v>
      </c>
      <c r="N425" s="213">
        <f t="shared" si="200"/>
        <v>0</v>
      </c>
      <c r="O425" s="213">
        <f t="shared" si="200"/>
        <v>0</v>
      </c>
      <c r="P425" s="213">
        <f t="shared" si="200"/>
        <v>0</v>
      </c>
      <c r="Q425" s="213">
        <f t="shared" si="200"/>
        <v>0</v>
      </c>
      <c r="R425" s="213">
        <f t="shared" si="200"/>
        <v>0</v>
      </c>
      <c r="S425" s="213">
        <f t="shared" si="200"/>
        <v>0</v>
      </c>
      <c r="T425" s="213">
        <f t="shared" si="200"/>
        <v>0</v>
      </c>
      <c r="U425" s="213">
        <f t="shared" si="200"/>
        <v>0</v>
      </c>
      <c r="V425" s="213">
        <f t="shared" si="200"/>
        <v>0</v>
      </c>
      <c r="W425" s="213">
        <f t="shared" si="200"/>
        <v>0</v>
      </c>
      <c r="X425" s="213">
        <f t="shared" si="200"/>
        <v>0</v>
      </c>
      <c r="Y425" s="213">
        <f t="shared" si="200"/>
        <v>0</v>
      </c>
      <c r="Z425" s="213">
        <f t="shared" si="200"/>
        <v>0</v>
      </c>
      <c r="AA425" s="213">
        <f t="shared" si="200"/>
        <v>0</v>
      </c>
      <c r="AB425" s="213">
        <f t="shared" si="200"/>
        <v>0</v>
      </c>
      <c r="AC425" s="213">
        <f t="shared" si="200"/>
        <v>0</v>
      </c>
      <c r="AD425" s="213">
        <f t="shared" si="200"/>
        <v>0</v>
      </c>
      <c r="AE425" s="213">
        <f t="shared" si="200"/>
        <v>0</v>
      </c>
      <c r="AF425" s="213">
        <f t="shared" si="200"/>
        <v>0</v>
      </c>
      <c r="AG425" s="213">
        <f t="shared" si="200"/>
        <v>0</v>
      </c>
      <c r="AH425" s="213">
        <f t="shared" si="200"/>
        <v>0</v>
      </c>
      <c r="AI425" s="213">
        <f t="shared" si="200"/>
        <v>0</v>
      </c>
      <c r="AJ425" s="213">
        <f t="shared" si="200"/>
        <v>0</v>
      </c>
      <c r="AK425" s="213">
        <f t="shared" si="200"/>
        <v>0</v>
      </c>
      <c r="AL425" s="213">
        <f t="shared" si="200"/>
        <v>0</v>
      </c>
      <c r="AM425" s="213">
        <f t="shared" si="200"/>
        <v>0</v>
      </c>
      <c r="AN425" s="213">
        <f t="shared" si="200"/>
        <v>0</v>
      </c>
      <c r="AO425" s="213">
        <f t="shared" si="200"/>
        <v>0</v>
      </c>
      <c r="AP425" s="213">
        <f t="shared" si="200"/>
        <v>0</v>
      </c>
    </row>
    <row r="426" spans="1:42" x14ac:dyDescent="0.2">
      <c r="A426" s="16">
        <f t="shared" ref="A426" si="201">A425+1</f>
        <v>10</v>
      </c>
      <c r="C426" s="213">
        <f t="shared" ref="C426:AP426" si="202">C293</f>
        <v>0</v>
      </c>
      <c r="D426" s="213">
        <f t="shared" si="202"/>
        <v>0</v>
      </c>
      <c r="E426" s="213">
        <f t="shared" si="202"/>
        <v>0</v>
      </c>
      <c r="F426" s="213">
        <f t="shared" si="202"/>
        <v>0</v>
      </c>
      <c r="G426" s="213">
        <f t="shared" si="202"/>
        <v>0</v>
      </c>
      <c r="H426" s="213">
        <f t="shared" si="202"/>
        <v>0</v>
      </c>
      <c r="I426" s="213">
        <f t="shared" si="202"/>
        <v>0</v>
      </c>
      <c r="J426" s="213">
        <f t="shared" si="202"/>
        <v>0</v>
      </c>
      <c r="K426" s="213">
        <f t="shared" si="202"/>
        <v>0</v>
      </c>
      <c r="L426" s="213">
        <f t="shared" si="202"/>
        <v>0</v>
      </c>
      <c r="M426" s="213">
        <f t="shared" si="202"/>
        <v>0</v>
      </c>
      <c r="N426" s="213">
        <f t="shared" si="202"/>
        <v>0</v>
      </c>
      <c r="O426" s="213">
        <f t="shared" si="202"/>
        <v>0</v>
      </c>
      <c r="P426" s="213">
        <f t="shared" si="202"/>
        <v>0</v>
      </c>
      <c r="Q426" s="213">
        <f t="shared" si="202"/>
        <v>0</v>
      </c>
      <c r="R426" s="213">
        <f t="shared" si="202"/>
        <v>0</v>
      </c>
      <c r="S426" s="213">
        <f t="shared" si="202"/>
        <v>0</v>
      </c>
      <c r="T426" s="213">
        <f t="shared" si="202"/>
        <v>0</v>
      </c>
      <c r="U426" s="213">
        <f t="shared" si="202"/>
        <v>0</v>
      </c>
      <c r="V426" s="213">
        <f t="shared" si="202"/>
        <v>0</v>
      </c>
      <c r="W426" s="213">
        <f t="shared" si="202"/>
        <v>0</v>
      </c>
      <c r="X426" s="213">
        <f t="shared" si="202"/>
        <v>0</v>
      </c>
      <c r="Y426" s="213">
        <f t="shared" si="202"/>
        <v>0</v>
      </c>
      <c r="Z426" s="213">
        <f t="shared" si="202"/>
        <v>0</v>
      </c>
      <c r="AA426" s="213">
        <f t="shared" si="202"/>
        <v>0</v>
      </c>
      <c r="AB426" s="213">
        <f t="shared" si="202"/>
        <v>0</v>
      </c>
      <c r="AC426" s="213">
        <f t="shared" si="202"/>
        <v>0</v>
      </c>
      <c r="AD426" s="213">
        <f t="shared" si="202"/>
        <v>0</v>
      </c>
      <c r="AE426" s="213">
        <f t="shared" si="202"/>
        <v>0</v>
      </c>
      <c r="AF426" s="213">
        <f t="shared" si="202"/>
        <v>0</v>
      </c>
      <c r="AG426" s="213">
        <f t="shared" si="202"/>
        <v>0</v>
      </c>
      <c r="AH426" s="213">
        <f t="shared" si="202"/>
        <v>0</v>
      </c>
      <c r="AI426" s="213">
        <f t="shared" si="202"/>
        <v>0</v>
      </c>
      <c r="AJ426" s="213">
        <f t="shared" si="202"/>
        <v>0</v>
      </c>
      <c r="AK426" s="213">
        <f t="shared" si="202"/>
        <v>0</v>
      </c>
      <c r="AL426" s="213">
        <f t="shared" si="202"/>
        <v>0</v>
      </c>
      <c r="AM426" s="213">
        <f t="shared" si="202"/>
        <v>0</v>
      </c>
      <c r="AN426" s="213">
        <f t="shared" si="202"/>
        <v>0</v>
      </c>
      <c r="AO426" s="213">
        <f t="shared" si="202"/>
        <v>0</v>
      </c>
      <c r="AP426" s="213">
        <f t="shared" si="202"/>
        <v>0</v>
      </c>
    </row>
    <row r="427" spans="1:42" x14ac:dyDescent="0.2">
      <c r="A427" s="3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32" t="s">
        <v>79</v>
      </c>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
      <c r="A429" s="16">
        <v>1</v>
      </c>
      <c r="B429" s="233">
        <f t="shared" ref="B429:B438" si="203">SUM(C429:AP429)</f>
        <v>0</v>
      </c>
      <c r="C429" s="235">
        <f t="shared" ref="C429:AP429" si="204">LOOKUP(C417,$B$412:$AP$412,$B$413:$AP$413)*$B600/100</f>
        <v>0</v>
      </c>
      <c r="D429" s="235">
        <f t="shared" si="204"/>
        <v>0</v>
      </c>
      <c r="E429" s="235">
        <f t="shared" si="204"/>
        <v>0</v>
      </c>
      <c r="F429" s="235">
        <f t="shared" si="204"/>
        <v>0</v>
      </c>
      <c r="G429" s="235">
        <f t="shared" si="204"/>
        <v>0</v>
      </c>
      <c r="H429" s="235">
        <f t="shared" si="204"/>
        <v>0</v>
      </c>
      <c r="I429" s="235">
        <f t="shared" si="204"/>
        <v>0</v>
      </c>
      <c r="J429" s="235">
        <f t="shared" si="204"/>
        <v>0</v>
      </c>
      <c r="K429" s="235">
        <f t="shared" si="204"/>
        <v>0</v>
      </c>
      <c r="L429" s="235">
        <f t="shared" si="204"/>
        <v>0</v>
      </c>
      <c r="M429" s="235">
        <f t="shared" si="204"/>
        <v>0</v>
      </c>
      <c r="N429" s="235">
        <f t="shared" si="204"/>
        <v>0</v>
      </c>
      <c r="O429" s="235">
        <f t="shared" si="204"/>
        <v>0</v>
      </c>
      <c r="P429" s="235">
        <f t="shared" si="204"/>
        <v>0</v>
      </c>
      <c r="Q429" s="235">
        <f t="shared" si="204"/>
        <v>0</v>
      </c>
      <c r="R429" s="235">
        <f t="shared" si="204"/>
        <v>0</v>
      </c>
      <c r="S429" s="235">
        <f t="shared" si="204"/>
        <v>0</v>
      </c>
      <c r="T429" s="235">
        <f t="shared" si="204"/>
        <v>0</v>
      </c>
      <c r="U429" s="235">
        <f t="shared" si="204"/>
        <v>0</v>
      </c>
      <c r="V429" s="235">
        <f t="shared" si="204"/>
        <v>0</v>
      </c>
      <c r="W429" s="235">
        <f t="shared" si="204"/>
        <v>0</v>
      </c>
      <c r="X429" s="235">
        <f t="shared" si="204"/>
        <v>0</v>
      </c>
      <c r="Y429" s="235">
        <f t="shared" si="204"/>
        <v>0</v>
      </c>
      <c r="Z429" s="235">
        <f t="shared" si="204"/>
        <v>0</v>
      </c>
      <c r="AA429" s="235">
        <f t="shared" si="204"/>
        <v>0</v>
      </c>
      <c r="AB429" s="235">
        <f t="shared" si="204"/>
        <v>0</v>
      </c>
      <c r="AC429" s="235">
        <f t="shared" si="204"/>
        <v>0</v>
      </c>
      <c r="AD429" s="235">
        <f t="shared" si="204"/>
        <v>0</v>
      </c>
      <c r="AE429" s="235">
        <f t="shared" si="204"/>
        <v>0</v>
      </c>
      <c r="AF429" s="235">
        <f t="shared" si="204"/>
        <v>0</v>
      </c>
      <c r="AG429" s="235">
        <f t="shared" si="204"/>
        <v>0</v>
      </c>
      <c r="AH429" s="235">
        <f t="shared" si="204"/>
        <v>0</v>
      </c>
      <c r="AI429" s="235">
        <f t="shared" si="204"/>
        <v>0</v>
      </c>
      <c r="AJ429" s="235">
        <f t="shared" si="204"/>
        <v>0</v>
      </c>
      <c r="AK429" s="235">
        <f t="shared" si="204"/>
        <v>0</v>
      </c>
      <c r="AL429" s="235">
        <f t="shared" si="204"/>
        <v>0</v>
      </c>
      <c r="AM429" s="235">
        <f t="shared" si="204"/>
        <v>0</v>
      </c>
      <c r="AN429" s="235">
        <f t="shared" si="204"/>
        <v>0</v>
      </c>
      <c r="AO429" s="235">
        <f t="shared" si="204"/>
        <v>0</v>
      </c>
      <c r="AP429" s="235">
        <f t="shared" si="204"/>
        <v>0</v>
      </c>
    </row>
    <row r="430" spans="1:42" x14ac:dyDescent="0.2">
      <c r="A430" s="16">
        <f>A429+1</f>
        <v>2</v>
      </c>
      <c r="B430" s="233">
        <f t="shared" si="203"/>
        <v>0</v>
      </c>
      <c r="C430" s="235">
        <f t="shared" ref="C430:AP430" si="205">LOOKUP(C418,$B$412:$AP$412,$B$413:$AP$413)*$B601/100</f>
        <v>0</v>
      </c>
      <c r="D430" s="235">
        <f t="shared" si="205"/>
        <v>0</v>
      </c>
      <c r="E430" s="235">
        <f t="shared" si="205"/>
        <v>0</v>
      </c>
      <c r="F430" s="235">
        <f t="shared" si="205"/>
        <v>0</v>
      </c>
      <c r="G430" s="235">
        <f t="shared" si="205"/>
        <v>0</v>
      </c>
      <c r="H430" s="235">
        <f t="shared" si="205"/>
        <v>0</v>
      </c>
      <c r="I430" s="235">
        <f t="shared" si="205"/>
        <v>0</v>
      </c>
      <c r="J430" s="235">
        <f t="shared" si="205"/>
        <v>0</v>
      </c>
      <c r="K430" s="235">
        <f t="shared" si="205"/>
        <v>0</v>
      </c>
      <c r="L430" s="235">
        <f t="shared" si="205"/>
        <v>0</v>
      </c>
      <c r="M430" s="235">
        <f t="shared" si="205"/>
        <v>0</v>
      </c>
      <c r="N430" s="235">
        <f t="shared" si="205"/>
        <v>0</v>
      </c>
      <c r="O430" s="235">
        <f t="shared" si="205"/>
        <v>0</v>
      </c>
      <c r="P430" s="235">
        <f t="shared" si="205"/>
        <v>0</v>
      </c>
      <c r="Q430" s="235">
        <f t="shared" si="205"/>
        <v>0</v>
      </c>
      <c r="R430" s="235">
        <f t="shared" si="205"/>
        <v>0</v>
      </c>
      <c r="S430" s="235">
        <f t="shared" si="205"/>
        <v>0</v>
      </c>
      <c r="T430" s="235">
        <f t="shared" si="205"/>
        <v>0</v>
      </c>
      <c r="U430" s="235">
        <f t="shared" si="205"/>
        <v>0</v>
      </c>
      <c r="V430" s="235">
        <f t="shared" si="205"/>
        <v>0</v>
      </c>
      <c r="W430" s="235">
        <f t="shared" si="205"/>
        <v>0</v>
      </c>
      <c r="X430" s="235">
        <f t="shared" si="205"/>
        <v>0</v>
      </c>
      <c r="Y430" s="235">
        <f t="shared" si="205"/>
        <v>0</v>
      </c>
      <c r="Z430" s="235">
        <f t="shared" si="205"/>
        <v>0</v>
      </c>
      <c r="AA430" s="235">
        <f t="shared" si="205"/>
        <v>0</v>
      </c>
      <c r="AB430" s="235">
        <f t="shared" si="205"/>
        <v>0</v>
      </c>
      <c r="AC430" s="235">
        <f t="shared" si="205"/>
        <v>0</v>
      </c>
      <c r="AD430" s="235">
        <f t="shared" si="205"/>
        <v>0</v>
      </c>
      <c r="AE430" s="235">
        <f t="shared" si="205"/>
        <v>0</v>
      </c>
      <c r="AF430" s="235">
        <f t="shared" si="205"/>
        <v>0</v>
      </c>
      <c r="AG430" s="235">
        <f t="shared" si="205"/>
        <v>0</v>
      </c>
      <c r="AH430" s="235">
        <f t="shared" si="205"/>
        <v>0</v>
      </c>
      <c r="AI430" s="235">
        <f t="shared" si="205"/>
        <v>0</v>
      </c>
      <c r="AJ430" s="235">
        <f t="shared" si="205"/>
        <v>0</v>
      </c>
      <c r="AK430" s="235">
        <f t="shared" si="205"/>
        <v>0</v>
      </c>
      <c r="AL430" s="235">
        <f t="shared" si="205"/>
        <v>0</v>
      </c>
      <c r="AM430" s="235">
        <f t="shared" si="205"/>
        <v>0</v>
      </c>
      <c r="AN430" s="235">
        <f t="shared" si="205"/>
        <v>0</v>
      </c>
      <c r="AO430" s="235">
        <f t="shared" si="205"/>
        <v>0</v>
      </c>
      <c r="AP430" s="235">
        <f t="shared" si="205"/>
        <v>0</v>
      </c>
    </row>
    <row r="431" spans="1:42" x14ac:dyDescent="0.2">
      <c r="A431" s="16">
        <f t="shared" ref="A431:A436" si="206">A430+1</f>
        <v>3</v>
      </c>
      <c r="B431" s="233">
        <f t="shared" si="203"/>
        <v>0</v>
      </c>
      <c r="C431" s="235">
        <f t="shared" ref="C431:AP431" si="207">LOOKUP(C419,$B$412:$AP$412,$B$413:$AP$413)*$B602/100</f>
        <v>0</v>
      </c>
      <c r="D431" s="235">
        <f t="shared" si="207"/>
        <v>0</v>
      </c>
      <c r="E431" s="235">
        <f t="shared" si="207"/>
        <v>0</v>
      </c>
      <c r="F431" s="235">
        <f t="shared" si="207"/>
        <v>0</v>
      </c>
      <c r="G431" s="235">
        <f t="shared" si="207"/>
        <v>0</v>
      </c>
      <c r="H431" s="235">
        <f t="shared" si="207"/>
        <v>0</v>
      </c>
      <c r="I431" s="235">
        <f t="shared" si="207"/>
        <v>0</v>
      </c>
      <c r="J431" s="235">
        <f t="shared" si="207"/>
        <v>0</v>
      </c>
      <c r="K431" s="235">
        <f t="shared" si="207"/>
        <v>0</v>
      </c>
      <c r="L431" s="235">
        <f t="shared" si="207"/>
        <v>0</v>
      </c>
      <c r="M431" s="235">
        <f t="shared" si="207"/>
        <v>0</v>
      </c>
      <c r="N431" s="235">
        <f t="shared" si="207"/>
        <v>0</v>
      </c>
      <c r="O431" s="235">
        <f t="shared" si="207"/>
        <v>0</v>
      </c>
      <c r="P431" s="235">
        <f t="shared" si="207"/>
        <v>0</v>
      </c>
      <c r="Q431" s="235">
        <f t="shared" si="207"/>
        <v>0</v>
      </c>
      <c r="R431" s="235">
        <f t="shared" si="207"/>
        <v>0</v>
      </c>
      <c r="S431" s="235">
        <f t="shared" si="207"/>
        <v>0</v>
      </c>
      <c r="T431" s="235">
        <f t="shared" si="207"/>
        <v>0</v>
      </c>
      <c r="U431" s="235">
        <f t="shared" si="207"/>
        <v>0</v>
      </c>
      <c r="V431" s="235">
        <f t="shared" si="207"/>
        <v>0</v>
      </c>
      <c r="W431" s="235">
        <f t="shared" si="207"/>
        <v>0</v>
      </c>
      <c r="X431" s="235">
        <f t="shared" si="207"/>
        <v>0</v>
      </c>
      <c r="Y431" s="235">
        <f t="shared" si="207"/>
        <v>0</v>
      </c>
      <c r="Z431" s="235">
        <f t="shared" si="207"/>
        <v>0</v>
      </c>
      <c r="AA431" s="235">
        <f t="shared" si="207"/>
        <v>0</v>
      </c>
      <c r="AB431" s="235">
        <f t="shared" si="207"/>
        <v>0</v>
      </c>
      <c r="AC431" s="235">
        <f t="shared" si="207"/>
        <v>0</v>
      </c>
      <c r="AD431" s="235">
        <f t="shared" si="207"/>
        <v>0</v>
      </c>
      <c r="AE431" s="235">
        <f t="shared" si="207"/>
        <v>0</v>
      </c>
      <c r="AF431" s="235">
        <f t="shared" si="207"/>
        <v>0</v>
      </c>
      <c r="AG431" s="235">
        <f t="shared" si="207"/>
        <v>0</v>
      </c>
      <c r="AH431" s="235">
        <f t="shared" si="207"/>
        <v>0</v>
      </c>
      <c r="AI431" s="235">
        <f t="shared" si="207"/>
        <v>0</v>
      </c>
      <c r="AJ431" s="235">
        <f t="shared" si="207"/>
        <v>0</v>
      </c>
      <c r="AK431" s="235">
        <f t="shared" si="207"/>
        <v>0</v>
      </c>
      <c r="AL431" s="235">
        <f t="shared" si="207"/>
        <v>0</v>
      </c>
      <c r="AM431" s="235">
        <f t="shared" si="207"/>
        <v>0</v>
      </c>
      <c r="AN431" s="235">
        <f t="shared" si="207"/>
        <v>0</v>
      </c>
      <c r="AO431" s="235">
        <f t="shared" si="207"/>
        <v>0</v>
      </c>
      <c r="AP431" s="235">
        <f t="shared" si="207"/>
        <v>0</v>
      </c>
    </row>
    <row r="432" spans="1:42" x14ac:dyDescent="0.2">
      <c r="A432" s="16">
        <f t="shared" si="206"/>
        <v>4</v>
      </c>
      <c r="B432" s="233">
        <f t="shared" si="203"/>
        <v>0</v>
      </c>
      <c r="C432" s="235">
        <f t="shared" ref="C432:AP432" si="208">LOOKUP(C420,$B$412:$AP$412,$B$413:$AP$413)*$B603/100</f>
        <v>0</v>
      </c>
      <c r="D432" s="235">
        <f t="shared" si="208"/>
        <v>0</v>
      </c>
      <c r="E432" s="235">
        <f t="shared" si="208"/>
        <v>0</v>
      </c>
      <c r="F432" s="235">
        <f t="shared" si="208"/>
        <v>0</v>
      </c>
      <c r="G432" s="235">
        <f t="shared" si="208"/>
        <v>0</v>
      </c>
      <c r="H432" s="235">
        <f t="shared" si="208"/>
        <v>0</v>
      </c>
      <c r="I432" s="235">
        <f t="shared" si="208"/>
        <v>0</v>
      </c>
      <c r="J432" s="235">
        <f t="shared" si="208"/>
        <v>0</v>
      </c>
      <c r="K432" s="235">
        <f t="shared" si="208"/>
        <v>0</v>
      </c>
      <c r="L432" s="235">
        <f t="shared" si="208"/>
        <v>0</v>
      </c>
      <c r="M432" s="235">
        <f t="shared" si="208"/>
        <v>0</v>
      </c>
      <c r="N432" s="235">
        <f t="shared" si="208"/>
        <v>0</v>
      </c>
      <c r="O432" s="235">
        <f t="shared" si="208"/>
        <v>0</v>
      </c>
      <c r="P432" s="235">
        <f t="shared" si="208"/>
        <v>0</v>
      </c>
      <c r="Q432" s="235">
        <f t="shared" si="208"/>
        <v>0</v>
      </c>
      <c r="R432" s="235">
        <f t="shared" si="208"/>
        <v>0</v>
      </c>
      <c r="S432" s="235">
        <f t="shared" si="208"/>
        <v>0</v>
      </c>
      <c r="T432" s="235">
        <f t="shared" si="208"/>
        <v>0</v>
      </c>
      <c r="U432" s="235">
        <f t="shared" si="208"/>
        <v>0</v>
      </c>
      <c r="V432" s="235">
        <f t="shared" si="208"/>
        <v>0</v>
      </c>
      <c r="W432" s="235">
        <f t="shared" si="208"/>
        <v>0</v>
      </c>
      <c r="X432" s="235">
        <f t="shared" si="208"/>
        <v>0</v>
      </c>
      <c r="Y432" s="235">
        <f t="shared" si="208"/>
        <v>0</v>
      </c>
      <c r="Z432" s="235">
        <f t="shared" si="208"/>
        <v>0</v>
      </c>
      <c r="AA432" s="235">
        <f t="shared" si="208"/>
        <v>0</v>
      </c>
      <c r="AB432" s="235">
        <f t="shared" si="208"/>
        <v>0</v>
      </c>
      <c r="AC432" s="235">
        <f t="shared" si="208"/>
        <v>0</v>
      </c>
      <c r="AD432" s="235">
        <f t="shared" si="208"/>
        <v>0</v>
      </c>
      <c r="AE432" s="235">
        <f t="shared" si="208"/>
        <v>0</v>
      </c>
      <c r="AF432" s="235">
        <f t="shared" si="208"/>
        <v>0</v>
      </c>
      <c r="AG432" s="235">
        <f t="shared" si="208"/>
        <v>0</v>
      </c>
      <c r="AH432" s="235">
        <f t="shared" si="208"/>
        <v>0</v>
      </c>
      <c r="AI432" s="235">
        <f t="shared" si="208"/>
        <v>0</v>
      </c>
      <c r="AJ432" s="235">
        <f t="shared" si="208"/>
        <v>0</v>
      </c>
      <c r="AK432" s="235">
        <f t="shared" si="208"/>
        <v>0</v>
      </c>
      <c r="AL432" s="235">
        <f t="shared" si="208"/>
        <v>0</v>
      </c>
      <c r="AM432" s="235">
        <f t="shared" si="208"/>
        <v>0</v>
      </c>
      <c r="AN432" s="235">
        <f t="shared" si="208"/>
        <v>0</v>
      </c>
      <c r="AO432" s="235">
        <f t="shared" si="208"/>
        <v>0</v>
      </c>
      <c r="AP432" s="235">
        <f t="shared" si="208"/>
        <v>0</v>
      </c>
    </row>
    <row r="433" spans="1:42" x14ac:dyDescent="0.2">
      <c r="A433" s="16">
        <f t="shared" si="206"/>
        <v>5</v>
      </c>
      <c r="B433" s="233">
        <f t="shared" si="203"/>
        <v>0</v>
      </c>
      <c r="C433" s="235">
        <f t="shared" ref="C433:AP433" si="209">LOOKUP(C421,$B$412:$AP$412,$B$413:$AP$413)*$B604/100</f>
        <v>0</v>
      </c>
      <c r="D433" s="235">
        <f t="shared" si="209"/>
        <v>0</v>
      </c>
      <c r="E433" s="235">
        <f t="shared" si="209"/>
        <v>0</v>
      </c>
      <c r="F433" s="235">
        <f t="shared" si="209"/>
        <v>0</v>
      </c>
      <c r="G433" s="235">
        <f t="shared" si="209"/>
        <v>0</v>
      </c>
      <c r="H433" s="235">
        <f t="shared" si="209"/>
        <v>0</v>
      </c>
      <c r="I433" s="235">
        <f t="shared" si="209"/>
        <v>0</v>
      </c>
      <c r="J433" s="235">
        <f t="shared" si="209"/>
        <v>0</v>
      </c>
      <c r="K433" s="235">
        <f t="shared" si="209"/>
        <v>0</v>
      </c>
      <c r="L433" s="235">
        <f t="shared" si="209"/>
        <v>0</v>
      </c>
      <c r="M433" s="235">
        <f t="shared" si="209"/>
        <v>0</v>
      </c>
      <c r="N433" s="235">
        <f t="shared" si="209"/>
        <v>0</v>
      </c>
      <c r="O433" s="235">
        <f t="shared" si="209"/>
        <v>0</v>
      </c>
      <c r="P433" s="235">
        <f t="shared" si="209"/>
        <v>0</v>
      </c>
      <c r="Q433" s="235">
        <f t="shared" si="209"/>
        <v>0</v>
      </c>
      <c r="R433" s="235">
        <f t="shared" si="209"/>
        <v>0</v>
      </c>
      <c r="S433" s="235">
        <f t="shared" si="209"/>
        <v>0</v>
      </c>
      <c r="T433" s="235">
        <f t="shared" si="209"/>
        <v>0</v>
      </c>
      <c r="U433" s="235">
        <f t="shared" si="209"/>
        <v>0</v>
      </c>
      <c r="V433" s="235">
        <f t="shared" si="209"/>
        <v>0</v>
      </c>
      <c r="W433" s="235">
        <f t="shared" si="209"/>
        <v>0</v>
      </c>
      <c r="X433" s="235">
        <f t="shared" si="209"/>
        <v>0</v>
      </c>
      <c r="Y433" s="235">
        <f t="shared" si="209"/>
        <v>0</v>
      </c>
      <c r="Z433" s="235">
        <f t="shared" si="209"/>
        <v>0</v>
      </c>
      <c r="AA433" s="235">
        <f t="shared" si="209"/>
        <v>0</v>
      </c>
      <c r="AB433" s="235">
        <f t="shared" si="209"/>
        <v>0</v>
      </c>
      <c r="AC433" s="235">
        <f t="shared" si="209"/>
        <v>0</v>
      </c>
      <c r="AD433" s="235">
        <f t="shared" si="209"/>
        <v>0</v>
      </c>
      <c r="AE433" s="235">
        <f t="shared" si="209"/>
        <v>0</v>
      </c>
      <c r="AF433" s="235">
        <f t="shared" si="209"/>
        <v>0</v>
      </c>
      <c r="AG433" s="235">
        <f t="shared" si="209"/>
        <v>0</v>
      </c>
      <c r="AH433" s="235">
        <f t="shared" si="209"/>
        <v>0</v>
      </c>
      <c r="AI433" s="235">
        <f t="shared" si="209"/>
        <v>0</v>
      </c>
      <c r="AJ433" s="235">
        <f t="shared" si="209"/>
        <v>0</v>
      </c>
      <c r="AK433" s="235">
        <f t="shared" si="209"/>
        <v>0</v>
      </c>
      <c r="AL433" s="235">
        <f t="shared" si="209"/>
        <v>0</v>
      </c>
      <c r="AM433" s="235">
        <f t="shared" si="209"/>
        <v>0</v>
      </c>
      <c r="AN433" s="235">
        <f t="shared" si="209"/>
        <v>0</v>
      </c>
      <c r="AO433" s="235">
        <f t="shared" si="209"/>
        <v>0</v>
      </c>
      <c r="AP433" s="235">
        <f t="shared" si="209"/>
        <v>0</v>
      </c>
    </row>
    <row r="434" spans="1:42" x14ac:dyDescent="0.2">
      <c r="A434" s="16">
        <f t="shared" si="206"/>
        <v>6</v>
      </c>
      <c r="B434" s="233">
        <f t="shared" si="203"/>
        <v>0</v>
      </c>
      <c r="C434" s="235">
        <f t="shared" ref="C434:AP434" si="210">LOOKUP(C422,$B$412:$AP$412,$B$413:$AP$413)*$B605/100</f>
        <v>0</v>
      </c>
      <c r="D434" s="235">
        <f t="shared" si="210"/>
        <v>0</v>
      </c>
      <c r="E434" s="235">
        <f t="shared" si="210"/>
        <v>0</v>
      </c>
      <c r="F434" s="235">
        <f t="shared" si="210"/>
        <v>0</v>
      </c>
      <c r="G434" s="235">
        <f t="shared" si="210"/>
        <v>0</v>
      </c>
      <c r="H434" s="235">
        <f t="shared" si="210"/>
        <v>0</v>
      </c>
      <c r="I434" s="235">
        <f t="shared" si="210"/>
        <v>0</v>
      </c>
      <c r="J434" s="235">
        <f t="shared" si="210"/>
        <v>0</v>
      </c>
      <c r="K434" s="235">
        <f t="shared" si="210"/>
        <v>0</v>
      </c>
      <c r="L434" s="235">
        <f t="shared" si="210"/>
        <v>0</v>
      </c>
      <c r="M434" s="235">
        <f t="shared" si="210"/>
        <v>0</v>
      </c>
      <c r="N434" s="235">
        <f t="shared" si="210"/>
        <v>0</v>
      </c>
      <c r="O434" s="235">
        <f t="shared" si="210"/>
        <v>0</v>
      </c>
      <c r="P434" s="235">
        <f t="shared" si="210"/>
        <v>0</v>
      </c>
      <c r="Q434" s="235">
        <f t="shared" si="210"/>
        <v>0</v>
      </c>
      <c r="R434" s="235">
        <f t="shared" si="210"/>
        <v>0</v>
      </c>
      <c r="S434" s="235">
        <f t="shared" si="210"/>
        <v>0</v>
      </c>
      <c r="T434" s="235">
        <f t="shared" si="210"/>
        <v>0</v>
      </c>
      <c r="U434" s="235">
        <f t="shared" si="210"/>
        <v>0</v>
      </c>
      <c r="V434" s="235">
        <f t="shared" si="210"/>
        <v>0</v>
      </c>
      <c r="W434" s="235">
        <f t="shared" si="210"/>
        <v>0</v>
      </c>
      <c r="X434" s="235">
        <f t="shared" si="210"/>
        <v>0</v>
      </c>
      <c r="Y434" s="235">
        <f t="shared" si="210"/>
        <v>0</v>
      </c>
      <c r="Z434" s="235">
        <f t="shared" si="210"/>
        <v>0</v>
      </c>
      <c r="AA434" s="235">
        <f t="shared" si="210"/>
        <v>0</v>
      </c>
      <c r="AB434" s="235">
        <f t="shared" si="210"/>
        <v>0</v>
      </c>
      <c r="AC434" s="235">
        <f t="shared" si="210"/>
        <v>0</v>
      </c>
      <c r="AD434" s="235">
        <f t="shared" si="210"/>
        <v>0</v>
      </c>
      <c r="AE434" s="235">
        <f t="shared" si="210"/>
        <v>0</v>
      </c>
      <c r="AF434" s="235">
        <f t="shared" si="210"/>
        <v>0</v>
      </c>
      <c r="AG434" s="235">
        <f t="shared" si="210"/>
        <v>0</v>
      </c>
      <c r="AH434" s="235">
        <f t="shared" si="210"/>
        <v>0</v>
      </c>
      <c r="AI434" s="235">
        <f t="shared" si="210"/>
        <v>0</v>
      </c>
      <c r="AJ434" s="235">
        <f t="shared" si="210"/>
        <v>0</v>
      </c>
      <c r="AK434" s="235">
        <f t="shared" si="210"/>
        <v>0</v>
      </c>
      <c r="AL434" s="235">
        <f t="shared" si="210"/>
        <v>0</v>
      </c>
      <c r="AM434" s="235">
        <f t="shared" si="210"/>
        <v>0</v>
      </c>
      <c r="AN434" s="235">
        <f t="shared" si="210"/>
        <v>0</v>
      </c>
      <c r="AO434" s="235">
        <f t="shared" si="210"/>
        <v>0</v>
      </c>
      <c r="AP434" s="235">
        <f t="shared" si="210"/>
        <v>0</v>
      </c>
    </row>
    <row r="435" spans="1:42" x14ac:dyDescent="0.2">
      <c r="A435" s="16">
        <f t="shared" si="206"/>
        <v>7</v>
      </c>
      <c r="B435" s="233">
        <f t="shared" si="203"/>
        <v>0</v>
      </c>
      <c r="C435" s="235">
        <f t="shared" ref="C435:AP435" si="211">LOOKUP(C423,$B$412:$AP$412,$B$413:$AP$413)*$B606/100</f>
        <v>0</v>
      </c>
      <c r="D435" s="235">
        <f t="shared" si="211"/>
        <v>0</v>
      </c>
      <c r="E435" s="235">
        <f t="shared" si="211"/>
        <v>0</v>
      </c>
      <c r="F435" s="235">
        <f t="shared" si="211"/>
        <v>0</v>
      </c>
      <c r="G435" s="235">
        <f t="shared" si="211"/>
        <v>0</v>
      </c>
      <c r="H435" s="235">
        <f t="shared" si="211"/>
        <v>0</v>
      </c>
      <c r="I435" s="235">
        <f t="shared" si="211"/>
        <v>0</v>
      </c>
      <c r="J435" s="235">
        <f t="shared" si="211"/>
        <v>0</v>
      </c>
      <c r="K435" s="235">
        <f t="shared" si="211"/>
        <v>0</v>
      </c>
      <c r="L435" s="235">
        <f t="shared" si="211"/>
        <v>0</v>
      </c>
      <c r="M435" s="235">
        <f t="shared" si="211"/>
        <v>0</v>
      </c>
      <c r="N435" s="235">
        <f t="shared" si="211"/>
        <v>0</v>
      </c>
      <c r="O435" s="235">
        <f t="shared" si="211"/>
        <v>0</v>
      </c>
      <c r="P435" s="235">
        <f t="shared" si="211"/>
        <v>0</v>
      </c>
      <c r="Q435" s="235">
        <f t="shared" si="211"/>
        <v>0</v>
      </c>
      <c r="R435" s="235">
        <f t="shared" si="211"/>
        <v>0</v>
      </c>
      <c r="S435" s="235">
        <f t="shared" si="211"/>
        <v>0</v>
      </c>
      <c r="T435" s="235">
        <f t="shared" si="211"/>
        <v>0</v>
      </c>
      <c r="U435" s="235">
        <f t="shared" si="211"/>
        <v>0</v>
      </c>
      <c r="V435" s="235">
        <f t="shared" si="211"/>
        <v>0</v>
      </c>
      <c r="W435" s="235">
        <f t="shared" si="211"/>
        <v>0</v>
      </c>
      <c r="X435" s="235">
        <f t="shared" si="211"/>
        <v>0</v>
      </c>
      <c r="Y435" s="235">
        <f t="shared" si="211"/>
        <v>0</v>
      </c>
      <c r="Z435" s="235">
        <f t="shared" si="211"/>
        <v>0</v>
      </c>
      <c r="AA435" s="235">
        <f t="shared" si="211"/>
        <v>0</v>
      </c>
      <c r="AB435" s="235">
        <f t="shared" si="211"/>
        <v>0</v>
      </c>
      <c r="AC435" s="235">
        <f t="shared" si="211"/>
        <v>0</v>
      </c>
      <c r="AD435" s="235">
        <f t="shared" si="211"/>
        <v>0</v>
      </c>
      <c r="AE435" s="235">
        <f t="shared" si="211"/>
        <v>0</v>
      </c>
      <c r="AF435" s="235">
        <f t="shared" si="211"/>
        <v>0</v>
      </c>
      <c r="AG435" s="235">
        <f t="shared" si="211"/>
        <v>0</v>
      </c>
      <c r="AH435" s="235">
        <f t="shared" si="211"/>
        <v>0</v>
      </c>
      <c r="AI435" s="235">
        <f t="shared" si="211"/>
        <v>0</v>
      </c>
      <c r="AJ435" s="235">
        <f t="shared" si="211"/>
        <v>0</v>
      </c>
      <c r="AK435" s="235">
        <f t="shared" si="211"/>
        <v>0</v>
      </c>
      <c r="AL435" s="235">
        <f t="shared" si="211"/>
        <v>0</v>
      </c>
      <c r="AM435" s="235">
        <f t="shared" si="211"/>
        <v>0</v>
      </c>
      <c r="AN435" s="235">
        <f t="shared" si="211"/>
        <v>0</v>
      </c>
      <c r="AO435" s="235">
        <f t="shared" si="211"/>
        <v>0</v>
      </c>
      <c r="AP435" s="235">
        <f t="shared" si="211"/>
        <v>0</v>
      </c>
    </row>
    <row r="436" spans="1:42" x14ac:dyDescent="0.2">
      <c r="A436" s="16">
        <f t="shared" si="206"/>
        <v>8</v>
      </c>
      <c r="B436" s="233">
        <f t="shared" si="203"/>
        <v>0</v>
      </c>
      <c r="C436" s="235">
        <f t="shared" ref="C436:AP436" si="212">LOOKUP(C424,$B$412:$AP$412,$B$413:$AP$413)*$B607/100</f>
        <v>0</v>
      </c>
      <c r="D436" s="235">
        <f t="shared" si="212"/>
        <v>0</v>
      </c>
      <c r="E436" s="235">
        <f t="shared" si="212"/>
        <v>0</v>
      </c>
      <c r="F436" s="235">
        <f t="shared" si="212"/>
        <v>0</v>
      </c>
      <c r="G436" s="235">
        <f t="shared" si="212"/>
        <v>0</v>
      </c>
      <c r="H436" s="235">
        <f t="shared" si="212"/>
        <v>0</v>
      </c>
      <c r="I436" s="235">
        <f t="shared" si="212"/>
        <v>0</v>
      </c>
      <c r="J436" s="235">
        <f t="shared" si="212"/>
        <v>0</v>
      </c>
      <c r="K436" s="235">
        <f t="shared" si="212"/>
        <v>0</v>
      </c>
      <c r="L436" s="235">
        <f t="shared" si="212"/>
        <v>0</v>
      </c>
      <c r="M436" s="235">
        <f t="shared" si="212"/>
        <v>0</v>
      </c>
      <c r="N436" s="235">
        <f t="shared" si="212"/>
        <v>0</v>
      </c>
      <c r="O436" s="235">
        <f t="shared" si="212"/>
        <v>0</v>
      </c>
      <c r="P436" s="235">
        <f t="shared" si="212"/>
        <v>0</v>
      </c>
      <c r="Q436" s="235">
        <f t="shared" si="212"/>
        <v>0</v>
      </c>
      <c r="R436" s="235">
        <f t="shared" si="212"/>
        <v>0</v>
      </c>
      <c r="S436" s="235">
        <f t="shared" si="212"/>
        <v>0</v>
      </c>
      <c r="T436" s="235">
        <f t="shared" si="212"/>
        <v>0</v>
      </c>
      <c r="U436" s="235">
        <f t="shared" si="212"/>
        <v>0</v>
      </c>
      <c r="V436" s="235">
        <f t="shared" si="212"/>
        <v>0</v>
      </c>
      <c r="W436" s="235">
        <f t="shared" si="212"/>
        <v>0</v>
      </c>
      <c r="X436" s="235">
        <f t="shared" si="212"/>
        <v>0</v>
      </c>
      <c r="Y436" s="235">
        <f t="shared" si="212"/>
        <v>0</v>
      </c>
      <c r="Z436" s="235">
        <f t="shared" si="212"/>
        <v>0</v>
      </c>
      <c r="AA436" s="235">
        <f t="shared" si="212"/>
        <v>0</v>
      </c>
      <c r="AB436" s="235">
        <f t="shared" si="212"/>
        <v>0</v>
      </c>
      <c r="AC436" s="235">
        <f t="shared" si="212"/>
        <v>0</v>
      </c>
      <c r="AD436" s="235">
        <f t="shared" si="212"/>
        <v>0</v>
      </c>
      <c r="AE436" s="235">
        <f t="shared" si="212"/>
        <v>0</v>
      </c>
      <c r="AF436" s="235">
        <f t="shared" si="212"/>
        <v>0</v>
      </c>
      <c r="AG436" s="235">
        <f t="shared" si="212"/>
        <v>0</v>
      </c>
      <c r="AH436" s="235">
        <f t="shared" si="212"/>
        <v>0</v>
      </c>
      <c r="AI436" s="235">
        <f t="shared" si="212"/>
        <v>0</v>
      </c>
      <c r="AJ436" s="235">
        <f t="shared" si="212"/>
        <v>0</v>
      </c>
      <c r="AK436" s="235">
        <f t="shared" si="212"/>
        <v>0</v>
      </c>
      <c r="AL436" s="235">
        <f t="shared" si="212"/>
        <v>0</v>
      </c>
      <c r="AM436" s="235">
        <f t="shared" si="212"/>
        <v>0</v>
      </c>
      <c r="AN436" s="235">
        <f t="shared" si="212"/>
        <v>0</v>
      </c>
      <c r="AO436" s="235">
        <f t="shared" si="212"/>
        <v>0</v>
      </c>
      <c r="AP436" s="235">
        <f t="shared" si="212"/>
        <v>0</v>
      </c>
    </row>
    <row r="437" spans="1:42" x14ac:dyDescent="0.2">
      <c r="A437" s="16">
        <f>A436+1</f>
        <v>9</v>
      </c>
      <c r="B437" s="233">
        <f t="shared" si="203"/>
        <v>0</v>
      </c>
      <c r="C437" s="235">
        <f t="shared" ref="C437:AP437" si="213">LOOKUP(C425,$B$412:$AP$412,$B$413:$AP$413)*$B608/100</f>
        <v>0</v>
      </c>
      <c r="D437" s="235">
        <f t="shared" si="213"/>
        <v>0</v>
      </c>
      <c r="E437" s="235">
        <f t="shared" si="213"/>
        <v>0</v>
      </c>
      <c r="F437" s="235">
        <f t="shared" si="213"/>
        <v>0</v>
      </c>
      <c r="G437" s="235">
        <f t="shared" si="213"/>
        <v>0</v>
      </c>
      <c r="H437" s="235">
        <f t="shared" si="213"/>
        <v>0</v>
      </c>
      <c r="I437" s="235">
        <f t="shared" si="213"/>
        <v>0</v>
      </c>
      <c r="J437" s="235">
        <f t="shared" si="213"/>
        <v>0</v>
      </c>
      <c r="K437" s="235">
        <f t="shared" si="213"/>
        <v>0</v>
      </c>
      <c r="L437" s="235">
        <f t="shared" si="213"/>
        <v>0</v>
      </c>
      <c r="M437" s="235">
        <f t="shared" si="213"/>
        <v>0</v>
      </c>
      <c r="N437" s="235">
        <f t="shared" si="213"/>
        <v>0</v>
      </c>
      <c r="O437" s="235">
        <f t="shared" si="213"/>
        <v>0</v>
      </c>
      <c r="P437" s="235">
        <f t="shared" si="213"/>
        <v>0</v>
      </c>
      <c r="Q437" s="235">
        <f t="shared" si="213"/>
        <v>0</v>
      </c>
      <c r="R437" s="235">
        <f t="shared" si="213"/>
        <v>0</v>
      </c>
      <c r="S437" s="235">
        <f t="shared" si="213"/>
        <v>0</v>
      </c>
      <c r="T437" s="235">
        <f t="shared" si="213"/>
        <v>0</v>
      </c>
      <c r="U437" s="235">
        <f t="shared" si="213"/>
        <v>0</v>
      </c>
      <c r="V437" s="235">
        <f t="shared" si="213"/>
        <v>0</v>
      </c>
      <c r="W437" s="235">
        <f t="shared" si="213"/>
        <v>0</v>
      </c>
      <c r="X437" s="235">
        <f t="shared" si="213"/>
        <v>0</v>
      </c>
      <c r="Y437" s="235">
        <f t="shared" si="213"/>
        <v>0</v>
      </c>
      <c r="Z437" s="235">
        <f t="shared" si="213"/>
        <v>0</v>
      </c>
      <c r="AA437" s="235">
        <f t="shared" si="213"/>
        <v>0</v>
      </c>
      <c r="AB437" s="235">
        <f t="shared" si="213"/>
        <v>0</v>
      </c>
      <c r="AC437" s="235">
        <f t="shared" si="213"/>
        <v>0</v>
      </c>
      <c r="AD437" s="235">
        <f t="shared" si="213"/>
        <v>0</v>
      </c>
      <c r="AE437" s="235">
        <f t="shared" si="213"/>
        <v>0</v>
      </c>
      <c r="AF437" s="235">
        <f t="shared" si="213"/>
        <v>0</v>
      </c>
      <c r="AG437" s="235">
        <f t="shared" si="213"/>
        <v>0</v>
      </c>
      <c r="AH437" s="235">
        <f t="shared" si="213"/>
        <v>0</v>
      </c>
      <c r="AI437" s="235">
        <f t="shared" si="213"/>
        <v>0</v>
      </c>
      <c r="AJ437" s="235">
        <f t="shared" si="213"/>
        <v>0</v>
      </c>
      <c r="AK437" s="235">
        <f t="shared" si="213"/>
        <v>0</v>
      </c>
      <c r="AL437" s="235">
        <f t="shared" si="213"/>
        <v>0</v>
      </c>
      <c r="AM437" s="235">
        <f t="shared" si="213"/>
        <v>0</v>
      </c>
      <c r="AN437" s="235">
        <f t="shared" si="213"/>
        <v>0</v>
      </c>
      <c r="AO437" s="235">
        <f t="shared" si="213"/>
        <v>0</v>
      </c>
      <c r="AP437" s="235">
        <f t="shared" si="213"/>
        <v>0</v>
      </c>
    </row>
    <row r="438" spans="1:42" x14ac:dyDescent="0.2">
      <c r="A438" s="16">
        <f t="shared" ref="A438" si="214">A437+1</f>
        <v>10</v>
      </c>
      <c r="B438" s="233">
        <f t="shared" si="203"/>
        <v>0</v>
      </c>
      <c r="C438" s="235">
        <f t="shared" ref="C438:AP438" si="215">LOOKUP(C426,$B$412:$AP$412,$B$413:$AP$413)*$B609/100</f>
        <v>0</v>
      </c>
      <c r="D438" s="235">
        <f t="shared" si="215"/>
        <v>0</v>
      </c>
      <c r="E438" s="235">
        <f t="shared" si="215"/>
        <v>0</v>
      </c>
      <c r="F438" s="235">
        <f t="shared" si="215"/>
        <v>0</v>
      </c>
      <c r="G438" s="235">
        <f t="shared" si="215"/>
        <v>0</v>
      </c>
      <c r="H438" s="235">
        <f t="shared" si="215"/>
        <v>0</v>
      </c>
      <c r="I438" s="235">
        <f t="shared" si="215"/>
        <v>0</v>
      </c>
      <c r="J438" s="235">
        <f t="shared" si="215"/>
        <v>0</v>
      </c>
      <c r="K438" s="235">
        <f t="shared" si="215"/>
        <v>0</v>
      </c>
      <c r="L438" s="235">
        <f t="shared" si="215"/>
        <v>0</v>
      </c>
      <c r="M438" s="235">
        <f t="shared" si="215"/>
        <v>0</v>
      </c>
      <c r="N438" s="235">
        <f t="shared" si="215"/>
        <v>0</v>
      </c>
      <c r="O438" s="235">
        <f t="shared" si="215"/>
        <v>0</v>
      </c>
      <c r="P438" s="235">
        <f t="shared" si="215"/>
        <v>0</v>
      </c>
      <c r="Q438" s="235">
        <f t="shared" si="215"/>
        <v>0</v>
      </c>
      <c r="R438" s="235">
        <f t="shared" si="215"/>
        <v>0</v>
      </c>
      <c r="S438" s="235">
        <f t="shared" si="215"/>
        <v>0</v>
      </c>
      <c r="T438" s="235">
        <f t="shared" si="215"/>
        <v>0</v>
      </c>
      <c r="U438" s="235">
        <f t="shared" si="215"/>
        <v>0</v>
      </c>
      <c r="V438" s="235">
        <f t="shared" si="215"/>
        <v>0</v>
      </c>
      <c r="W438" s="235">
        <f t="shared" si="215"/>
        <v>0</v>
      </c>
      <c r="X438" s="235">
        <f t="shared" si="215"/>
        <v>0</v>
      </c>
      <c r="Y438" s="235">
        <f t="shared" si="215"/>
        <v>0</v>
      </c>
      <c r="Z438" s="235">
        <f t="shared" si="215"/>
        <v>0</v>
      </c>
      <c r="AA438" s="235">
        <f t="shared" si="215"/>
        <v>0</v>
      </c>
      <c r="AB438" s="235">
        <f t="shared" si="215"/>
        <v>0</v>
      </c>
      <c r="AC438" s="235">
        <f t="shared" si="215"/>
        <v>0</v>
      </c>
      <c r="AD438" s="235">
        <f t="shared" si="215"/>
        <v>0</v>
      </c>
      <c r="AE438" s="235">
        <f t="shared" si="215"/>
        <v>0</v>
      </c>
      <c r="AF438" s="235">
        <f t="shared" si="215"/>
        <v>0</v>
      </c>
      <c r="AG438" s="235">
        <f t="shared" si="215"/>
        <v>0</v>
      </c>
      <c r="AH438" s="235">
        <f t="shared" si="215"/>
        <v>0</v>
      </c>
      <c r="AI438" s="235">
        <f t="shared" si="215"/>
        <v>0</v>
      </c>
      <c r="AJ438" s="235">
        <f t="shared" si="215"/>
        <v>0</v>
      </c>
      <c r="AK438" s="235">
        <f t="shared" si="215"/>
        <v>0</v>
      </c>
      <c r="AL438" s="235">
        <f t="shared" si="215"/>
        <v>0</v>
      </c>
      <c r="AM438" s="235">
        <f t="shared" si="215"/>
        <v>0</v>
      </c>
      <c r="AN438" s="235">
        <f t="shared" si="215"/>
        <v>0</v>
      </c>
      <c r="AO438" s="235">
        <f t="shared" si="215"/>
        <v>0</v>
      </c>
      <c r="AP438" s="235">
        <f t="shared" si="215"/>
        <v>0</v>
      </c>
    </row>
    <row r="439" spans="1:42" s="16" customFormat="1" x14ac:dyDescent="0.2">
      <c r="A439" s="39" t="s">
        <v>13</v>
      </c>
      <c r="B439" s="19"/>
      <c r="C439" s="214">
        <f>SUM(C429:C438)</f>
        <v>0</v>
      </c>
      <c r="D439" s="214">
        <f t="shared" ref="D439:AP439" si="216">SUM(D429:D438)</f>
        <v>0</v>
      </c>
      <c r="E439" s="214">
        <f t="shared" si="216"/>
        <v>0</v>
      </c>
      <c r="F439" s="214">
        <f t="shared" si="216"/>
        <v>0</v>
      </c>
      <c r="G439" s="214">
        <f t="shared" si="216"/>
        <v>0</v>
      </c>
      <c r="H439" s="214">
        <f t="shared" si="216"/>
        <v>0</v>
      </c>
      <c r="I439" s="214">
        <f t="shared" si="216"/>
        <v>0</v>
      </c>
      <c r="J439" s="214">
        <f t="shared" si="216"/>
        <v>0</v>
      </c>
      <c r="K439" s="214">
        <f t="shared" si="216"/>
        <v>0</v>
      </c>
      <c r="L439" s="214">
        <f t="shared" si="216"/>
        <v>0</v>
      </c>
      <c r="M439" s="214">
        <f t="shared" si="216"/>
        <v>0</v>
      </c>
      <c r="N439" s="214">
        <f t="shared" si="216"/>
        <v>0</v>
      </c>
      <c r="O439" s="214">
        <f t="shared" si="216"/>
        <v>0</v>
      </c>
      <c r="P439" s="214">
        <f t="shared" si="216"/>
        <v>0</v>
      </c>
      <c r="Q439" s="214">
        <f t="shared" si="216"/>
        <v>0</v>
      </c>
      <c r="R439" s="214">
        <f t="shared" si="216"/>
        <v>0</v>
      </c>
      <c r="S439" s="214">
        <f t="shared" si="216"/>
        <v>0</v>
      </c>
      <c r="T439" s="214">
        <f t="shared" si="216"/>
        <v>0</v>
      </c>
      <c r="U439" s="214">
        <f t="shared" si="216"/>
        <v>0</v>
      </c>
      <c r="V439" s="214">
        <f t="shared" si="216"/>
        <v>0</v>
      </c>
      <c r="W439" s="214">
        <f t="shared" si="216"/>
        <v>0</v>
      </c>
      <c r="X439" s="214">
        <f t="shared" si="216"/>
        <v>0</v>
      </c>
      <c r="Y439" s="214">
        <f t="shared" si="216"/>
        <v>0</v>
      </c>
      <c r="Z439" s="214">
        <f t="shared" si="216"/>
        <v>0</v>
      </c>
      <c r="AA439" s="214">
        <f t="shared" si="216"/>
        <v>0</v>
      </c>
      <c r="AB439" s="214">
        <f t="shared" si="216"/>
        <v>0</v>
      </c>
      <c r="AC439" s="214">
        <f t="shared" si="216"/>
        <v>0</v>
      </c>
      <c r="AD439" s="214">
        <f t="shared" si="216"/>
        <v>0</v>
      </c>
      <c r="AE439" s="214">
        <f t="shared" si="216"/>
        <v>0</v>
      </c>
      <c r="AF439" s="214">
        <f t="shared" si="216"/>
        <v>0</v>
      </c>
      <c r="AG439" s="214">
        <f t="shared" si="216"/>
        <v>0</v>
      </c>
      <c r="AH439" s="214">
        <f t="shared" si="216"/>
        <v>0</v>
      </c>
      <c r="AI439" s="214">
        <f t="shared" si="216"/>
        <v>0</v>
      </c>
      <c r="AJ439" s="214">
        <f t="shared" si="216"/>
        <v>0</v>
      </c>
      <c r="AK439" s="214">
        <f t="shared" si="216"/>
        <v>0</v>
      </c>
      <c r="AL439" s="214">
        <f t="shared" si="216"/>
        <v>0</v>
      </c>
      <c r="AM439" s="214">
        <f t="shared" si="216"/>
        <v>0</v>
      </c>
      <c r="AN439" s="214">
        <f t="shared" si="216"/>
        <v>0</v>
      </c>
      <c r="AO439" s="214">
        <f t="shared" si="216"/>
        <v>0</v>
      </c>
      <c r="AP439" s="214">
        <f t="shared" si="216"/>
        <v>0</v>
      </c>
    </row>
    <row r="440" spans="1:42" s="16" customFormat="1" x14ac:dyDescent="0.2">
      <c r="A440" s="39"/>
      <c r="B440" s="19"/>
      <c r="C440" s="214"/>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row>
    <row r="441" spans="1:42" x14ac:dyDescent="0.2">
      <c r="A441" s="30" t="s">
        <v>92</v>
      </c>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75</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C443" s="214">
        <f t="shared" ref="C443:AP443" si="217">C309</f>
        <v>0</v>
      </c>
      <c r="D443" s="213">
        <f t="shared" si="217"/>
        <v>0</v>
      </c>
      <c r="E443" s="213">
        <f t="shared" si="217"/>
        <v>0</v>
      </c>
      <c r="F443" s="213">
        <f t="shared" si="217"/>
        <v>0</v>
      </c>
      <c r="G443" s="213">
        <f t="shared" si="217"/>
        <v>0</v>
      </c>
      <c r="H443" s="213">
        <f t="shared" si="217"/>
        <v>0</v>
      </c>
      <c r="I443" s="213">
        <f t="shared" si="217"/>
        <v>0</v>
      </c>
      <c r="J443" s="213">
        <f t="shared" si="217"/>
        <v>0</v>
      </c>
      <c r="K443" s="213">
        <f t="shared" si="217"/>
        <v>0</v>
      </c>
      <c r="L443" s="213">
        <f t="shared" si="217"/>
        <v>0</v>
      </c>
      <c r="M443" s="213">
        <f t="shared" si="217"/>
        <v>0</v>
      </c>
      <c r="N443" s="213">
        <f t="shared" si="217"/>
        <v>0</v>
      </c>
      <c r="O443" s="213">
        <f t="shared" si="217"/>
        <v>0</v>
      </c>
      <c r="P443" s="213">
        <f t="shared" si="217"/>
        <v>0</v>
      </c>
      <c r="Q443" s="213">
        <f t="shared" si="217"/>
        <v>0</v>
      </c>
      <c r="R443" s="213">
        <f t="shared" si="217"/>
        <v>0</v>
      </c>
      <c r="S443" s="213">
        <f t="shared" si="217"/>
        <v>0</v>
      </c>
      <c r="T443" s="213">
        <f t="shared" si="217"/>
        <v>0</v>
      </c>
      <c r="U443" s="213">
        <f t="shared" si="217"/>
        <v>0</v>
      </c>
      <c r="V443" s="213">
        <f t="shared" si="217"/>
        <v>0</v>
      </c>
      <c r="W443" s="213">
        <f t="shared" si="217"/>
        <v>0</v>
      </c>
      <c r="X443" s="213">
        <f t="shared" si="217"/>
        <v>0</v>
      </c>
      <c r="Y443" s="213">
        <f t="shared" si="217"/>
        <v>0</v>
      </c>
      <c r="Z443" s="213">
        <f t="shared" si="217"/>
        <v>0</v>
      </c>
      <c r="AA443" s="213">
        <f t="shared" si="217"/>
        <v>0</v>
      </c>
      <c r="AB443" s="213">
        <f t="shared" si="217"/>
        <v>0</v>
      </c>
      <c r="AC443" s="213">
        <f t="shared" si="217"/>
        <v>0</v>
      </c>
      <c r="AD443" s="213">
        <f t="shared" si="217"/>
        <v>0</v>
      </c>
      <c r="AE443" s="213">
        <f t="shared" si="217"/>
        <v>0</v>
      </c>
      <c r="AF443" s="213">
        <f t="shared" si="217"/>
        <v>0</v>
      </c>
      <c r="AG443" s="213">
        <f t="shared" si="217"/>
        <v>0</v>
      </c>
      <c r="AH443" s="213">
        <f t="shared" si="217"/>
        <v>0</v>
      </c>
      <c r="AI443" s="213">
        <f t="shared" si="217"/>
        <v>0</v>
      </c>
      <c r="AJ443" s="213">
        <f t="shared" si="217"/>
        <v>0</v>
      </c>
      <c r="AK443" s="213">
        <f t="shared" si="217"/>
        <v>0</v>
      </c>
      <c r="AL443" s="213">
        <f t="shared" si="217"/>
        <v>0</v>
      </c>
      <c r="AM443" s="213">
        <f t="shared" si="217"/>
        <v>0</v>
      </c>
      <c r="AN443" s="213">
        <f t="shared" si="217"/>
        <v>0</v>
      </c>
      <c r="AO443" s="213">
        <f t="shared" si="217"/>
        <v>0</v>
      </c>
      <c r="AP443" s="213">
        <f t="shared" si="217"/>
        <v>0</v>
      </c>
    </row>
    <row r="444" spans="1:42" x14ac:dyDescent="0.2">
      <c r="A444" s="16">
        <f>A443+1</f>
        <v>2</v>
      </c>
      <c r="C444" s="214">
        <f t="shared" ref="C444:AP444" si="218">C310</f>
        <v>0</v>
      </c>
      <c r="D444" s="213">
        <f t="shared" si="218"/>
        <v>0</v>
      </c>
      <c r="E444" s="213">
        <f t="shared" si="218"/>
        <v>0</v>
      </c>
      <c r="F444" s="213">
        <f t="shared" si="218"/>
        <v>0</v>
      </c>
      <c r="G444" s="213">
        <f t="shared" si="218"/>
        <v>0</v>
      </c>
      <c r="H444" s="213">
        <f t="shared" si="218"/>
        <v>0</v>
      </c>
      <c r="I444" s="213">
        <f t="shared" si="218"/>
        <v>0</v>
      </c>
      <c r="J444" s="213">
        <f t="shared" si="218"/>
        <v>0</v>
      </c>
      <c r="K444" s="213">
        <f t="shared" si="218"/>
        <v>0</v>
      </c>
      <c r="L444" s="213">
        <f t="shared" si="218"/>
        <v>0</v>
      </c>
      <c r="M444" s="213">
        <f t="shared" si="218"/>
        <v>0</v>
      </c>
      <c r="N444" s="213">
        <f t="shared" si="218"/>
        <v>0</v>
      </c>
      <c r="O444" s="213">
        <f t="shared" si="218"/>
        <v>0</v>
      </c>
      <c r="P444" s="213">
        <f t="shared" si="218"/>
        <v>0</v>
      </c>
      <c r="Q444" s="213">
        <f t="shared" si="218"/>
        <v>0</v>
      </c>
      <c r="R444" s="213">
        <f t="shared" si="218"/>
        <v>0</v>
      </c>
      <c r="S444" s="213">
        <f t="shared" si="218"/>
        <v>0</v>
      </c>
      <c r="T444" s="213">
        <f t="shared" si="218"/>
        <v>0</v>
      </c>
      <c r="U444" s="213">
        <f t="shared" si="218"/>
        <v>0</v>
      </c>
      <c r="V444" s="213">
        <f t="shared" si="218"/>
        <v>0</v>
      </c>
      <c r="W444" s="213">
        <f t="shared" si="218"/>
        <v>0</v>
      </c>
      <c r="X444" s="213">
        <f t="shared" si="218"/>
        <v>0</v>
      </c>
      <c r="Y444" s="213">
        <f t="shared" si="218"/>
        <v>0</v>
      </c>
      <c r="Z444" s="213">
        <f t="shared" si="218"/>
        <v>0</v>
      </c>
      <c r="AA444" s="213">
        <f t="shared" si="218"/>
        <v>0</v>
      </c>
      <c r="AB444" s="213">
        <f t="shared" si="218"/>
        <v>0</v>
      </c>
      <c r="AC444" s="213">
        <f t="shared" si="218"/>
        <v>0</v>
      </c>
      <c r="AD444" s="213">
        <f t="shared" si="218"/>
        <v>0</v>
      </c>
      <c r="AE444" s="213">
        <f t="shared" si="218"/>
        <v>0</v>
      </c>
      <c r="AF444" s="213">
        <f t="shared" si="218"/>
        <v>0</v>
      </c>
      <c r="AG444" s="213">
        <f t="shared" si="218"/>
        <v>0</v>
      </c>
      <c r="AH444" s="213">
        <f t="shared" si="218"/>
        <v>0</v>
      </c>
      <c r="AI444" s="213">
        <f t="shared" si="218"/>
        <v>0</v>
      </c>
      <c r="AJ444" s="213">
        <f t="shared" si="218"/>
        <v>0</v>
      </c>
      <c r="AK444" s="213">
        <f t="shared" si="218"/>
        <v>0</v>
      </c>
      <c r="AL444" s="213">
        <f t="shared" si="218"/>
        <v>0</v>
      </c>
      <c r="AM444" s="213">
        <f t="shared" si="218"/>
        <v>0</v>
      </c>
      <c r="AN444" s="213">
        <f t="shared" si="218"/>
        <v>0</v>
      </c>
      <c r="AO444" s="213">
        <f t="shared" si="218"/>
        <v>0</v>
      </c>
      <c r="AP444" s="213">
        <f t="shared" si="218"/>
        <v>0</v>
      </c>
    </row>
    <row r="445" spans="1:42" x14ac:dyDescent="0.2">
      <c r="A445" s="16">
        <f t="shared" ref="A445:A450" si="219">A444+1</f>
        <v>3</v>
      </c>
      <c r="C445" s="214">
        <f t="shared" ref="C445:AP445" si="220">C311</f>
        <v>0</v>
      </c>
      <c r="D445" s="213">
        <f t="shared" si="220"/>
        <v>0</v>
      </c>
      <c r="E445" s="213">
        <f t="shared" si="220"/>
        <v>0</v>
      </c>
      <c r="F445" s="213">
        <f t="shared" si="220"/>
        <v>0</v>
      </c>
      <c r="G445" s="213">
        <f t="shared" si="220"/>
        <v>0</v>
      </c>
      <c r="H445" s="213">
        <f t="shared" si="220"/>
        <v>0</v>
      </c>
      <c r="I445" s="213">
        <f t="shared" si="220"/>
        <v>0</v>
      </c>
      <c r="J445" s="213">
        <f t="shared" si="220"/>
        <v>0</v>
      </c>
      <c r="K445" s="213">
        <f t="shared" si="220"/>
        <v>0</v>
      </c>
      <c r="L445" s="213">
        <f t="shared" si="220"/>
        <v>0</v>
      </c>
      <c r="M445" s="213">
        <f t="shared" si="220"/>
        <v>0</v>
      </c>
      <c r="N445" s="213">
        <f t="shared" si="220"/>
        <v>0</v>
      </c>
      <c r="O445" s="213">
        <f t="shared" si="220"/>
        <v>0</v>
      </c>
      <c r="P445" s="213">
        <f t="shared" si="220"/>
        <v>0</v>
      </c>
      <c r="Q445" s="213">
        <f t="shared" si="220"/>
        <v>0</v>
      </c>
      <c r="R445" s="213">
        <f t="shared" si="220"/>
        <v>0</v>
      </c>
      <c r="S445" s="213">
        <f t="shared" si="220"/>
        <v>0</v>
      </c>
      <c r="T445" s="213">
        <f t="shared" si="220"/>
        <v>0</v>
      </c>
      <c r="U445" s="213">
        <f t="shared" si="220"/>
        <v>0</v>
      </c>
      <c r="V445" s="213">
        <f t="shared" si="220"/>
        <v>0</v>
      </c>
      <c r="W445" s="213">
        <f t="shared" si="220"/>
        <v>0</v>
      </c>
      <c r="X445" s="213">
        <f t="shared" si="220"/>
        <v>0</v>
      </c>
      <c r="Y445" s="213">
        <f t="shared" si="220"/>
        <v>0</v>
      </c>
      <c r="Z445" s="213">
        <f t="shared" si="220"/>
        <v>0</v>
      </c>
      <c r="AA445" s="213">
        <f t="shared" si="220"/>
        <v>0</v>
      </c>
      <c r="AB445" s="213">
        <f t="shared" si="220"/>
        <v>0</v>
      </c>
      <c r="AC445" s="213">
        <f t="shared" si="220"/>
        <v>0</v>
      </c>
      <c r="AD445" s="213">
        <f t="shared" si="220"/>
        <v>0</v>
      </c>
      <c r="AE445" s="213">
        <f t="shared" si="220"/>
        <v>0</v>
      </c>
      <c r="AF445" s="213">
        <f t="shared" si="220"/>
        <v>0</v>
      </c>
      <c r="AG445" s="213">
        <f t="shared" si="220"/>
        <v>0</v>
      </c>
      <c r="AH445" s="213">
        <f t="shared" si="220"/>
        <v>0</v>
      </c>
      <c r="AI445" s="213">
        <f t="shared" si="220"/>
        <v>0</v>
      </c>
      <c r="AJ445" s="213">
        <f t="shared" si="220"/>
        <v>0</v>
      </c>
      <c r="AK445" s="213">
        <f t="shared" si="220"/>
        <v>0</v>
      </c>
      <c r="AL445" s="213">
        <f t="shared" si="220"/>
        <v>0</v>
      </c>
      <c r="AM445" s="213">
        <f t="shared" si="220"/>
        <v>0</v>
      </c>
      <c r="AN445" s="213">
        <f t="shared" si="220"/>
        <v>0</v>
      </c>
      <c r="AO445" s="213">
        <f t="shared" si="220"/>
        <v>0</v>
      </c>
      <c r="AP445" s="213">
        <f t="shared" si="220"/>
        <v>0</v>
      </c>
    </row>
    <row r="446" spans="1:42" x14ac:dyDescent="0.2">
      <c r="A446" s="16">
        <f t="shared" si="219"/>
        <v>4</v>
      </c>
      <c r="C446" s="214">
        <f t="shared" ref="C446:AP446" si="221">C312</f>
        <v>0</v>
      </c>
      <c r="D446" s="213">
        <f t="shared" si="221"/>
        <v>0</v>
      </c>
      <c r="E446" s="213">
        <f t="shared" si="221"/>
        <v>0</v>
      </c>
      <c r="F446" s="213">
        <f t="shared" si="221"/>
        <v>0</v>
      </c>
      <c r="G446" s="213">
        <f t="shared" si="221"/>
        <v>0</v>
      </c>
      <c r="H446" s="213">
        <f t="shared" si="221"/>
        <v>0</v>
      </c>
      <c r="I446" s="213">
        <f t="shared" si="221"/>
        <v>0</v>
      </c>
      <c r="J446" s="213">
        <f t="shared" si="221"/>
        <v>0</v>
      </c>
      <c r="K446" s="213">
        <f t="shared" si="221"/>
        <v>0</v>
      </c>
      <c r="L446" s="213">
        <f t="shared" si="221"/>
        <v>0</v>
      </c>
      <c r="M446" s="213">
        <f t="shared" si="221"/>
        <v>0</v>
      </c>
      <c r="N446" s="213">
        <f t="shared" si="221"/>
        <v>0</v>
      </c>
      <c r="O446" s="213">
        <f t="shared" si="221"/>
        <v>0</v>
      </c>
      <c r="P446" s="213">
        <f t="shared" si="221"/>
        <v>0</v>
      </c>
      <c r="Q446" s="213">
        <f t="shared" si="221"/>
        <v>0</v>
      </c>
      <c r="R446" s="213">
        <f t="shared" si="221"/>
        <v>0</v>
      </c>
      <c r="S446" s="213">
        <f t="shared" si="221"/>
        <v>0</v>
      </c>
      <c r="T446" s="213">
        <f t="shared" si="221"/>
        <v>0</v>
      </c>
      <c r="U446" s="213">
        <f t="shared" si="221"/>
        <v>0</v>
      </c>
      <c r="V446" s="213">
        <f t="shared" si="221"/>
        <v>0</v>
      </c>
      <c r="W446" s="213">
        <f t="shared" si="221"/>
        <v>0</v>
      </c>
      <c r="X446" s="213">
        <f t="shared" si="221"/>
        <v>0</v>
      </c>
      <c r="Y446" s="213">
        <f t="shared" si="221"/>
        <v>0</v>
      </c>
      <c r="Z446" s="213">
        <f t="shared" si="221"/>
        <v>0</v>
      </c>
      <c r="AA446" s="213">
        <f t="shared" si="221"/>
        <v>0</v>
      </c>
      <c r="AB446" s="213">
        <f t="shared" si="221"/>
        <v>0</v>
      </c>
      <c r="AC446" s="213">
        <f t="shared" si="221"/>
        <v>0</v>
      </c>
      <c r="AD446" s="213">
        <f t="shared" si="221"/>
        <v>0</v>
      </c>
      <c r="AE446" s="213">
        <f t="shared" si="221"/>
        <v>0</v>
      </c>
      <c r="AF446" s="213">
        <f t="shared" si="221"/>
        <v>0</v>
      </c>
      <c r="AG446" s="213">
        <f t="shared" si="221"/>
        <v>0</v>
      </c>
      <c r="AH446" s="213">
        <f t="shared" si="221"/>
        <v>0</v>
      </c>
      <c r="AI446" s="213">
        <f t="shared" si="221"/>
        <v>0</v>
      </c>
      <c r="AJ446" s="213">
        <f t="shared" si="221"/>
        <v>0</v>
      </c>
      <c r="AK446" s="213">
        <f t="shared" si="221"/>
        <v>0</v>
      </c>
      <c r="AL446" s="213">
        <f t="shared" si="221"/>
        <v>0</v>
      </c>
      <c r="AM446" s="213">
        <f t="shared" si="221"/>
        <v>0</v>
      </c>
      <c r="AN446" s="213">
        <f t="shared" si="221"/>
        <v>0</v>
      </c>
      <c r="AO446" s="213">
        <f t="shared" si="221"/>
        <v>0</v>
      </c>
      <c r="AP446" s="213">
        <f t="shared" si="221"/>
        <v>0</v>
      </c>
    </row>
    <row r="447" spans="1:42" x14ac:dyDescent="0.2">
      <c r="A447" s="16">
        <f t="shared" si="219"/>
        <v>5</v>
      </c>
      <c r="C447" s="214">
        <f t="shared" ref="C447:AP447" si="222">C313</f>
        <v>0</v>
      </c>
      <c r="D447" s="213">
        <f t="shared" si="222"/>
        <v>0</v>
      </c>
      <c r="E447" s="213">
        <f t="shared" si="222"/>
        <v>0</v>
      </c>
      <c r="F447" s="213">
        <f t="shared" si="222"/>
        <v>0</v>
      </c>
      <c r="G447" s="213">
        <f t="shared" si="222"/>
        <v>0</v>
      </c>
      <c r="H447" s="213">
        <f t="shared" si="222"/>
        <v>0</v>
      </c>
      <c r="I447" s="213">
        <f t="shared" si="222"/>
        <v>0</v>
      </c>
      <c r="J447" s="213">
        <f t="shared" si="222"/>
        <v>0</v>
      </c>
      <c r="K447" s="213">
        <f t="shared" si="222"/>
        <v>0</v>
      </c>
      <c r="L447" s="213">
        <f t="shared" si="222"/>
        <v>0</v>
      </c>
      <c r="M447" s="213">
        <f t="shared" si="222"/>
        <v>0</v>
      </c>
      <c r="N447" s="213">
        <f t="shared" si="222"/>
        <v>0</v>
      </c>
      <c r="O447" s="213">
        <f t="shared" si="222"/>
        <v>0</v>
      </c>
      <c r="P447" s="213">
        <f t="shared" si="222"/>
        <v>0</v>
      </c>
      <c r="Q447" s="213">
        <f t="shared" si="222"/>
        <v>0</v>
      </c>
      <c r="R447" s="213">
        <f t="shared" si="222"/>
        <v>0</v>
      </c>
      <c r="S447" s="213">
        <f t="shared" si="222"/>
        <v>0</v>
      </c>
      <c r="T447" s="213">
        <f t="shared" si="222"/>
        <v>0</v>
      </c>
      <c r="U447" s="213">
        <f t="shared" si="222"/>
        <v>0</v>
      </c>
      <c r="V447" s="213">
        <f t="shared" si="222"/>
        <v>0</v>
      </c>
      <c r="W447" s="213">
        <f t="shared" si="222"/>
        <v>0</v>
      </c>
      <c r="X447" s="213">
        <f t="shared" si="222"/>
        <v>0</v>
      </c>
      <c r="Y447" s="213">
        <f t="shared" si="222"/>
        <v>0</v>
      </c>
      <c r="Z447" s="213">
        <f t="shared" si="222"/>
        <v>0</v>
      </c>
      <c r="AA447" s="213">
        <f t="shared" si="222"/>
        <v>0</v>
      </c>
      <c r="AB447" s="213">
        <f t="shared" si="222"/>
        <v>0</v>
      </c>
      <c r="AC447" s="213">
        <f t="shared" si="222"/>
        <v>0</v>
      </c>
      <c r="AD447" s="213">
        <f t="shared" si="222"/>
        <v>0</v>
      </c>
      <c r="AE447" s="213">
        <f t="shared" si="222"/>
        <v>0</v>
      </c>
      <c r="AF447" s="213">
        <f t="shared" si="222"/>
        <v>0</v>
      </c>
      <c r="AG447" s="213">
        <f t="shared" si="222"/>
        <v>0</v>
      </c>
      <c r="AH447" s="213">
        <f t="shared" si="222"/>
        <v>0</v>
      </c>
      <c r="AI447" s="213">
        <f t="shared" si="222"/>
        <v>0</v>
      </c>
      <c r="AJ447" s="213">
        <f t="shared" si="222"/>
        <v>0</v>
      </c>
      <c r="AK447" s="213">
        <f t="shared" si="222"/>
        <v>0</v>
      </c>
      <c r="AL447" s="213">
        <f t="shared" si="222"/>
        <v>0</v>
      </c>
      <c r="AM447" s="213">
        <f t="shared" si="222"/>
        <v>0</v>
      </c>
      <c r="AN447" s="213">
        <f t="shared" si="222"/>
        <v>0</v>
      </c>
      <c r="AO447" s="213">
        <f t="shared" si="222"/>
        <v>0</v>
      </c>
      <c r="AP447" s="213">
        <f t="shared" si="222"/>
        <v>0</v>
      </c>
    </row>
    <row r="448" spans="1:42" x14ac:dyDescent="0.2">
      <c r="A448" s="16">
        <f t="shared" si="219"/>
        <v>6</v>
      </c>
      <c r="C448" s="214">
        <f t="shared" ref="C448:AP448" si="223">C314</f>
        <v>0</v>
      </c>
      <c r="D448" s="213">
        <f t="shared" si="223"/>
        <v>0</v>
      </c>
      <c r="E448" s="213">
        <f t="shared" si="223"/>
        <v>0</v>
      </c>
      <c r="F448" s="213">
        <f t="shared" si="223"/>
        <v>0</v>
      </c>
      <c r="G448" s="213">
        <f t="shared" si="223"/>
        <v>0</v>
      </c>
      <c r="H448" s="213">
        <f t="shared" si="223"/>
        <v>0</v>
      </c>
      <c r="I448" s="213">
        <f t="shared" si="223"/>
        <v>0</v>
      </c>
      <c r="J448" s="213">
        <f t="shared" si="223"/>
        <v>0</v>
      </c>
      <c r="K448" s="213">
        <f t="shared" si="223"/>
        <v>0</v>
      </c>
      <c r="L448" s="213">
        <f t="shared" si="223"/>
        <v>0</v>
      </c>
      <c r="M448" s="213">
        <f t="shared" si="223"/>
        <v>0</v>
      </c>
      <c r="N448" s="213">
        <f t="shared" si="223"/>
        <v>0</v>
      </c>
      <c r="O448" s="213">
        <f t="shared" si="223"/>
        <v>0</v>
      </c>
      <c r="P448" s="213">
        <f t="shared" si="223"/>
        <v>0</v>
      </c>
      <c r="Q448" s="213">
        <f t="shared" si="223"/>
        <v>0</v>
      </c>
      <c r="R448" s="213">
        <f t="shared" si="223"/>
        <v>0</v>
      </c>
      <c r="S448" s="213">
        <f t="shared" si="223"/>
        <v>0</v>
      </c>
      <c r="T448" s="213">
        <f t="shared" si="223"/>
        <v>0</v>
      </c>
      <c r="U448" s="213">
        <f t="shared" si="223"/>
        <v>0</v>
      </c>
      <c r="V448" s="213">
        <f t="shared" si="223"/>
        <v>0</v>
      </c>
      <c r="W448" s="213">
        <f t="shared" si="223"/>
        <v>0</v>
      </c>
      <c r="X448" s="213">
        <f t="shared" si="223"/>
        <v>0</v>
      </c>
      <c r="Y448" s="213">
        <f t="shared" si="223"/>
        <v>0</v>
      </c>
      <c r="Z448" s="213">
        <f t="shared" si="223"/>
        <v>0</v>
      </c>
      <c r="AA448" s="213">
        <f t="shared" si="223"/>
        <v>0</v>
      </c>
      <c r="AB448" s="213">
        <f t="shared" si="223"/>
        <v>0</v>
      </c>
      <c r="AC448" s="213">
        <f t="shared" si="223"/>
        <v>0</v>
      </c>
      <c r="AD448" s="213">
        <f t="shared" si="223"/>
        <v>0</v>
      </c>
      <c r="AE448" s="213">
        <f t="shared" si="223"/>
        <v>0</v>
      </c>
      <c r="AF448" s="213">
        <f t="shared" si="223"/>
        <v>0</v>
      </c>
      <c r="AG448" s="213">
        <f t="shared" si="223"/>
        <v>0</v>
      </c>
      <c r="AH448" s="213">
        <f t="shared" si="223"/>
        <v>0</v>
      </c>
      <c r="AI448" s="213">
        <f t="shared" si="223"/>
        <v>0</v>
      </c>
      <c r="AJ448" s="213">
        <f t="shared" si="223"/>
        <v>0</v>
      </c>
      <c r="AK448" s="213">
        <f t="shared" si="223"/>
        <v>0</v>
      </c>
      <c r="AL448" s="213">
        <f t="shared" si="223"/>
        <v>0</v>
      </c>
      <c r="AM448" s="213">
        <f t="shared" si="223"/>
        <v>0</v>
      </c>
      <c r="AN448" s="213">
        <f t="shared" si="223"/>
        <v>0</v>
      </c>
      <c r="AO448" s="213">
        <f t="shared" si="223"/>
        <v>0</v>
      </c>
      <c r="AP448" s="213">
        <f t="shared" si="223"/>
        <v>0</v>
      </c>
    </row>
    <row r="449" spans="1:42" x14ac:dyDescent="0.2">
      <c r="A449" s="16">
        <f t="shared" si="219"/>
        <v>7</v>
      </c>
      <c r="C449" s="214">
        <f t="shared" ref="C449:AP449" si="224">C315</f>
        <v>0</v>
      </c>
      <c r="D449" s="213">
        <f t="shared" si="224"/>
        <v>0</v>
      </c>
      <c r="E449" s="213">
        <f t="shared" si="224"/>
        <v>0</v>
      </c>
      <c r="F449" s="213">
        <f t="shared" si="224"/>
        <v>0</v>
      </c>
      <c r="G449" s="213">
        <f t="shared" si="224"/>
        <v>0</v>
      </c>
      <c r="H449" s="213">
        <f t="shared" si="224"/>
        <v>0</v>
      </c>
      <c r="I449" s="213">
        <f t="shared" si="224"/>
        <v>0</v>
      </c>
      <c r="J449" s="213">
        <f t="shared" si="224"/>
        <v>0</v>
      </c>
      <c r="K449" s="213">
        <f t="shared" si="224"/>
        <v>0</v>
      </c>
      <c r="L449" s="213">
        <f t="shared" si="224"/>
        <v>0</v>
      </c>
      <c r="M449" s="213">
        <f t="shared" si="224"/>
        <v>0</v>
      </c>
      <c r="N449" s="213">
        <f t="shared" si="224"/>
        <v>0</v>
      </c>
      <c r="O449" s="213">
        <f t="shared" si="224"/>
        <v>0</v>
      </c>
      <c r="P449" s="213">
        <f t="shared" si="224"/>
        <v>0</v>
      </c>
      <c r="Q449" s="213">
        <f t="shared" si="224"/>
        <v>0</v>
      </c>
      <c r="R449" s="213">
        <f t="shared" si="224"/>
        <v>0</v>
      </c>
      <c r="S449" s="213">
        <f t="shared" si="224"/>
        <v>0</v>
      </c>
      <c r="T449" s="213">
        <f t="shared" si="224"/>
        <v>0</v>
      </c>
      <c r="U449" s="213">
        <f t="shared" si="224"/>
        <v>0</v>
      </c>
      <c r="V449" s="213">
        <f t="shared" si="224"/>
        <v>0</v>
      </c>
      <c r="W449" s="213">
        <f t="shared" si="224"/>
        <v>0</v>
      </c>
      <c r="X449" s="213">
        <f t="shared" si="224"/>
        <v>0</v>
      </c>
      <c r="Y449" s="213">
        <f t="shared" si="224"/>
        <v>0</v>
      </c>
      <c r="Z449" s="213">
        <f t="shared" si="224"/>
        <v>0</v>
      </c>
      <c r="AA449" s="213">
        <f t="shared" si="224"/>
        <v>0</v>
      </c>
      <c r="AB449" s="213">
        <f t="shared" si="224"/>
        <v>0</v>
      </c>
      <c r="AC449" s="213">
        <f t="shared" si="224"/>
        <v>0</v>
      </c>
      <c r="AD449" s="213">
        <f t="shared" si="224"/>
        <v>0</v>
      </c>
      <c r="AE449" s="213">
        <f t="shared" si="224"/>
        <v>0</v>
      </c>
      <c r="AF449" s="213">
        <f t="shared" si="224"/>
        <v>0</v>
      </c>
      <c r="AG449" s="213">
        <f t="shared" si="224"/>
        <v>0</v>
      </c>
      <c r="AH449" s="213">
        <f t="shared" si="224"/>
        <v>0</v>
      </c>
      <c r="AI449" s="213">
        <f t="shared" si="224"/>
        <v>0</v>
      </c>
      <c r="AJ449" s="213">
        <f t="shared" si="224"/>
        <v>0</v>
      </c>
      <c r="AK449" s="213">
        <f t="shared" si="224"/>
        <v>0</v>
      </c>
      <c r="AL449" s="213">
        <f t="shared" si="224"/>
        <v>0</v>
      </c>
      <c r="AM449" s="213">
        <f t="shared" si="224"/>
        <v>0</v>
      </c>
      <c r="AN449" s="213">
        <f t="shared" si="224"/>
        <v>0</v>
      </c>
      <c r="AO449" s="213">
        <f t="shared" si="224"/>
        <v>0</v>
      </c>
      <c r="AP449" s="213">
        <f t="shared" si="224"/>
        <v>0</v>
      </c>
    </row>
    <row r="450" spans="1:42" x14ac:dyDescent="0.2">
      <c r="A450" s="16">
        <f t="shared" si="219"/>
        <v>8</v>
      </c>
      <c r="C450" s="214">
        <f t="shared" ref="C450:AP450" si="225">C316</f>
        <v>0</v>
      </c>
      <c r="D450" s="213">
        <f t="shared" si="225"/>
        <v>0</v>
      </c>
      <c r="E450" s="213">
        <f t="shared" si="225"/>
        <v>0</v>
      </c>
      <c r="F450" s="213">
        <f t="shared" si="225"/>
        <v>0</v>
      </c>
      <c r="G450" s="213">
        <f t="shared" si="225"/>
        <v>0</v>
      </c>
      <c r="H450" s="213">
        <f t="shared" si="225"/>
        <v>0</v>
      </c>
      <c r="I450" s="213">
        <f t="shared" si="225"/>
        <v>0</v>
      </c>
      <c r="J450" s="213">
        <f t="shared" si="225"/>
        <v>0</v>
      </c>
      <c r="K450" s="213">
        <f t="shared" si="225"/>
        <v>0</v>
      </c>
      <c r="L450" s="213">
        <f t="shared" si="225"/>
        <v>0</v>
      </c>
      <c r="M450" s="213">
        <f t="shared" si="225"/>
        <v>0</v>
      </c>
      <c r="N450" s="213">
        <f t="shared" si="225"/>
        <v>0</v>
      </c>
      <c r="O450" s="213">
        <f t="shared" si="225"/>
        <v>0</v>
      </c>
      <c r="P450" s="213">
        <f t="shared" si="225"/>
        <v>0</v>
      </c>
      <c r="Q450" s="213">
        <f t="shared" si="225"/>
        <v>0</v>
      </c>
      <c r="R450" s="213">
        <f t="shared" si="225"/>
        <v>0</v>
      </c>
      <c r="S450" s="213">
        <f t="shared" si="225"/>
        <v>0</v>
      </c>
      <c r="T450" s="213">
        <f t="shared" si="225"/>
        <v>0</v>
      </c>
      <c r="U450" s="213">
        <f t="shared" si="225"/>
        <v>0</v>
      </c>
      <c r="V450" s="213">
        <f t="shared" si="225"/>
        <v>0</v>
      </c>
      <c r="W450" s="213">
        <f t="shared" si="225"/>
        <v>0</v>
      </c>
      <c r="X450" s="213">
        <f t="shared" si="225"/>
        <v>0</v>
      </c>
      <c r="Y450" s="213">
        <f t="shared" si="225"/>
        <v>0</v>
      </c>
      <c r="Z450" s="213">
        <f t="shared" si="225"/>
        <v>0</v>
      </c>
      <c r="AA450" s="213">
        <f t="shared" si="225"/>
        <v>0</v>
      </c>
      <c r="AB450" s="213">
        <f t="shared" si="225"/>
        <v>0</v>
      </c>
      <c r="AC450" s="213">
        <f t="shared" si="225"/>
        <v>0</v>
      </c>
      <c r="AD450" s="213">
        <f t="shared" si="225"/>
        <v>0</v>
      </c>
      <c r="AE450" s="213">
        <f t="shared" si="225"/>
        <v>0</v>
      </c>
      <c r="AF450" s="213">
        <f t="shared" si="225"/>
        <v>0</v>
      </c>
      <c r="AG450" s="213">
        <f t="shared" si="225"/>
        <v>0</v>
      </c>
      <c r="AH450" s="213">
        <f t="shared" si="225"/>
        <v>0</v>
      </c>
      <c r="AI450" s="213">
        <f t="shared" si="225"/>
        <v>0</v>
      </c>
      <c r="AJ450" s="213">
        <f t="shared" si="225"/>
        <v>0</v>
      </c>
      <c r="AK450" s="213">
        <f t="shared" si="225"/>
        <v>0</v>
      </c>
      <c r="AL450" s="213">
        <f t="shared" si="225"/>
        <v>0</v>
      </c>
      <c r="AM450" s="213">
        <f t="shared" si="225"/>
        <v>0</v>
      </c>
      <c r="AN450" s="213">
        <f t="shared" si="225"/>
        <v>0</v>
      </c>
      <c r="AO450" s="213">
        <f t="shared" si="225"/>
        <v>0</v>
      </c>
      <c r="AP450" s="213">
        <f t="shared" si="225"/>
        <v>0</v>
      </c>
    </row>
    <row r="451" spans="1:42" x14ac:dyDescent="0.2">
      <c r="A451" s="16">
        <f>A450+1</f>
        <v>9</v>
      </c>
      <c r="C451" s="214">
        <f t="shared" ref="C451:AP451" si="226">C317</f>
        <v>0</v>
      </c>
      <c r="D451" s="213">
        <f t="shared" si="226"/>
        <v>0</v>
      </c>
      <c r="E451" s="213">
        <f t="shared" si="226"/>
        <v>0</v>
      </c>
      <c r="F451" s="213">
        <f t="shared" si="226"/>
        <v>0</v>
      </c>
      <c r="G451" s="213">
        <f t="shared" si="226"/>
        <v>0</v>
      </c>
      <c r="H451" s="213">
        <f t="shared" si="226"/>
        <v>0</v>
      </c>
      <c r="I451" s="213">
        <f t="shared" si="226"/>
        <v>0</v>
      </c>
      <c r="J451" s="213">
        <f t="shared" si="226"/>
        <v>0</v>
      </c>
      <c r="K451" s="213">
        <f t="shared" si="226"/>
        <v>0</v>
      </c>
      <c r="L451" s="213">
        <f t="shared" si="226"/>
        <v>0</v>
      </c>
      <c r="M451" s="213">
        <f t="shared" si="226"/>
        <v>0</v>
      </c>
      <c r="N451" s="213">
        <f t="shared" si="226"/>
        <v>0</v>
      </c>
      <c r="O451" s="213">
        <f t="shared" si="226"/>
        <v>0</v>
      </c>
      <c r="P451" s="213">
        <f t="shared" si="226"/>
        <v>0</v>
      </c>
      <c r="Q451" s="213">
        <f t="shared" si="226"/>
        <v>0</v>
      </c>
      <c r="R451" s="213">
        <f t="shared" si="226"/>
        <v>0</v>
      </c>
      <c r="S451" s="213">
        <f t="shared" si="226"/>
        <v>0</v>
      </c>
      <c r="T451" s="213">
        <f t="shared" si="226"/>
        <v>0</v>
      </c>
      <c r="U451" s="213">
        <f t="shared" si="226"/>
        <v>0</v>
      </c>
      <c r="V451" s="213">
        <f t="shared" si="226"/>
        <v>0</v>
      </c>
      <c r="W451" s="213">
        <f t="shared" si="226"/>
        <v>0</v>
      </c>
      <c r="X451" s="213">
        <f t="shared" si="226"/>
        <v>0</v>
      </c>
      <c r="Y451" s="213">
        <f t="shared" si="226"/>
        <v>0</v>
      </c>
      <c r="Z451" s="213">
        <f t="shared" si="226"/>
        <v>0</v>
      </c>
      <c r="AA451" s="213">
        <f t="shared" si="226"/>
        <v>0</v>
      </c>
      <c r="AB451" s="213">
        <f t="shared" si="226"/>
        <v>0</v>
      </c>
      <c r="AC451" s="213">
        <f t="shared" si="226"/>
        <v>0</v>
      </c>
      <c r="AD451" s="213">
        <f t="shared" si="226"/>
        <v>0</v>
      </c>
      <c r="AE451" s="213">
        <f t="shared" si="226"/>
        <v>0</v>
      </c>
      <c r="AF451" s="213">
        <f t="shared" si="226"/>
        <v>0</v>
      </c>
      <c r="AG451" s="213">
        <f t="shared" si="226"/>
        <v>0</v>
      </c>
      <c r="AH451" s="213">
        <f t="shared" si="226"/>
        <v>0</v>
      </c>
      <c r="AI451" s="213">
        <f t="shared" si="226"/>
        <v>0</v>
      </c>
      <c r="AJ451" s="213">
        <f t="shared" si="226"/>
        <v>0</v>
      </c>
      <c r="AK451" s="213">
        <f t="shared" si="226"/>
        <v>0</v>
      </c>
      <c r="AL451" s="213">
        <f t="shared" si="226"/>
        <v>0</v>
      </c>
      <c r="AM451" s="213">
        <f t="shared" si="226"/>
        <v>0</v>
      </c>
      <c r="AN451" s="213">
        <f t="shared" si="226"/>
        <v>0</v>
      </c>
      <c r="AO451" s="213">
        <f t="shared" si="226"/>
        <v>0</v>
      </c>
      <c r="AP451" s="213">
        <f t="shared" si="226"/>
        <v>0</v>
      </c>
    </row>
    <row r="452" spans="1:42" x14ac:dyDescent="0.2">
      <c r="A452" s="16">
        <f t="shared" ref="A452" si="227">A451+1</f>
        <v>10</v>
      </c>
      <c r="C452" s="214">
        <f t="shared" ref="C452:AP452" si="228">C318</f>
        <v>0</v>
      </c>
      <c r="D452" s="213">
        <f t="shared" si="228"/>
        <v>0</v>
      </c>
      <c r="E452" s="213">
        <f t="shared" si="228"/>
        <v>0</v>
      </c>
      <c r="F452" s="213">
        <f t="shared" si="228"/>
        <v>0</v>
      </c>
      <c r="G452" s="213">
        <f t="shared" si="228"/>
        <v>0</v>
      </c>
      <c r="H452" s="213">
        <f t="shared" si="228"/>
        <v>0</v>
      </c>
      <c r="I452" s="213">
        <f t="shared" si="228"/>
        <v>0</v>
      </c>
      <c r="J452" s="213">
        <f t="shared" si="228"/>
        <v>0</v>
      </c>
      <c r="K452" s="213">
        <f t="shared" si="228"/>
        <v>0</v>
      </c>
      <c r="L452" s="213">
        <f t="shared" si="228"/>
        <v>0</v>
      </c>
      <c r="M452" s="213">
        <f t="shared" si="228"/>
        <v>0</v>
      </c>
      <c r="N452" s="213">
        <f t="shared" si="228"/>
        <v>0</v>
      </c>
      <c r="O452" s="213">
        <f t="shared" si="228"/>
        <v>0</v>
      </c>
      <c r="P452" s="213">
        <f t="shared" si="228"/>
        <v>0</v>
      </c>
      <c r="Q452" s="213">
        <f t="shared" si="228"/>
        <v>0</v>
      </c>
      <c r="R452" s="213">
        <f t="shared" si="228"/>
        <v>0</v>
      </c>
      <c r="S452" s="213">
        <f t="shared" si="228"/>
        <v>0</v>
      </c>
      <c r="T452" s="213">
        <f t="shared" si="228"/>
        <v>0</v>
      </c>
      <c r="U452" s="213">
        <f t="shared" si="228"/>
        <v>0</v>
      </c>
      <c r="V452" s="213">
        <f t="shared" si="228"/>
        <v>0</v>
      </c>
      <c r="W452" s="213">
        <f t="shared" si="228"/>
        <v>0</v>
      </c>
      <c r="X452" s="213">
        <f t="shared" si="228"/>
        <v>0</v>
      </c>
      <c r="Y452" s="213">
        <f t="shared" si="228"/>
        <v>0</v>
      </c>
      <c r="Z452" s="213">
        <f t="shared" si="228"/>
        <v>0</v>
      </c>
      <c r="AA452" s="213">
        <f t="shared" si="228"/>
        <v>0</v>
      </c>
      <c r="AB452" s="213">
        <f t="shared" si="228"/>
        <v>0</v>
      </c>
      <c r="AC452" s="213">
        <f t="shared" si="228"/>
        <v>0</v>
      </c>
      <c r="AD452" s="213">
        <f t="shared" si="228"/>
        <v>0</v>
      </c>
      <c r="AE452" s="213">
        <f t="shared" si="228"/>
        <v>0</v>
      </c>
      <c r="AF452" s="213">
        <f t="shared" si="228"/>
        <v>0</v>
      </c>
      <c r="AG452" s="213">
        <f t="shared" si="228"/>
        <v>0</v>
      </c>
      <c r="AH452" s="213">
        <f t="shared" si="228"/>
        <v>0</v>
      </c>
      <c r="AI452" s="213">
        <f t="shared" si="228"/>
        <v>0</v>
      </c>
      <c r="AJ452" s="213">
        <f t="shared" si="228"/>
        <v>0</v>
      </c>
      <c r="AK452" s="213">
        <f t="shared" si="228"/>
        <v>0</v>
      </c>
      <c r="AL452" s="213">
        <f t="shared" si="228"/>
        <v>0</v>
      </c>
      <c r="AM452" s="213">
        <f t="shared" si="228"/>
        <v>0</v>
      </c>
      <c r="AN452" s="213">
        <f t="shared" si="228"/>
        <v>0</v>
      </c>
      <c r="AO452" s="213">
        <f t="shared" si="228"/>
        <v>0</v>
      </c>
      <c r="AP452" s="213">
        <f t="shared" si="228"/>
        <v>0</v>
      </c>
    </row>
    <row r="453" spans="1:42" x14ac:dyDescent="0.2">
      <c r="A453" s="32"/>
      <c r="C453" s="214"/>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32" t="s">
        <v>79</v>
      </c>
      <c r="C454" s="214"/>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16">
        <v>1</v>
      </c>
      <c r="B455" s="196">
        <f t="shared" ref="B455:B464" si="229">SUM(C455:AP455)</f>
        <v>0</v>
      </c>
      <c r="C455" s="214">
        <f t="shared" ref="C455:AP455" si="230">LOOKUP(C443,$B$412:$AP$412,$B$413:$AP$413)*$B632/100</f>
        <v>0</v>
      </c>
      <c r="D455" s="214">
        <f t="shared" si="230"/>
        <v>0</v>
      </c>
      <c r="E455" s="214">
        <f t="shared" si="230"/>
        <v>0</v>
      </c>
      <c r="F455" s="214">
        <f t="shared" si="230"/>
        <v>0</v>
      </c>
      <c r="G455" s="214">
        <f t="shared" si="230"/>
        <v>0</v>
      </c>
      <c r="H455" s="214">
        <f t="shared" si="230"/>
        <v>0</v>
      </c>
      <c r="I455" s="214">
        <f t="shared" si="230"/>
        <v>0</v>
      </c>
      <c r="J455" s="214">
        <f t="shared" si="230"/>
        <v>0</v>
      </c>
      <c r="K455" s="214">
        <f t="shared" si="230"/>
        <v>0</v>
      </c>
      <c r="L455" s="214">
        <f t="shared" si="230"/>
        <v>0</v>
      </c>
      <c r="M455" s="214">
        <f t="shared" si="230"/>
        <v>0</v>
      </c>
      <c r="N455" s="214">
        <f t="shared" si="230"/>
        <v>0</v>
      </c>
      <c r="O455" s="214">
        <f t="shared" si="230"/>
        <v>0</v>
      </c>
      <c r="P455" s="214">
        <f t="shared" si="230"/>
        <v>0</v>
      </c>
      <c r="Q455" s="214">
        <f t="shared" si="230"/>
        <v>0</v>
      </c>
      <c r="R455" s="214">
        <f t="shared" si="230"/>
        <v>0</v>
      </c>
      <c r="S455" s="214">
        <f t="shared" si="230"/>
        <v>0</v>
      </c>
      <c r="T455" s="214">
        <f t="shared" si="230"/>
        <v>0</v>
      </c>
      <c r="U455" s="214">
        <f t="shared" si="230"/>
        <v>0</v>
      </c>
      <c r="V455" s="214">
        <f t="shared" si="230"/>
        <v>0</v>
      </c>
      <c r="W455" s="214">
        <f t="shared" si="230"/>
        <v>0</v>
      </c>
      <c r="X455" s="214">
        <f t="shared" si="230"/>
        <v>0</v>
      </c>
      <c r="Y455" s="214">
        <f t="shared" si="230"/>
        <v>0</v>
      </c>
      <c r="Z455" s="214">
        <f t="shared" si="230"/>
        <v>0</v>
      </c>
      <c r="AA455" s="214">
        <f t="shared" si="230"/>
        <v>0</v>
      </c>
      <c r="AB455" s="214">
        <f t="shared" si="230"/>
        <v>0</v>
      </c>
      <c r="AC455" s="214">
        <f t="shared" si="230"/>
        <v>0</v>
      </c>
      <c r="AD455" s="214">
        <f t="shared" si="230"/>
        <v>0</v>
      </c>
      <c r="AE455" s="214">
        <f t="shared" si="230"/>
        <v>0</v>
      </c>
      <c r="AF455" s="214">
        <f t="shared" si="230"/>
        <v>0</v>
      </c>
      <c r="AG455" s="214">
        <f t="shared" si="230"/>
        <v>0</v>
      </c>
      <c r="AH455" s="214">
        <f t="shared" si="230"/>
        <v>0</v>
      </c>
      <c r="AI455" s="214">
        <f t="shared" si="230"/>
        <v>0</v>
      </c>
      <c r="AJ455" s="214">
        <f t="shared" si="230"/>
        <v>0</v>
      </c>
      <c r="AK455" s="214">
        <f t="shared" si="230"/>
        <v>0</v>
      </c>
      <c r="AL455" s="214">
        <f t="shared" si="230"/>
        <v>0</v>
      </c>
      <c r="AM455" s="214">
        <f t="shared" si="230"/>
        <v>0</v>
      </c>
      <c r="AN455" s="214">
        <f t="shared" si="230"/>
        <v>0</v>
      </c>
      <c r="AO455" s="214">
        <f t="shared" si="230"/>
        <v>0</v>
      </c>
      <c r="AP455" s="214">
        <f t="shared" si="230"/>
        <v>0</v>
      </c>
    </row>
    <row r="456" spans="1:42" x14ac:dyDescent="0.2">
      <c r="A456" s="16">
        <f>A455+1</f>
        <v>2</v>
      </c>
      <c r="B456" s="196">
        <f t="shared" si="229"/>
        <v>0</v>
      </c>
      <c r="C456" s="214">
        <f t="shared" ref="C456:AP456" si="231">LOOKUP(C444,$B$412:$AP$412,$B$413:$AP$413)*$B633/100</f>
        <v>0</v>
      </c>
      <c r="D456" s="214">
        <f t="shared" si="231"/>
        <v>0</v>
      </c>
      <c r="E456" s="214">
        <f t="shared" si="231"/>
        <v>0</v>
      </c>
      <c r="F456" s="214">
        <f t="shared" si="231"/>
        <v>0</v>
      </c>
      <c r="G456" s="214">
        <f t="shared" si="231"/>
        <v>0</v>
      </c>
      <c r="H456" s="214">
        <f t="shared" si="231"/>
        <v>0</v>
      </c>
      <c r="I456" s="214">
        <f t="shared" si="231"/>
        <v>0</v>
      </c>
      <c r="J456" s="214">
        <f t="shared" si="231"/>
        <v>0</v>
      </c>
      <c r="K456" s="214">
        <f t="shared" si="231"/>
        <v>0</v>
      </c>
      <c r="L456" s="214">
        <f t="shared" si="231"/>
        <v>0</v>
      </c>
      <c r="M456" s="214">
        <f t="shared" si="231"/>
        <v>0</v>
      </c>
      <c r="N456" s="214">
        <f t="shared" si="231"/>
        <v>0</v>
      </c>
      <c r="O456" s="214">
        <f t="shared" si="231"/>
        <v>0</v>
      </c>
      <c r="P456" s="214">
        <f t="shared" si="231"/>
        <v>0</v>
      </c>
      <c r="Q456" s="214">
        <f t="shared" si="231"/>
        <v>0</v>
      </c>
      <c r="R456" s="214">
        <f t="shared" si="231"/>
        <v>0</v>
      </c>
      <c r="S456" s="214">
        <f t="shared" si="231"/>
        <v>0</v>
      </c>
      <c r="T456" s="214">
        <f t="shared" si="231"/>
        <v>0</v>
      </c>
      <c r="U456" s="214">
        <f t="shared" si="231"/>
        <v>0</v>
      </c>
      <c r="V456" s="214">
        <f t="shared" si="231"/>
        <v>0</v>
      </c>
      <c r="W456" s="214">
        <f t="shared" si="231"/>
        <v>0</v>
      </c>
      <c r="X456" s="214">
        <f t="shared" si="231"/>
        <v>0</v>
      </c>
      <c r="Y456" s="214">
        <f t="shared" si="231"/>
        <v>0</v>
      </c>
      <c r="Z456" s="214">
        <f t="shared" si="231"/>
        <v>0</v>
      </c>
      <c r="AA456" s="214">
        <f t="shared" si="231"/>
        <v>0</v>
      </c>
      <c r="AB456" s="214">
        <f t="shared" si="231"/>
        <v>0</v>
      </c>
      <c r="AC456" s="214">
        <f t="shared" si="231"/>
        <v>0</v>
      </c>
      <c r="AD456" s="214">
        <f t="shared" si="231"/>
        <v>0</v>
      </c>
      <c r="AE456" s="214">
        <f t="shared" si="231"/>
        <v>0</v>
      </c>
      <c r="AF456" s="214">
        <f t="shared" si="231"/>
        <v>0</v>
      </c>
      <c r="AG456" s="214">
        <f t="shared" si="231"/>
        <v>0</v>
      </c>
      <c r="AH456" s="214">
        <f t="shared" si="231"/>
        <v>0</v>
      </c>
      <c r="AI456" s="214">
        <f t="shared" si="231"/>
        <v>0</v>
      </c>
      <c r="AJ456" s="214">
        <f t="shared" si="231"/>
        <v>0</v>
      </c>
      <c r="AK456" s="214">
        <f t="shared" si="231"/>
        <v>0</v>
      </c>
      <c r="AL456" s="214">
        <f t="shared" si="231"/>
        <v>0</v>
      </c>
      <c r="AM456" s="214">
        <f t="shared" si="231"/>
        <v>0</v>
      </c>
      <c r="AN456" s="214">
        <f t="shared" si="231"/>
        <v>0</v>
      </c>
      <c r="AO456" s="214">
        <f t="shared" si="231"/>
        <v>0</v>
      </c>
      <c r="AP456" s="214">
        <f t="shared" si="231"/>
        <v>0</v>
      </c>
    </row>
    <row r="457" spans="1:42" x14ac:dyDescent="0.2">
      <c r="A457" s="16">
        <f t="shared" ref="A457:A462" si="232">A456+1</f>
        <v>3</v>
      </c>
      <c r="B457" s="196">
        <f t="shared" si="229"/>
        <v>0</v>
      </c>
      <c r="C457" s="214">
        <f t="shared" ref="C457:AP457" si="233">LOOKUP(C445,$B$412:$AP$412,$B$413:$AP$413)*$B634/100</f>
        <v>0</v>
      </c>
      <c r="D457" s="214">
        <f t="shared" si="233"/>
        <v>0</v>
      </c>
      <c r="E457" s="214">
        <f t="shared" si="233"/>
        <v>0</v>
      </c>
      <c r="F457" s="214">
        <f t="shared" si="233"/>
        <v>0</v>
      </c>
      <c r="G457" s="214">
        <f t="shared" si="233"/>
        <v>0</v>
      </c>
      <c r="H457" s="214">
        <f t="shared" si="233"/>
        <v>0</v>
      </c>
      <c r="I457" s="214">
        <f t="shared" si="233"/>
        <v>0</v>
      </c>
      <c r="J457" s="214">
        <f t="shared" si="233"/>
        <v>0</v>
      </c>
      <c r="K457" s="214">
        <f t="shared" si="233"/>
        <v>0</v>
      </c>
      <c r="L457" s="214">
        <f t="shared" si="233"/>
        <v>0</v>
      </c>
      <c r="M457" s="214">
        <f t="shared" si="233"/>
        <v>0</v>
      </c>
      <c r="N457" s="214">
        <f t="shared" si="233"/>
        <v>0</v>
      </c>
      <c r="O457" s="214">
        <f t="shared" si="233"/>
        <v>0</v>
      </c>
      <c r="P457" s="214">
        <f t="shared" si="233"/>
        <v>0</v>
      </c>
      <c r="Q457" s="214">
        <f t="shared" si="233"/>
        <v>0</v>
      </c>
      <c r="R457" s="214">
        <f t="shared" si="233"/>
        <v>0</v>
      </c>
      <c r="S457" s="214">
        <f t="shared" si="233"/>
        <v>0</v>
      </c>
      <c r="T457" s="214">
        <f t="shared" si="233"/>
        <v>0</v>
      </c>
      <c r="U457" s="214">
        <f t="shared" si="233"/>
        <v>0</v>
      </c>
      <c r="V457" s="214">
        <f t="shared" si="233"/>
        <v>0</v>
      </c>
      <c r="W457" s="214">
        <f t="shared" si="233"/>
        <v>0</v>
      </c>
      <c r="X457" s="214">
        <f t="shared" si="233"/>
        <v>0</v>
      </c>
      <c r="Y457" s="214">
        <f t="shared" si="233"/>
        <v>0</v>
      </c>
      <c r="Z457" s="214">
        <f t="shared" si="233"/>
        <v>0</v>
      </c>
      <c r="AA457" s="214">
        <f t="shared" si="233"/>
        <v>0</v>
      </c>
      <c r="AB457" s="214">
        <f t="shared" si="233"/>
        <v>0</v>
      </c>
      <c r="AC457" s="214">
        <f t="shared" si="233"/>
        <v>0</v>
      </c>
      <c r="AD457" s="214">
        <f t="shared" si="233"/>
        <v>0</v>
      </c>
      <c r="AE457" s="214">
        <f t="shared" si="233"/>
        <v>0</v>
      </c>
      <c r="AF457" s="214">
        <f t="shared" si="233"/>
        <v>0</v>
      </c>
      <c r="AG457" s="214">
        <f t="shared" si="233"/>
        <v>0</v>
      </c>
      <c r="AH457" s="214">
        <f t="shared" si="233"/>
        <v>0</v>
      </c>
      <c r="AI457" s="214">
        <f t="shared" si="233"/>
        <v>0</v>
      </c>
      <c r="AJ457" s="214">
        <f t="shared" si="233"/>
        <v>0</v>
      </c>
      <c r="AK457" s="214">
        <f t="shared" si="233"/>
        <v>0</v>
      </c>
      <c r="AL457" s="214">
        <f t="shared" si="233"/>
        <v>0</v>
      </c>
      <c r="AM457" s="214">
        <f t="shared" si="233"/>
        <v>0</v>
      </c>
      <c r="AN457" s="214">
        <f t="shared" si="233"/>
        <v>0</v>
      </c>
      <c r="AO457" s="214">
        <f t="shared" si="233"/>
        <v>0</v>
      </c>
      <c r="AP457" s="214">
        <f t="shared" si="233"/>
        <v>0</v>
      </c>
    </row>
    <row r="458" spans="1:42" x14ac:dyDescent="0.2">
      <c r="A458" s="16">
        <f t="shared" si="232"/>
        <v>4</v>
      </c>
      <c r="B458" s="196">
        <f t="shared" si="229"/>
        <v>0</v>
      </c>
      <c r="C458" s="214">
        <f t="shared" ref="C458:AP458" si="234">LOOKUP(C446,$B$412:$AP$412,$B$413:$AP$413)*$B635/100</f>
        <v>0</v>
      </c>
      <c r="D458" s="214">
        <f t="shared" si="234"/>
        <v>0</v>
      </c>
      <c r="E458" s="214">
        <f t="shared" si="234"/>
        <v>0</v>
      </c>
      <c r="F458" s="214">
        <f t="shared" si="234"/>
        <v>0</v>
      </c>
      <c r="G458" s="214">
        <f t="shared" si="234"/>
        <v>0</v>
      </c>
      <c r="H458" s="214">
        <f t="shared" si="234"/>
        <v>0</v>
      </c>
      <c r="I458" s="214">
        <f t="shared" si="234"/>
        <v>0</v>
      </c>
      <c r="J458" s="214">
        <f t="shared" si="234"/>
        <v>0</v>
      </c>
      <c r="K458" s="214">
        <f t="shared" si="234"/>
        <v>0</v>
      </c>
      <c r="L458" s="214">
        <f t="shared" si="234"/>
        <v>0</v>
      </c>
      <c r="M458" s="214">
        <f t="shared" si="234"/>
        <v>0</v>
      </c>
      <c r="N458" s="214">
        <f t="shared" si="234"/>
        <v>0</v>
      </c>
      <c r="O458" s="214">
        <f t="shared" si="234"/>
        <v>0</v>
      </c>
      <c r="P458" s="214">
        <f t="shared" si="234"/>
        <v>0</v>
      </c>
      <c r="Q458" s="214">
        <f t="shared" si="234"/>
        <v>0</v>
      </c>
      <c r="R458" s="214">
        <f t="shared" si="234"/>
        <v>0</v>
      </c>
      <c r="S458" s="214">
        <f t="shared" si="234"/>
        <v>0</v>
      </c>
      <c r="T458" s="214">
        <f t="shared" si="234"/>
        <v>0</v>
      </c>
      <c r="U458" s="214">
        <f t="shared" si="234"/>
        <v>0</v>
      </c>
      <c r="V458" s="214">
        <f t="shared" si="234"/>
        <v>0</v>
      </c>
      <c r="W458" s="214">
        <f t="shared" si="234"/>
        <v>0</v>
      </c>
      <c r="X458" s="214">
        <f t="shared" si="234"/>
        <v>0</v>
      </c>
      <c r="Y458" s="214">
        <f t="shared" si="234"/>
        <v>0</v>
      </c>
      <c r="Z458" s="214">
        <f t="shared" si="234"/>
        <v>0</v>
      </c>
      <c r="AA458" s="214">
        <f t="shared" si="234"/>
        <v>0</v>
      </c>
      <c r="AB458" s="214">
        <f t="shared" si="234"/>
        <v>0</v>
      </c>
      <c r="AC458" s="214">
        <f t="shared" si="234"/>
        <v>0</v>
      </c>
      <c r="AD458" s="214">
        <f t="shared" si="234"/>
        <v>0</v>
      </c>
      <c r="AE458" s="214">
        <f t="shared" si="234"/>
        <v>0</v>
      </c>
      <c r="AF458" s="214">
        <f t="shared" si="234"/>
        <v>0</v>
      </c>
      <c r="AG458" s="214">
        <f t="shared" si="234"/>
        <v>0</v>
      </c>
      <c r="AH458" s="214">
        <f t="shared" si="234"/>
        <v>0</v>
      </c>
      <c r="AI458" s="214">
        <f t="shared" si="234"/>
        <v>0</v>
      </c>
      <c r="AJ458" s="214">
        <f t="shared" si="234"/>
        <v>0</v>
      </c>
      <c r="AK458" s="214">
        <f t="shared" si="234"/>
        <v>0</v>
      </c>
      <c r="AL458" s="214">
        <f t="shared" si="234"/>
        <v>0</v>
      </c>
      <c r="AM458" s="214">
        <f t="shared" si="234"/>
        <v>0</v>
      </c>
      <c r="AN458" s="214">
        <f t="shared" si="234"/>
        <v>0</v>
      </c>
      <c r="AO458" s="214">
        <f t="shared" si="234"/>
        <v>0</v>
      </c>
      <c r="AP458" s="214">
        <f t="shared" si="234"/>
        <v>0</v>
      </c>
    </row>
    <row r="459" spans="1:42" x14ac:dyDescent="0.2">
      <c r="A459" s="16">
        <f t="shared" si="232"/>
        <v>5</v>
      </c>
      <c r="B459" s="196">
        <f t="shared" si="229"/>
        <v>0</v>
      </c>
      <c r="C459" s="214">
        <f t="shared" ref="C459:AP459" si="235">LOOKUP(C447,$B$412:$AP$412,$B$413:$AP$413)*$B636/100</f>
        <v>0</v>
      </c>
      <c r="D459" s="214">
        <f t="shared" si="235"/>
        <v>0</v>
      </c>
      <c r="E459" s="214">
        <f t="shared" si="235"/>
        <v>0</v>
      </c>
      <c r="F459" s="214">
        <f t="shared" si="235"/>
        <v>0</v>
      </c>
      <c r="G459" s="214">
        <f t="shared" si="235"/>
        <v>0</v>
      </c>
      <c r="H459" s="214">
        <f t="shared" si="235"/>
        <v>0</v>
      </c>
      <c r="I459" s="214">
        <f t="shared" si="235"/>
        <v>0</v>
      </c>
      <c r="J459" s="214">
        <f t="shared" si="235"/>
        <v>0</v>
      </c>
      <c r="K459" s="214">
        <f t="shared" si="235"/>
        <v>0</v>
      </c>
      <c r="L459" s="214">
        <f t="shared" si="235"/>
        <v>0</v>
      </c>
      <c r="M459" s="214">
        <f t="shared" si="235"/>
        <v>0</v>
      </c>
      <c r="N459" s="214">
        <f t="shared" si="235"/>
        <v>0</v>
      </c>
      <c r="O459" s="214">
        <f t="shared" si="235"/>
        <v>0</v>
      </c>
      <c r="P459" s="214">
        <f t="shared" si="235"/>
        <v>0</v>
      </c>
      <c r="Q459" s="214">
        <f t="shared" si="235"/>
        <v>0</v>
      </c>
      <c r="R459" s="214">
        <f t="shared" si="235"/>
        <v>0</v>
      </c>
      <c r="S459" s="214">
        <f t="shared" si="235"/>
        <v>0</v>
      </c>
      <c r="T459" s="214">
        <f t="shared" si="235"/>
        <v>0</v>
      </c>
      <c r="U459" s="214">
        <f t="shared" si="235"/>
        <v>0</v>
      </c>
      <c r="V459" s="214">
        <f t="shared" si="235"/>
        <v>0</v>
      </c>
      <c r="W459" s="214">
        <f t="shared" si="235"/>
        <v>0</v>
      </c>
      <c r="X459" s="214">
        <f t="shared" si="235"/>
        <v>0</v>
      </c>
      <c r="Y459" s="214">
        <f t="shared" si="235"/>
        <v>0</v>
      </c>
      <c r="Z459" s="214">
        <f t="shared" si="235"/>
        <v>0</v>
      </c>
      <c r="AA459" s="214">
        <f t="shared" si="235"/>
        <v>0</v>
      </c>
      <c r="AB459" s="214">
        <f t="shared" si="235"/>
        <v>0</v>
      </c>
      <c r="AC459" s="214">
        <f t="shared" si="235"/>
        <v>0</v>
      </c>
      <c r="AD459" s="214">
        <f t="shared" si="235"/>
        <v>0</v>
      </c>
      <c r="AE459" s="214">
        <f t="shared" si="235"/>
        <v>0</v>
      </c>
      <c r="AF459" s="214">
        <f t="shared" si="235"/>
        <v>0</v>
      </c>
      <c r="AG459" s="214">
        <f t="shared" si="235"/>
        <v>0</v>
      </c>
      <c r="AH459" s="214">
        <f t="shared" si="235"/>
        <v>0</v>
      </c>
      <c r="AI459" s="214">
        <f t="shared" si="235"/>
        <v>0</v>
      </c>
      <c r="AJ459" s="214">
        <f t="shared" si="235"/>
        <v>0</v>
      </c>
      <c r="AK459" s="214">
        <f t="shared" si="235"/>
        <v>0</v>
      </c>
      <c r="AL459" s="214">
        <f t="shared" si="235"/>
        <v>0</v>
      </c>
      <c r="AM459" s="214">
        <f t="shared" si="235"/>
        <v>0</v>
      </c>
      <c r="AN459" s="214">
        <f t="shared" si="235"/>
        <v>0</v>
      </c>
      <c r="AO459" s="214">
        <f t="shared" si="235"/>
        <v>0</v>
      </c>
      <c r="AP459" s="214">
        <f t="shared" si="235"/>
        <v>0</v>
      </c>
    </row>
    <row r="460" spans="1:42" x14ac:dyDescent="0.2">
      <c r="A460" s="16">
        <f t="shared" si="232"/>
        <v>6</v>
      </c>
      <c r="B460" s="196">
        <f t="shared" si="229"/>
        <v>0</v>
      </c>
      <c r="C460" s="214">
        <f t="shared" ref="C460:AP460" si="236">LOOKUP(C448,$B$412:$AP$412,$B$413:$AP$413)*$B637/100</f>
        <v>0</v>
      </c>
      <c r="D460" s="214">
        <f t="shared" si="236"/>
        <v>0</v>
      </c>
      <c r="E460" s="214">
        <f t="shared" si="236"/>
        <v>0</v>
      </c>
      <c r="F460" s="214">
        <f t="shared" si="236"/>
        <v>0</v>
      </c>
      <c r="G460" s="214">
        <f t="shared" si="236"/>
        <v>0</v>
      </c>
      <c r="H460" s="214">
        <f t="shared" si="236"/>
        <v>0</v>
      </c>
      <c r="I460" s="214">
        <f t="shared" si="236"/>
        <v>0</v>
      </c>
      <c r="J460" s="214">
        <f t="shared" si="236"/>
        <v>0</v>
      </c>
      <c r="K460" s="214">
        <f t="shared" si="236"/>
        <v>0</v>
      </c>
      <c r="L460" s="214">
        <f t="shared" si="236"/>
        <v>0</v>
      </c>
      <c r="M460" s="214">
        <f t="shared" si="236"/>
        <v>0</v>
      </c>
      <c r="N460" s="214">
        <f t="shared" si="236"/>
        <v>0</v>
      </c>
      <c r="O460" s="214">
        <f t="shared" si="236"/>
        <v>0</v>
      </c>
      <c r="P460" s="214">
        <f t="shared" si="236"/>
        <v>0</v>
      </c>
      <c r="Q460" s="214">
        <f t="shared" si="236"/>
        <v>0</v>
      </c>
      <c r="R460" s="214">
        <f t="shared" si="236"/>
        <v>0</v>
      </c>
      <c r="S460" s="214">
        <f t="shared" si="236"/>
        <v>0</v>
      </c>
      <c r="T460" s="214">
        <f t="shared" si="236"/>
        <v>0</v>
      </c>
      <c r="U460" s="214">
        <f t="shared" si="236"/>
        <v>0</v>
      </c>
      <c r="V460" s="214">
        <f t="shared" si="236"/>
        <v>0</v>
      </c>
      <c r="W460" s="214">
        <f t="shared" si="236"/>
        <v>0</v>
      </c>
      <c r="X460" s="214">
        <f t="shared" si="236"/>
        <v>0</v>
      </c>
      <c r="Y460" s="214">
        <f t="shared" si="236"/>
        <v>0</v>
      </c>
      <c r="Z460" s="214">
        <f t="shared" si="236"/>
        <v>0</v>
      </c>
      <c r="AA460" s="214">
        <f t="shared" si="236"/>
        <v>0</v>
      </c>
      <c r="AB460" s="214">
        <f t="shared" si="236"/>
        <v>0</v>
      </c>
      <c r="AC460" s="214">
        <f t="shared" si="236"/>
        <v>0</v>
      </c>
      <c r="AD460" s="214">
        <f t="shared" si="236"/>
        <v>0</v>
      </c>
      <c r="AE460" s="214">
        <f t="shared" si="236"/>
        <v>0</v>
      </c>
      <c r="AF460" s="214">
        <f t="shared" si="236"/>
        <v>0</v>
      </c>
      <c r="AG460" s="214">
        <f t="shared" si="236"/>
        <v>0</v>
      </c>
      <c r="AH460" s="214">
        <f t="shared" si="236"/>
        <v>0</v>
      </c>
      <c r="AI460" s="214">
        <f t="shared" si="236"/>
        <v>0</v>
      </c>
      <c r="AJ460" s="214">
        <f t="shared" si="236"/>
        <v>0</v>
      </c>
      <c r="AK460" s="214">
        <f t="shared" si="236"/>
        <v>0</v>
      </c>
      <c r="AL460" s="214">
        <f t="shared" si="236"/>
        <v>0</v>
      </c>
      <c r="AM460" s="214">
        <f t="shared" si="236"/>
        <v>0</v>
      </c>
      <c r="AN460" s="214">
        <f t="shared" si="236"/>
        <v>0</v>
      </c>
      <c r="AO460" s="214">
        <f t="shared" si="236"/>
        <v>0</v>
      </c>
      <c r="AP460" s="214">
        <f t="shared" si="236"/>
        <v>0</v>
      </c>
    </row>
    <row r="461" spans="1:42" x14ac:dyDescent="0.2">
      <c r="A461" s="16">
        <f t="shared" si="232"/>
        <v>7</v>
      </c>
      <c r="B461" s="196">
        <f t="shared" si="229"/>
        <v>0</v>
      </c>
      <c r="C461" s="214">
        <f t="shared" ref="C461:AP461" si="237">LOOKUP(C449,$B$412:$AP$412,$B$413:$AP$413)*$B638/100</f>
        <v>0</v>
      </c>
      <c r="D461" s="214">
        <f t="shared" si="237"/>
        <v>0</v>
      </c>
      <c r="E461" s="214">
        <f t="shared" si="237"/>
        <v>0</v>
      </c>
      <c r="F461" s="214">
        <f t="shared" si="237"/>
        <v>0</v>
      </c>
      <c r="G461" s="214">
        <f t="shared" si="237"/>
        <v>0</v>
      </c>
      <c r="H461" s="214">
        <f t="shared" si="237"/>
        <v>0</v>
      </c>
      <c r="I461" s="214">
        <f t="shared" si="237"/>
        <v>0</v>
      </c>
      <c r="J461" s="214">
        <f t="shared" si="237"/>
        <v>0</v>
      </c>
      <c r="K461" s="214">
        <f t="shared" si="237"/>
        <v>0</v>
      </c>
      <c r="L461" s="214">
        <f t="shared" si="237"/>
        <v>0</v>
      </c>
      <c r="M461" s="214">
        <f t="shared" si="237"/>
        <v>0</v>
      </c>
      <c r="N461" s="214">
        <f t="shared" si="237"/>
        <v>0</v>
      </c>
      <c r="O461" s="214">
        <f t="shared" si="237"/>
        <v>0</v>
      </c>
      <c r="P461" s="214">
        <f t="shared" si="237"/>
        <v>0</v>
      </c>
      <c r="Q461" s="214">
        <f t="shared" si="237"/>
        <v>0</v>
      </c>
      <c r="R461" s="214">
        <f t="shared" si="237"/>
        <v>0</v>
      </c>
      <c r="S461" s="214">
        <f t="shared" si="237"/>
        <v>0</v>
      </c>
      <c r="T461" s="214">
        <f t="shared" si="237"/>
        <v>0</v>
      </c>
      <c r="U461" s="214">
        <f t="shared" si="237"/>
        <v>0</v>
      </c>
      <c r="V461" s="214">
        <f t="shared" si="237"/>
        <v>0</v>
      </c>
      <c r="W461" s="214">
        <f t="shared" si="237"/>
        <v>0</v>
      </c>
      <c r="X461" s="214">
        <f t="shared" si="237"/>
        <v>0</v>
      </c>
      <c r="Y461" s="214">
        <f t="shared" si="237"/>
        <v>0</v>
      </c>
      <c r="Z461" s="214">
        <f t="shared" si="237"/>
        <v>0</v>
      </c>
      <c r="AA461" s="214">
        <f t="shared" si="237"/>
        <v>0</v>
      </c>
      <c r="AB461" s="214">
        <f t="shared" si="237"/>
        <v>0</v>
      </c>
      <c r="AC461" s="214">
        <f t="shared" si="237"/>
        <v>0</v>
      </c>
      <c r="AD461" s="214">
        <f t="shared" si="237"/>
        <v>0</v>
      </c>
      <c r="AE461" s="214">
        <f t="shared" si="237"/>
        <v>0</v>
      </c>
      <c r="AF461" s="214">
        <f t="shared" si="237"/>
        <v>0</v>
      </c>
      <c r="AG461" s="214">
        <f t="shared" si="237"/>
        <v>0</v>
      </c>
      <c r="AH461" s="214">
        <f t="shared" si="237"/>
        <v>0</v>
      </c>
      <c r="AI461" s="214">
        <f t="shared" si="237"/>
        <v>0</v>
      </c>
      <c r="AJ461" s="214">
        <f t="shared" si="237"/>
        <v>0</v>
      </c>
      <c r="AK461" s="214">
        <f t="shared" si="237"/>
        <v>0</v>
      </c>
      <c r="AL461" s="214">
        <f t="shared" si="237"/>
        <v>0</v>
      </c>
      <c r="AM461" s="214">
        <f t="shared" si="237"/>
        <v>0</v>
      </c>
      <c r="AN461" s="214">
        <f t="shared" si="237"/>
        <v>0</v>
      </c>
      <c r="AO461" s="214">
        <f t="shared" si="237"/>
        <v>0</v>
      </c>
      <c r="AP461" s="214">
        <f t="shared" si="237"/>
        <v>0</v>
      </c>
    </row>
    <row r="462" spans="1:42" x14ac:dyDescent="0.2">
      <c r="A462" s="16">
        <f t="shared" si="232"/>
        <v>8</v>
      </c>
      <c r="B462" s="196">
        <f t="shared" si="229"/>
        <v>0</v>
      </c>
      <c r="C462" s="214">
        <f t="shared" ref="C462:AP462" si="238">LOOKUP(C450,$B$412:$AP$412,$B$413:$AP$413)*$B639/100</f>
        <v>0</v>
      </c>
      <c r="D462" s="214">
        <f t="shared" si="238"/>
        <v>0</v>
      </c>
      <c r="E462" s="214">
        <f t="shared" si="238"/>
        <v>0</v>
      </c>
      <c r="F462" s="214">
        <f t="shared" si="238"/>
        <v>0</v>
      </c>
      <c r="G462" s="214">
        <f t="shared" si="238"/>
        <v>0</v>
      </c>
      <c r="H462" s="214">
        <f t="shared" si="238"/>
        <v>0</v>
      </c>
      <c r="I462" s="214">
        <f t="shared" si="238"/>
        <v>0</v>
      </c>
      <c r="J462" s="214">
        <f t="shared" si="238"/>
        <v>0</v>
      </c>
      <c r="K462" s="214">
        <f t="shared" si="238"/>
        <v>0</v>
      </c>
      <c r="L462" s="214">
        <f t="shared" si="238"/>
        <v>0</v>
      </c>
      <c r="M462" s="214">
        <f t="shared" si="238"/>
        <v>0</v>
      </c>
      <c r="N462" s="214">
        <f t="shared" si="238"/>
        <v>0</v>
      </c>
      <c r="O462" s="214">
        <f t="shared" si="238"/>
        <v>0</v>
      </c>
      <c r="P462" s="214">
        <f t="shared" si="238"/>
        <v>0</v>
      </c>
      <c r="Q462" s="214">
        <f t="shared" si="238"/>
        <v>0</v>
      </c>
      <c r="R462" s="214">
        <f t="shared" si="238"/>
        <v>0</v>
      </c>
      <c r="S462" s="214">
        <f t="shared" si="238"/>
        <v>0</v>
      </c>
      <c r="T462" s="214">
        <f t="shared" si="238"/>
        <v>0</v>
      </c>
      <c r="U462" s="214">
        <f t="shared" si="238"/>
        <v>0</v>
      </c>
      <c r="V462" s="214">
        <f t="shared" si="238"/>
        <v>0</v>
      </c>
      <c r="W462" s="214">
        <f t="shared" si="238"/>
        <v>0</v>
      </c>
      <c r="X462" s="214">
        <f t="shared" si="238"/>
        <v>0</v>
      </c>
      <c r="Y462" s="214">
        <f t="shared" si="238"/>
        <v>0</v>
      </c>
      <c r="Z462" s="214">
        <f t="shared" si="238"/>
        <v>0</v>
      </c>
      <c r="AA462" s="214">
        <f t="shared" si="238"/>
        <v>0</v>
      </c>
      <c r="AB462" s="214">
        <f t="shared" si="238"/>
        <v>0</v>
      </c>
      <c r="AC462" s="214">
        <f t="shared" si="238"/>
        <v>0</v>
      </c>
      <c r="AD462" s="214">
        <f t="shared" si="238"/>
        <v>0</v>
      </c>
      <c r="AE462" s="214">
        <f t="shared" si="238"/>
        <v>0</v>
      </c>
      <c r="AF462" s="214">
        <f t="shared" si="238"/>
        <v>0</v>
      </c>
      <c r="AG462" s="214">
        <f t="shared" si="238"/>
        <v>0</v>
      </c>
      <c r="AH462" s="214">
        <f t="shared" si="238"/>
        <v>0</v>
      </c>
      <c r="AI462" s="214">
        <f t="shared" si="238"/>
        <v>0</v>
      </c>
      <c r="AJ462" s="214">
        <f t="shared" si="238"/>
        <v>0</v>
      </c>
      <c r="AK462" s="214">
        <f t="shared" si="238"/>
        <v>0</v>
      </c>
      <c r="AL462" s="214">
        <f t="shared" si="238"/>
        <v>0</v>
      </c>
      <c r="AM462" s="214">
        <f t="shared" si="238"/>
        <v>0</v>
      </c>
      <c r="AN462" s="214">
        <f t="shared" si="238"/>
        <v>0</v>
      </c>
      <c r="AO462" s="214">
        <f t="shared" si="238"/>
        <v>0</v>
      </c>
      <c r="AP462" s="214">
        <f t="shared" si="238"/>
        <v>0</v>
      </c>
    </row>
    <row r="463" spans="1:42" x14ac:dyDescent="0.2">
      <c r="A463" s="16">
        <f>A462+1</f>
        <v>9</v>
      </c>
      <c r="B463" s="196">
        <f t="shared" si="229"/>
        <v>0</v>
      </c>
      <c r="C463" s="214">
        <f t="shared" ref="C463:AP463" si="239">LOOKUP(C451,$B$412:$AP$412,$B$413:$AP$413)*$B640/100</f>
        <v>0</v>
      </c>
      <c r="D463" s="214">
        <f t="shared" si="239"/>
        <v>0</v>
      </c>
      <c r="E463" s="214">
        <f t="shared" si="239"/>
        <v>0</v>
      </c>
      <c r="F463" s="214">
        <f t="shared" si="239"/>
        <v>0</v>
      </c>
      <c r="G463" s="214">
        <f t="shared" si="239"/>
        <v>0</v>
      </c>
      <c r="H463" s="214">
        <f t="shared" si="239"/>
        <v>0</v>
      </c>
      <c r="I463" s="214">
        <f t="shared" si="239"/>
        <v>0</v>
      </c>
      <c r="J463" s="214">
        <f t="shared" si="239"/>
        <v>0</v>
      </c>
      <c r="K463" s="214">
        <f t="shared" si="239"/>
        <v>0</v>
      </c>
      <c r="L463" s="214">
        <f t="shared" si="239"/>
        <v>0</v>
      </c>
      <c r="M463" s="214">
        <f t="shared" si="239"/>
        <v>0</v>
      </c>
      <c r="N463" s="214">
        <f t="shared" si="239"/>
        <v>0</v>
      </c>
      <c r="O463" s="214">
        <f t="shared" si="239"/>
        <v>0</v>
      </c>
      <c r="P463" s="214">
        <f t="shared" si="239"/>
        <v>0</v>
      </c>
      <c r="Q463" s="214">
        <f t="shared" si="239"/>
        <v>0</v>
      </c>
      <c r="R463" s="214">
        <f t="shared" si="239"/>
        <v>0</v>
      </c>
      <c r="S463" s="214">
        <f t="shared" si="239"/>
        <v>0</v>
      </c>
      <c r="T463" s="214">
        <f t="shared" si="239"/>
        <v>0</v>
      </c>
      <c r="U463" s="214">
        <f t="shared" si="239"/>
        <v>0</v>
      </c>
      <c r="V463" s="214">
        <f t="shared" si="239"/>
        <v>0</v>
      </c>
      <c r="W463" s="214">
        <f t="shared" si="239"/>
        <v>0</v>
      </c>
      <c r="X463" s="214">
        <f t="shared" si="239"/>
        <v>0</v>
      </c>
      <c r="Y463" s="214">
        <f t="shared" si="239"/>
        <v>0</v>
      </c>
      <c r="Z463" s="214">
        <f t="shared" si="239"/>
        <v>0</v>
      </c>
      <c r="AA463" s="214">
        <f t="shared" si="239"/>
        <v>0</v>
      </c>
      <c r="AB463" s="214">
        <f t="shared" si="239"/>
        <v>0</v>
      </c>
      <c r="AC463" s="214">
        <f t="shared" si="239"/>
        <v>0</v>
      </c>
      <c r="AD463" s="214">
        <f t="shared" si="239"/>
        <v>0</v>
      </c>
      <c r="AE463" s="214">
        <f t="shared" si="239"/>
        <v>0</v>
      </c>
      <c r="AF463" s="214">
        <f t="shared" si="239"/>
        <v>0</v>
      </c>
      <c r="AG463" s="214">
        <f t="shared" si="239"/>
        <v>0</v>
      </c>
      <c r="AH463" s="214">
        <f t="shared" si="239"/>
        <v>0</v>
      </c>
      <c r="AI463" s="214">
        <f t="shared" si="239"/>
        <v>0</v>
      </c>
      <c r="AJ463" s="214">
        <f t="shared" si="239"/>
        <v>0</v>
      </c>
      <c r="AK463" s="214">
        <f t="shared" si="239"/>
        <v>0</v>
      </c>
      <c r="AL463" s="214">
        <f t="shared" si="239"/>
        <v>0</v>
      </c>
      <c r="AM463" s="214">
        <f t="shared" si="239"/>
        <v>0</v>
      </c>
      <c r="AN463" s="214">
        <f t="shared" si="239"/>
        <v>0</v>
      </c>
      <c r="AO463" s="214">
        <f t="shared" si="239"/>
        <v>0</v>
      </c>
      <c r="AP463" s="214">
        <f t="shared" si="239"/>
        <v>0</v>
      </c>
    </row>
    <row r="464" spans="1:42" x14ac:dyDescent="0.2">
      <c r="A464" s="16">
        <f t="shared" ref="A464" si="240">A463+1</f>
        <v>10</v>
      </c>
      <c r="B464" s="196">
        <f t="shared" si="229"/>
        <v>0</v>
      </c>
      <c r="C464" s="214">
        <f t="shared" ref="C464:AP464" si="241">LOOKUP(C452,$B$412:$AP$412,$B$413:$AP$413)*$B641/100</f>
        <v>0</v>
      </c>
      <c r="D464" s="214">
        <f t="shared" si="241"/>
        <v>0</v>
      </c>
      <c r="E464" s="214">
        <f t="shared" si="241"/>
        <v>0</v>
      </c>
      <c r="F464" s="214">
        <f t="shared" si="241"/>
        <v>0</v>
      </c>
      <c r="G464" s="214">
        <f t="shared" si="241"/>
        <v>0</v>
      </c>
      <c r="H464" s="214">
        <f t="shared" si="241"/>
        <v>0</v>
      </c>
      <c r="I464" s="214">
        <f t="shared" si="241"/>
        <v>0</v>
      </c>
      <c r="J464" s="214">
        <f t="shared" si="241"/>
        <v>0</v>
      </c>
      <c r="K464" s="214">
        <f t="shared" si="241"/>
        <v>0</v>
      </c>
      <c r="L464" s="214">
        <f t="shared" si="241"/>
        <v>0</v>
      </c>
      <c r="M464" s="214">
        <f t="shared" si="241"/>
        <v>0</v>
      </c>
      <c r="N464" s="214">
        <f t="shared" si="241"/>
        <v>0</v>
      </c>
      <c r="O464" s="214">
        <f t="shared" si="241"/>
        <v>0</v>
      </c>
      <c r="P464" s="214">
        <f t="shared" si="241"/>
        <v>0</v>
      </c>
      <c r="Q464" s="214">
        <f t="shared" si="241"/>
        <v>0</v>
      </c>
      <c r="R464" s="214">
        <f t="shared" si="241"/>
        <v>0</v>
      </c>
      <c r="S464" s="214">
        <f t="shared" si="241"/>
        <v>0</v>
      </c>
      <c r="T464" s="214">
        <f t="shared" si="241"/>
        <v>0</v>
      </c>
      <c r="U464" s="214">
        <f t="shared" si="241"/>
        <v>0</v>
      </c>
      <c r="V464" s="214">
        <f t="shared" si="241"/>
        <v>0</v>
      </c>
      <c r="W464" s="214">
        <f t="shared" si="241"/>
        <v>0</v>
      </c>
      <c r="X464" s="214">
        <f t="shared" si="241"/>
        <v>0</v>
      </c>
      <c r="Y464" s="214">
        <f t="shared" si="241"/>
        <v>0</v>
      </c>
      <c r="Z464" s="214">
        <f t="shared" si="241"/>
        <v>0</v>
      </c>
      <c r="AA464" s="214">
        <f t="shared" si="241"/>
        <v>0</v>
      </c>
      <c r="AB464" s="214">
        <f t="shared" si="241"/>
        <v>0</v>
      </c>
      <c r="AC464" s="214">
        <f t="shared" si="241"/>
        <v>0</v>
      </c>
      <c r="AD464" s="214">
        <f t="shared" si="241"/>
        <v>0</v>
      </c>
      <c r="AE464" s="214">
        <f t="shared" si="241"/>
        <v>0</v>
      </c>
      <c r="AF464" s="214">
        <f t="shared" si="241"/>
        <v>0</v>
      </c>
      <c r="AG464" s="214">
        <f t="shared" si="241"/>
        <v>0</v>
      </c>
      <c r="AH464" s="214">
        <f t="shared" si="241"/>
        <v>0</v>
      </c>
      <c r="AI464" s="214">
        <f t="shared" si="241"/>
        <v>0</v>
      </c>
      <c r="AJ464" s="214">
        <f t="shared" si="241"/>
        <v>0</v>
      </c>
      <c r="AK464" s="214">
        <f t="shared" si="241"/>
        <v>0</v>
      </c>
      <c r="AL464" s="214">
        <f t="shared" si="241"/>
        <v>0</v>
      </c>
      <c r="AM464" s="214">
        <f t="shared" si="241"/>
        <v>0</v>
      </c>
      <c r="AN464" s="214">
        <f t="shared" si="241"/>
        <v>0</v>
      </c>
      <c r="AO464" s="214">
        <f t="shared" si="241"/>
        <v>0</v>
      </c>
      <c r="AP464" s="214">
        <f t="shared" si="241"/>
        <v>0</v>
      </c>
    </row>
    <row r="465" spans="1:42" s="16" customFormat="1" x14ac:dyDescent="0.2">
      <c r="A465" s="39" t="s">
        <v>13</v>
      </c>
      <c r="B465" s="19"/>
      <c r="C465" s="214">
        <f>SUM(C455:C464)</f>
        <v>0</v>
      </c>
      <c r="D465" s="214">
        <f t="shared" ref="D465:AP465" si="242">SUM(D455:D464)</f>
        <v>0</v>
      </c>
      <c r="E465" s="214">
        <f t="shared" si="242"/>
        <v>0</v>
      </c>
      <c r="F465" s="214">
        <f t="shared" si="242"/>
        <v>0</v>
      </c>
      <c r="G465" s="214">
        <f t="shared" si="242"/>
        <v>0</v>
      </c>
      <c r="H465" s="214">
        <f t="shared" si="242"/>
        <v>0</v>
      </c>
      <c r="I465" s="214">
        <f t="shared" si="242"/>
        <v>0</v>
      </c>
      <c r="J465" s="214">
        <f t="shared" si="242"/>
        <v>0</v>
      </c>
      <c r="K465" s="214">
        <f t="shared" si="242"/>
        <v>0</v>
      </c>
      <c r="L465" s="214">
        <f t="shared" si="242"/>
        <v>0</v>
      </c>
      <c r="M465" s="214">
        <f t="shared" si="242"/>
        <v>0</v>
      </c>
      <c r="N465" s="214">
        <f t="shared" si="242"/>
        <v>0</v>
      </c>
      <c r="O465" s="214">
        <f t="shared" si="242"/>
        <v>0</v>
      </c>
      <c r="P465" s="214">
        <f t="shared" si="242"/>
        <v>0</v>
      </c>
      <c r="Q465" s="214">
        <f t="shared" si="242"/>
        <v>0</v>
      </c>
      <c r="R465" s="214">
        <f t="shared" si="242"/>
        <v>0</v>
      </c>
      <c r="S465" s="214">
        <f t="shared" si="242"/>
        <v>0</v>
      </c>
      <c r="T465" s="214">
        <f t="shared" si="242"/>
        <v>0</v>
      </c>
      <c r="U465" s="214">
        <f t="shared" si="242"/>
        <v>0</v>
      </c>
      <c r="V465" s="214">
        <f t="shared" si="242"/>
        <v>0</v>
      </c>
      <c r="W465" s="214">
        <f t="shared" si="242"/>
        <v>0</v>
      </c>
      <c r="X465" s="214">
        <f t="shared" si="242"/>
        <v>0</v>
      </c>
      <c r="Y465" s="214">
        <f t="shared" si="242"/>
        <v>0</v>
      </c>
      <c r="Z465" s="214">
        <f t="shared" si="242"/>
        <v>0</v>
      </c>
      <c r="AA465" s="214">
        <f t="shared" si="242"/>
        <v>0</v>
      </c>
      <c r="AB465" s="214">
        <f t="shared" si="242"/>
        <v>0</v>
      </c>
      <c r="AC465" s="214">
        <f t="shared" si="242"/>
        <v>0</v>
      </c>
      <c r="AD465" s="214">
        <f t="shared" si="242"/>
        <v>0</v>
      </c>
      <c r="AE465" s="214">
        <f t="shared" si="242"/>
        <v>0</v>
      </c>
      <c r="AF465" s="214">
        <f t="shared" si="242"/>
        <v>0</v>
      </c>
      <c r="AG465" s="214">
        <f t="shared" si="242"/>
        <v>0</v>
      </c>
      <c r="AH465" s="214">
        <f t="shared" si="242"/>
        <v>0</v>
      </c>
      <c r="AI465" s="214">
        <f t="shared" si="242"/>
        <v>0</v>
      </c>
      <c r="AJ465" s="214">
        <f t="shared" si="242"/>
        <v>0</v>
      </c>
      <c r="AK465" s="214">
        <f t="shared" si="242"/>
        <v>0</v>
      </c>
      <c r="AL465" s="214">
        <f t="shared" si="242"/>
        <v>0</v>
      </c>
      <c r="AM465" s="214">
        <f t="shared" si="242"/>
        <v>0</v>
      </c>
      <c r="AN465" s="214">
        <f t="shared" si="242"/>
        <v>0</v>
      </c>
      <c r="AO465" s="214">
        <f t="shared" si="242"/>
        <v>0</v>
      </c>
      <c r="AP465" s="214">
        <f t="shared" si="242"/>
        <v>0</v>
      </c>
    </row>
    <row r="466" spans="1:42" s="16" customFormat="1" x14ac:dyDescent="0.2">
      <c r="A466" s="39"/>
      <c r="B466" s="19"/>
      <c r="C466" s="214"/>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row>
    <row r="467" spans="1:42" x14ac:dyDescent="0.2">
      <c r="A467" s="30" t="s">
        <v>93</v>
      </c>
      <c r="C467" s="214"/>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75</v>
      </c>
      <c r="C468" s="214"/>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C469" s="213">
        <f t="shared" ref="C469:AP469" si="243">C335</f>
        <v>0</v>
      </c>
      <c r="D469" s="213">
        <f t="shared" si="243"/>
        <v>0</v>
      </c>
      <c r="E469" s="213">
        <f t="shared" si="243"/>
        <v>0</v>
      </c>
      <c r="F469" s="213">
        <f t="shared" si="243"/>
        <v>0</v>
      </c>
      <c r="G469" s="213">
        <f t="shared" si="243"/>
        <v>0</v>
      </c>
      <c r="H469" s="213">
        <f t="shared" si="243"/>
        <v>0</v>
      </c>
      <c r="I469" s="213">
        <f t="shared" si="243"/>
        <v>0</v>
      </c>
      <c r="J469" s="213">
        <f t="shared" si="243"/>
        <v>0</v>
      </c>
      <c r="K469" s="213">
        <f t="shared" si="243"/>
        <v>0</v>
      </c>
      <c r="L469" s="213">
        <f t="shared" si="243"/>
        <v>0</v>
      </c>
      <c r="M469" s="213">
        <f t="shared" si="243"/>
        <v>0</v>
      </c>
      <c r="N469" s="213">
        <f t="shared" si="243"/>
        <v>0</v>
      </c>
      <c r="O469" s="213">
        <f t="shared" si="243"/>
        <v>0</v>
      </c>
      <c r="P469" s="213">
        <f t="shared" si="243"/>
        <v>0</v>
      </c>
      <c r="Q469" s="213">
        <f t="shared" si="243"/>
        <v>0</v>
      </c>
      <c r="R469" s="213">
        <f t="shared" si="243"/>
        <v>0</v>
      </c>
      <c r="S469" s="213">
        <f t="shared" si="243"/>
        <v>0</v>
      </c>
      <c r="T469" s="213">
        <f t="shared" si="243"/>
        <v>0</v>
      </c>
      <c r="U469" s="213">
        <f t="shared" si="243"/>
        <v>0</v>
      </c>
      <c r="V469" s="213">
        <f t="shared" si="243"/>
        <v>0</v>
      </c>
      <c r="W469" s="213">
        <f t="shared" si="243"/>
        <v>0</v>
      </c>
      <c r="X469" s="213">
        <f t="shared" si="243"/>
        <v>0</v>
      </c>
      <c r="Y469" s="213">
        <f t="shared" si="243"/>
        <v>0</v>
      </c>
      <c r="Z469" s="213">
        <f t="shared" si="243"/>
        <v>0</v>
      </c>
      <c r="AA469" s="213">
        <f t="shared" si="243"/>
        <v>0</v>
      </c>
      <c r="AB469" s="213">
        <f t="shared" si="243"/>
        <v>0</v>
      </c>
      <c r="AC469" s="213">
        <f t="shared" si="243"/>
        <v>0</v>
      </c>
      <c r="AD469" s="213">
        <f t="shared" si="243"/>
        <v>0</v>
      </c>
      <c r="AE469" s="213">
        <f t="shared" si="243"/>
        <v>0</v>
      </c>
      <c r="AF469" s="213">
        <f t="shared" si="243"/>
        <v>0</v>
      </c>
      <c r="AG469" s="213">
        <f t="shared" si="243"/>
        <v>0</v>
      </c>
      <c r="AH469" s="213">
        <f t="shared" si="243"/>
        <v>0</v>
      </c>
      <c r="AI469" s="213">
        <f t="shared" si="243"/>
        <v>0</v>
      </c>
      <c r="AJ469" s="213">
        <f t="shared" si="243"/>
        <v>0</v>
      </c>
      <c r="AK469" s="213">
        <f t="shared" si="243"/>
        <v>0</v>
      </c>
      <c r="AL469" s="213">
        <f t="shared" si="243"/>
        <v>0</v>
      </c>
      <c r="AM469" s="213">
        <f t="shared" si="243"/>
        <v>0</v>
      </c>
      <c r="AN469" s="213">
        <f t="shared" si="243"/>
        <v>0</v>
      </c>
      <c r="AO469" s="213">
        <f t="shared" si="243"/>
        <v>0</v>
      </c>
      <c r="AP469" s="213">
        <f t="shared" si="243"/>
        <v>0</v>
      </c>
    </row>
    <row r="470" spans="1:42" x14ac:dyDescent="0.2">
      <c r="A470" s="4">
        <f>A469+1</f>
        <v>2</v>
      </c>
      <c r="C470" s="213">
        <f t="shared" ref="C470:AP470" si="244">C336</f>
        <v>0</v>
      </c>
      <c r="D470" s="213">
        <f t="shared" si="244"/>
        <v>0</v>
      </c>
      <c r="E470" s="213">
        <f t="shared" si="244"/>
        <v>0</v>
      </c>
      <c r="F470" s="213">
        <f t="shared" si="244"/>
        <v>0</v>
      </c>
      <c r="G470" s="213">
        <f t="shared" si="244"/>
        <v>0</v>
      </c>
      <c r="H470" s="213">
        <f t="shared" si="244"/>
        <v>0</v>
      </c>
      <c r="I470" s="213">
        <f t="shared" si="244"/>
        <v>0</v>
      </c>
      <c r="J470" s="213">
        <f t="shared" si="244"/>
        <v>0</v>
      </c>
      <c r="K470" s="213">
        <f t="shared" si="244"/>
        <v>0</v>
      </c>
      <c r="L470" s="213">
        <f t="shared" si="244"/>
        <v>0</v>
      </c>
      <c r="M470" s="213">
        <f t="shared" si="244"/>
        <v>0</v>
      </c>
      <c r="N470" s="213">
        <f t="shared" si="244"/>
        <v>0</v>
      </c>
      <c r="O470" s="213">
        <f t="shared" si="244"/>
        <v>0</v>
      </c>
      <c r="P470" s="213">
        <f t="shared" si="244"/>
        <v>0</v>
      </c>
      <c r="Q470" s="213">
        <f t="shared" si="244"/>
        <v>0</v>
      </c>
      <c r="R470" s="213">
        <f t="shared" si="244"/>
        <v>0</v>
      </c>
      <c r="S470" s="213">
        <f t="shared" si="244"/>
        <v>0</v>
      </c>
      <c r="T470" s="213">
        <f t="shared" si="244"/>
        <v>0</v>
      </c>
      <c r="U470" s="213">
        <f t="shared" si="244"/>
        <v>0</v>
      </c>
      <c r="V470" s="213">
        <f t="shared" si="244"/>
        <v>0</v>
      </c>
      <c r="W470" s="213">
        <f t="shared" si="244"/>
        <v>0</v>
      </c>
      <c r="X470" s="213">
        <f t="shared" si="244"/>
        <v>0</v>
      </c>
      <c r="Y470" s="213">
        <f t="shared" si="244"/>
        <v>0</v>
      </c>
      <c r="Z470" s="213">
        <f t="shared" si="244"/>
        <v>0</v>
      </c>
      <c r="AA470" s="213">
        <f t="shared" si="244"/>
        <v>0</v>
      </c>
      <c r="AB470" s="213">
        <f t="shared" si="244"/>
        <v>0</v>
      </c>
      <c r="AC470" s="213">
        <f t="shared" si="244"/>
        <v>0</v>
      </c>
      <c r="AD470" s="213">
        <f t="shared" si="244"/>
        <v>0</v>
      </c>
      <c r="AE470" s="213">
        <f t="shared" si="244"/>
        <v>0</v>
      </c>
      <c r="AF470" s="213">
        <f t="shared" si="244"/>
        <v>0</v>
      </c>
      <c r="AG470" s="213">
        <f t="shared" si="244"/>
        <v>0</v>
      </c>
      <c r="AH470" s="213">
        <f t="shared" si="244"/>
        <v>0</v>
      </c>
      <c r="AI470" s="213">
        <f t="shared" si="244"/>
        <v>0</v>
      </c>
      <c r="AJ470" s="213">
        <f t="shared" si="244"/>
        <v>0</v>
      </c>
      <c r="AK470" s="213">
        <f t="shared" si="244"/>
        <v>0</v>
      </c>
      <c r="AL470" s="213">
        <f t="shared" si="244"/>
        <v>0</v>
      </c>
      <c r="AM470" s="213">
        <f t="shared" si="244"/>
        <v>0</v>
      </c>
      <c r="AN470" s="213">
        <f t="shared" si="244"/>
        <v>0</v>
      </c>
      <c r="AO470" s="213">
        <f t="shared" si="244"/>
        <v>0</v>
      </c>
      <c r="AP470" s="213">
        <f t="shared" si="244"/>
        <v>0</v>
      </c>
    </row>
    <row r="471" spans="1:42" x14ac:dyDescent="0.2">
      <c r="A471" s="4">
        <f t="shared" ref="A471:A476" si="245">A470+1</f>
        <v>3</v>
      </c>
      <c r="C471" s="213">
        <f t="shared" ref="C471:AP471" si="246">C337</f>
        <v>0</v>
      </c>
      <c r="D471" s="213">
        <f t="shared" si="246"/>
        <v>0</v>
      </c>
      <c r="E471" s="213">
        <f t="shared" si="246"/>
        <v>0</v>
      </c>
      <c r="F471" s="213">
        <f t="shared" si="246"/>
        <v>0</v>
      </c>
      <c r="G471" s="213">
        <f t="shared" si="246"/>
        <v>0</v>
      </c>
      <c r="H471" s="213">
        <f t="shared" si="246"/>
        <v>0</v>
      </c>
      <c r="I471" s="213">
        <f t="shared" si="246"/>
        <v>0</v>
      </c>
      <c r="J471" s="213">
        <f t="shared" si="246"/>
        <v>0</v>
      </c>
      <c r="K471" s="213">
        <f t="shared" si="246"/>
        <v>0</v>
      </c>
      <c r="L471" s="213">
        <f t="shared" si="246"/>
        <v>0</v>
      </c>
      <c r="M471" s="213">
        <f t="shared" si="246"/>
        <v>0</v>
      </c>
      <c r="N471" s="213">
        <f t="shared" si="246"/>
        <v>0</v>
      </c>
      <c r="O471" s="213">
        <f t="shared" si="246"/>
        <v>0</v>
      </c>
      <c r="P471" s="213">
        <f t="shared" si="246"/>
        <v>0</v>
      </c>
      <c r="Q471" s="213">
        <f t="shared" si="246"/>
        <v>0</v>
      </c>
      <c r="R471" s="213">
        <f t="shared" si="246"/>
        <v>0</v>
      </c>
      <c r="S471" s="213">
        <f t="shared" si="246"/>
        <v>0</v>
      </c>
      <c r="T471" s="213">
        <f t="shared" si="246"/>
        <v>0</v>
      </c>
      <c r="U471" s="213">
        <f t="shared" si="246"/>
        <v>0</v>
      </c>
      <c r="V471" s="213">
        <f t="shared" si="246"/>
        <v>0</v>
      </c>
      <c r="W471" s="213">
        <f t="shared" si="246"/>
        <v>0</v>
      </c>
      <c r="X471" s="213">
        <f t="shared" si="246"/>
        <v>0</v>
      </c>
      <c r="Y471" s="213">
        <f t="shared" si="246"/>
        <v>0</v>
      </c>
      <c r="Z471" s="213">
        <f t="shared" si="246"/>
        <v>0</v>
      </c>
      <c r="AA471" s="213">
        <f t="shared" si="246"/>
        <v>0</v>
      </c>
      <c r="AB471" s="213">
        <f t="shared" si="246"/>
        <v>0</v>
      </c>
      <c r="AC471" s="213">
        <f t="shared" si="246"/>
        <v>0</v>
      </c>
      <c r="AD471" s="213">
        <f t="shared" si="246"/>
        <v>0</v>
      </c>
      <c r="AE471" s="213">
        <f t="shared" si="246"/>
        <v>0</v>
      </c>
      <c r="AF471" s="213">
        <f t="shared" si="246"/>
        <v>0</v>
      </c>
      <c r="AG471" s="213">
        <f t="shared" si="246"/>
        <v>0</v>
      </c>
      <c r="AH471" s="213">
        <f t="shared" si="246"/>
        <v>0</v>
      </c>
      <c r="AI471" s="213">
        <f t="shared" si="246"/>
        <v>0</v>
      </c>
      <c r="AJ471" s="213">
        <f t="shared" si="246"/>
        <v>0</v>
      </c>
      <c r="AK471" s="213">
        <f t="shared" si="246"/>
        <v>0</v>
      </c>
      <c r="AL471" s="213">
        <f t="shared" si="246"/>
        <v>0</v>
      </c>
      <c r="AM471" s="213">
        <f t="shared" si="246"/>
        <v>0</v>
      </c>
      <c r="AN471" s="213">
        <f t="shared" si="246"/>
        <v>0</v>
      </c>
      <c r="AO471" s="213">
        <f t="shared" si="246"/>
        <v>0</v>
      </c>
      <c r="AP471" s="213">
        <f t="shared" si="246"/>
        <v>0</v>
      </c>
    </row>
    <row r="472" spans="1:42" x14ac:dyDescent="0.2">
      <c r="A472" s="4">
        <f t="shared" si="245"/>
        <v>4</v>
      </c>
      <c r="C472" s="213">
        <f t="shared" ref="C472:AP472" si="247">C338</f>
        <v>0</v>
      </c>
      <c r="D472" s="213">
        <f t="shared" si="247"/>
        <v>0</v>
      </c>
      <c r="E472" s="213">
        <f t="shared" si="247"/>
        <v>0</v>
      </c>
      <c r="F472" s="213">
        <f t="shared" si="247"/>
        <v>0</v>
      </c>
      <c r="G472" s="213">
        <f t="shared" si="247"/>
        <v>0</v>
      </c>
      <c r="H472" s="213">
        <f t="shared" si="247"/>
        <v>0</v>
      </c>
      <c r="I472" s="213">
        <f t="shared" si="247"/>
        <v>0</v>
      </c>
      <c r="J472" s="213">
        <f t="shared" si="247"/>
        <v>0</v>
      </c>
      <c r="K472" s="213">
        <f t="shared" si="247"/>
        <v>0</v>
      </c>
      <c r="L472" s="213">
        <f t="shared" si="247"/>
        <v>0</v>
      </c>
      <c r="M472" s="213">
        <f t="shared" si="247"/>
        <v>0</v>
      </c>
      <c r="N472" s="213">
        <f t="shared" si="247"/>
        <v>0</v>
      </c>
      <c r="O472" s="213">
        <f t="shared" si="247"/>
        <v>0</v>
      </c>
      <c r="P472" s="213">
        <f t="shared" si="247"/>
        <v>0</v>
      </c>
      <c r="Q472" s="213">
        <f t="shared" si="247"/>
        <v>0</v>
      </c>
      <c r="R472" s="213">
        <f t="shared" si="247"/>
        <v>0</v>
      </c>
      <c r="S472" s="213">
        <f t="shared" si="247"/>
        <v>0</v>
      </c>
      <c r="T472" s="213">
        <f t="shared" si="247"/>
        <v>0</v>
      </c>
      <c r="U472" s="213">
        <f t="shared" si="247"/>
        <v>0</v>
      </c>
      <c r="V472" s="213">
        <f t="shared" si="247"/>
        <v>0</v>
      </c>
      <c r="W472" s="213">
        <f t="shared" si="247"/>
        <v>0</v>
      </c>
      <c r="X472" s="213">
        <f t="shared" si="247"/>
        <v>0</v>
      </c>
      <c r="Y472" s="213">
        <f t="shared" si="247"/>
        <v>0</v>
      </c>
      <c r="Z472" s="213">
        <f t="shared" si="247"/>
        <v>0</v>
      </c>
      <c r="AA472" s="213">
        <f t="shared" si="247"/>
        <v>0</v>
      </c>
      <c r="AB472" s="213">
        <f t="shared" si="247"/>
        <v>0</v>
      </c>
      <c r="AC472" s="213">
        <f t="shared" si="247"/>
        <v>0</v>
      </c>
      <c r="AD472" s="213">
        <f t="shared" si="247"/>
        <v>0</v>
      </c>
      <c r="AE472" s="213">
        <f t="shared" si="247"/>
        <v>0</v>
      </c>
      <c r="AF472" s="213">
        <f t="shared" si="247"/>
        <v>0</v>
      </c>
      <c r="AG472" s="213">
        <f t="shared" si="247"/>
        <v>0</v>
      </c>
      <c r="AH472" s="213">
        <f t="shared" si="247"/>
        <v>0</v>
      </c>
      <c r="AI472" s="213">
        <f t="shared" si="247"/>
        <v>0</v>
      </c>
      <c r="AJ472" s="213">
        <f t="shared" si="247"/>
        <v>0</v>
      </c>
      <c r="AK472" s="213">
        <f t="shared" si="247"/>
        <v>0</v>
      </c>
      <c r="AL472" s="213">
        <f t="shared" si="247"/>
        <v>0</v>
      </c>
      <c r="AM472" s="213">
        <f t="shared" si="247"/>
        <v>0</v>
      </c>
      <c r="AN472" s="213">
        <f t="shared" si="247"/>
        <v>0</v>
      </c>
      <c r="AO472" s="213">
        <f t="shared" si="247"/>
        <v>0</v>
      </c>
      <c r="AP472" s="213">
        <f t="shared" si="247"/>
        <v>0</v>
      </c>
    </row>
    <row r="473" spans="1:42" x14ac:dyDescent="0.2">
      <c r="A473" s="4">
        <f t="shared" si="245"/>
        <v>5</v>
      </c>
      <c r="C473" s="213">
        <f t="shared" ref="C473:AP473" si="248">C339</f>
        <v>0</v>
      </c>
      <c r="D473" s="213">
        <f t="shared" si="248"/>
        <v>0</v>
      </c>
      <c r="E473" s="213">
        <f t="shared" si="248"/>
        <v>0</v>
      </c>
      <c r="F473" s="213">
        <f t="shared" si="248"/>
        <v>0</v>
      </c>
      <c r="G473" s="213">
        <f t="shared" si="248"/>
        <v>0</v>
      </c>
      <c r="H473" s="213">
        <f t="shared" si="248"/>
        <v>0</v>
      </c>
      <c r="I473" s="213">
        <f t="shared" si="248"/>
        <v>0</v>
      </c>
      <c r="J473" s="213">
        <f t="shared" si="248"/>
        <v>0</v>
      </c>
      <c r="K473" s="213">
        <f t="shared" si="248"/>
        <v>0</v>
      </c>
      <c r="L473" s="213">
        <f t="shared" si="248"/>
        <v>0</v>
      </c>
      <c r="M473" s="213">
        <f t="shared" si="248"/>
        <v>0</v>
      </c>
      <c r="N473" s="213">
        <f t="shared" si="248"/>
        <v>0</v>
      </c>
      <c r="O473" s="213">
        <f t="shared" si="248"/>
        <v>0</v>
      </c>
      <c r="P473" s="213">
        <f t="shared" si="248"/>
        <v>0</v>
      </c>
      <c r="Q473" s="213">
        <f t="shared" si="248"/>
        <v>0</v>
      </c>
      <c r="R473" s="213">
        <f t="shared" si="248"/>
        <v>0</v>
      </c>
      <c r="S473" s="213">
        <f t="shared" si="248"/>
        <v>0</v>
      </c>
      <c r="T473" s="213">
        <f t="shared" si="248"/>
        <v>0</v>
      </c>
      <c r="U473" s="213">
        <f t="shared" si="248"/>
        <v>0</v>
      </c>
      <c r="V473" s="213">
        <f t="shared" si="248"/>
        <v>0</v>
      </c>
      <c r="W473" s="213">
        <f t="shared" si="248"/>
        <v>0</v>
      </c>
      <c r="X473" s="213">
        <f t="shared" si="248"/>
        <v>0</v>
      </c>
      <c r="Y473" s="213">
        <f t="shared" si="248"/>
        <v>0</v>
      </c>
      <c r="Z473" s="213">
        <f t="shared" si="248"/>
        <v>0</v>
      </c>
      <c r="AA473" s="213">
        <f t="shared" si="248"/>
        <v>0</v>
      </c>
      <c r="AB473" s="213">
        <f t="shared" si="248"/>
        <v>0</v>
      </c>
      <c r="AC473" s="213">
        <f t="shared" si="248"/>
        <v>0</v>
      </c>
      <c r="AD473" s="213">
        <f t="shared" si="248"/>
        <v>0</v>
      </c>
      <c r="AE473" s="213">
        <f t="shared" si="248"/>
        <v>0</v>
      </c>
      <c r="AF473" s="213">
        <f t="shared" si="248"/>
        <v>0</v>
      </c>
      <c r="AG473" s="213">
        <f t="shared" si="248"/>
        <v>0</v>
      </c>
      <c r="AH473" s="213">
        <f t="shared" si="248"/>
        <v>0</v>
      </c>
      <c r="AI473" s="213">
        <f t="shared" si="248"/>
        <v>0</v>
      </c>
      <c r="AJ473" s="213">
        <f t="shared" si="248"/>
        <v>0</v>
      </c>
      <c r="AK473" s="213">
        <f t="shared" si="248"/>
        <v>0</v>
      </c>
      <c r="AL473" s="213">
        <f t="shared" si="248"/>
        <v>0</v>
      </c>
      <c r="AM473" s="213">
        <f t="shared" si="248"/>
        <v>0</v>
      </c>
      <c r="AN473" s="213">
        <f t="shared" si="248"/>
        <v>0</v>
      </c>
      <c r="AO473" s="213">
        <f t="shared" si="248"/>
        <v>0</v>
      </c>
      <c r="AP473" s="213">
        <f t="shared" si="248"/>
        <v>0</v>
      </c>
    </row>
    <row r="474" spans="1:42" x14ac:dyDescent="0.2">
      <c r="A474" s="4">
        <f t="shared" si="245"/>
        <v>6</v>
      </c>
      <c r="C474" s="213">
        <f t="shared" ref="C474:AP474" si="249">C340</f>
        <v>0</v>
      </c>
      <c r="D474" s="213">
        <f t="shared" si="249"/>
        <v>0</v>
      </c>
      <c r="E474" s="213">
        <f t="shared" si="249"/>
        <v>0</v>
      </c>
      <c r="F474" s="213">
        <f t="shared" si="249"/>
        <v>0</v>
      </c>
      <c r="G474" s="213">
        <f t="shared" si="249"/>
        <v>0</v>
      </c>
      <c r="H474" s="213">
        <f t="shared" si="249"/>
        <v>0</v>
      </c>
      <c r="I474" s="213">
        <f t="shared" si="249"/>
        <v>0</v>
      </c>
      <c r="J474" s="213">
        <f t="shared" si="249"/>
        <v>0</v>
      </c>
      <c r="K474" s="213">
        <f t="shared" si="249"/>
        <v>0</v>
      </c>
      <c r="L474" s="213">
        <f t="shared" si="249"/>
        <v>0</v>
      </c>
      <c r="M474" s="213">
        <f t="shared" si="249"/>
        <v>0</v>
      </c>
      <c r="N474" s="213">
        <f t="shared" si="249"/>
        <v>0</v>
      </c>
      <c r="O474" s="213">
        <f t="shared" si="249"/>
        <v>0</v>
      </c>
      <c r="P474" s="213">
        <f t="shared" si="249"/>
        <v>0</v>
      </c>
      <c r="Q474" s="213">
        <f t="shared" si="249"/>
        <v>0</v>
      </c>
      <c r="R474" s="213">
        <f t="shared" si="249"/>
        <v>0</v>
      </c>
      <c r="S474" s="213">
        <f t="shared" si="249"/>
        <v>0</v>
      </c>
      <c r="T474" s="213">
        <f t="shared" si="249"/>
        <v>0</v>
      </c>
      <c r="U474" s="213">
        <f t="shared" si="249"/>
        <v>0</v>
      </c>
      <c r="V474" s="213">
        <f t="shared" si="249"/>
        <v>0</v>
      </c>
      <c r="W474" s="213">
        <f t="shared" si="249"/>
        <v>0</v>
      </c>
      <c r="X474" s="213">
        <f t="shared" si="249"/>
        <v>0</v>
      </c>
      <c r="Y474" s="213">
        <f t="shared" si="249"/>
        <v>0</v>
      </c>
      <c r="Z474" s="213">
        <f t="shared" si="249"/>
        <v>0</v>
      </c>
      <c r="AA474" s="213">
        <f t="shared" si="249"/>
        <v>0</v>
      </c>
      <c r="AB474" s="213">
        <f t="shared" si="249"/>
        <v>0</v>
      </c>
      <c r="AC474" s="213">
        <f t="shared" si="249"/>
        <v>0</v>
      </c>
      <c r="AD474" s="213">
        <f t="shared" si="249"/>
        <v>0</v>
      </c>
      <c r="AE474" s="213">
        <f t="shared" si="249"/>
        <v>0</v>
      </c>
      <c r="AF474" s="213">
        <f t="shared" si="249"/>
        <v>0</v>
      </c>
      <c r="AG474" s="213">
        <f t="shared" si="249"/>
        <v>0</v>
      </c>
      <c r="AH474" s="213">
        <f t="shared" si="249"/>
        <v>0</v>
      </c>
      <c r="AI474" s="213">
        <f t="shared" si="249"/>
        <v>0</v>
      </c>
      <c r="AJ474" s="213">
        <f t="shared" si="249"/>
        <v>0</v>
      </c>
      <c r="AK474" s="213">
        <f t="shared" si="249"/>
        <v>0</v>
      </c>
      <c r="AL474" s="213">
        <f t="shared" si="249"/>
        <v>0</v>
      </c>
      <c r="AM474" s="213">
        <f t="shared" si="249"/>
        <v>0</v>
      </c>
      <c r="AN474" s="213">
        <f t="shared" si="249"/>
        <v>0</v>
      </c>
      <c r="AO474" s="213">
        <f t="shared" si="249"/>
        <v>0</v>
      </c>
      <c r="AP474" s="213">
        <f t="shared" si="249"/>
        <v>0</v>
      </c>
    </row>
    <row r="475" spans="1:42" x14ac:dyDescent="0.2">
      <c r="A475" s="4">
        <f t="shared" si="245"/>
        <v>7</v>
      </c>
      <c r="C475" s="213">
        <f t="shared" ref="C475:AP475" si="250">C341</f>
        <v>0</v>
      </c>
      <c r="D475" s="213">
        <f t="shared" si="250"/>
        <v>0</v>
      </c>
      <c r="E475" s="213">
        <f t="shared" si="250"/>
        <v>0</v>
      </c>
      <c r="F475" s="213">
        <f t="shared" si="250"/>
        <v>0</v>
      </c>
      <c r="G475" s="213">
        <f t="shared" si="250"/>
        <v>0</v>
      </c>
      <c r="H475" s="213">
        <f t="shared" si="250"/>
        <v>0</v>
      </c>
      <c r="I475" s="213">
        <f t="shared" si="250"/>
        <v>0</v>
      </c>
      <c r="J475" s="213">
        <f t="shared" si="250"/>
        <v>0</v>
      </c>
      <c r="K475" s="213">
        <f t="shared" si="250"/>
        <v>0</v>
      </c>
      <c r="L475" s="213">
        <f t="shared" si="250"/>
        <v>0</v>
      </c>
      <c r="M475" s="213">
        <f t="shared" si="250"/>
        <v>0</v>
      </c>
      <c r="N475" s="213">
        <f t="shared" si="250"/>
        <v>0</v>
      </c>
      <c r="O475" s="213">
        <f t="shared" si="250"/>
        <v>0</v>
      </c>
      <c r="P475" s="213">
        <f t="shared" si="250"/>
        <v>0</v>
      </c>
      <c r="Q475" s="213">
        <f t="shared" si="250"/>
        <v>0</v>
      </c>
      <c r="R475" s="213">
        <f t="shared" si="250"/>
        <v>0</v>
      </c>
      <c r="S475" s="213">
        <f t="shared" si="250"/>
        <v>0</v>
      </c>
      <c r="T475" s="213">
        <f t="shared" si="250"/>
        <v>0</v>
      </c>
      <c r="U475" s="213">
        <f t="shared" si="250"/>
        <v>0</v>
      </c>
      <c r="V475" s="213">
        <f t="shared" si="250"/>
        <v>0</v>
      </c>
      <c r="W475" s="213">
        <f t="shared" si="250"/>
        <v>0</v>
      </c>
      <c r="X475" s="213">
        <f t="shared" si="250"/>
        <v>0</v>
      </c>
      <c r="Y475" s="213">
        <f t="shared" si="250"/>
        <v>0</v>
      </c>
      <c r="Z475" s="213">
        <f t="shared" si="250"/>
        <v>0</v>
      </c>
      <c r="AA475" s="213">
        <f t="shared" si="250"/>
        <v>0</v>
      </c>
      <c r="AB475" s="213">
        <f t="shared" si="250"/>
        <v>0</v>
      </c>
      <c r="AC475" s="213">
        <f t="shared" si="250"/>
        <v>0</v>
      </c>
      <c r="AD475" s="213">
        <f t="shared" si="250"/>
        <v>0</v>
      </c>
      <c r="AE475" s="213">
        <f t="shared" si="250"/>
        <v>0</v>
      </c>
      <c r="AF475" s="213">
        <f t="shared" si="250"/>
        <v>0</v>
      </c>
      <c r="AG475" s="213">
        <f t="shared" si="250"/>
        <v>0</v>
      </c>
      <c r="AH475" s="213">
        <f t="shared" si="250"/>
        <v>0</v>
      </c>
      <c r="AI475" s="213">
        <f t="shared" si="250"/>
        <v>0</v>
      </c>
      <c r="AJ475" s="213">
        <f t="shared" si="250"/>
        <v>0</v>
      </c>
      <c r="AK475" s="213">
        <f t="shared" si="250"/>
        <v>0</v>
      </c>
      <c r="AL475" s="213">
        <f t="shared" si="250"/>
        <v>0</v>
      </c>
      <c r="AM475" s="213">
        <f t="shared" si="250"/>
        <v>0</v>
      </c>
      <c r="AN475" s="213">
        <f t="shared" si="250"/>
        <v>0</v>
      </c>
      <c r="AO475" s="213">
        <f t="shared" si="250"/>
        <v>0</v>
      </c>
      <c r="AP475" s="213">
        <f t="shared" si="250"/>
        <v>0</v>
      </c>
    </row>
    <row r="476" spans="1:42" x14ac:dyDescent="0.2">
      <c r="A476" s="4">
        <f t="shared" si="245"/>
        <v>8</v>
      </c>
      <c r="C476" s="213">
        <f t="shared" ref="C476:AP476" si="251">C342</f>
        <v>0</v>
      </c>
      <c r="D476" s="213">
        <f t="shared" si="251"/>
        <v>0</v>
      </c>
      <c r="E476" s="213">
        <f t="shared" si="251"/>
        <v>0</v>
      </c>
      <c r="F476" s="213">
        <f t="shared" si="251"/>
        <v>0</v>
      </c>
      <c r="G476" s="213">
        <f t="shared" si="251"/>
        <v>0</v>
      </c>
      <c r="H476" s="213">
        <f t="shared" si="251"/>
        <v>0</v>
      </c>
      <c r="I476" s="213">
        <f t="shared" si="251"/>
        <v>0</v>
      </c>
      <c r="J476" s="213">
        <f t="shared" si="251"/>
        <v>0</v>
      </c>
      <c r="K476" s="213">
        <f t="shared" si="251"/>
        <v>0</v>
      </c>
      <c r="L476" s="213">
        <f t="shared" si="251"/>
        <v>0</v>
      </c>
      <c r="M476" s="213">
        <f t="shared" si="251"/>
        <v>0</v>
      </c>
      <c r="N476" s="213">
        <f t="shared" si="251"/>
        <v>0</v>
      </c>
      <c r="O476" s="213">
        <f t="shared" si="251"/>
        <v>0</v>
      </c>
      <c r="P476" s="213">
        <f t="shared" si="251"/>
        <v>0</v>
      </c>
      <c r="Q476" s="213">
        <f t="shared" si="251"/>
        <v>0</v>
      </c>
      <c r="R476" s="213">
        <f t="shared" si="251"/>
        <v>0</v>
      </c>
      <c r="S476" s="213">
        <f t="shared" si="251"/>
        <v>0</v>
      </c>
      <c r="T476" s="213">
        <f t="shared" si="251"/>
        <v>0</v>
      </c>
      <c r="U476" s="213">
        <f t="shared" si="251"/>
        <v>0</v>
      </c>
      <c r="V476" s="213">
        <f t="shared" si="251"/>
        <v>0</v>
      </c>
      <c r="W476" s="213">
        <f t="shared" si="251"/>
        <v>0</v>
      </c>
      <c r="X476" s="213">
        <f t="shared" si="251"/>
        <v>0</v>
      </c>
      <c r="Y476" s="213">
        <f t="shared" si="251"/>
        <v>0</v>
      </c>
      <c r="Z476" s="213">
        <f t="shared" si="251"/>
        <v>0</v>
      </c>
      <c r="AA476" s="213">
        <f t="shared" si="251"/>
        <v>0</v>
      </c>
      <c r="AB476" s="213">
        <f t="shared" si="251"/>
        <v>0</v>
      </c>
      <c r="AC476" s="213">
        <f t="shared" si="251"/>
        <v>0</v>
      </c>
      <c r="AD476" s="213">
        <f t="shared" si="251"/>
        <v>0</v>
      </c>
      <c r="AE476" s="213">
        <f t="shared" si="251"/>
        <v>0</v>
      </c>
      <c r="AF476" s="213">
        <f t="shared" si="251"/>
        <v>0</v>
      </c>
      <c r="AG476" s="213">
        <f t="shared" si="251"/>
        <v>0</v>
      </c>
      <c r="AH476" s="213">
        <f t="shared" si="251"/>
        <v>0</v>
      </c>
      <c r="AI476" s="213">
        <f t="shared" si="251"/>
        <v>0</v>
      </c>
      <c r="AJ476" s="213">
        <f t="shared" si="251"/>
        <v>0</v>
      </c>
      <c r="AK476" s="213">
        <f t="shared" si="251"/>
        <v>0</v>
      </c>
      <c r="AL476" s="213">
        <f t="shared" si="251"/>
        <v>0</v>
      </c>
      <c r="AM476" s="213">
        <f t="shared" si="251"/>
        <v>0</v>
      </c>
      <c r="AN476" s="213">
        <f t="shared" si="251"/>
        <v>0</v>
      </c>
      <c r="AO476" s="213">
        <f t="shared" si="251"/>
        <v>0</v>
      </c>
      <c r="AP476" s="213">
        <f t="shared" si="251"/>
        <v>0</v>
      </c>
    </row>
    <row r="477" spans="1:42" x14ac:dyDescent="0.2">
      <c r="A477" s="4">
        <f>A476+1</f>
        <v>9</v>
      </c>
      <c r="C477" s="213">
        <f t="shared" ref="C477:AP477" si="252">C343</f>
        <v>0</v>
      </c>
      <c r="D477" s="213">
        <f t="shared" si="252"/>
        <v>0</v>
      </c>
      <c r="E477" s="213">
        <f t="shared" si="252"/>
        <v>0</v>
      </c>
      <c r="F477" s="213">
        <f t="shared" si="252"/>
        <v>0</v>
      </c>
      <c r="G477" s="213">
        <f t="shared" si="252"/>
        <v>0</v>
      </c>
      <c r="H477" s="213">
        <f t="shared" si="252"/>
        <v>0</v>
      </c>
      <c r="I477" s="213">
        <f t="shared" si="252"/>
        <v>0</v>
      </c>
      <c r="J477" s="213">
        <f t="shared" si="252"/>
        <v>0</v>
      </c>
      <c r="K477" s="213">
        <f t="shared" si="252"/>
        <v>0</v>
      </c>
      <c r="L477" s="213">
        <f t="shared" si="252"/>
        <v>0</v>
      </c>
      <c r="M477" s="213">
        <f t="shared" si="252"/>
        <v>0</v>
      </c>
      <c r="N477" s="213">
        <f t="shared" si="252"/>
        <v>0</v>
      </c>
      <c r="O477" s="213">
        <f t="shared" si="252"/>
        <v>0</v>
      </c>
      <c r="P477" s="213">
        <f t="shared" si="252"/>
        <v>0</v>
      </c>
      <c r="Q477" s="213">
        <f t="shared" si="252"/>
        <v>0</v>
      </c>
      <c r="R477" s="213">
        <f t="shared" si="252"/>
        <v>0</v>
      </c>
      <c r="S477" s="213">
        <f t="shared" si="252"/>
        <v>0</v>
      </c>
      <c r="T477" s="213">
        <f t="shared" si="252"/>
        <v>0</v>
      </c>
      <c r="U477" s="213">
        <f t="shared" si="252"/>
        <v>0</v>
      </c>
      <c r="V477" s="213">
        <f t="shared" si="252"/>
        <v>0</v>
      </c>
      <c r="W477" s="213">
        <f t="shared" si="252"/>
        <v>0</v>
      </c>
      <c r="X477" s="213">
        <f t="shared" si="252"/>
        <v>0</v>
      </c>
      <c r="Y477" s="213">
        <f t="shared" si="252"/>
        <v>0</v>
      </c>
      <c r="Z477" s="213">
        <f t="shared" si="252"/>
        <v>0</v>
      </c>
      <c r="AA477" s="213">
        <f t="shared" si="252"/>
        <v>0</v>
      </c>
      <c r="AB477" s="213">
        <f t="shared" si="252"/>
        <v>0</v>
      </c>
      <c r="AC477" s="213">
        <f t="shared" si="252"/>
        <v>0</v>
      </c>
      <c r="AD477" s="213">
        <f t="shared" si="252"/>
        <v>0</v>
      </c>
      <c r="AE477" s="213">
        <f t="shared" si="252"/>
        <v>0</v>
      </c>
      <c r="AF477" s="213">
        <f t="shared" si="252"/>
        <v>0</v>
      </c>
      <c r="AG477" s="213">
        <f t="shared" si="252"/>
        <v>0</v>
      </c>
      <c r="AH477" s="213">
        <f t="shared" si="252"/>
        <v>0</v>
      </c>
      <c r="AI477" s="213">
        <f t="shared" si="252"/>
        <v>0</v>
      </c>
      <c r="AJ477" s="213">
        <f t="shared" si="252"/>
        <v>0</v>
      </c>
      <c r="AK477" s="213">
        <f t="shared" si="252"/>
        <v>0</v>
      </c>
      <c r="AL477" s="213">
        <f t="shared" si="252"/>
        <v>0</v>
      </c>
      <c r="AM477" s="213">
        <f t="shared" si="252"/>
        <v>0</v>
      </c>
      <c r="AN477" s="213">
        <f t="shared" si="252"/>
        <v>0</v>
      </c>
      <c r="AO477" s="213">
        <f t="shared" si="252"/>
        <v>0</v>
      </c>
      <c r="AP477" s="213">
        <f t="shared" si="252"/>
        <v>0</v>
      </c>
    </row>
    <row r="478" spans="1:42" x14ac:dyDescent="0.2">
      <c r="A478" s="4">
        <f t="shared" ref="A478" si="253">A477+1</f>
        <v>10</v>
      </c>
      <c r="C478" s="213">
        <f t="shared" ref="C478:AP478" si="254">C344</f>
        <v>0</v>
      </c>
      <c r="D478" s="213">
        <f t="shared" si="254"/>
        <v>0</v>
      </c>
      <c r="E478" s="213">
        <f t="shared" si="254"/>
        <v>0</v>
      </c>
      <c r="F478" s="213">
        <f t="shared" si="254"/>
        <v>0</v>
      </c>
      <c r="G478" s="213">
        <f t="shared" si="254"/>
        <v>0</v>
      </c>
      <c r="H478" s="213">
        <f t="shared" si="254"/>
        <v>0</v>
      </c>
      <c r="I478" s="213">
        <f t="shared" si="254"/>
        <v>0</v>
      </c>
      <c r="J478" s="213">
        <f t="shared" si="254"/>
        <v>0</v>
      </c>
      <c r="K478" s="213">
        <f t="shared" si="254"/>
        <v>0</v>
      </c>
      <c r="L478" s="213">
        <f t="shared" si="254"/>
        <v>0</v>
      </c>
      <c r="M478" s="213">
        <f t="shared" si="254"/>
        <v>0</v>
      </c>
      <c r="N478" s="213">
        <f t="shared" si="254"/>
        <v>0</v>
      </c>
      <c r="O478" s="213">
        <f t="shared" si="254"/>
        <v>0</v>
      </c>
      <c r="P478" s="213">
        <f t="shared" si="254"/>
        <v>0</v>
      </c>
      <c r="Q478" s="213">
        <f t="shared" si="254"/>
        <v>0</v>
      </c>
      <c r="R478" s="213">
        <f t="shared" si="254"/>
        <v>0</v>
      </c>
      <c r="S478" s="213">
        <f t="shared" si="254"/>
        <v>0</v>
      </c>
      <c r="T478" s="213">
        <f t="shared" si="254"/>
        <v>0</v>
      </c>
      <c r="U478" s="213">
        <f t="shared" si="254"/>
        <v>0</v>
      </c>
      <c r="V478" s="213">
        <f t="shared" si="254"/>
        <v>0</v>
      </c>
      <c r="W478" s="213">
        <f t="shared" si="254"/>
        <v>0</v>
      </c>
      <c r="X478" s="213">
        <f t="shared" si="254"/>
        <v>0</v>
      </c>
      <c r="Y478" s="213">
        <f t="shared" si="254"/>
        <v>0</v>
      </c>
      <c r="Z478" s="213">
        <f t="shared" si="254"/>
        <v>0</v>
      </c>
      <c r="AA478" s="213">
        <f t="shared" si="254"/>
        <v>0</v>
      </c>
      <c r="AB478" s="213">
        <f t="shared" si="254"/>
        <v>0</v>
      </c>
      <c r="AC478" s="213">
        <f t="shared" si="254"/>
        <v>0</v>
      </c>
      <c r="AD478" s="213">
        <f t="shared" si="254"/>
        <v>0</v>
      </c>
      <c r="AE478" s="213">
        <f t="shared" si="254"/>
        <v>0</v>
      </c>
      <c r="AF478" s="213">
        <f t="shared" si="254"/>
        <v>0</v>
      </c>
      <c r="AG478" s="213">
        <f t="shared" si="254"/>
        <v>0</v>
      </c>
      <c r="AH478" s="213">
        <f t="shared" si="254"/>
        <v>0</v>
      </c>
      <c r="AI478" s="213">
        <f t="shared" si="254"/>
        <v>0</v>
      </c>
      <c r="AJ478" s="213">
        <f t="shared" si="254"/>
        <v>0</v>
      </c>
      <c r="AK478" s="213">
        <f t="shared" si="254"/>
        <v>0</v>
      </c>
      <c r="AL478" s="213">
        <f t="shared" si="254"/>
        <v>0</v>
      </c>
      <c r="AM478" s="213">
        <f t="shared" si="254"/>
        <v>0</v>
      </c>
      <c r="AN478" s="213">
        <f t="shared" si="254"/>
        <v>0</v>
      </c>
      <c r="AO478" s="213">
        <f t="shared" si="254"/>
        <v>0</v>
      </c>
      <c r="AP478" s="213">
        <f t="shared" si="254"/>
        <v>0</v>
      </c>
    </row>
    <row r="479" spans="1:42" x14ac:dyDescent="0.2">
      <c r="A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4">
        <v>1</v>
      </c>
      <c r="B481" s="233">
        <f t="shared" ref="B481:B490" si="255">SUM(C481:AP481)</f>
        <v>0</v>
      </c>
      <c r="C481" s="235">
        <f t="shared" ref="C481:AP481" si="256">LOOKUP(C469,$B$412:$AP$412,$B$413:$AP$413)*$B664/100</f>
        <v>0</v>
      </c>
      <c r="D481" s="235">
        <f t="shared" si="256"/>
        <v>0</v>
      </c>
      <c r="E481" s="235">
        <f t="shared" si="256"/>
        <v>0</v>
      </c>
      <c r="F481" s="235">
        <f t="shared" si="256"/>
        <v>0</v>
      </c>
      <c r="G481" s="235">
        <f t="shared" si="256"/>
        <v>0</v>
      </c>
      <c r="H481" s="235">
        <f t="shared" si="256"/>
        <v>0</v>
      </c>
      <c r="I481" s="235">
        <f t="shared" si="256"/>
        <v>0</v>
      </c>
      <c r="J481" s="235">
        <f t="shared" si="256"/>
        <v>0</v>
      </c>
      <c r="K481" s="235">
        <f t="shared" si="256"/>
        <v>0</v>
      </c>
      <c r="L481" s="235">
        <f t="shared" si="256"/>
        <v>0</v>
      </c>
      <c r="M481" s="235">
        <f t="shared" si="256"/>
        <v>0</v>
      </c>
      <c r="N481" s="235">
        <f t="shared" si="256"/>
        <v>0</v>
      </c>
      <c r="O481" s="235">
        <f t="shared" si="256"/>
        <v>0</v>
      </c>
      <c r="P481" s="235">
        <f t="shared" si="256"/>
        <v>0</v>
      </c>
      <c r="Q481" s="235">
        <f t="shared" si="256"/>
        <v>0</v>
      </c>
      <c r="R481" s="235">
        <f t="shared" si="256"/>
        <v>0</v>
      </c>
      <c r="S481" s="235">
        <f t="shared" si="256"/>
        <v>0</v>
      </c>
      <c r="T481" s="235">
        <f t="shared" si="256"/>
        <v>0</v>
      </c>
      <c r="U481" s="235">
        <f t="shared" si="256"/>
        <v>0</v>
      </c>
      <c r="V481" s="235">
        <f t="shared" si="256"/>
        <v>0</v>
      </c>
      <c r="W481" s="235">
        <f t="shared" si="256"/>
        <v>0</v>
      </c>
      <c r="X481" s="235">
        <f t="shared" si="256"/>
        <v>0</v>
      </c>
      <c r="Y481" s="235">
        <f t="shared" si="256"/>
        <v>0</v>
      </c>
      <c r="Z481" s="235">
        <f t="shared" si="256"/>
        <v>0</v>
      </c>
      <c r="AA481" s="235">
        <f t="shared" si="256"/>
        <v>0</v>
      </c>
      <c r="AB481" s="235">
        <f t="shared" si="256"/>
        <v>0</v>
      </c>
      <c r="AC481" s="235">
        <f t="shared" si="256"/>
        <v>0</v>
      </c>
      <c r="AD481" s="235">
        <f t="shared" si="256"/>
        <v>0</v>
      </c>
      <c r="AE481" s="235">
        <f t="shared" si="256"/>
        <v>0</v>
      </c>
      <c r="AF481" s="235">
        <f t="shared" si="256"/>
        <v>0</v>
      </c>
      <c r="AG481" s="235">
        <f t="shared" si="256"/>
        <v>0</v>
      </c>
      <c r="AH481" s="235">
        <f t="shared" si="256"/>
        <v>0</v>
      </c>
      <c r="AI481" s="235">
        <f t="shared" si="256"/>
        <v>0</v>
      </c>
      <c r="AJ481" s="235">
        <f t="shared" si="256"/>
        <v>0</v>
      </c>
      <c r="AK481" s="235">
        <f t="shared" si="256"/>
        <v>0</v>
      </c>
      <c r="AL481" s="235">
        <f t="shared" si="256"/>
        <v>0</v>
      </c>
      <c r="AM481" s="235">
        <f t="shared" si="256"/>
        <v>0</v>
      </c>
      <c r="AN481" s="235">
        <f t="shared" si="256"/>
        <v>0</v>
      </c>
      <c r="AO481" s="235">
        <f t="shared" si="256"/>
        <v>0</v>
      </c>
      <c r="AP481" s="235">
        <f t="shared" si="256"/>
        <v>0</v>
      </c>
    </row>
    <row r="482" spans="1:42" x14ac:dyDescent="0.2">
      <c r="A482" s="4">
        <f>A481+1</f>
        <v>2</v>
      </c>
      <c r="B482" s="233">
        <f t="shared" si="255"/>
        <v>0</v>
      </c>
      <c r="C482" s="235">
        <f t="shared" ref="C482:AP482" si="257">LOOKUP(C470,$B$412:$AP$412,$B$413:$AP$413)*$B665/100</f>
        <v>0</v>
      </c>
      <c r="D482" s="235">
        <f t="shared" si="257"/>
        <v>0</v>
      </c>
      <c r="E482" s="235">
        <f t="shared" si="257"/>
        <v>0</v>
      </c>
      <c r="F482" s="235">
        <f t="shared" si="257"/>
        <v>0</v>
      </c>
      <c r="G482" s="235">
        <f t="shared" si="257"/>
        <v>0</v>
      </c>
      <c r="H482" s="235">
        <f t="shared" si="257"/>
        <v>0</v>
      </c>
      <c r="I482" s="235">
        <f t="shared" si="257"/>
        <v>0</v>
      </c>
      <c r="J482" s="235">
        <f t="shared" si="257"/>
        <v>0</v>
      </c>
      <c r="K482" s="235">
        <f t="shared" si="257"/>
        <v>0</v>
      </c>
      <c r="L482" s="235">
        <f t="shared" si="257"/>
        <v>0</v>
      </c>
      <c r="M482" s="235">
        <f t="shared" si="257"/>
        <v>0</v>
      </c>
      <c r="N482" s="235">
        <f t="shared" si="257"/>
        <v>0</v>
      </c>
      <c r="O482" s="235">
        <f t="shared" si="257"/>
        <v>0</v>
      </c>
      <c r="P482" s="235">
        <f t="shared" si="257"/>
        <v>0</v>
      </c>
      <c r="Q482" s="235">
        <f t="shared" si="257"/>
        <v>0</v>
      </c>
      <c r="R482" s="235">
        <f t="shared" si="257"/>
        <v>0</v>
      </c>
      <c r="S482" s="235">
        <f t="shared" si="257"/>
        <v>0</v>
      </c>
      <c r="T482" s="235">
        <f t="shared" si="257"/>
        <v>0</v>
      </c>
      <c r="U482" s="235">
        <f t="shared" si="257"/>
        <v>0</v>
      </c>
      <c r="V482" s="235">
        <f t="shared" si="257"/>
        <v>0</v>
      </c>
      <c r="W482" s="235">
        <f t="shared" si="257"/>
        <v>0</v>
      </c>
      <c r="X482" s="235">
        <f t="shared" si="257"/>
        <v>0</v>
      </c>
      <c r="Y482" s="235">
        <f t="shared" si="257"/>
        <v>0</v>
      </c>
      <c r="Z482" s="235">
        <f t="shared" si="257"/>
        <v>0</v>
      </c>
      <c r="AA482" s="235">
        <f t="shared" si="257"/>
        <v>0</v>
      </c>
      <c r="AB482" s="235">
        <f t="shared" si="257"/>
        <v>0</v>
      </c>
      <c r="AC482" s="235">
        <f t="shared" si="257"/>
        <v>0</v>
      </c>
      <c r="AD482" s="235">
        <f t="shared" si="257"/>
        <v>0</v>
      </c>
      <c r="AE482" s="235">
        <f t="shared" si="257"/>
        <v>0</v>
      </c>
      <c r="AF482" s="235">
        <f t="shared" si="257"/>
        <v>0</v>
      </c>
      <c r="AG482" s="235">
        <f t="shared" si="257"/>
        <v>0</v>
      </c>
      <c r="AH482" s="235">
        <f t="shared" si="257"/>
        <v>0</v>
      </c>
      <c r="AI482" s="235">
        <f t="shared" si="257"/>
        <v>0</v>
      </c>
      <c r="AJ482" s="235">
        <f t="shared" si="257"/>
        <v>0</v>
      </c>
      <c r="AK482" s="235">
        <f t="shared" si="257"/>
        <v>0</v>
      </c>
      <c r="AL482" s="235">
        <f t="shared" si="257"/>
        <v>0</v>
      </c>
      <c r="AM482" s="235">
        <f t="shared" si="257"/>
        <v>0</v>
      </c>
      <c r="AN482" s="235">
        <f t="shared" si="257"/>
        <v>0</v>
      </c>
      <c r="AO482" s="235">
        <f t="shared" si="257"/>
        <v>0</v>
      </c>
      <c r="AP482" s="235">
        <f t="shared" si="257"/>
        <v>0</v>
      </c>
    </row>
    <row r="483" spans="1:42" x14ac:dyDescent="0.2">
      <c r="A483" s="4">
        <f t="shared" ref="A483:A488" si="258">A482+1</f>
        <v>3</v>
      </c>
      <c r="B483" s="233">
        <f t="shared" si="255"/>
        <v>0</v>
      </c>
      <c r="C483" s="235">
        <f t="shared" ref="C483:AP483" si="259">LOOKUP(C471,$B$412:$AP$412,$B$413:$AP$413)*$B666/100</f>
        <v>0</v>
      </c>
      <c r="D483" s="235">
        <f t="shared" si="259"/>
        <v>0</v>
      </c>
      <c r="E483" s="235">
        <f t="shared" si="259"/>
        <v>0</v>
      </c>
      <c r="F483" s="235">
        <f t="shared" si="259"/>
        <v>0</v>
      </c>
      <c r="G483" s="235">
        <f t="shared" si="259"/>
        <v>0</v>
      </c>
      <c r="H483" s="235">
        <f t="shared" si="259"/>
        <v>0</v>
      </c>
      <c r="I483" s="235">
        <f t="shared" si="259"/>
        <v>0</v>
      </c>
      <c r="J483" s="235">
        <f t="shared" si="259"/>
        <v>0</v>
      </c>
      <c r="K483" s="235">
        <f t="shared" si="259"/>
        <v>0</v>
      </c>
      <c r="L483" s="235">
        <f t="shared" si="259"/>
        <v>0</v>
      </c>
      <c r="M483" s="235">
        <f t="shared" si="259"/>
        <v>0</v>
      </c>
      <c r="N483" s="235">
        <f t="shared" si="259"/>
        <v>0</v>
      </c>
      <c r="O483" s="235">
        <f t="shared" si="259"/>
        <v>0</v>
      </c>
      <c r="P483" s="235">
        <f t="shared" si="259"/>
        <v>0</v>
      </c>
      <c r="Q483" s="235">
        <f t="shared" si="259"/>
        <v>0</v>
      </c>
      <c r="R483" s="235">
        <f t="shared" si="259"/>
        <v>0</v>
      </c>
      <c r="S483" s="235">
        <f t="shared" si="259"/>
        <v>0</v>
      </c>
      <c r="T483" s="235">
        <f t="shared" si="259"/>
        <v>0</v>
      </c>
      <c r="U483" s="235">
        <f t="shared" si="259"/>
        <v>0</v>
      </c>
      <c r="V483" s="235">
        <f t="shared" si="259"/>
        <v>0</v>
      </c>
      <c r="W483" s="235">
        <f t="shared" si="259"/>
        <v>0</v>
      </c>
      <c r="X483" s="235">
        <f t="shared" si="259"/>
        <v>0</v>
      </c>
      <c r="Y483" s="235">
        <f t="shared" si="259"/>
        <v>0</v>
      </c>
      <c r="Z483" s="235">
        <f t="shared" si="259"/>
        <v>0</v>
      </c>
      <c r="AA483" s="235">
        <f t="shared" si="259"/>
        <v>0</v>
      </c>
      <c r="AB483" s="235">
        <f t="shared" si="259"/>
        <v>0</v>
      </c>
      <c r="AC483" s="235">
        <f t="shared" si="259"/>
        <v>0</v>
      </c>
      <c r="AD483" s="235">
        <f t="shared" si="259"/>
        <v>0</v>
      </c>
      <c r="AE483" s="235">
        <f t="shared" si="259"/>
        <v>0</v>
      </c>
      <c r="AF483" s="235">
        <f t="shared" si="259"/>
        <v>0</v>
      </c>
      <c r="AG483" s="235">
        <f t="shared" si="259"/>
        <v>0</v>
      </c>
      <c r="AH483" s="235">
        <f t="shared" si="259"/>
        <v>0</v>
      </c>
      <c r="AI483" s="235">
        <f t="shared" si="259"/>
        <v>0</v>
      </c>
      <c r="AJ483" s="235">
        <f t="shared" si="259"/>
        <v>0</v>
      </c>
      <c r="AK483" s="235">
        <f t="shared" si="259"/>
        <v>0</v>
      </c>
      <c r="AL483" s="235">
        <f t="shared" si="259"/>
        <v>0</v>
      </c>
      <c r="AM483" s="235">
        <f t="shared" si="259"/>
        <v>0</v>
      </c>
      <c r="AN483" s="235">
        <f t="shared" si="259"/>
        <v>0</v>
      </c>
      <c r="AO483" s="235">
        <f t="shared" si="259"/>
        <v>0</v>
      </c>
      <c r="AP483" s="235">
        <f t="shared" si="259"/>
        <v>0</v>
      </c>
    </row>
    <row r="484" spans="1:42" x14ac:dyDescent="0.2">
      <c r="A484" s="4">
        <f t="shared" si="258"/>
        <v>4</v>
      </c>
      <c r="B484" s="233">
        <f t="shared" si="255"/>
        <v>0</v>
      </c>
      <c r="C484" s="235">
        <f t="shared" ref="C484:AP484" si="260">LOOKUP(C472,$B$412:$AP$412,$B$413:$AP$413)*$B667/100</f>
        <v>0</v>
      </c>
      <c r="D484" s="235">
        <f t="shared" si="260"/>
        <v>0</v>
      </c>
      <c r="E484" s="235">
        <f t="shared" si="260"/>
        <v>0</v>
      </c>
      <c r="F484" s="235">
        <f t="shared" si="260"/>
        <v>0</v>
      </c>
      <c r="G484" s="235">
        <f t="shared" si="260"/>
        <v>0</v>
      </c>
      <c r="H484" s="235">
        <f t="shared" si="260"/>
        <v>0</v>
      </c>
      <c r="I484" s="235">
        <f t="shared" si="260"/>
        <v>0</v>
      </c>
      <c r="J484" s="235">
        <f t="shared" si="260"/>
        <v>0</v>
      </c>
      <c r="K484" s="235">
        <f t="shared" si="260"/>
        <v>0</v>
      </c>
      <c r="L484" s="235">
        <f t="shared" si="260"/>
        <v>0</v>
      </c>
      <c r="M484" s="235">
        <f t="shared" si="260"/>
        <v>0</v>
      </c>
      <c r="N484" s="235">
        <f t="shared" si="260"/>
        <v>0</v>
      </c>
      <c r="O484" s="235">
        <f t="shared" si="260"/>
        <v>0</v>
      </c>
      <c r="P484" s="235">
        <f t="shared" si="260"/>
        <v>0</v>
      </c>
      <c r="Q484" s="235">
        <f t="shared" si="260"/>
        <v>0</v>
      </c>
      <c r="R484" s="235">
        <f t="shared" si="260"/>
        <v>0</v>
      </c>
      <c r="S484" s="235">
        <f t="shared" si="260"/>
        <v>0</v>
      </c>
      <c r="T484" s="235">
        <f t="shared" si="260"/>
        <v>0</v>
      </c>
      <c r="U484" s="235">
        <f t="shared" si="260"/>
        <v>0</v>
      </c>
      <c r="V484" s="235">
        <f t="shared" si="260"/>
        <v>0</v>
      </c>
      <c r="W484" s="235">
        <f t="shared" si="260"/>
        <v>0</v>
      </c>
      <c r="X484" s="235">
        <f t="shared" si="260"/>
        <v>0</v>
      </c>
      <c r="Y484" s="235">
        <f t="shared" si="260"/>
        <v>0</v>
      </c>
      <c r="Z484" s="235">
        <f t="shared" si="260"/>
        <v>0</v>
      </c>
      <c r="AA484" s="235">
        <f t="shared" si="260"/>
        <v>0</v>
      </c>
      <c r="AB484" s="235">
        <f t="shared" si="260"/>
        <v>0</v>
      </c>
      <c r="AC484" s="235">
        <f t="shared" si="260"/>
        <v>0</v>
      </c>
      <c r="AD484" s="235">
        <f t="shared" si="260"/>
        <v>0</v>
      </c>
      <c r="AE484" s="235">
        <f t="shared" si="260"/>
        <v>0</v>
      </c>
      <c r="AF484" s="235">
        <f t="shared" si="260"/>
        <v>0</v>
      </c>
      <c r="AG484" s="235">
        <f t="shared" si="260"/>
        <v>0</v>
      </c>
      <c r="AH484" s="235">
        <f t="shared" si="260"/>
        <v>0</v>
      </c>
      <c r="AI484" s="235">
        <f t="shared" si="260"/>
        <v>0</v>
      </c>
      <c r="AJ484" s="235">
        <f t="shared" si="260"/>
        <v>0</v>
      </c>
      <c r="AK484" s="235">
        <f t="shared" si="260"/>
        <v>0</v>
      </c>
      <c r="AL484" s="235">
        <f t="shared" si="260"/>
        <v>0</v>
      </c>
      <c r="AM484" s="235">
        <f t="shared" si="260"/>
        <v>0</v>
      </c>
      <c r="AN484" s="235">
        <f t="shared" si="260"/>
        <v>0</v>
      </c>
      <c r="AO484" s="235">
        <f t="shared" si="260"/>
        <v>0</v>
      </c>
      <c r="AP484" s="235">
        <f t="shared" si="260"/>
        <v>0</v>
      </c>
    </row>
    <row r="485" spans="1:42" x14ac:dyDescent="0.2">
      <c r="A485" s="4">
        <f t="shared" si="258"/>
        <v>5</v>
      </c>
      <c r="B485" s="233">
        <f t="shared" si="255"/>
        <v>0</v>
      </c>
      <c r="C485" s="235">
        <f t="shared" ref="C485:AP485" si="261">LOOKUP(C473,$B$412:$AP$412,$B$413:$AP$413)*$B668/100</f>
        <v>0</v>
      </c>
      <c r="D485" s="235">
        <f t="shared" si="261"/>
        <v>0</v>
      </c>
      <c r="E485" s="235">
        <f t="shared" si="261"/>
        <v>0</v>
      </c>
      <c r="F485" s="235">
        <f t="shared" si="261"/>
        <v>0</v>
      </c>
      <c r="G485" s="235">
        <f t="shared" si="261"/>
        <v>0</v>
      </c>
      <c r="H485" s="235">
        <f t="shared" si="261"/>
        <v>0</v>
      </c>
      <c r="I485" s="235">
        <f t="shared" si="261"/>
        <v>0</v>
      </c>
      <c r="J485" s="235">
        <f t="shared" si="261"/>
        <v>0</v>
      </c>
      <c r="K485" s="235">
        <f t="shared" si="261"/>
        <v>0</v>
      </c>
      <c r="L485" s="235">
        <f t="shared" si="261"/>
        <v>0</v>
      </c>
      <c r="M485" s="235">
        <f t="shared" si="261"/>
        <v>0</v>
      </c>
      <c r="N485" s="235">
        <f t="shared" si="261"/>
        <v>0</v>
      </c>
      <c r="O485" s="235">
        <f t="shared" si="261"/>
        <v>0</v>
      </c>
      <c r="P485" s="235">
        <f t="shared" si="261"/>
        <v>0</v>
      </c>
      <c r="Q485" s="235">
        <f t="shared" si="261"/>
        <v>0</v>
      </c>
      <c r="R485" s="235">
        <f t="shared" si="261"/>
        <v>0</v>
      </c>
      <c r="S485" s="235">
        <f t="shared" si="261"/>
        <v>0</v>
      </c>
      <c r="T485" s="235">
        <f t="shared" si="261"/>
        <v>0</v>
      </c>
      <c r="U485" s="235">
        <f t="shared" si="261"/>
        <v>0</v>
      </c>
      <c r="V485" s="235">
        <f t="shared" si="261"/>
        <v>0</v>
      </c>
      <c r="W485" s="235">
        <f t="shared" si="261"/>
        <v>0</v>
      </c>
      <c r="X485" s="235">
        <f t="shared" si="261"/>
        <v>0</v>
      </c>
      <c r="Y485" s="235">
        <f t="shared" si="261"/>
        <v>0</v>
      </c>
      <c r="Z485" s="235">
        <f t="shared" si="261"/>
        <v>0</v>
      </c>
      <c r="AA485" s="235">
        <f t="shared" si="261"/>
        <v>0</v>
      </c>
      <c r="AB485" s="235">
        <f t="shared" si="261"/>
        <v>0</v>
      </c>
      <c r="AC485" s="235">
        <f t="shared" si="261"/>
        <v>0</v>
      </c>
      <c r="AD485" s="235">
        <f t="shared" si="261"/>
        <v>0</v>
      </c>
      <c r="AE485" s="235">
        <f t="shared" si="261"/>
        <v>0</v>
      </c>
      <c r="AF485" s="235">
        <f t="shared" si="261"/>
        <v>0</v>
      </c>
      <c r="AG485" s="235">
        <f t="shared" si="261"/>
        <v>0</v>
      </c>
      <c r="AH485" s="235">
        <f t="shared" si="261"/>
        <v>0</v>
      </c>
      <c r="AI485" s="235">
        <f t="shared" si="261"/>
        <v>0</v>
      </c>
      <c r="AJ485" s="235">
        <f t="shared" si="261"/>
        <v>0</v>
      </c>
      <c r="AK485" s="235">
        <f t="shared" si="261"/>
        <v>0</v>
      </c>
      <c r="AL485" s="235">
        <f t="shared" si="261"/>
        <v>0</v>
      </c>
      <c r="AM485" s="235">
        <f t="shared" si="261"/>
        <v>0</v>
      </c>
      <c r="AN485" s="235">
        <f t="shared" si="261"/>
        <v>0</v>
      </c>
      <c r="AO485" s="235">
        <f t="shared" si="261"/>
        <v>0</v>
      </c>
      <c r="AP485" s="235">
        <f t="shared" si="261"/>
        <v>0</v>
      </c>
    </row>
    <row r="486" spans="1:42" x14ac:dyDescent="0.2">
      <c r="A486" s="4">
        <f t="shared" si="258"/>
        <v>6</v>
      </c>
      <c r="B486" s="233">
        <f t="shared" si="255"/>
        <v>0</v>
      </c>
      <c r="C486" s="235">
        <f t="shared" ref="C486:AP486" si="262">LOOKUP(C474,$B$412:$AP$412,$B$413:$AP$413)*$B669/100</f>
        <v>0</v>
      </c>
      <c r="D486" s="235">
        <f t="shared" si="262"/>
        <v>0</v>
      </c>
      <c r="E486" s="235">
        <f t="shared" si="262"/>
        <v>0</v>
      </c>
      <c r="F486" s="235">
        <f t="shared" si="262"/>
        <v>0</v>
      </c>
      <c r="G486" s="235">
        <f t="shared" si="262"/>
        <v>0</v>
      </c>
      <c r="H486" s="235">
        <f t="shared" si="262"/>
        <v>0</v>
      </c>
      <c r="I486" s="235">
        <f t="shared" si="262"/>
        <v>0</v>
      </c>
      <c r="J486" s="235">
        <f t="shared" si="262"/>
        <v>0</v>
      </c>
      <c r="K486" s="235">
        <f t="shared" si="262"/>
        <v>0</v>
      </c>
      <c r="L486" s="235">
        <f t="shared" si="262"/>
        <v>0</v>
      </c>
      <c r="M486" s="235">
        <f t="shared" si="262"/>
        <v>0</v>
      </c>
      <c r="N486" s="235">
        <f t="shared" si="262"/>
        <v>0</v>
      </c>
      <c r="O486" s="235">
        <f t="shared" si="262"/>
        <v>0</v>
      </c>
      <c r="P486" s="235">
        <f t="shared" si="262"/>
        <v>0</v>
      </c>
      <c r="Q486" s="235">
        <f t="shared" si="262"/>
        <v>0</v>
      </c>
      <c r="R486" s="235">
        <f t="shared" si="262"/>
        <v>0</v>
      </c>
      <c r="S486" s="235">
        <f t="shared" si="262"/>
        <v>0</v>
      </c>
      <c r="T486" s="235">
        <f t="shared" si="262"/>
        <v>0</v>
      </c>
      <c r="U486" s="235">
        <f t="shared" si="262"/>
        <v>0</v>
      </c>
      <c r="V486" s="235">
        <f t="shared" si="262"/>
        <v>0</v>
      </c>
      <c r="W486" s="235">
        <f t="shared" si="262"/>
        <v>0</v>
      </c>
      <c r="X486" s="235">
        <f t="shared" si="262"/>
        <v>0</v>
      </c>
      <c r="Y486" s="235">
        <f t="shared" si="262"/>
        <v>0</v>
      </c>
      <c r="Z486" s="235">
        <f t="shared" si="262"/>
        <v>0</v>
      </c>
      <c r="AA486" s="235">
        <f t="shared" si="262"/>
        <v>0</v>
      </c>
      <c r="AB486" s="235">
        <f t="shared" si="262"/>
        <v>0</v>
      </c>
      <c r="AC486" s="235">
        <f t="shared" si="262"/>
        <v>0</v>
      </c>
      <c r="AD486" s="235">
        <f t="shared" si="262"/>
        <v>0</v>
      </c>
      <c r="AE486" s="235">
        <f t="shared" si="262"/>
        <v>0</v>
      </c>
      <c r="AF486" s="235">
        <f t="shared" si="262"/>
        <v>0</v>
      </c>
      <c r="AG486" s="235">
        <f t="shared" si="262"/>
        <v>0</v>
      </c>
      <c r="AH486" s="235">
        <f t="shared" si="262"/>
        <v>0</v>
      </c>
      <c r="AI486" s="235">
        <f t="shared" si="262"/>
        <v>0</v>
      </c>
      <c r="AJ486" s="235">
        <f t="shared" si="262"/>
        <v>0</v>
      </c>
      <c r="AK486" s="235">
        <f t="shared" si="262"/>
        <v>0</v>
      </c>
      <c r="AL486" s="235">
        <f t="shared" si="262"/>
        <v>0</v>
      </c>
      <c r="AM486" s="235">
        <f t="shared" si="262"/>
        <v>0</v>
      </c>
      <c r="AN486" s="235">
        <f t="shared" si="262"/>
        <v>0</v>
      </c>
      <c r="AO486" s="235">
        <f t="shared" si="262"/>
        <v>0</v>
      </c>
      <c r="AP486" s="235">
        <f t="shared" si="262"/>
        <v>0</v>
      </c>
    </row>
    <row r="487" spans="1:42" x14ac:dyDescent="0.2">
      <c r="A487" s="4">
        <f t="shared" si="258"/>
        <v>7</v>
      </c>
      <c r="B487" s="233">
        <f t="shared" si="255"/>
        <v>0</v>
      </c>
      <c r="C487" s="235">
        <f t="shared" ref="C487:AP487" si="263">LOOKUP(C475,$B$412:$AP$412,$B$413:$AP$413)*$B670/100</f>
        <v>0</v>
      </c>
      <c r="D487" s="235">
        <f t="shared" si="263"/>
        <v>0</v>
      </c>
      <c r="E487" s="235">
        <f t="shared" si="263"/>
        <v>0</v>
      </c>
      <c r="F487" s="235">
        <f t="shared" si="263"/>
        <v>0</v>
      </c>
      <c r="G487" s="235">
        <f t="shared" si="263"/>
        <v>0</v>
      </c>
      <c r="H487" s="235">
        <f t="shared" si="263"/>
        <v>0</v>
      </c>
      <c r="I487" s="235">
        <f t="shared" si="263"/>
        <v>0</v>
      </c>
      <c r="J487" s="235">
        <f t="shared" si="263"/>
        <v>0</v>
      </c>
      <c r="K487" s="235">
        <f t="shared" si="263"/>
        <v>0</v>
      </c>
      <c r="L487" s="235">
        <f t="shared" si="263"/>
        <v>0</v>
      </c>
      <c r="M487" s="235">
        <f t="shared" si="263"/>
        <v>0</v>
      </c>
      <c r="N487" s="235">
        <f t="shared" si="263"/>
        <v>0</v>
      </c>
      <c r="O487" s="235">
        <f t="shared" si="263"/>
        <v>0</v>
      </c>
      <c r="P487" s="235">
        <f t="shared" si="263"/>
        <v>0</v>
      </c>
      <c r="Q487" s="235">
        <f t="shared" si="263"/>
        <v>0</v>
      </c>
      <c r="R487" s="235">
        <f t="shared" si="263"/>
        <v>0</v>
      </c>
      <c r="S487" s="235">
        <f t="shared" si="263"/>
        <v>0</v>
      </c>
      <c r="T487" s="235">
        <f t="shared" si="263"/>
        <v>0</v>
      </c>
      <c r="U487" s="235">
        <f t="shared" si="263"/>
        <v>0</v>
      </c>
      <c r="V487" s="235">
        <f t="shared" si="263"/>
        <v>0</v>
      </c>
      <c r="W487" s="235">
        <f t="shared" si="263"/>
        <v>0</v>
      </c>
      <c r="X487" s="235">
        <f t="shared" si="263"/>
        <v>0</v>
      </c>
      <c r="Y487" s="235">
        <f t="shared" si="263"/>
        <v>0</v>
      </c>
      <c r="Z487" s="235">
        <f t="shared" si="263"/>
        <v>0</v>
      </c>
      <c r="AA487" s="235">
        <f t="shared" si="263"/>
        <v>0</v>
      </c>
      <c r="AB487" s="235">
        <f t="shared" si="263"/>
        <v>0</v>
      </c>
      <c r="AC487" s="235">
        <f t="shared" si="263"/>
        <v>0</v>
      </c>
      <c r="AD487" s="235">
        <f t="shared" si="263"/>
        <v>0</v>
      </c>
      <c r="AE487" s="235">
        <f t="shared" si="263"/>
        <v>0</v>
      </c>
      <c r="AF487" s="235">
        <f t="shared" si="263"/>
        <v>0</v>
      </c>
      <c r="AG487" s="235">
        <f t="shared" si="263"/>
        <v>0</v>
      </c>
      <c r="AH487" s="235">
        <f t="shared" si="263"/>
        <v>0</v>
      </c>
      <c r="AI487" s="235">
        <f t="shared" si="263"/>
        <v>0</v>
      </c>
      <c r="AJ487" s="235">
        <f t="shared" si="263"/>
        <v>0</v>
      </c>
      <c r="AK487" s="235">
        <f t="shared" si="263"/>
        <v>0</v>
      </c>
      <c r="AL487" s="235">
        <f t="shared" si="263"/>
        <v>0</v>
      </c>
      <c r="AM487" s="235">
        <f t="shared" si="263"/>
        <v>0</v>
      </c>
      <c r="AN487" s="235">
        <f t="shared" si="263"/>
        <v>0</v>
      </c>
      <c r="AO487" s="235">
        <f t="shared" si="263"/>
        <v>0</v>
      </c>
      <c r="AP487" s="235">
        <f t="shared" si="263"/>
        <v>0</v>
      </c>
    </row>
    <row r="488" spans="1:42" x14ac:dyDescent="0.2">
      <c r="A488" s="4">
        <f t="shared" si="258"/>
        <v>8</v>
      </c>
      <c r="B488" s="233">
        <f t="shared" si="255"/>
        <v>0</v>
      </c>
      <c r="C488" s="235">
        <f t="shared" ref="C488:AP488" si="264">LOOKUP(C476,$B$412:$AP$412,$B$413:$AP$413)*$B671/100</f>
        <v>0</v>
      </c>
      <c r="D488" s="235">
        <f t="shared" si="264"/>
        <v>0</v>
      </c>
      <c r="E488" s="235">
        <f t="shared" si="264"/>
        <v>0</v>
      </c>
      <c r="F488" s="235">
        <f t="shared" si="264"/>
        <v>0</v>
      </c>
      <c r="G488" s="235">
        <f t="shared" si="264"/>
        <v>0</v>
      </c>
      <c r="H488" s="235">
        <f t="shared" si="264"/>
        <v>0</v>
      </c>
      <c r="I488" s="235">
        <f t="shared" si="264"/>
        <v>0</v>
      </c>
      <c r="J488" s="235">
        <f t="shared" si="264"/>
        <v>0</v>
      </c>
      <c r="K488" s="235">
        <f t="shared" si="264"/>
        <v>0</v>
      </c>
      <c r="L488" s="235">
        <f t="shared" si="264"/>
        <v>0</v>
      </c>
      <c r="M488" s="235">
        <f t="shared" si="264"/>
        <v>0</v>
      </c>
      <c r="N488" s="235">
        <f t="shared" si="264"/>
        <v>0</v>
      </c>
      <c r="O488" s="235">
        <f t="shared" si="264"/>
        <v>0</v>
      </c>
      <c r="P488" s="235">
        <f t="shared" si="264"/>
        <v>0</v>
      </c>
      <c r="Q488" s="235">
        <f t="shared" si="264"/>
        <v>0</v>
      </c>
      <c r="R488" s="235">
        <f t="shared" si="264"/>
        <v>0</v>
      </c>
      <c r="S488" s="235">
        <f t="shared" si="264"/>
        <v>0</v>
      </c>
      <c r="T488" s="235">
        <f t="shared" si="264"/>
        <v>0</v>
      </c>
      <c r="U488" s="235">
        <f t="shared" si="264"/>
        <v>0</v>
      </c>
      <c r="V488" s="235">
        <f t="shared" si="264"/>
        <v>0</v>
      </c>
      <c r="W488" s="235">
        <f t="shared" si="264"/>
        <v>0</v>
      </c>
      <c r="X488" s="235">
        <f t="shared" si="264"/>
        <v>0</v>
      </c>
      <c r="Y488" s="235">
        <f t="shared" si="264"/>
        <v>0</v>
      </c>
      <c r="Z488" s="235">
        <f t="shared" si="264"/>
        <v>0</v>
      </c>
      <c r="AA488" s="235">
        <f t="shared" si="264"/>
        <v>0</v>
      </c>
      <c r="AB488" s="235">
        <f t="shared" si="264"/>
        <v>0</v>
      </c>
      <c r="AC488" s="235">
        <f t="shared" si="264"/>
        <v>0</v>
      </c>
      <c r="AD488" s="235">
        <f t="shared" si="264"/>
        <v>0</v>
      </c>
      <c r="AE488" s="235">
        <f t="shared" si="264"/>
        <v>0</v>
      </c>
      <c r="AF488" s="235">
        <f t="shared" si="264"/>
        <v>0</v>
      </c>
      <c r="AG488" s="235">
        <f t="shared" si="264"/>
        <v>0</v>
      </c>
      <c r="AH488" s="235">
        <f t="shared" si="264"/>
        <v>0</v>
      </c>
      <c r="AI488" s="235">
        <f t="shared" si="264"/>
        <v>0</v>
      </c>
      <c r="AJ488" s="235">
        <f t="shared" si="264"/>
        <v>0</v>
      </c>
      <c r="AK488" s="235">
        <f t="shared" si="264"/>
        <v>0</v>
      </c>
      <c r="AL488" s="235">
        <f t="shared" si="264"/>
        <v>0</v>
      </c>
      <c r="AM488" s="235">
        <f t="shared" si="264"/>
        <v>0</v>
      </c>
      <c r="AN488" s="235">
        <f t="shared" si="264"/>
        <v>0</v>
      </c>
      <c r="AO488" s="235">
        <f t="shared" si="264"/>
        <v>0</v>
      </c>
      <c r="AP488" s="235">
        <f t="shared" si="264"/>
        <v>0</v>
      </c>
    </row>
    <row r="489" spans="1:42" x14ac:dyDescent="0.2">
      <c r="A489" s="4">
        <f>A488+1</f>
        <v>9</v>
      </c>
      <c r="B489" s="233">
        <f t="shared" si="255"/>
        <v>0</v>
      </c>
      <c r="C489" s="235">
        <f t="shared" ref="C489:AP489" si="265">LOOKUP(C477,$B$412:$AP$412,$B$413:$AP$413)*$B672/100</f>
        <v>0</v>
      </c>
      <c r="D489" s="235">
        <f t="shared" si="265"/>
        <v>0</v>
      </c>
      <c r="E489" s="235">
        <f t="shared" si="265"/>
        <v>0</v>
      </c>
      <c r="F489" s="235">
        <f t="shared" si="265"/>
        <v>0</v>
      </c>
      <c r="G489" s="235">
        <f t="shared" si="265"/>
        <v>0</v>
      </c>
      <c r="H489" s="235">
        <f t="shared" si="265"/>
        <v>0</v>
      </c>
      <c r="I489" s="235">
        <f t="shared" si="265"/>
        <v>0</v>
      </c>
      <c r="J489" s="235">
        <f t="shared" si="265"/>
        <v>0</v>
      </c>
      <c r="K489" s="235">
        <f t="shared" si="265"/>
        <v>0</v>
      </c>
      <c r="L489" s="235">
        <f t="shared" si="265"/>
        <v>0</v>
      </c>
      <c r="M489" s="235">
        <f t="shared" si="265"/>
        <v>0</v>
      </c>
      <c r="N489" s="235">
        <f t="shared" si="265"/>
        <v>0</v>
      </c>
      <c r="O489" s="235">
        <f t="shared" si="265"/>
        <v>0</v>
      </c>
      <c r="P489" s="235">
        <f t="shared" si="265"/>
        <v>0</v>
      </c>
      <c r="Q489" s="235">
        <f t="shared" si="265"/>
        <v>0</v>
      </c>
      <c r="R489" s="235">
        <f t="shared" si="265"/>
        <v>0</v>
      </c>
      <c r="S489" s="235">
        <f t="shared" si="265"/>
        <v>0</v>
      </c>
      <c r="T489" s="235">
        <f t="shared" si="265"/>
        <v>0</v>
      </c>
      <c r="U489" s="235">
        <f t="shared" si="265"/>
        <v>0</v>
      </c>
      <c r="V489" s="235">
        <f t="shared" si="265"/>
        <v>0</v>
      </c>
      <c r="W489" s="235">
        <f t="shared" si="265"/>
        <v>0</v>
      </c>
      <c r="X489" s="235">
        <f t="shared" si="265"/>
        <v>0</v>
      </c>
      <c r="Y489" s="235">
        <f t="shared" si="265"/>
        <v>0</v>
      </c>
      <c r="Z489" s="235">
        <f t="shared" si="265"/>
        <v>0</v>
      </c>
      <c r="AA489" s="235">
        <f t="shared" si="265"/>
        <v>0</v>
      </c>
      <c r="AB489" s="235">
        <f t="shared" si="265"/>
        <v>0</v>
      </c>
      <c r="AC489" s="235">
        <f t="shared" si="265"/>
        <v>0</v>
      </c>
      <c r="AD489" s="235">
        <f t="shared" si="265"/>
        <v>0</v>
      </c>
      <c r="AE489" s="235">
        <f t="shared" si="265"/>
        <v>0</v>
      </c>
      <c r="AF489" s="235">
        <f t="shared" si="265"/>
        <v>0</v>
      </c>
      <c r="AG489" s="235">
        <f t="shared" si="265"/>
        <v>0</v>
      </c>
      <c r="AH489" s="235">
        <f t="shared" si="265"/>
        <v>0</v>
      </c>
      <c r="AI489" s="235">
        <f t="shared" si="265"/>
        <v>0</v>
      </c>
      <c r="AJ489" s="235">
        <f t="shared" si="265"/>
        <v>0</v>
      </c>
      <c r="AK489" s="235">
        <f t="shared" si="265"/>
        <v>0</v>
      </c>
      <c r="AL489" s="235">
        <f t="shared" si="265"/>
        <v>0</v>
      </c>
      <c r="AM489" s="235">
        <f t="shared" si="265"/>
        <v>0</v>
      </c>
      <c r="AN489" s="235">
        <f t="shared" si="265"/>
        <v>0</v>
      </c>
      <c r="AO489" s="235">
        <f t="shared" si="265"/>
        <v>0</v>
      </c>
      <c r="AP489" s="235">
        <f t="shared" si="265"/>
        <v>0</v>
      </c>
    </row>
    <row r="490" spans="1:42" x14ac:dyDescent="0.2">
      <c r="A490" s="4">
        <f t="shared" ref="A490" si="266">A489+1</f>
        <v>10</v>
      </c>
      <c r="B490" s="233">
        <f t="shared" si="255"/>
        <v>0</v>
      </c>
      <c r="C490" s="235">
        <f t="shared" ref="C490:AP490" si="267">LOOKUP(C478,$B$412:$AP$412,$B$413:$AP$413)*$B673/100</f>
        <v>0</v>
      </c>
      <c r="D490" s="235">
        <f t="shared" si="267"/>
        <v>0</v>
      </c>
      <c r="E490" s="235">
        <f t="shared" si="267"/>
        <v>0</v>
      </c>
      <c r="F490" s="235">
        <f t="shared" si="267"/>
        <v>0</v>
      </c>
      <c r="G490" s="235">
        <f t="shared" si="267"/>
        <v>0</v>
      </c>
      <c r="H490" s="235">
        <f t="shared" si="267"/>
        <v>0</v>
      </c>
      <c r="I490" s="235">
        <f t="shared" si="267"/>
        <v>0</v>
      </c>
      <c r="J490" s="235">
        <f t="shared" si="267"/>
        <v>0</v>
      </c>
      <c r="K490" s="235">
        <f t="shared" si="267"/>
        <v>0</v>
      </c>
      <c r="L490" s="235">
        <f t="shared" si="267"/>
        <v>0</v>
      </c>
      <c r="M490" s="235">
        <f t="shared" si="267"/>
        <v>0</v>
      </c>
      <c r="N490" s="235">
        <f t="shared" si="267"/>
        <v>0</v>
      </c>
      <c r="O490" s="235">
        <f t="shared" si="267"/>
        <v>0</v>
      </c>
      <c r="P490" s="235">
        <f t="shared" si="267"/>
        <v>0</v>
      </c>
      <c r="Q490" s="235">
        <f t="shared" si="267"/>
        <v>0</v>
      </c>
      <c r="R490" s="235">
        <f t="shared" si="267"/>
        <v>0</v>
      </c>
      <c r="S490" s="235">
        <f t="shared" si="267"/>
        <v>0</v>
      </c>
      <c r="T490" s="235">
        <f t="shared" si="267"/>
        <v>0</v>
      </c>
      <c r="U490" s="235">
        <f t="shared" si="267"/>
        <v>0</v>
      </c>
      <c r="V490" s="235">
        <f t="shared" si="267"/>
        <v>0</v>
      </c>
      <c r="W490" s="235">
        <f t="shared" si="267"/>
        <v>0</v>
      </c>
      <c r="X490" s="235">
        <f t="shared" si="267"/>
        <v>0</v>
      </c>
      <c r="Y490" s="235">
        <f t="shared" si="267"/>
        <v>0</v>
      </c>
      <c r="Z490" s="235">
        <f t="shared" si="267"/>
        <v>0</v>
      </c>
      <c r="AA490" s="235">
        <f t="shared" si="267"/>
        <v>0</v>
      </c>
      <c r="AB490" s="235">
        <f t="shared" si="267"/>
        <v>0</v>
      </c>
      <c r="AC490" s="235">
        <f t="shared" si="267"/>
        <v>0</v>
      </c>
      <c r="AD490" s="235">
        <f t="shared" si="267"/>
        <v>0</v>
      </c>
      <c r="AE490" s="235">
        <f t="shared" si="267"/>
        <v>0</v>
      </c>
      <c r="AF490" s="235">
        <f t="shared" si="267"/>
        <v>0</v>
      </c>
      <c r="AG490" s="235">
        <f t="shared" si="267"/>
        <v>0</v>
      </c>
      <c r="AH490" s="235">
        <f t="shared" si="267"/>
        <v>0</v>
      </c>
      <c r="AI490" s="235">
        <f t="shared" si="267"/>
        <v>0</v>
      </c>
      <c r="AJ490" s="235">
        <f t="shared" si="267"/>
        <v>0</v>
      </c>
      <c r="AK490" s="235">
        <f t="shared" si="267"/>
        <v>0</v>
      </c>
      <c r="AL490" s="235">
        <f t="shared" si="267"/>
        <v>0</v>
      </c>
      <c r="AM490" s="235">
        <f t="shared" si="267"/>
        <v>0</v>
      </c>
      <c r="AN490" s="235">
        <f t="shared" si="267"/>
        <v>0</v>
      </c>
      <c r="AO490" s="235">
        <f t="shared" si="267"/>
        <v>0</v>
      </c>
      <c r="AP490" s="235">
        <f t="shared" si="267"/>
        <v>0</v>
      </c>
    </row>
    <row r="491" spans="1:42" s="16" customFormat="1" x14ac:dyDescent="0.2">
      <c r="A491" s="39" t="s">
        <v>13</v>
      </c>
      <c r="B491" s="19"/>
      <c r="C491" s="214">
        <f>SUM(C481:C490)</f>
        <v>0</v>
      </c>
      <c r="D491" s="214">
        <f t="shared" ref="D491:AP491" si="268">SUM(D481:D490)</f>
        <v>0</v>
      </c>
      <c r="E491" s="214">
        <f t="shared" si="268"/>
        <v>0</v>
      </c>
      <c r="F491" s="214">
        <f t="shared" si="268"/>
        <v>0</v>
      </c>
      <c r="G491" s="214">
        <f t="shared" si="268"/>
        <v>0</v>
      </c>
      <c r="H491" s="214">
        <f t="shared" si="268"/>
        <v>0</v>
      </c>
      <c r="I491" s="214">
        <f t="shared" si="268"/>
        <v>0</v>
      </c>
      <c r="J491" s="214">
        <f t="shared" si="268"/>
        <v>0</v>
      </c>
      <c r="K491" s="214">
        <f t="shared" si="268"/>
        <v>0</v>
      </c>
      <c r="L491" s="214">
        <f t="shared" si="268"/>
        <v>0</v>
      </c>
      <c r="M491" s="214">
        <f t="shared" si="268"/>
        <v>0</v>
      </c>
      <c r="N491" s="214">
        <f t="shared" si="268"/>
        <v>0</v>
      </c>
      <c r="O491" s="214">
        <f t="shared" si="268"/>
        <v>0</v>
      </c>
      <c r="P491" s="214">
        <f t="shared" si="268"/>
        <v>0</v>
      </c>
      <c r="Q491" s="214">
        <f t="shared" si="268"/>
        <v>0</v>
      </c>
      <c r="R491" s="214">
        <f t="shared" si="268"/>
        <v>0</v>
      </c>
      <c r="S491" s="214">
        <f t="shared" si="268"/>
        <v>0</v>
      </c>
      <c r="T491" s="214">
        <f t="shared" si="268"/>
        <v>0</v>
      </c>
      <c r="U491" s="214">
        <f t="shared" si="268"/>
        <v>0</v>
      </c>
      <c r="V491" s="214">
        <f t="shared" si="268"/>
        <v>0</v>
      </c>
      <c r="W491" s="214">
        <f t="shared" si="268"/>
        <v>0</v>
      </c>
      <c r="X491" s="214">
        <f t="shared" si="268"/>
        <v>0</v>
      </c>
      <c r="Y491" s="214">
        <f t="shared" si="268"/>
        <v>0</v>
      </c>
      <c r="Z491" s="214">
        <f t="shared" si="268"/>
        <v>0</v>
      </c>
      <c r="AA491" s="214">
        <f t="shared" si="268"/>
        <v>0</v>
      </c>
      <c r="AB491" s="214">
        <f t="shared" si="268"/>
        <v>0</v>
      </c>
      <c r="AC491" s="214">
        <f t="shared" si="268"/>
        <v>0</v>
      </c>
      <c r="AD491" s="214">
        <f t="shared" si="268"/>
        <v>0</v>
      </c>
      <c r="AE491" s="214">
        <f t="shared" si="268"/>
        <v>0</v>
      </c>
      <c r="AF491" s="214">
        <f t="shared" si="268"/>
        <v>0</v>
      </c>
      <c r="AG491" s="214">
        <f t="shared" si="268"/>
        <v>0</v>
      </c>
      <c r="AH491" s="214">
        <f t="shared" si="268"/>
        <v>0</v>
      </c>
      <c r="AI491" s="214">
        <f t="shared" si="268"/>
        <v>0</v>
      </c>
      <c r="AJ491" s="214">
        <f t="shared" si="268"/>
        <v>0</v>
      </c>
      <c r="AK491" s="214">
        <f t="shared" si="268"/>
        <v>0</v>
      </c>
      <c r="AL491" s="214">
        <f t="shared" si="268"/>
        <v>0</v>
      </c>
      <c r="AM491" s="214">
        <f t="shared" si="268"/>
        <v>0</v>
      </c>
      <c r="AN491" s="214">
        <f t="shared" si="268"/>
        <v>0</v>
      </c>
      <c r="AO491" s="214">
        <f t="shared" si="268"/>
        <v>0</v>
      </c>
      <c r="AP491" s="214">
        <f t="shared" si="268"/>
        <v>0</v>
      </c>
    </row>
    <row r="492" spans="1:42" s="16" customFormat="1" x14ac:dyDescent="0.2">
      <c r="A492" s="39"/>
      <c r="B492" s="19"/>
      <c r="C492" s="214"/>
      <c r="D492" s="214"/>
      <c r="E492" s="214"/>
      <c r="F492" s="214"/>
      <c r="G492" s="214"/>
      <c r="H492" s="214"/>
      <c r="I492" s="214"/>
      <c r="J492" s="214"/>
      <c r="K492" s="214"/>
      <c r="L492" s="214"/>
      <c r="M492" s="214"/>
      <c r="N492" s="214"/>
      <c r="O492" s="214"/>
      <c r="P492" s="214"/>
      <c r="Q492" s="214"/>
      <c r="R492" s="214"/>
      <c r="S492" s="214"/>
      <c r="T492" s="214"/>
      <c r="U492" s="214"/>
      <c r="V492" s="214"/>
      <c r="W492" s="214"/>
      <c r="X492" s="214"/>
      <c r="Y492" s="214"/>
      <c r="Z492" s="214"/>
      <c r="AA492" s="214"/>
      <c r="AB492" s="214"/>
      <c r="AC492" s="214"/>
      <c r="AD492" s="214"/>
      <c r="AE492" s="214"/>
      <c r="AF492" s="214"/>
      <c r="AG492" s="214"/>
      <c r="AH492" s="214"/>
      <c r="AI492" s="214"/>
      <c r="AJ492" s="214"/>
      <c r="AK492" s="214"/>
      <c r="AL492" s="214"/>
      <c r="AM492" s="214"/>
      <c r="AN492" s="214"/>
      <c r="AO492" s="214"/>
      <c r="AP492" s="214"/>
    </row>
    <row r="493" spans="1:42" s="16" customFormat="1" x14ac:dyDescent="0.2">
      <c r="A493" s="289" t="s">
        <v>364</v>
      </c>
      <c r="B493" s="290"/>
      <c r="C493" s="290"/>
      <c r="D493" s="290"/>
      <c r="E493" s="290"/>
      <c r="F493" s="290"/>
      <c r="G493" s="290"/>
      <c r="H493" s="290"/>
      <c r="I493" s="290"/>
      <c r="J493" s="290"/>
      <c r="K493" s="290"/>
      <c r="L493" s="290"/>
      <c r="M493" s="290"/>
      <c r="N493" s="290"/>
      <c r="O493" s="290"/>
      <c r="P493" s="290"/>
      <c r="Q493" s="290"/>
      <c r="R493" s="290"/>
      <c r="S493" s="290"/>
      <c r="T493" s="290"/>
      <c r="U493" s="290"/>
      <c r="V493" s="290"/>
      <c r="W493" s="290"/>
      <c r="X493" s="290"/>
      <c r="Y493" s="290"/>
      <c r="Z493" s="290"/>
      <c r="AA493" s="290"/>
      <c r="AB493" s="290"/>
      <c r="AC493" s="290"/>
      <c r="AD493" s="290"/>
      <c r="AE493" s="290"/>
      <c r="AF493" s="290"/>
      <c r="AG493" s="290"/>
      <c r="AH493" s="290"/>
      <c r="AI493" s="290"/>
      <c r="AJ493" s="290"/>
      <c r="AK493" s="290"/>
      <c r="AL493" s="290"/>
      <c r="AM493" s="290"/>
      <c r="AN493" s="290"/>
      <c r="AO493" s="290"/>
      <c r="AP493" s="290"/>
    </row>
    <row r="494" spans="1:42" s="16" customFormat="1" x14ac:dyDescent="0.2">
      <c r="A494" s="291" t="s">
        <v>69</v>
      </c>
      <c r="B494" s="258"/>
      <c r="C494" s="292"/>
      <c r="D494" s="292"/>
      <c r="E494" s="292"/>
      <c r="F494" s="292"/>
      <c r="G494" s="292"/>
      <c r="H494" s="292"/>
      <c r="I494" s="292"/>
      <c r="J494" s="292"/>
      <c r="K494" s="292"/>
      <c r="L494" s="292"/>
      <c r="M494" s="292"/>
      <c r="N494" s="292"/>
      <c r="O494" s="292"/>
      <c r="P494" s="292"/>
      <c r="Q494" s="292"/>
      <c r="R494" s="292"/>
      <c r="S494" s="292"/>
      <c r="T494" s="292"/>
      <c r="U494" s="292"/>
      <c r="V494" s="292"/>
      <c r="W494" s="292"/>
      <c r="X494" s="292"/>
      <c r="Y494" s="292"/>
      <c r="Z494" s="292"/>
      <c r="AA494" s="292"/>
      <c r="AB494" s="292"/>
      <c r="AC494" s="292"/>
      <c r="AD494" s="292"/>
      <c r="AE494" s="292"/>
      <c r="AF494" s="292"/>
      <c r="AG494" s="292"/>
      <c r="AH494" s="292"/>
      <c r="AI494" s="292"/>
      <c r="AJ494" s="292"/>
      <c r="AK494" s="292"/>
      <c r="AL494" s="292"/>
      <c r="AM494" s="292"/>
      <c r="AN494" s="292"/>
      <c r="AO494" s="292"/>
      <c r="AP494" s="292"/>
    </row>
    <row r="495" spans="1:42" s="16" customFormat="1" x14ac:dyDescent="0.2">
      <c r="A495" s="30" t="s">
        <v>5</v>
      </c>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c r="AA495" s="162"/>
      <c r="AB495" s="162"/>
      <c r="AC495" s="162"/>
      <c r="AD495" s="162"/>
      <c r="AE495" s="162"/>
      <c r="AF495" s="162"/>
      <c r="AG495" s="162"/>
      <c r="AH495" s="162"/>
      <c r="AI495" s="162"/>
      <c r="AJ495" s="162"/>
      <c r="AK495" s="162"/>
      <c r="AL495" s="162"/>
      <c r="AM495" s="162"/>
      <c r="AN495" s="162"/>
      <c r="AO495" s="162"/>
      <c r="AP495" s="162"/>
    </row>
    <row r="496" spans="1:42" s="16" customFormat="1" x14ac:dyDescent="0.2">
      <c r="A496" s="32" t="s">
        <v>294</v>
      </c>
      <c r="C496" s="152">
        <f>IF(ptc_sta_amount="n/a",Inputs!D169,IF(C$2&lt;=ptc_sta_term,ptc_sta_amount*(1+ptc_sta_escal/100)^B$2,0))</f>
        <v>0</v>
      </c>
      <c r="D496" s="152">
        <f>IF(ptc_sta_amount="n/a",Inputs!E169,IF(D$2&lt;=ptc_sta_term,ptc_sta_amount*(1+ptc_sta_escal/100)^C$2,0))</f>
        <v>0</v>
      </c>
      <c r="E496" s="152">
        <f>IF(ptc_sta_amount="n/a",Inputs!F169,IF(E$2&lt;=ptc_sta_term,ptc_sta_amount*(1+ptc_sta_escal/100)^D$2,0))</f>
        <v>0</v>
      </c>
      <c r="F496" s="152">
        <f>IF(ptc_sta_amount="n/a",Inputs!G169,IF(F$2&lt;=ptc_sta_term,ptc_sta_amount*(1+ptc_sta_escal/100)^E$2,0))</f>
        <v>0</v>
      </c>
      <c r="G496" s="152">
        <f>IF(ptc_sta_amount="n/a",Inputs!H169,IF(G$2&lt;=ptc_sta_term,ptc_sta_amount*(1+ptc_sta_escal/100)^F$2,0))</f>
        <v>0</v>
      </c>
      <c r="H496" s="152">
        <f>IF(ptc_sta_amount="n/a",Inputs!I169,IF(H$2&lt;=ptc_sta_term,ptc_sta_amount*(1+ptc_sta_escal/100)^G$2,0))</f>
        <v>0</v>
      </c>
      <c r="I496" s="152">
        <f>IF(ptc_sta_amount="n/a",Inputs!J169,IF(I$2&lt;=ptc_sta_term,ptc_sta_amount*(1+ptc_sta_escal/100)^H$2,0))</f>
        <v>0</v>
      </c>
      <c r="J496" s="152">
        <f>IF(ptc_sta_amount="n/a",Inputs!K169,IF(J$2&lt;=ptc_sta_term,ptc_sta_amount*(1+ptc_sta_escal/100)^I$2,0))</f>
        <v>0</v>
      </c>
      <c r="K496" s="152">
        <f>IF(ptc_sta_amount="n/a",Inputs!L169,IF(K$2&lt;=ptc_sta_term,ptc_sta_amount*(1+ptc_sta_escal/100)^J$2,0))</f>
        <v>0</v>
      </c>
      <c r="L496" s="152">
        <f>IF(ptc_sta_amount="n/a",Inputs!M169,IF(L$2&lt;=ptc_sta_term,ptc_sta_amount*(1+ptc_sta_escal/100)^K$2,0))</f>
        <v>0</v>
      </c>
      <c r="M496" s="152">
        <f>IF(ptc_sta_amount="n/a",Inputs!N169,IF(M$2&lt;=ptc_sta_term,ptc_sta_amount*(1+ptc_sta_escal/100)^L$2,0))</f>
        <v>0</v>
      </c>
      <c r="N496" s="152">
        <f>IF(ptc_sta_amount="n/a",Inputs!O169,IF(N$2&lt;=ptc_sta_term,ptc_sta_amount*(1+ptc_sta_escal/100)^M$2,0))</f>
        <v>0</v>
      </c>
      <c r="O496" s="152">
        <f>IF(ptc_sta_amount="n/a",Inputs!P169,IF(O$2&lt;=ptc_sta_term,ptc_sta_amount*(1+ptc_sta_escal/100)^N$2,0))</f>
        <v>0</v>
      </c>
      <c r="P496" s="152">
        <f>IF(ptc_sta_amount="n/a",Inputs!Q169,IF(P$2&lt;=ptc_sta_term,ptc_sta_amount*(1+ptc_sta_escal/100)^O$2,0))</f>
        <v>0</v>
      </c>
      <c r="Q496" s="152">
        <f>IF(ptc_sta_amount="n/a",Inputs!R169,IF(Q$2&lt;=ptc_sta_term,ptc_sta_amount*(1+ptc_sta_escal/100)^P$2,0))</f>
        <v>0</v>
      </c>
      <c r="R496" s="152">
        <f>IF(ptc_sta_amount="n/a",Inputs!S169,IF(R$2&lt;=ptc_sta_term,ptc_sta_amount*(1+ptc_sta_escal/100)^Q$2,0))</f>
        <v>0</v>
      </c>
      <c r="S496" s="152">
        <f>IF(ptc_sta_amount="n/a",Inputs!T169,IF(S$2&lt;=ptc_sta_term,ptc_sta_amount*(1+ptc_sta_escal/100)^R$2,0))</f>
        <v>0</v>
      </c>
      <c r="T496" s="152">
        <f>IF(ptc_sta_amount="n/a",Inputs!U169,IF(T$2&lt;=ptc_sta_term,ptc_sta_amount*(1+ptc_sta_escal/100)^S$2,0))</f>
        <v>0</v>
      </c>
      <c r="U496" s="152">
        <f>IF(ptc_sta_amount="n/a",Inputs!V169,IF(U$2&lt;=ptc_sta_term,ptc_sta_amount*(1+ptc_sta_escal/100)^T$2,0))</f>
        <v>0</v>
      </c>
      <c r="V496" s="152">
        <f>IF(ptc_sta_amount="n/a",Inputs!W169,IF(V$2&lt;=ptc_sta_term,ptc_sta_amount*(1+ptc_sta_escal/100)^U$2,0))</f>
        <v>0</v>
      </c>
      <c r="W496" s="152">
        <f>IF(ptc_sta_amount="n/a",Inputs!X169,IF(W$2&lt;=ptc_sta_term,ptc_sta_amount*(1+ptc_sta_escal/100)^V$2,0))</f>
        <v>0</v>
      </c>
      <c r="X496" s="152">
        <f>IF(ptc_sta_amount="n/a",Inputs!Y169,IF(X$2&lt;=ptc_sta_term,ptc_sta_amount*(1+ptc_sta_escal/100)^W$2,0))</f>
        <v>0</v>
      </c>
      <c r="Y496" s="152">
        <f>IF(ptc_sta_amount="n/a",Inputs!Z169,IF(Y$2&lt;=ptc_sta_term,ptc_sta_amount*(1+ptc_sta_escal/100)^X$2,0))</f>
        <v>0</v>
      </c>
      <c r="Z496" s="152">
        <f>IF(ptc_sta_amount="n/a",Inputs!AA169,IF(Z$2&lt;=ptc_sta_term,ptc_sta_amount*(1+ptc_sta_escal/100)^Y$2,0))</f>
        <v>0</v>
      </c>
      <c r="AA496" s="152">
        <f>IF(ptc_sta_amount="n/a",Inputs!AB169,IF(AA$2&lt;=ptc_sta_term,ptc_sta_amount*(1+ptc_sta_escal/100)^Z$2,0))</f>
        <v>0</v>
      </c>
      <c r="AB496" s="152">
        <f>IF(ptc_sta_amount="n/a",Inputs!AC169,IF(AB$2&lt;=ptc_sta_term,ptc_sta_amount*(1+ptc_sta_escal/100)^AA$2,0))</f>
        <v>0</v>
      </c>
      <c r="AC496" s="152">
        <f>IF(ptc_sta_amount="n/a",Inputs!AD169,IF(AC$2&lt;=ptc_sta_term,ptc_sta_amount*(1+ptc_sta_escal/100)^AB$2,0))</f>
        <v>0</v>
      </c>
      <c r="AD496" s="152">
        <f>IF(ptc_sta_amount="n/a",Inputs!AE169,IF(AD$2&lt;=ptc_sta_term,ptc_sta_amount*(1+ptc_sta_escal/100)^AC$2,0))</f>
        <v>0</v>
      </c>
      <c r="AE496" s="152">
        <f>IF(ptc_sta_amount="n/a",Inputs!AF169,IF(AE$2&lt;=ptc_sta_term,ptc_sta_amount*(1+ptc_sta_escal/100)^AD$2,0))</f>
        <v>0</v>
      </c>
      <c r="AF496" s="152">
        <f>IF(ptc_sta_amount="n/a",Inputs!AG169,IF(AF$2&lt;=ptc_sta_term,ptc_sta_amount*(1+ptc_sta_escal/100)^AE$2,0))</f>
        <v>0</v>
      </c>
      <c r="AG496" s="152">
        <f>IF(ptc_sta_amount="n/a",Inputs!AH169,IF(AG$2&lt;=ptc_sta_term,ptc_sta_amount*(1+ptc_sta_escal/100)^AF$2,0))</f>
        <v>0</v>
      </c>
      <c r="AH496" s="152">
        <f>IF(ptc_sta_amount="n/a",Inputs!AI169,IF(AH$2&lt;=ptc_sta_term,ptc_sta_amount*(1+ptc_sta_escal/100)^AG$2,0))</f>
        <v>0</v>
      </c>
      <c r="AI496" s="152">
        <f>IF(ptc_sta_amount="n/a",Inputs!AJ169,IF(AI$2&lt;=ptc_sta_term,ptc_sta_amount*(1+ptc_sta_escal/100)^AH$2,0))</f>
        <v>0</v>
      </c>
      <c r="AJ496" s="152">
        <f>IF(ptc_sta_amount="n/a",Inputs!AK169,IF(AJ$2&lt;=ptc_sta_term,ptc_sta_amount*(1+ptc_sta_escal/100)^AI$2,0))</f>
        <v>0</v>
      </c>
      <c r="AK496" s="152">
        <f>IF(ptc_sta_amount="n/a",Inputs!AL169,IF(AK$2&lt;=ptc_sta_term,ptc_sta_amount*(1+ptc_sta_escal/100)^AJ$2,0))</f>
        <v>0</v>
      </c>
      <c r="AL496" s="152">
        <f>IF(ptc_sta_amount="n/a",Inputs!AM169,IF(AL$2&lt;=ptc_sta_term,ptc_sta_amount*(1+ptc_sta_escal/100)^AK$2,0))</f>
        <v>0</v>
      </c>
      <c r="AM496" s="152">
        <f>IF(ptc_sta_amount="n/a",Inputs!AN169,IF(AM$2&lt;=ptc_sta_term,ptc_sta_amount*(1+ptc_sta_escal/100)^AL$2,0))</f>
        <v>0</v>
      </c>
      <c r="AN496" s="152">
        <f>IF(ptc_sta_amount="n/a",Inputs!AO169,IF(AN$2&lt;=ptc_sta_term,ptc_sta_amount*(1+ptc_sta_escal/100)^AM$2,0))</f>
        <v>0</v>
      </c>
      <c r="AO496" s="152">
        <f>IF(ptc_sta_amount="n/a",Inputs!AP169,IF(AO$2&lt;=ptc_sta_term,ptc_sta_amount*(1+ptc_sta_escal/100)^AN$2,0))</f>
        <v>0</v>
      </c>
      <c r="AP496" s="152">
        <f>IF(ptc_sta_amount="n/a",Inputs!AQ169,IF(AP$2&lt;=ptc_sta_term,ptc_sta_amount*(1+ptc_sta_escal/100)^AO$2,0))</f>
        <v>0</v>
      </c>
    </row>
    <row r="497" spans="1:42" s="16" customFormat="1" x14ac:dyDescent="0.2">
      <c r="A497" s="32" t="s">
        <v>295</v>
      </c>
      <c r="C497" s="152">
        <f>ROUND(C496*1000,0)</f>
        <v>0</v>
      </c>
      <c r="D497" s="152">
        <f>ROUND(D496*1000,0)</f>
        <v>0</v>
      </c>
      <c r="E497" s="152">
        <f t="shared" ref="E497:AP497" si="269">ROUND(E496*1000,0)</f>
        <v>0</v>
      </c>
      <c r="F497" s="152">
        <f t="shared" si="269"/>
        <v>0</v>
      </c>
      <c r="G497" s="152">
        <f t="shared" si="269"/>
        <v>0</v>
      </c>
      <c r="H497" s="152">
        <f t="shared" si="269"/>
        <v>0</v>
      </c>
      <c r="I497" s="152">
        <f t="shared" si="269"/>
        <v>0</v>
      </c>
      <c r="J497" s="152">
        <f t="shared" si="269"/>
        <v>0</v>
      </c>
      <c r="K497" s="152">
        <f t="shared" si="269"/>
        <v>0</v>
      </c>
      <c r="L497" s="152">
        <f t="shared" si="269"/>
        <v>0</v>
      </c>
      <c r="M497" s="152">
        <f t="shared" si="269"/>
        <v>0</v>
      </c>
      <c r="N497" s="152">
        <f t="shared" si="269"/>
        <v>0</v>
      </c>
      <c r="O497" s="152">
        <f t="shared" si="269"/>
        <v>0</v>
      </c>
      <c r="P497" s="152">
        <f t="shared" si="269"/>
        <v>0</v>
      </c>
      <c r="Q497" s="152">
        <f t="shared" si="269"/>
        <v>0</v>
      </c>
      <c r="R497" s="152">
        <f t="shared" si="269"/>
        <v>0</v>
      </c>
      <c r="S497" s="152">
        <f t="shared" si="269"/>
        <v>0</v>
      </c>
      <c r="T497" s="152">
        <f t="shared" si="269"/>
        <v>0</v>
      </c>
      <c r="U497" s="152">
        <f t="shared" si="269"/>
        <v>0</v>
      </c>
      <c r="V497" s="152">
        <f t="shared" si="269"/>
        <v>0</v>
      </c>
      <c r="W497" s="152">
        <f t="shared" si="269"/>
        <v>0</v>
      </c>
      <c r="X497" s="152">
        <f t="shared" si="269"/>
        <v>0</v>
      </c>
      <c r="Y497" s="152">
        <f t="shared" si="269"/>
        <v>0</v>
      </c>
      <c r="Z497" s="152">
        <f t="shared" si="269"/>
        <v>0</v>
      </c>
      <c r="AA497" s="152">
        <f t="shared" si="269"/>
        <v>0</v>
      </c>
      <c r="AB497" s="152">
        <f t="shared" si="269"/>
        <v>0</v>
      </c>
      <c r="AC497" s="152">
        <f t="shared" si="269"/>
        <v>0</v>
      </c>
      <c r="AD497" s="152">
        <f t="shared" si="269"/>
        <v>0</v>
      </c>
      <c r="AE497" s="152">
        <f t="shared" si="269"/>
        <v>0</v>
      </c>
      <c r="AF497" s="152">
        <f t="shared" si="269"/>
        <v>0</v>
      </c>
      <c r="AG497" s="152">
        <f t="shared" si="269"/>
        <v>0</v>
      </c>
      <c r="AH497" s="152">
        <f t="shared" si="269"/>
        <v>0</v>
      </c>
      <c r="AI497" s="152">
        <f t="shared" si="269"/>
        <v>0</v>
      </c>
      <c r="AJ497" s="152">
        <f t="shared" si="269"/>
        <v>0</v>
      </c>
      <c r="AK497" s="152">
        <f t="shared" si="269"/>
        <v>0</v>
      </c>
      <c r="AL497" s="152">
        <f t="shared" si="269"/>
        <v>0</v>
      </c>
      <c r="AM497" s="152">
        <f t="shared" si="269"/>
        <v>0</v>
      </c>
      <c r="AN497" s="152">
        <f t="shared" si="269"/>
        <v>0</v>
      </c>
      <c r="AO497" s="152">
        <f t="shared" si="269"/>
        <v>0</v>
      </c>
      <c r="AP497" s="152">
        <f t="shared" si="269"/>
        <v>0</v>
      </c>
    </row>
    <row r="498" spans="1:42" s="16" customFormat="1" x14ac:dyDescent="0.2">
      <c r="A498" s="32" t="s">
        <v>70</v>
      </c>
      <c r="C498" s="163">
        <f>C$5/1000</f>
        <v>0</v>
      </c>
      <c r="D498" s="163">
        <f>D$5/1000</f>
        <v>0</v>
      </c>
      <c r="E498" s="163">
        <f t="shared" ref="E498:AP498" si="270">E$5/1000</f>
        <v>0</v>
      </c>
      <c r="F498" s="163">
        <f t="shared" si="270"/>
        <v>0</v>
      </c>
      <c r="G498" s="163">
        <f t="shared" si="270"/>
        <v>0</v>
      </c>
      <c r="H498" s="163">
        <f t="shared" si="270"/>
        <v>0</v>
      </c>
      <c r="I498" s="163">
        <f t="shared" si="270"/>
        <v>0</v>
      </c>
      <c r="J498" s="163">
        <f t="shared" si="270"/>
        <v>0</v>
      </c>
      <c r="K498" s="163">
        <f t="shared" si="270"/>
        <v>0</v>
      </c>
      <c r="L498" s="163">
        <f t="shared" si="270"/>
        <v>0</v>
      </c>
      <c r="M498" s="163">
        <f t="shared" si="270"/>
        <v>0</v>
      </c>
      <c r="N498" s="163">
        <f t="shared" si="270"/>
        <v>0</v>
      </c>
      <c r="O498" s="163">
        <f t="shared" si="270"/>
        <v>0</v>
      </c>
      <c r="P498" s="163">
        <f t="shared" si="270"/>
        <v>0</v>
      </c>
      <c r="Q498" s="163">
        <f t="shared" si="270"/>
        <v>0</v>
      </c>
      <c r="R498" s="163">
        <f t="shared" si="270"/>
        <v>0</v>
      </c>
      <c r="S498" s="163">
        <f t="shared" si="270"/>
        <v>0</v>
      </c>
      <c r="T498" s="163">
        <f t="shared" si="270"/>
        <v>0</v>
      </c>
      <c r="U498" s="163">
        <f t="shared" si="270"/>
        <v>0</v>
      </c>
      <c r="V498" s="163">
        <f t="shared" si="270"/>
        <v>0</v>
      </c>
      <c r="W498" s="163">
        <f t="shared" si="270"/>
        <v>0</v>
      </c>
      <c r="X498" s="163">
        <f t="shared" si="270"/>
        <v>0</v>
      </c>
      <c r="Y498" s="163">
        <f t="shared" si="270"/>
        <v>0</v>
      </c>
      <c r="Z498" s="163">
        <f t="shared" si="270"/>
        <v>0</v>
      </c>
      <c r="AA498" s="163">
        <f t="shared" si="270"/>
        <v>0</v>
      </c>
      <c r="AB498" s="163">
        <f t="shared" si="270"/>
        <v>0</v>
      </c>
      <c r="AC498" s="163">
        <f t="shared" si="270"/>
        <v>0</v>
      </c>
      <c r="AD498" s="163">
        <f t="shared" si="270"/>
        <v>0</v>
      </c>
      <c r="AE498" s="163">
        <f t="shared" si="270"/>
        <v>0</v>
      </c>
      <c r="AF498" s="163">
        <f t="shared" si="270"/>
        <v>0</v>
      </c>
      <c r="AG498" s="163">
        <f t="shared" si="270"/>
        <v>0</v>
      </c>
      <c r="AH498" s="163">
        <f t="shared" si="270"/>
        <v>0</v>
      </c>
      <c r="AI498" s="163">
        <f t="shared" si="270"/>
        <v>0</v>
      </c>
      <c r="AJ498" s="163">
        <f t="shared" si="270"/>
        <v>0</v>
      </c>
      <c r="AK498" s="163">
        <f t="shared" si="270"/>
        <v>0</v>
      </c>
      <c r="AL498" s="163">
        <f t="shared" si="270"/>
        <v>0</v>
      </c>
      <c r="AM498" s="163">
        <f t="shared" si="270"/>
        <v>0</v>
      </c>
      <c r="AN498" s="163">
        <f t="shared" si="270"/>
        <v>0</v>
      </c>
      <c r="AO498" s="163">
        <f t="shared" si="270"/>
        <v>0</v>
      </c>
      <c r="AP498" s="163">
        <f t="shared" si="270"/>
        <v>0</v>
      </c>
    </row>
    <row r="499" spans="1:42" s="16" customFormat="1" x14ac:dyDescent="0.2">
      <c r="A499" s="32" t="s">
        <v>13</v>
      </c>
      <c r="C499" s="162">
        <f>C497*C498</f>
        <v>0</v>
      </c>
      <c r="D499" s="162">
        <f>D497*D498</f>
        <v>0</v>
      </c>
      <c r="E499" s="162">
        <f t="shared" ref="E499:AP499" si="271">E497*E498</f>
        <v>0</v>
      </c>
      <c r="F499" s="162">
        <f t="shared" si="271"/>
        <v>0</v>
      </c>
      <c r="G499" s="162">
        <f t="shared" si="271"/>
        <v>0</v>
      </c>
      <c r="H499" s="162">
        <f t="shared" si="271"/>
        <v>0</v>
      </c>
      <c r="I499" s="162">
        <f t="shared" si="271"/>
        <v>0</v>
      </c>
      <c r="J499" s="162">
        <f t="shared" si="271"/>
        <v>0</v>
      </c>
      <c r="K499" s="162">
        <f t="shared" si="271"/>
        <v>0</v>
      </c>
      <c r="L499" s="162">
        <f t="shared" si="271"/>
        <v>0</v>
      </c>
      <c r="M499" s="162">
        <f t="shared" si="271"/>
        <v>0</v>
      </c>
      <c r="N499" s="162">
        <f t="shared" si="271"/>
        <v>0</v>
      </c>
      <c r="O499" s="162">
        <f t="shared" si="271"/>
        <v>0</v>
      </c>
      <c r="P499" s="162">
        <f t="shared" si="271"/>
        <v>0</v>
      </c>
      <c r="Q499" s="162">
        <f t="shared" si="271"/>
        <v>0</v>
      </c>
      <c r="R499" s="162">
        <f t="shared" si="271"/>
        <v>0</v>
      </c>
      <c r="S499" s="162">
        <f t="shared" si="271"/>
        <v>0</v>
      </c>
      <c r="T499" s="162">
        <f t="shared" si="271"/>
        <v>0</v>
      </c>
      <c r="U499" s="162">
        <f t="shared" si="271"/>
        <v>0</v>
      </c>
      <c r="V499" s="162">
        <f t="shared" si="271"/>
        <v>0</v>
      </c>
      <c r="W499" s="162">
        <f t="shared" si="271"/>
        <v>0</v>
      </c>
      <c r="X499" s="162">
        <f t="shared" si="271"/>
        <v>0</v>
      </c>
      <c r="Y499" s="162">
        <f t="shared" si="271"/>
        <v>0</v>
      </c>
      <c r="Z499" s="162">
        <f t="shared" si="271"/>
        <v>0</v>
      </c>
      <c r="AA499" s="162">
        <f t="shared" si="271"/>
        <v>0</v>
      </c>
      <c r="AB499" s="162">
        <f t="shared" si="271"/>
        <v>0</v>
      </c>
      <c r="AC499" s="162">
        <f t="shared" si="271"/>
        <v>0</v>
      </c>
      <c r="AD499" s="162">
        <f t="shared" si="271"/>
        <v>0</v>
      </c>
      <c r="AE499" s="162">
        <f t="shared" si="271"/>
        <v>0</v>
      </c>
      <c r="AF499" s="162">
        <f t="shared" si="271"/>
        <v>0</v>
      </c>
      <c r="AG499" s="162">
        <f t="shared" si="271"/>
        <v>0</v>
      </c>
      <c r="AH499" s="162">
        <f t="shared" si="271"/>
        <v>0</v>
      </c>
      <c r="AI499" s="162">
        <f t="shared" si="271"/>
        <v>0</v>
      </c>
      <c r="AJ499" s="162">
        <f t="shared" si="271"/>
        <v>0</v>
      </c>
      <c r="AK499" s="162">
        <f t="shared" si="271"/>
        <v>0</v>
      </c>
      <c r="AL499" s="162">
        <f t="shared" si="271"/>
        <v>0</v>
      </c>
      <c r="AM499" s="162">
        <f t="shared" si="271"/>
        <v>0</v>
      </c>
      <c r="AN499" s="162">
        <f t="shared" si="271"/>
        <v>0</v>
      </c>
      <c r="AO499" s="162">
        <f t="shared" si="271"/>
        <v>0</v>
      </c>
      <c r="AP499" s="162">
        <f t="shared" si="271"/>
        <v>0</v>
      </c>
    </row>
    <row r="500" spans="1:42" s="16" customFormat="1" x14ac:dyDescent="0.2">
      <c r="A500" s="30"/>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row>
    <row r="501" spans="1:42" s="16" customFormat="1" x14ac:dyDescent="0.2">
      <c r="A501" s="30" t="s">
        <v>4</v>
      </c>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s="16" customFormat="1" x14ac:dyDescent="0.2">
      <c r="A502" s="32" t="s">
        <v>294</v>
      </c>
      <c r="C502" s="152">
        <f>IF(ptc_fed_amount="n/a",Inputs!D168,IF(C$2&lt;=ptc_fed_term,ptc_fed_amount*(1+ptc_fed_escal/100)^B$2,0))</f>
        <v>0</v>
      </c>
      <c r="D502" s="152">
        <f>IF(ptc_fed_amount="n/a",Inputs!E168,IF(D$2&lt;=ptc_fed_term,ptc_fed_amount*(1+ptc_fed_escal/100)^C$2,0))</f>
        <v>0</v>
      </c>
      <c r="E502" s="152">
        <f>IF(ptc_fed_amount="n/a",Inputs!F168,IF(E$2&lt;=ptc_fed_term,ptc_fed_amount*(1+ptc_fed_escal/100)^D$2,0))</f>
        <v>0</v>
      </c>
      <c r="F502" s="152">
        <f>IF(ptc_fed_amount="n/a",Inputs!G168,IF(F$2&lt;=ptc_fed_term,ptc_fed_amount*(1+ptc_fed_escal/100)^E$2,0))</f>
        <v>0</v>
      </c>
      <c r="G502" s="152">
        <f>IF(ptc_fed_amount="n/a",Inputs!H168,IF(G$2&lt;=ptc_fed_term,ptc_fed_amount*(1+ptc_fed_escal/100)^F$2,0))</f>
        <v>0</v>
      </c>
      <c r="H502" s="152">
        <f>IF(ptc_fed_amount="n/a",Inputs!I168,IF(H$2&lt;=ptc_fed_term,ptc_fed_amount*(1+ptc_fed_escal/100)^G$2,0))</f>
        <v>0</v>
      </c>
      <c r="I502" s="152">
        <f>IF(ptc_fed_amount="n/a",Inputs!J168,IF(I$2&lt;=ptc_fed_term,ptc_fed_amount*(1+ptc_fed_escal/100)^H$2,0))</f>
        <v>0</v>
      </c>
      <c r="J502" s="152">
        <f>IF(ptc_fed_amount="n/a",Inputs!K168,IF(J$2&lt;=ptc_fed_term,ptc_fed_amount*(1+ptc_fed_escal/100)^I$2,0))</f>
        <v>0</v>
      </c>
      <c r="K502" s="152">
        <f>IF(ptc_fed_amount="n/a",Inputs!L168,IF(K$2&lt;=ptc_fed_term,ptc_fed_amount*(1+ptc_fed_escal/100)^J$2,0))</f>
        <v>0</v>
      </c>
      <c r="L502" s="152">
        <f>IF(ptc_fed_amount="n/a",Inputs!M168,IF(L$2&lt;=ptc_fed_term,ptc_fed_amount*(1+ptc_fed_escal/100)^K$2,0))</f>
        <v>0</v>
      </c>
      <c r="M502" s="152">
        <f>IF(ptc_fed_amount="n/a",Inputs!N168,IF(M$2&lt;=ptc_fed_term,ptc_fed_amount*(1+ptc_fed_escal/100)^L$2,0))</f>
        <v>0</v>
      </c>
      <c r="N502" s="152">
        <f>IF(ptc_fed_amount="n/a",Inputs!O168,IF(N$2&lt;=ptc_fed_term,ptc_fed_amount*(1+ptc_fed_escal/100)^M$2,0))</f>
        <v>0</v>
      </c>
      <c r="O502" s="152">
        <f>IF(ptc_fed_amount="n/a",Inputs!P168,IF(O$2&lt;=ptc_fed_term,ptc_fed_amount*(1+ptc_fed_escal/100)^N$2,0))</f>
        <v>0</v>
      </c>
      <c r="P502" s="152">
        <f>IF(ptc_fed_amount="n/a",Inputs!Q168,IF(P$2&lt;=ptc_fed_term,ptc_fed_amount*(1+ptc_fed_escal/100)^O$2,0))</f>
        <v>0</v>
      </c>
      <c r="Q502" s="152">
        <f>IF(ptc_fed_amount="n/a",Inputs!R168,IF(Q$2&lt;=ptc_fed_term,ptc_fed_amount*(1+ptc_fed_escal/100)^P$2,0))</f>
        <v>0</v>
      </c>
      <c r="R502" s="152">
        <f>IF(ptc_fed_amount="n/a",Inputs!S168,IF(R$2&lt;=ptc_fed_term,ptc_fed_amount*(1+ptc_fed_escal/100)^Q$2,0))</f>
        <v>0</v>
      </c>
      <c r="S502" s="152">
        <f>IF(ptc_fed_amount="n/a",Inputs!T168,IF(S$2&lt;=ptc_fed_term,ptc_fed_amount*(1+ptc_fed_escal/100)^R$2,0))</f>
        <v>0</v>
      </c>
      <c r="T502" s="152">
        <f>IF(ptc_fed_amount="n/a",Inputs!U168,IF(T$2&lt;=ptc_fed_term,ptc_fed_amount*(1+ptc_fed_escal/100)^S$2,0))</f>
        <v>0</v>
      </c>
      <c r="U502" s="152">
        <f>IF(ptc_fed_amount="n/a",Inputs!V168,IF(U$2&lt;=ptc_fed_term,ptc_fed_amount*(1+ptc_fed_escal/100)^T$2,0))</f>
        <v>0</v>
      </c>
      <c r="V502" s="152">
        <f>IF(ptc_fed_amount="n/a",Inputs!W168,IF(V$2&lt;=ptc_fed_term,ptc_fed_amount*(1+ptc_fed_escal/100)^U$2,0))</f>
        <v>0</v>
      </c>
      <c r="W502" s="152">
        <f>IF(ptc_fed_amount="n/a",Inputs!X168,IF(W$2&lt;=ptc_fed_term,ptc_fed_amount*(1+ptc_fed_escal/100)^V$2,0))</f>
        <v>0</v>
      </c>
      <c r="X502" s="152">
        <f>IF(ptc_fed_amount="n/a",Inputs!Y168,IF(X$2&lt;=ptc_fed_term,ptc_fed_amount*(1+ptc_fed_escal/100)^W$2,0))</f>
        <v>0</v>
      </c>
      <c r="Y502" s="152">
        <f>IF(ptc_fed_amount="n/a",Inputs!Z168,IF(Y$2&lt;=ptc_fed_term,ptc_fed_amount*(1+ptc_fed_escal/100)^X$2,0))</f>
        <v>0</v>
      </c>
      <c r="Z502" s="152">
        <f>IF(ptc_fed_amount="n/a",Inputs!AA168,IF(Z$2&lt;=ptc_fed_term,ptc_fed_amount*(1+ptc_fed_escal/100)^Y$2,0))</f>
        <v>0</v>
      </c>
      <c r="AA502" s="152">
        <f>IF(ptc_fed_amount="n/a",Inputs!AB168,IF(AA$2&lt;=ptc_fed_term,ptc_fed_amount*(1+ptc_fed_escal/100)^Z$2,0))</f>
        <v>0</v>
      </c>
      <c r="AB502" s="152">
        <f>IF(ptc_fed_amount="n/a",Inputs!AC168,IF(AB$2&lt;=ptc_fed_term,ptc_fed_amount*(1+ptc_fed_escal/100)^AA$2,0))</f>
        <v>0</v>
      </c>
      <c r="AC502" s="152">
        <f>IF(ptc_fed_amount="n/a",Inputs!AD168,IF(AC$2&lt;=ptc_fed_term,ptc_fed_amount*(1+ptc_fed_escal/100)^AB$2,0))</f>
        <v>0</v>
      </c>
      <c r="AD502" s="152">
        <f>IF(ptc_fed_amount="n/a",Inputs!AE168,IF(AD$2&lt;=ptc_fed_term,ptc_fed_amount*(1+ptc_fed_escal/100)^AC$2,0))</f>
        <v>0</v>
      </c>
      <c r="AE502" s="152">
        <f>IF(ptc_fed_amount="n/a",Inputs!AF168,IF(AE$2&lt;=ptc_fed_term,ptc_fed_amount*(1+ptc_fed_escal/100)^AD$2,0))</f>
        <v>0</v>
      </c>
      <c r="AF502" s="152">
        <f>IF(ptc_fed_amount="n/a",Inputs!AG168,IF(AF$2&lt;=ptc_fed_term,ptc_fed_amount*(1+ptc_fed_escal/100)^AE$2,0))</f>
        <v>0</v>
      </c>
      <c r="AG502" s="152">
        <f>IF(ptc_fed_amount="n/a",Inputs!AH168,IF(AG$2&lt;=ptc_fed_term,ptc_fed_amount*(1+ptc_fed_escal/100)^AF$2,0))</f>
        <v>0</v>
      </c>
      <c r="AH502" s="152">
        <f>IF(ptc_fed_amount="n/a",Inputs!AI168,IF(AH$2&lt;=ptc_fed_term,ptc_fed_amount*(1+ptc_fed_escal/100)^AG$2,0))</f>
        <v>0</v>
      </c>
      <c r="AI502" s="152">
        <f>IF(ptc_fed_amount="n/a",Inputs!AJ168,IF(AI$2&lt;=ptc_fed_term,ptc_fed_amount*(1+ptc_fed_escal/100)^AH$2,0))</f>
        <v>0</v>
      </c>
      <c r="AJ502" s="152">
        <f>IF(ptc_fed_amount="n/a",Inputs!AK168,IF(AJ$2&lt;=ptc_fed_term,ptc_fed_amount*(1+ptc_fed_escal/100)^AI$2,0))</f>
        <v>0</v>
      </c>
      <c r="AK502" s="152">
        <f>IF(ptc_fed_amount="n/a",Inputs!AL168,IF(AK$2&lt;=ptc_fed_term,ptc_fed_amount*(1+ptc_fed_escal/100)^AJ$2,0))</f>
        <v>0</v>
      </c>
      <c r="AL502" s="152">
        <f>IF(ptc_fed_amount="n/a",Inputs!AM168,IF(AL$2&lt;=ptc_fed_term,ptc_fed_amount*(1+ptc_fed_escal/100)^AK$2,0))</f>
        <v>0</v>
      </c>
      <c r="AM502" s="152">
        <f>IF(ptc_fed_amount="n/a",Inputs!AN168,IF(AM$2&lt;=ptc_fed_term,ptc_fed_amount*(1+ptc_fed_escal/100)^AL$2,0))</f>
        <v>0</v>
      </c>
      <c r="AN502" s="152">
        <f>IF(ptc_fed_amount="n/a",Inputs!AO168,IF(AN$2&lt;=ptc_fed_term,ptc_fed_amount*(1+ptc_fed_escal/100)^AM$2,0))</f>
        <v>0</v>
      </c>
      <c r="AO502" s="152">
        <f>IF(ptc_fed_amount="n/a",Inputs!AP168,IF(AO$2&lt;=ptc_fed_term,ptc_fed_amount*(1+ptc_fed_escal/100)^AN$2,0))</f>
        <v>0</v>
      </c>
      <c r="AP502" s="152">
        <f>IF(ptc_fed_amount="n/a",Inputs!AQ168,IF(AP$2&lt;=ptc_fed_term,ptc_fed_amount*(1+ptc_fed_escal/100)^AO$2,0))</f>
        <v>0</v>
      </c>
    </row>
    <row r="503" spans="1:42" s="16" customFormat="1" x14ac:dyDescent="0.2">
      <c r="A503" s="32" t="s">
        <v>295</v>
      </c>
      <c r="C503" s="152">
        <f>ROUND(C502*1000,0)</f>
        <v>0</v>
      </c>
      <c r="D503" s="152">
        <f>ROUND(D502*1000,0)</f>
        <v>0</v>
      </c>
      <c r="E503" s="152">
        <f t="shared" ref="E503:AP503" si="272">ROUND(E502*1000,0)</f>
        <v>0</v>
      </c>
      <c r="F503" s="152">
        <f t="shared" si="272"/>
        <v>0</v>
      </c>
      <c r="G503" s="152">
        <f t="shared" si="272"/>
        <v>0</v>
      </c>
      <c r="H503" s="152">
        <f t="shared" si="272"/>
        <v>0</v>
      </c>
      <c r="I503" s="152">
        <f t="shared" si="272"/>
        <v>0</v>
      </c>
      <c r="J503" s="152">
        <f t="shared" si="272"/>
        <v>0</v>
      </c>
      <c r="K503" s="152">
        <f t="shared" si="272"/>
        <v>0</v>
      </c>
      <c r="L503" s="152">
        <f t="shared" si="272"/>
        <v>0</v>
      </c>
      <c r="M503" s="152">
        <f t="shared" si="272"/>
        <v>0</v>
      </c>
      <c r="N503" s="152">
        <f t="shared" si="272"/>
        <v>0</v>
      </c>
      <c r="O503" s="152">
        <f t="shared" si="272"/>
        <v>0</v>
      </c>
      <c r="P503" s="152">
        <f t="shared" si="272"/>
        <v>0</v>
      </c>
      <c r="Q503" s="152">
        <f t="shared" si="272"/>
        <v>0</v>
      </c>
      <c r="R503" s="152">
        <f t="shared" si="272"/>
        <v>0</v>
      </c>
      <c r="S503" s="152">
        <f t="shared" si="272"/>
        <v>0</v>
      </c>
      <c r="T503" s="152">
        <f t="shared" si="272"/>
        <v>0</v>
      </c>
      <c r="U503" s="152">
        <f t="shared" si="272"/>
        <v>0</v>
      </c>
      <c r="V503" s="152">
        <f t="shared" si="272"/>
        <v>0</v>
      </c>
      <c r="W503" s="152">
        <f t="shared" si="272"/>
        <v>0</v>
      </c>
      <c r="X503" s="152">
        <f t="shared" si="272"/>
        <v>0</v>
      </c>
      <c r="Y503" s="152">
        <f t="shared" si="272"/>
        <v>0</v>
      </c>
      <c r="Z503" s="152">
        <f t="shared" si="272"/>
        <v>0</v>
      </c>
      <c r="AA503" s="152">
        <f t="shared" si="272"/>
        <v>0</v>
      </c>
      <c r="AB503" s="152">
        <f t="shared" si="272"/>
        <v>0</v>
      </c>
      <c r="AC503" s="152">
        <f t="shared" si="272"/>
        <v>0</v>
      </c>
      <c r="AD503" s="152">
        <f t="shared" si="272"/>
        <v>0</v>
      </c>
      <c r="AE503" s="152">
        <f t="shared" si="272"/>
        <v>0</v>
      </c>
      <c r="AF503" s="152">
        <f t="shared" si="272"/>
        <v>0</v>
      </c>
      <c r="AG503" s="152">
        <f t="shared" si="272"/>
        <v>0</v>
      </c>
      <c r="AH503" s="152">
        <f t="shared" si="272"/>
        <v>0</v>
      </c>
      <c r="AI503" s="152">
        <f t="shared" si="272"/>
        <v>0</v>
      </c>
      <c r="AJ503" s="152">
        <f t="shared" si="272"/>
        <v>0</v>
      </c>
      <c r="AK503" s="152">
        <f t="shared" si="272"/>
        <v>0</v>
      </c>
      <c r="AL503" s="152">
        <f t="shared" si="272"/>
        <v>0</v>
      </c>
      <c r="AM503" s="152">
        <f t="shared" si="272"/>
        <v>0</v>
      </c>
      <c r="AN503" s="152">
        <f t="shared" si="272"/>
        <v>0</v>
      </c>
      <c r="AO503" s="152">
        <f t="shared" si="272"/>
        <v>0</v>
      </c>
      <c r="AP503" s="152">
        <f t="shared" si="272"/>
        <v>0</v>
      </c>
    </row>
    <row r="504" spans="1:42" s="16" customFormat="1" x14ac:dyDescent="0.2">
      <c r="A504" s="32" t="s">
        <v>70</v>
      </c>
      <c r="C504" s="163">
        <f>C$5/1000</f>
        <v>0</v>
      </c>
      <c r="D504" s="163">
        <f>D$5/1000</f>
        <v>0</v>
      </c>
      <c r="E504" s="163">
        <f t="shared" ref="E504:AP504" si="273">E$5/1000</f>
        <v>0</v>
      </c>
      <c r="F504" s="163">
        <f t="shared" si="273"/>
        <v>0</v>
      </c>
      <c r="G504" s="163">
        <f t="shared" si="273"/>
        <v>0</v>
      </c>
      <c r="H504" s="163">
        <f t="shared" si="273"/>
        <v>0</v>
      </c>
      <c r="I504" s="163">
        <f t="shared" si="273"/>
        <v>0</v>
      </c>
      <c r="J504" s="163">
        <f t="shared" si="273"/>
        <v>0</v>
      </c>
      <c r="K504" s="163">
        <f t="shared" si="273"/>
        <v>0</v>
      </c>
      <c r="L504" s="163">
        <f t="shared" si="273"/>
        <v>0</v>
      </c>
      <c r="M504" s="163">
        <f t="shared" si="273"/>
        <v>0</v>
      </c>
      <c r="N504" s="163">
        <f t="shared" si="273"/>
        <v>0</v>
      </c>
      <c r="O504" s="163">
        <f t="shared" si="273"/>
        <v>0</v>
      </c>
      <c r="P504" s="163">
        <f t="shared" si="273"/>
        <v>0</v>
      </c>
      <c r="Q504" s="163">
        <f t="shared" si="273"/>
        <v>0</v>
      </c>
      <c r="R504" s="163">
        <f t="shared" si="273"/>
        <v>0</v>
      </c>
      <c r="S504" s="163">
        <f t="shared" si="273"/>
        <v>0</v>
      </c>
      <c r="T504" s="163">
        <f t="shared" si="273"/>
        <v>0</v>
      </c>
      <c r="U504" s="163">
        <f t="shared" si="273"/>
        <v>0</v>
      </c>
      <c r="V504" s="163">
        <f t="shared" si="273"/>
        <v>0</v>
      </c>
      <c r="W504" s="163">
        <f t="shared" si="273"/>
        <v>0</v>
      </c>
      <c r="X504" s="163">
        <f t="shared" si="273"/>
        <v>0</v>
      </c>
      <c r="Y504" s="163">
        <f t="shared" si="273"/>
        <v>0</v>
      </c>
      <c r="Z504" s="163">
        <f t="shared" si="273"/>
        <v>0</v>
      </c>
      <c r="AA504" s="163">
        <f t="shared" si="273"/>
        <v>0</v>
      </c>
      <c r="AB504" s="163">
        <f t="shared" si="273"/>
        <v>0</v>
      </c>
      <c r="AC504" s="163">
        <f t="shared" si="273"/>
        <v>0</v>
      </c>
      <c r="AD504" s="163">
        <f t="shared" si="273"/>
        <v>0</v>
      </c>
      <c r="AE504" s="163">
        <f t="shared" si="273"/>
        <v>0</v>
      </c>
      <c r="AF504" s="163">
        <f t="shared" si="273"/>
        <v>0</v>
      </c>
      <c r="AG504" s="163">
        <f t="shared" si="273"/>
        <v>0</v>
      </c>
      <c r="AH504" s="163">
        <f t="shared" si="273"/>
        <v>0</v>
      </c>
      <c r="AI504" s="163">
        <f t="shared" si="273"/>
        <v>0</v>
      </c>
      <c r="AJ504" s="163">
        <f t="shared" si="273"/>
        <v>0</v>
      </c>
      <c r="AK504" s="163">
        <f t="shared" si="273"/>
        <v>0</v>
      </c>
      <c r="AL504" s="163">
        <f t="shared" si="273"/>
        <v>0</v>
      </c>
      <c r="AM504" s="163">
        <f t="shared" si="273"/>
        <v>0</v>
      </c>
      <c r="AN504" s="163">
        <f t="shared" si="273"/>
        <v>0</v>
      </c>
      <c r="AO504" s="163">
        <f t="shared" si="273"/>
        <v>0</v>
      </c>
      <c r="AP504" s="163">
        <f t="shared" si="273"/>
        <v>0</v>
      </c>
    </row>
    <row r="505" spans="1:42" s="16" customFormat="1" x14ac:dyDescent="0.2">
      <c r="A505" s="32" t="s">
        <v>13</v>
      </c>
      <c r="C505" s="162">
        <f>C503*C504</f>
        <v>0</v>
      </c>
      <c r="D505" s="162">
        <f>D503*D504</f>
        <v>0</v>
      </c>
      <c r="E505" s="162">
        <f t="shared" ref="E505:AP505" si="274">E503*E504</f>
        <v>0</v>
      </c>
      <c r="F505" s="162">
        <f t="shared" si="274"/>
        <v>0</v>
      </c>
      <c r="G505" s="162">
        <f t="shared" si="274"/>
        <v>0</v>
      </c>
      <c r="H505" s="162">
        <f t="shared" si="274"/>
        <v>0</v>
      </c>
      <c r="I505" s="162">
        <f t="shared" si="274"/>
        <v>0</v>
      </c>
      <c r="J505" s="162">
        <f t="shared" si="274"/>
        <v>0</v>
      </c>
      <c r="K505" s="162">
        <f t="shared" si="274"/>
        <v>0</v>
      </c>
      <c r="L505" s="162">
        <f t="shared" si="274"/>
        <v>0</v>
      </c>
      <c r="M505" s="162">
        <f t="shared" si="274"/>
        <v>0</v>
      </c>
      <c r="N505" s="162">
        <f t="shared" si="274"/>
        <v>0</v>
      </c>
      <c r="O505" s="162">
        <f t="shared" si="274"/>
        <v>0</v>
      </c>
      <c r="P505" s="162">
        <f t="shared" si="274"/>
        <v>0</v>
      </c>
      <c r="Q505" s="162">
        <f t="shared" si="274"/>
        <v>0</v>
      </c>
      <c r="R505" s="162">
        <f t="shared" si="274"/>
        <v>0</v>
      </c>
      <c r="S505" s="162">
        <f t="shared" si="274"/>
        <v>0</v>
      </c>
      <c r="T505" s="162">
        <f t="shared" si="274"/>
        <v>0</v>
      </c>
      <c r="U505" s="162">
        <f t="shared" si="274"/>
        <v>0</v>
      </c>
      <c r="V505" s="162">
        <f t="shared" si="274"/>
        <v>0</v>
      </c>
      <c r="W505" s="162">
        <f t="shared" si="274"/>
        <v>0</v>
      </c>
      <c r="X505" s="162">
        <f t="shared" si="274"/>
        <v>0</v>
      </c>
      <c r="Y505" s="162">
        <f t="shared" si="274"/>
        <v>0</v>
      </c>
      <c r="Z505" s="162">
        <f t="shared" si="274"/>
        <v>0</v>
      </c>
      <c r="AA505" s="162">
        <f t="shared" si="274"/>
        <v>0</v>
      </c>
      <c r="AB505" s="162">
        <f t="shared" si="274"/>
        <v>0</v>
      </c>
      <c r="AC505" s="162">
        <f t="shared" si="274"/>
        <v>0</v>
      </c>
      <c r="AD505" s="162">
        <f t="shared" si="274"/>
        <v>0</v>
      </c>
      <c r="AE505" s="162">
        <f t="shared" si="274"/>
        <v>0</v>
      </c>
      <c r="AF505" s="162">
        <f t="shared" si="274"/>
        <v>0</v>
      </c>
      <c r="AG505" s="162">
        <f t="shared" si="274"/>
        <v>0</v>
      </c>
      <c r="AH505" s="162">
        <f t="shared" si="274"/>
        <v>0</v>
      </c>
      <c r="AI505" s="162">
        <f t="shared" si="274"/>
        <v>0</v>
      </c>
      <c r="AJ505" s="162">
        <f t="shared" si="274"/>
        <v>0</v>
      </c>
      <c r="AK505" s="162">
        <f t="shared" si="274"/>
        <v>0</v>
      </c>
      <c r="AL505" s="162">
        <f t="shared" si="274"/>
        <v>0</v>
      </c>
      <c r="AM505" s="162">
        <f t="shared" si="274"/>
        <v>0</v>
      </c>
      <c r="AN505" s="162">
        <f t="shared" si="274"/>
        <v>0</v>
      </c>
      <c r="AO505" s="162">
        <f t="shared" si="274"/>
        <v>0</v>
      </c>
      <c r="AP505" s="162">
        <f t="shared" si="274"/>
        <v>0</v>
      </c>
    </row>
    <row r="506" spans="1:42" s="16" customFormat="1" x14ac:dyDescent="0.2">
      <c r="A506" s="32"/>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row>
    <row r="507" spans="1:42" x14ac:dyDescent="0.2">
      <c r="A507" s="29" t="s">
        <v>16</v>
      </c>
      <c r="B507" s="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x14ac:dyDescent="0.2">
      <c r="A508" s="30" t="str">
        <f>Inputs!B116</f>
        <v>As fixed amount</v>
      </c>
      <c r="B508" s="16"/>
      <c r="C508" s="16"/>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tr">
        <f>Inputs!B117</f>
        <v>Federal ($)</v>
      </c>
      <c r="B509" s="16"/>
      <c r="C509" s="188">
        <f>ibi_fed_amount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Inputs!B118</f>
        <v>State ($)</v>
      </c>
      <c r="B510" s="16"/>
      <c r="C510" s="188">
        <f>ibi_sta_amount</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Inputs!B119</f>
        <v>Utility ($)</v>
      </c>
      <c r="B511" s="16"/>
      <c r="C511" s="188">
        <f>ibi_uti_amount</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Inputs!B120</f>
        <v>Other ($)</v>
      </c>
      <c r="C512" s="163">
        <f>ibi_oth_amount</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27" t="s">
        <v>13</v>
      </c>
      <c r="C513" s="189">
        <f>SUM(C509:C512)</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0" t="str">
        <f>Inputs!B121</f>
        <v>As percentage</v>
      </c>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Inputs!B122</f>
        <v>Federal (% of total installed cost)</v>
      </c>
      <c r="C515" s="209">
        <f>MIN(ibi_fed_percent/100*total_installed_cost,Inputs!D122)</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Inputs!B123</f>
        <v>State (% of total installed cost)</v>
      </c>
      <c r="C516" s="209">
        <f>MIN(ibi_sta_percent/100*total_installed_cost,Inputs!D123)</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Inputs!B124</f>
        <v>Utility (% of total installed cost)</v>
      </c>
      <c r="C517" s="209">
        <f>MIN(ibi_uti_percent/100*total_installed_cost,Inputs!D124)</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tr">
        <f>Inputs!B125</f>
        <v>Other (% of total installed cost)</v>
      </c>
      <c r="C518" s="209">
        <f>MIN(ibi_oth_percent/100*total_installed_cost,Inputs!D125)</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
        <v>13</v>
      </c>
      <c r="C519" s="168">
        <f>SUM(C515:C518)</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c r="C520" s="162"/>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9" t="s">
        <v>37</v>
      </c>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Inputs!B127</f>
        <v>Federal ($/W)</v>
      </c>
      <c r="B522" s="16"/>
      <c r="C522" s="209">
        <f>MIN(cbi_fed_amount*system_capacity*1000,cbi_fed_maxvalue)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0" t="str">
        <f>Inputs!B128</f>
        <v>State ($/W)</v>
      </c>
      <c r="B523" s="16"/>
      <c r="C523" s="209">
        <f>MIN(cbi_sta_amount*system_capacity*1000,cbi_sta_maxvalue)</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0" t="str">
        <f>Inputs!B129</f>
        <v>Utility ($/W)</v>
      </c>
      <c r="B524" s="16"/>
      <c r="C524" s="209">
        <f>MIN(cbi_uti_amount*system_capacity*1000,cbi_uti_maxvalue)</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0" t="str">
        <f>Inputs!B130</f>
        <v>Other ($/W)</v>
      </c>
      <c r="C525" s="209">
        <f>MIN(cbi_oth_amount*system_capacity*1000,cbi_oth_maxvalue)</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23" t="s">
        <v>13</v>
      </c>
      <c r="C526" s="168">
        <f>SUM(C522:C525)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29" t="s">
        <v>34</v>
      </c>
    </row>
    <row r="529" spans="1:42" x14ac:dyDescent="0.2">
      <c r="A529" s="23" t="str">
        <f>Inputs!B132</f>
        <v>Federal ($/kWh)</v>
      </c>
    </row>
    <row r="530" spans="1:42" x14ac:dyDescent="0.2">
      <c r="A530" s="27" t="s">
        <v>35</v>
      </c>
      <c r="C530" s="152">
        <f>IF(pbi_fed_amount="n/a",Inputs!D163,IF(AND(C$2&lt;=pbi_fed_term,C$2&lt;=analysis_period),pbi_fed_amount*(1+pbi_fed_escal/100)^B$2,0))</f>
        <v>0</v>
      </c>
      <c r="D530" s="152">
        <f>IF(pbi_fed_amount="n/a",Inputs!E163,IF(AND(D$2&lt;=pbi_fed_term,D$2&lt;=analysis_period),pbi_fed_amount*(1+pbi_fed_escal/100)^C$2,0))</f>
        <v>0</v>
      </c>
      <c r="E530" s="152">
        <f>IF(pbi_fed_amount="n/a",Inputs!F163,IF(AND(E$2&lt;=pbi_fed_term,E$2&lt;=analysis_period),pbi_fed_amount*(1+pbi_fed_escal/100)^D$2,0))</f>
        <v>0</v>
      </c>
      <c r="F530" s="152">
        <f>IF(pbi_fed_amount="n/a",Inputs!G163,IF(AND(F$2&lt;=pbi_fed_term,F$2&lt;=analysis_period),pbi_fed_amount*(1+pbi_fed_escal/100)^E$2,0))</f>
        <v>0</v>
      </c>
      <c r="G530" s="152">
        <f>IF(pbi_fed_amount="n/a",Inputs!H163,IF(AND(G$2&lt;=pbi_fed_term,G$2&lt;=analysis_period),pbi_fed_amount*(1+pbi_fed_escal/100)^F$2,0))</f>
        <v>0</v>
      </c>
      <c r="H530" s="152">
        <f>IF(pbi_fed_amount="n/a",Inputs!I163,IF(AND(H$2&lt;=pbi_fed_term,H$2&lt;=analysis_period),pbi_fed_amount*(1+pbi_fed_escal/100)^G$2,0))</f>
        <v>0</v>
      </c>
      <c r="I530" s="152">
        <f>IF(pbi_fed_amount="n/a",Inputs!J163,IF(AND(I$2&lt;=pbi_fed_term,I$2&lt;=analysis_period),pbi_fed_amount*(1+pbi_fed_escal/100)^H$2,0))</f>
        <v>0</v>
      </c>
      <c r="J530" s="152">
        <f>IF(pbi_fed_amount="n/a",Inputs!K163,IF(AND(J$2&lt;=pbi_fed_term,J$2&lt;=analysis_period),pbi_fed_amount*(1+pbi_fed_escal/100)^I$2,0))</f>
        <v>0</v>
      </c>
      <c r="K530" s="152">
        <f>IF(pbi_fed_amount="n/a",Inputs!L163,IF(AND(K$2&lt;=pbi_fed_term,K$2&lt;=analysis_period),pbi_fed_amount*(1+pbi_fed_escal/100)^J$2,0))</f>
        <v>0</v>
      </c>
      <c r="L530" s="152">
        <f>IF(pbi_fed_amount="n/a",Inputs!M163,IF(AND(L$2&lt;=pbi_fed_term,L$2&lt;=analysis_period),pbi_fed_amount*(1+pbi_fed_escal/100)^K$2,0))</f>
        <v>0</v>
      </c>
      <c r="M530" s="152">
        <f>IF(pbi_fed_amount="n/a",Inputs!N163,IF(AND(M$2&lt;=pbi_fed_term,M$2&lt;=analysis_period),pbi_fed_amount*(1+pbi_fed_escal/100)^L$2,0))</f>
        <v>0</v>
      </c>
      <c r="N530" s="152">
        <f>IF(pbi_fed_amount="n/a",Inputs!O163,IF(AND(N$2&lt;=pbi_fed_term,N$2&lt;=analysis_period),pbi_fed_amount*(1+pbi_fed_escal/100)^M$2,0))</f>
        <v>0</v>
      </c>
      <c r="O530" s="152">
        <f>IF(pbi_fed_amount="n/a",Inputs!P163,IF(AND(O$2&lt;=pbi_fed_term,O$2&lt;=analysis_period),pbi_fed_amount*(1+pbi_fed_escal/100)^N$2,0))</f>
        <v>0</v>
      </c>
      <c r="P530" s="152">
        <f>IF(pbi_fed_amount="n/a",Inputs!Q163,IF(AND(P$2&lt;=pbi_fed_term,P$2&lt;=analysis_period),pbi_fed_amount*(1+pbi_fed_escal/100)^O$2,0))</f>
        <v>0</v>
      </c>
      <c r="Q530" s="152">
        <f>IF(pbi_fed_amount="n/a",Inputs!R163,IF(AND(Q$2&lt;=pbi_fed_term,Q$2&lt;=analysis_period),pbi_fed_amount*(1+pbi_fed_escal/100)^P$2,0))</f>
        <v>0</v>
      </c>
      <c r="R530" s="152">
        <f>IF(pbi_fed_amount="n/a",Inputs!S163,IF(AND(R$2&lt;=pbi_fed_term,R$2&lt;=analysis_period),pbi_fed_amount*(1+pbi_fed_escal/100)^Q$2,0))</f>
        <v>0</v>
      </c>
      <c r="S530" s="152">
        <f>IF(pbi_fed_amount="n/a",Inputs!T163,IF(AND(S$2&lt;=pbi_fed_term,S$2&lt;=analysis_period),pbi_fed_amount*(1+pbi_fed_escal/100)^R$2,0))</f>
        <v>0</v>
      </c>
      <c r="T530" s="152">
        <f>IF(pbi_fed_amount="n/a",Inputs!U163,IF(AND(T$2&lt;=pbi_fed_term,T$2&lt;=analysis_period),pbi_fed_amount*(1+pbi_fed_escal/100)^S$2,0))</f>
        <v>0</v>
      </c>
      <c r="U530" s="152">
        <f>IF(pbi_fed_amount="n/a",Inputs!V163,IF(AND(U$2&lt;=pbi_fed_term,U$2&lt;=analysis_period),pbi_fed_amount*(1+pbi_fed_escal/100)^T$2,0))</f>
        <v>0</v>
      </c>
      <c r="V530" s="152">
        <f>IF(pbi_fed_amount="n/a",Inputs!W163,IF(AND(V$2&lt;=pbi_fed_term,V$2&lt;=analysis_period),pbi_fed_amount*(1+pbi_fed_escal/100)^U$2,0))</f>
        <v>0</v>
      </c>
      <c r="W530" s="152">
        <f>IF(pbi_fed_amount="n/a",Inputs!X163,IF(AND(W$2&lt;=pbi_fed_term,W$2&lt;=analysis_period),pbi_fed_amount*(1+pbi_fed_escal/100)^V$2,0))</f>
        <v>0</v>
      </c>
      <c r="X530" s="152">
        <f>IF(pbi_fed_amount="n/a",Inputs!Y163,IF(AND(X$2&lt;=pbi_fed_term,X$2&lt;=analysis_period),pbi_fed_amount*(1+pbi_fed_escal/100)^W$2,0))</f>
        <v>0</v>
      </c>
      <c r="Y530" s="152">
        <f>IF(pbi_fed_amount="n/a",Inputs!Z163,IF(AND(Y$2&lt;=pbi_fed_term,Y$2&lt;=analysis_period),pbi_fed_amount*(1+pbi_fed_escal/100)^X$2,0))</f>
        <v>0</v>
      </c>
      <c r="Z530" s="152">
        <f>IF(pbi_fed_amount="n/a",Inputs!AA163,IF(AND(Z$2&lt;=pbi_fed_term,Z$2&lt;=analysis_period),pbi_fed_amount*(1+pbi_fed_escal/100)^Y$2,0))</f>
        <v>0</v>
      </c>
      <c r="AA530" s="152">
        <f>IF(pbi_fed_amount="n/a",Inputs!AB163,IF(AND(AA$2&lt;=pbi_fed_term,AA$2&lt;=analysis_period),pbi_fed_amount*(1+pbi_fed_escal/100)^Z$2,0))</f>
        <v>0</v>
      </c>
      <c r="AB530" s="152">
        <f>IF(pbi_fed_amount="n/a",Inputs!AC163,IF(AND(AB$2&lt;=pbi_fed_term,AB$2&lt;=analysis_period),pbi_fed_amount*(1+pbi_fed_escal/100)^AA$2,0))</f>
        <v>0</v>
      </c>
      <c r="AC530" s="152">
        <f>IF(pbi_fed_amount="n/a",Inputs!AD163,IF(AND(AC$2&lt;=pbi_fed_term,AC$2&lt;=analysis_period),pbi_fed_amount*(1+pbi_fed_escal/100)^AB$2,0))</f>
        <v>0</v>
      </c>
      <c r="AD530" s="152">
        <f>IF(pbi_fed_amount="n/a",Inputs!AE163,IF(AND(AD$2&lt;=pbi_fed_term,AD$2&lt;=analysis_period),pbi_fed_amount*(1+pbi_fed_escal/100)^AC$2,0))</f>
        <v>0</v>
      </c>
      <c r="AE530" s="152">
        <f>IF(pbi_fed_amount="n/a",Inputs!AF163,IF(AND(AE$2&lt;=pbi_fed_term,AE$2&lt;=analysis_period),pbi_fed_amount*(1+pbi_fed_escal/100)^AD$2,0))</f>
        <v>0</v>
      </c>
      <c r="AF530" s="152">
        <f>IF(pbi_fed_amount="n/a",Inputs!AG163,IF(AND(AF$2&lt;=pbi_fed_term,AF$2&lt;=analysis_period),pbi_fed_amount*(1+pbi_fed_escal/100)^AE$2,0))</f>
        <v>0</v>
      </c>
      <c r="AG530" s="152">
        <f>IF(pbi_fed_amount="n/a",Inputs!AH163,IF(AND(AG$2&lt;=pbi_fed_term,AG$2&lt;=analysis_period),pbi_fed_amount*(1+pbi_fed_escal/100)^AF$2,0))</f>
        <v>0</v>
      </c>
      <c r="AH530" s="152">
        <f>IF(pbi_fed_amount="n/a",Inputs!AI163,IF(AND(AH$2&lt;=pbi_fed_term,AH$2&lt;=analysis_period),pbi_fed_amount*(1+pbi_fed_escal/100)^AG$2,0))</f>
        <v>0</v>
      </c>
      <c r="AI530" s="152">
        <f>IF(pbi_fed_amount="n/a",Inputs!AJ163,IF(AND(AI$2&lt;=pbi_fed_term,AI$2&lt;=analysis_period),pbi_fed_amount*(1+pbi_fed_escal/100)^AH$2,0))</f>
        <v>0</v>
      </c>
      <c r="AJ530" s="152">
        <f>IF(pbi_fed_amount="n/a",Inputs!AK163,IF(AND(AJ$2&lt;=pbi_fed_term,AJ$2&lt;=analysis_period),pbi_fed_amount*(1+pbi_fed_escal/100)^AI$2,0))</f>
        <v>0</v>
      </c>
      <c r="AK530" s="152">
        <f>IF(pbi_fed_amount="n/a",Inputs!AL163,IF(AND(AK$2&lt;=pbi_fed_term,AK$2&lt;=analysis_period),pbi_fed_amount*(1+pbi_fed_escal/100)^AJ$2,0))</f>
        <v>0</v>
      </c>
      <c r="AL530" s="152">
        <f>IF(pbi_fed_amount="n/a",Inputs!AM163,IF(AND(AL$2&lt;=pbi_fed_term,AL$2&lt;=analysis_period),pbi_fed_amount*(1+pbi_fed_escal/100)^AK$2,0))</f>
        <v>0</v>
      </c>
      <c r="AM530" s="152">
        <f>IF(pbi_fed_amount="n/a",Inputs!AN163,IF(AND(AM$2&lt;=pbi_fed_term,AM$2&lt;=analysis_period),pbi_fed_amount*(1+pbi_fed_escal/100)^AL$2,0))</f>
        <v>0</v>
      </c>
      <c r="AN530" s="152">
        <f>IF(pbi_fed_amount="n/a",Inputs!AO163,IF(AND(AN$2&lt;=pbi_fed_term,AN$2&lt;=analysis_period),pbi_fed_amount*(1+pbi_fed_escal/100)^AM$2,0))</f>
        <v>0</v>
      </c>
      <c r="AO530" s="152">
        <f>IF(pbi_fed_amount="n/a",Inputs!AP163,IF(AND(AO$2&lt;=pbi_fed_term,AO$2&lt;=analysis_period),pbi_fed_amount*(1+pbi_fed_escal/100)^AN$2,0))</f>
        <v>0</v>
      </c>
      <c r="AP530" s="152">
        <f>IF(pbi_fed_amount="n/a",Inputs!AQ163,IF(AND(AP$2&lt;=pbi_fed_term,AP$2&lt;=analysis_period),pbi_fed_amount*(1+pbi_fed_escal/100)^AO$2,0))</f>
        <v>0</v>
      </c>
    </row>
    <row r="531" spans="1:42" x14ac:dyDescent="0.2">
      <c r="A531" s="27" t="s">
        <v>36</v>
      </c>
      <c r="C531" s="163">
        <f>C$5</f>
        <v>0</v>
      </c>
      <c r="D531" s="163">
        <f t="shared" ref="D531:AP531" si="275">D$5</f>
        <v>0</v>
      </c>
      <c r="E531" s="163">
        <f t="shared" si="275"/>
        <v>0</v>
      </c>
      <c r="F531" s="163">
        <f t="shared" si="275"/>
        <v>0</v>
      </c>
      <c r="G531" s="163">
        <f t="shared" si="275"/>
        <v>0</v>
      </c>
      <c r="H531" s="163">
        <f t="shared" si="275"/>
        <v>0</v>
      </c>
      <c r="I531" s="163">
        <f t="shared" si="275"/>
        <v>0</v>
      </c>
      <c r="J531" s="163">
        <f t="shared" si="275"/>
        <v>0</v>
      </c>
      <c r="K531" s="163">
        <f t="shared" si="275"/>
        <v>0</v>
      </c>
      <c r="L531" s="163">
        <f t="shared" si="275"/>
        <v>0</v>
      </c>
      <c r="M531" s="163">
        <f t="shared" si="275"/>
        <v>0</v>
      </c>
      <c r="N531" s="163">
        <f t="shared" si="275"/>
        <v>0</v>
      </c>
      <c r="O531" s="163">
        <f t="shared" si="275"/>
        <v>0</v>
      </c>
      <c r="P531" s="163">
        <f t="shared" si="275"/>
        <v>0</v>
      </c>
      <c r="Q531" s="163">
        <f t="shared" si="275"/>
        <v>0</v>
      </c>
      <c r="R531" s="163">
        <f t="shared" si="275"/>
        <v>0</v>
      </c>
      <c r="S531" s="163">
        <f t="shared" si="275"/>
        <v>0</v>
      </c>
      <c r="T531" s="163">
        <f t="shared" si="275"/>
        <v>0</v>
      </c>
      <c r="U531" s="163">
        <f t="shared" si="275"/>
        <v>0</v>
      </c>
      <c r="V531" s="163">
        <f t="shared" si="275"/>
        <v>0</v>
      </c>
      <c r="W531" s="163">
        <f t="shared" si="275"/>
        <v>0</v>
      </c>
      <c r="X531" s="163">
        <f t="shared" si="275"/>
        <v>0</v>
      </c>
      <c r="Y531" s="163">
        <f t="shared" si="275"/>
        <v>0</v>
      </c>
      <c r="Z531" s="163">
        <f t="shared" si="275"/>
        <v>0</v>
      </c>
      <c r="AA531" s="163">
        <f t="shared" si="275"/>
        <v>0</v>
      </c>
      <c r="AB531" s="163">
        <f t="shared" si="275"/>
        <v>0</v>
      </c>
      <c r="AC531" s="163">
        <f t="shared" si="275"/>
        <v>0</v>
      </c>
      <c r="AD531" s="163">
        <f t="shared" si="275"/>
        <v>0</v>
      </c>
      <c r="AE531" s="163">
        <f t="shared" si="275"/>
        <v>0</v>
      </c>
      <c r="AF531" s="163">
        <f t="shared" si="275"/>
        <v>0</v>
      </c>
      <c r="AG531" s="163">
        <f t="shared" si="275"/>
        <v>0</v>
      </c>
      <c r="AH531" s="163">
        <f t="shared" si="275"/>
        <v>0</v>
      </c>
      <c r="AI531" s="163">
        <f t="shared" si="275"/>
        <v>0</v>
      </c>
      <c r="AJ531" s="163">
        <f t="shared" si="275"/>
        <v>0</v>
      </c>
      <c r="AK531" s="163">
        <f t="shared" si="275"/>
        <v>0</v>
      </c>
      <c r="AL531" s="163">
        <f t="shared" si="275"/>
        <v>0</v>
      </c>
      <c r="AM531" s="163">
        <f t="shared" si="275"/>
        <v>0</v>
      </c>
      <c r="AN531" s="163">
        <f t="shared" si="275"/>
        <v>0</v>
      </c>
      <c r="AO531" s="163">
        <f t="shared" si="275"/>
        <v>0</v>
      </c>
      <c r="AP531" s="163">
        <f t="shared" si="275"/>
        <v>0</v>
      </c>
    </row>
    <row r="532" spans="1:42" x14ac:dyDescent="0.2">
      <c r="A532" s="27" t="s">
        <v>13</v>
      </c>
      <c r="C532" s="188">
        <f>C530*C531</f>
        <v>0</v>
      </c>
      <c r="D532" s="188">
        <f t="shared" ref="D532:AP532" si="276">D530*D531</f>
        <v>0</v>
      </c>
      <c r="E532" s="188">
        <f t="shared" si="276"/>
        <v>0</v>
      </c>
      <c r="F532" s="188">
        <f t="shared" si="276"/>
        <v>0</v>
      </c>
      <c r="G532" s="188">
        <f t="shared" si="276"/>
        <v>0</v>
      </c>
      <c r="H532" s="188">
        <f t="shared" si="276"/>
        <v>0</v>
      </c>
      <c r="I532" s="188">
        <f t="shared" si="276"/>
        <v>0</v>
      </c>
      <c r="J532" s="188">
        <f t="shared" si="276"/>
        <v>0</v>
      </c>
      <c r="K532" s="188">
        <f t="shared" si="276"/>
        <v>0</v>
      </c>
      <c r="L532" s="188">
        <f t="shared" si="276"/>
        <v>0</v>
      </c>
      <c r="M532" s="188">
        <f t="shared" si="276"/>
        <v>0</v>
      </c>
      <c r="N532" s="188">
        <f t="shared" si="276"/>
        <v>0</v>
      </c>
      <c r="O532" s="188">
        <f t="shared" si="276"/>
        <v>0</v>
      </c>
      <c r="P532" s="188">
        <f t="shared" si="276"/>
        <v>0</v>
      </c>
      <c r="Q532" s="188">
        <f t="shared" si="276"/>
        <v>0</v>
      </c>
      <c r="R532" s="188">
        <f t="shared" si="276"/>
        <v>0</v>
      </c>
      <c r="S532" s="188">
        <f t="shared" si="276"/>
        <v>0</v>
      </c>
      <c r="T532" s="188">
        <f t="shared" si="276"/>
        <v>0</v>
      </c>
      <c r="U532" s="188">
        <f t="shared" si="276"/>
        <v>0</v>
      </c>
      <c r="V532" s="188">
        <f t="shared" si="276"/>
        <v>0</v>
      </c>
      <c r="W532" s="188">
        <f t="shared" si="276"/>
        <v>0</v>
      </c>
      <c r="X532" s="188">
        <f t="shared" si="276"/>
        <v>0</v>
      </c>
      <c r="Y532" s="188">
        <f t="shared" si="276"/>
        <v>0</v>
      </c>
      <c r="Z532" s="188">
        <f t="shared" si="276"/>
        <v>0</v>
      </c>
      <c r="AA532" s="188">
        <f t="shared" si="276"/>
        <v>0</v>
      </c>
      <c r="AB532" s="188">
        <f t="shared" si="276"/>
        <v>0</v>
      </c>
      <c r="AC532" s="188">
        <f t="shared" si="276"/>
        <v>0</v>
      </c>
      <c r="AD532" s="188">
        <f t="shared" si="276"/>
        <v>0</v>
      </c>
      <c r="AE532" s="188">
        <f t="shared" si="276"/>
        <v>0</v>
      </c>
      <c r="AF532" s="188">
        <f t="shared" si="276"/>
        <v>0</v>
      </c>
      <c r="AG532" s="188">
        <f t="shared" si="276"/>
        <v>0</v>
      </c>
      <c r="AH532" s="188">
        <f t="shared" si="276"/>
        <v>0</v>
      </c>
      <c r="AI532" s="188">
        <f t="shared" si="276"/>
        <v>0</v>
      </c>
      <c r="AJ532" s="188">
        <f t="shared" si="276"/>
        <v>0</v>
      </c>
      <c r="AK532" s="188">
        <f t="shared" si="276"/>
        <v>0</v>
      </c>
      <c r="AL532" s="188">
        <f t="shared" si="276"/>
        <v>0</v>
      </c>
      <c r="AM532" s="188">
        <f t="shared" si="276"/>
        <v>0</v>
      </c>
      <c r="AN532" s="188">
        <f t="shared" si="276"/>
        <v>0</v>
      </c>
      <c r="AO532" s="188">
        <f t="shared" si="276"/>
        <v>0</v>
      </c>
      <c r="AP532" s="188">
        <f t="shared" si="276"/>
        <v>0</v>
      </c>
    </row>
    <row r="533" spans="1:42" x14ac:dyDescent="0.2">
      <c r="A533" s="23" t="str">
        <f>Inputs!B133</f>
        <v>State ($/kWh)</v>
      </c>
    </row>
    <row r="534" spans="1:42" x14ac:dyDescent="0.2">
      <c r="A534" s="27" t="s">
        <v>35</v>
      </c>
      <c r="C534" s="136">
        <f>IF(pbi_sta_amount="n/a",Inputs!D164,IF(AND(C$2&lt;=pbi_sta_term,C$2&lt;=analysis_period),pbi_sta_amount*(1+pbi_sta_escal/100)^B$2,0))</f>
        <v>0</v>
      </c>
      <c r="D534" s="136">
        <f>IF(pbi_sta_amount="n/a",Inputs!E164,IF(AND(D$2&lt;=pbi_sta_term,D$2&lt;=analysis_period),pbi_sta_amount*(1+pbi_sta_escal/100)^C$2,0))</f>
        <v>0</v>
      </c>
      <c r="E534" s="136">
        <f>IF(pbi_sta_amount="n/a",Inputs!F164,IF(AND(E$2&lt;=pbi_sta_term,E$2&lt;=analysis_period),pbi_sta_amount*(1+pbi_sta_escal/100)^D$2,0))</f>
        <v>0</v>
      </c>
      <c r="F534" s="136">
        <f>IF(pbi_sta_amount="n/a",Inputs!G164,IF(AND(F$2&lt;=pbi_sta_term,F$2&lt;=analysis_period),pbi_sta_amount*(1+pbi_sta_escal/100)^E$2,0))</f>
        <v>0</v>
      </c>
      <c r="G534" s="136">
        <f>IF(pbi_sta_amount="n/a",Inputs!H164,IF(AND(G$2&lt;=pbi_sta_term,G$2&lt;=analysis_period),pbi_sta_amount*(1+pbi_sta_escal/100)^F$2,0))</f>
        <v>0</v>
      </c>
      <c r="H534" s="136">
        <f>IF(pbi_sta_amount="n/a",Inputs!I164,IF(AND(H$2&lt;=pbi_sta_term,H$2&lt;=analysis_period),pbi_sta_amount*(1+pbi_sta_escal/100)^G$2,0))</f>
        <v>0</v>
      </c>
      <c r="I534" s="136">
        <f>IF(pbi_sta_amount="n/a",Inputs!J164,IF(AND(I$2&lt;=pbi_sta_term,I$2&lt;=analysis_period),pbi_sta_amount*(1+pbi_sta_escal/100)^H$2,0))</f>
        <v>0</v>
      </c>
      <c r="J534" s="136">
        <f>IF(pbi_sta_amount="n/a",Inputs!K164,IF(AND(J$2&lt;=pbi_sta_term,J$2&lt;=analysis_period),pbi_sta_amount*(1+pbi_sta_escal/100)^I$2,0))</f>
        <v>0</v>
      </c>
      <c r="K534" s="136">
        <f>IF(pbi_sta_amount="n/a",Inputs!L164,IF(AND(K$2&lt;=pbi_sta_term,K$2&lt;=analysis_period),pbi_sta_amount*(1+pbi_sta_escal/100)^J$2,0))</f>
        <v>0</v>
      </c>
      <c r="L534" s="136">
        <f>IF(pbi_sta_amount="n/a",Inputs!M164,IF(AND(L$2&lt;=pbi_sta_term,L$2&lt;=analysis_period),pbi_sta_amount*(1+pbi_sta_escal/100)^K$2,0))</f>
        <v>0</v>
      </c>
      <c r="M534" s="136">
        <f>IF(pbi_sta_amount="n/a",Inputs!N164,IF(AND(M$2&lt;=pbi_sta_term,M$2&lt;=analysis_period),pbi_sta_amount*(1+pbi_sta_escal/100)^L$2,0))</f>
        <v>0</v>
      </c>
      <c r="N534" s="136">
        <f>IF(pbi_sta_amount="n/a",Inputs!O164,IF(AND(N$2&lt;=pbi_sta_term,N$2&lt;=analysis_period),pbi_sta_amount*(1+pbi_sta_escal/100)^M$2,0))</f>
        <v>0</v>
      </c>
      <c r="O534" s="136">
        <f>IF(pbi_sta_amount="n/a",Inputs!P164,IF(AND(O$2&lt;=pbi_sta_term,O$2&lt;=analysis_period),pbi_sta_amount*(1+pbi_sta_escal/100)^N$2,0))</f>
        <v>0</v>
      </c>
      <c r="P534" s="136">
        <f>IF(pbi_sta_amount="n/a",Inputs!Q164,IF(AND(P$2&lt;=pbi_sta_term,P$2&lt;=analysis_period),pbi_sta_amount*(1+pbi_sta_escal/100)^O$2,0))</f>
        <v>0</v>
      </c>
      <c r="Q534" s="136">
        <f>IF(pbi_sta_amount="n/a",Inputs!R164,IF(AND(Q$2&lt;=pbi_sta_term,Q$2&lt;=analysis_period),pbi_sta_amount*(1+pbi_sta_escal/100)^P$2,0))</f>
        <v>0</v>
      </c>
      <c r="R534" s="136">
        <f>IF(pbi_sta_amount="n/a",Inputs!S164,IF(AND(R$2&lt;=pbi_sta_term,R$2&lt;=analysis_period),pbi_sta_amount*(1+pbi_sta_escal/100)^Q$2,0))</f>
        <v>0</v>
      </c>
      <c r="S534" s="136">
        <f>IF(pbi_sta_amount="n/a",Inputs!T164,IF(AND(S$2&lt;=pbi_sta_term,S$2&lt;=analysis_period),pbi_sta_amount*(1+pbi_sta_escal/100)^R$2,0))</f>
        <v>0</v>
      </c>
      <c r="T534" s="136">
        <f>IF(pbi_sta_amount="n/a",Inputs!U164,IF(AND(T$2&lt;=pbi_sta_term,T$2&lt;=analysis_period),pbi_sta_amount*(1+pbi_sta_escal/100)^S$2,0))</f>
        <v>0</v>
      </c>
      <c r="U534" s="136">
        <f>IF(pbi_sta_amount="n/a",Inputs!V164,IF(AND(U$2&lt;=pbi_sta_term,U$2&lt;=analysis_period),pbi_sta_amount*(1+pbi_sta_escal/100)^T$2,0))</f>
        <v>0</v>
      </c>
      <c r="V534" s="136">
        <f>IF(pbi_sta_amount="n/a",Inputs!W164,IF(AND(V$2&lt;=pbi_sta_term,V$2&lt;=analysis_period),pbi_sta_amount*(1+pbi_sta_escal/100)^U$2,0))</f>
        <v>0</v>
      </c>
      <c r="W534" s="136">
        <f>IF(pbi_sta_amount="n/a",Inputs!X164,IF(AND(W$2&lt;=pbi_sta_term,W$2&lt;=analysis_period),pbi_sta_amount*(1+pbi_sta_escal/100)^V$2,0))</f>
        <v>0</v>
      </c>
      <c r="X534" s="136">
        <f>IF(pbi_sta_amount="n/a",Inputs!Y164,IF(AND(X$2&lt;=pbi_sta_term,X$2&lt;=analysis_period),pbi_sta_amount*(1+pbi_sta_escal/100)^W$2,0))</f>
        <v>0</v>
      </c>
      <c r="Y534" s="136">
        <f>IF(pbi_sta_amount="n/a",Inputs!Z164,IF(AND(Y$2&lt;=pbi_sta_term,Y$2&lt;=analysis_period),pbi_sta_amount*(1+pbi_sta_escal/100)^X$2,0))</f>
        <v>0</v>
      </c>
      <c r="Z534" s="136">
        <f>IF(pbi_sta_amount="n/a",Inputs!AA164,IF(AND(Z$2&lt;=pbi_sta_term,Z$2&lt;=analysis_period),pbi_sta_amount*(1+pbi_sta_escal/100)^Y$2,0))</f>
        <v>0</v>
      </c>
      <c r="AA534" s="136">
        <f>IF(pbi_sta_amount="n/a",Inputs!AB164,IF(AND(AA$2&lt;=pbi_sta_term,AA$2&lt;=analysis_period),pbi_sta_amount*(1+pbi_sta_escal/100)^Z$2,0))</f>
        <v>0</v>
      </c>
      <c r="AB534" s="136">
        <f>IF(pbi_sta_amount="n/a",Inputs!AC164,IF(AND(AB$2&lt;=pbi_sta_term,AB$2&lt;=analysis_period),pbi_sta_amount*(1+pbi_sta_escal/100)^AA$2,0))</f>
        <v>0</v>
      </c>
      <c r="AC534" s="136">
        <f>IF(pbi_sta_amount="n/a",Inputs!AD164,IF(AND(AC$2&lt;=pbi_sta_term,AC$2&lt;=analysis_period),pbi_sta_amount*(1+pbi_sta_escal/100)^AB$2,0))</f>
        <v>0</v>
      </c>
      <c r="AD534" s="136">
        <f>IF(pbi_sta_amount="n/a",Inputs!AE164,IF(AND(AD$2&lt;=pbi_sta_term,AD$2&lt;=analysis_period),pbi_sta_amount*(1+pbi_sta_escal/100)^AC$2,0))</f>
        <v>0</v>
      </c>
      <c r="AE534" s="136">
        <f>IF(pbi_sta_amount="n/a",Inputs!AF164,IF(AND(AE$2&lt;=pbi_sta_term,AE$2&lt;=analysis_period),pbi_sta_amount*(1+pbi_sta_escal/100)^AD$2,0))</f>
        <v>0</v>
      </c>
      <c r="AF534" s="136">
        <f>IF(pbi_sta_amount="n/a",Inputs!AG164,IF(AND(AF$2&lt;=pbi_sta_term,AF$2&lt;=analysis_period),pbi_sta_amount*(1+pbi_sta_escal/100)^AE$2,0))</f>
        <v>0</v>
      </c>
      <c r="AG534" s="136">
        <f>IF(pbi_sta_amount="n/a",Inputs!AH164,IF(AND(AG$2&lt;=pbi_sta_term,AG$2&lt;=analysis_period),pbi_sta_amount*(1+pbi_sta_escal/100)^AF$2,0))</f>
        <v>0</v>
      </c>
      <c r="AH534" s="136">
        <f>IF(pbi_sta_amount="n/a",Inputs!AI164,IF(AND(AH$2&lt;=pbi_sta_term,AH$2&lt;=analysis_period),pbi_sta_amount*(1+pbi_sta_escal/100)^AG$2,0))</f>
        <v>0</v>
      </c>
      <c r="AI534" s="136">
        <f>IF(pbi_sta_amount="n/a",Inputs!AJ164,IF(AND(AI$2&lt;=pbi_sta_term,AI$2&lt;=analysis_period),pbi_sta_amount*(1+pbi_sta_escal/100)^AH$2,0))</f>
        <v>0</v>
      </c>
      <c r="AJ534" s="136">
        <f>IF(pbi_sta_amount="n/a",Inputs!AK164,IF(AND(AJ$2&lt;=pbi_sta_term,AJ$2&lt;=analysis_period),pbi_sta_amount*(1+pbi_sta_escal/100)^AI$2,0))</f>
        <v>0</v>
      </c>
      <c r="AK534" s="136">
        <f>IF(pbi_sta_amount="n/a",Inputs!AL164,IF(AND(AK$2&lt;=pbi_sta_term,AK$2&lt;=analysis_period),pbi_sta_amount*(1+pbi_sta_escal/100)^AJ$2,0))</f>
        <v>0</v>
      </c>
      <c r="AL534" s="136">
        <f>IF(pbi_sta_amount="n/a",Inputs!AM164,IF(AND(AL$2&lt;=pbi_sta_term,AL$2&lt;=analysis_period),pbi_sta_amount*(1+pbi_sta_escal/100)^AK$2,0))</f>
        <v>0</v>
      </c>
      <c r="AM534" s="136">
        <f>IF(pbi_sta_amount="n/a",Inputs!AN164,IF(AND(AM$2&lt;=pbi_sta_term,AM$2&lt;=analysis_period),pbi_sta_amount*(1+pbi_sta_escal/100)^AL$2,0))</f>
        <v>0</v>
      </c>
      <c r="AN534" s="136">
        <f>IF(pbi_sta_amount="n/a",Inputs!AO164,IF(AND(AN$2&lt;=pbi_sta_term,AN$2&lt;=analysis_period),pbi_sta_amount*(1+pbi_sta_escal/100)^AM$2,0))</f>
        <v>0</v>
      </c>
      <c r="AO534" s="136">
        <f>IF(pbi_sta_amount="n/a",Inputs!AP164,IF(AND(AO$2&lt;=pbi_sta_term,AO$2&lt;=analysis_period),pbi_sta_amount*(1+pbi_sta_escal/100)^AN$2,0))</f>
        <v>0</v>
      </c>
      <c r="AP534" s="136">
        <f>IF(pbi_sta_amount="n/a",Inputs!AQ164,IF(AND(AP$2&lt;=pbi_sta_term,AP$2&lt;=analysis_period),pbi_sta_amount*(1+pbi_sta_escal/100)^AO$2,0))</f>
        <v>0</v>
      </c>
    </row>
    <row r="535" spans="1:42" x14ac:dyDescent="0.2">
      <c r="A535" s="27" t="s">
        <v>36</v>
      </c>
      <c r="C535" s="163">
        <f>C$5</f>
        <v>0</v>
      </c>
      <c r="D535" s="163">
        <f t="shared" ref="D535:AP535" si="277">D$5</f>
        <v>0</v>
      </c>
      <c r="E535" s="163">
        <f t="shared" si="277"/>
        <v>0</v>
      </c>
      <c r="F535" s="163">
        <f t="shared" si="277"/>
        <v>0</v>
      </c>
      <c r="G535" s="163">
        <f t="shared" si="277"/>
        <v>0</v>
      </c>
      <c r="H535" s="163">
        <f t="shared" si="277"/>
        <v>0</v>
      </c>
      <c r="I535" s="163">
        <f t="shared" si="277"/>
        <v>0</v>
      </c>
      <c r="J535" s="163">
        <f t="shared" si="277"/>
        <v>0</v>
      </c>
      <c r="K535" s="163">
        <f t="shared" si="277"/>
        <v>0</v>
      </c>
      <c r="L535" s="163">
        <f t="shared" si="277"/>
        <v>0</v>
      </c>
      <c r="M535" s="163">
        <f t="shared" si="277"/>
        <v>0</v>
      </c>
      <c r="N535" s="163">
        <f t="shared" si="277"/>
        <v>0</v>
      </c>
      <c r="O535" s="163">
        <f t="shared" si="277"/>
        <v>0</v>
      </c>
      <c r="P535" s="163">
        <f t="shared" si="277"/>
        <v>0</v>
      </c>
      <c r="Q535" s="163">
        <f t="shared" si="277"/>
        <v>0</v>
      </c>
      <c r="R535" s="163">
        <f t="shared" si="277"/>
        <v>0</v>
      </c>
      <c r="S535" s="163">
        <f t="shared" si="277"/>
        <v>0</v>
      </c>
      <c r="T535" s="163">
        <f t="shared" si="277"/>
        <v>0</v>
      </c>
      <c r="U535" s="163">
        <f t="shared" si="277"/>
        <v>0</v>
      </c>
      <c r="V535" s="163">
        <f t="shared" si="277"/>
        <v>0</v>
      </c>
      <c r="W535" s="163">
        <f t="shared" si="277"/>
        <v>0</v>
      </c>
      <c r="X535" s="163">
        <f t="shared" si="277"/>
        <v>0</v>
      </c>
      <c r="Y535" s="163">
        <f t="shared" si="277"/>
        <v>0</v>
      </c>
      <c r="Z535" s="163">
        <f t="shared" si="277"/>
        <v>0</v>
      </c>
      <c r="AA535" s="163">
        <f t="shared" si="277"/>
        <v>0</v>
      </c>
      <c r="AB535" s="163">
        <f t="shared" si="277"/>
        <v>0</v>
      </c>
      <c r="AC535" s="163">
        <f t="shared" si="277"/>
        <v>0</v>
      </c>
      <c r="AD535" s="163">
        <f t="shared" si="277"/>
        <v>0</v>
      </c>
      <c r="AE535" s="163">
        <f t="shared" si="277"/>
        <v>0</v>
      </c>
      <c r="AF535" s="163">
        <f t="shared" si="277"/>
        <v>0</v>
      </c>
      <c r="AG535" s="163">
        <f t="shared" si="277"/>
        <v>0</v>
      </c>
      <c r="AH535" s="163">
        <f t="shared" si="277"/>
        <v>0</v>
      </c>
      <c r="AI535" s="163">
        <f t="shared" si="277"/>
        <v>0</v>
      </c>
      <c r="AJ535" s="163">
        <f t="shared" si="277"/>
        <v>0</v>
      </c>
      <c r="AK535" s="163">
        <f t="shared" si="277"/>
        <v>0</v>
      </c>
      <c r="AL535" s="163">
        <f t="shared" si="277"/>
        <v>0</v>
      </c>
      <c r="AM535" s="163">
        <f t="shared" si="277"/>
        <v>0</v>
      </c>
      <c r="AN535" s="163">
        <f t="shared" si="277"/>
        <v>0</v>
      </c>
      <c r="AO535" s="163">
        <f t="shared" si="277"/>
        <v>0</v>
      </c>
      <c r="AP535" s="163">
        <f t="shared" si="277"/>
        <v>0</v>
      </c>
    </row>
    <row r="536" spans="1:42" x14ac:dyDescent="0.2">
      <c r="A536" s="27" t="s">
        <v>13</v>
      </c>
      <c r="C536" s="188">
        <f>C534*C535</f>
        <v>0</v>
      </c>
      <c r="D536" s="188">
        <f t="shared" ref="D536:AP536" si="278">D534*D535</f>
        <v>0</v>
      </c>
      <c r="E536" s="188">
        <f t="shared" si="278"/>
        <v>0</v>
      </c>
      <c r="F536" s="188">
        <f t="shared" si="278"/>
        <v>0</v>
      </c>
      <c r="G536" s="188">
        <f t="shared" si="278"/>
        <v>0</v>
      </c>
      <c r="H536" s="188">
        <f t="shared" si="278"/>
        <v>0</v>
      </c>
      <c r="I536" s="188">
        <f t="shared" si="278"/>
        <v>0</v>
      </c>
      <c r="J536" s="188">
        <f t="shared" si="278"/>
        <v>0</v>
      </c>
      <c r="K536" s="188">
        <f t="shared" si="278"/>
        <v>0</v>
      </c>
      <c r="L536" s="188">
        <f t="shared" si="278"/>
        <v>0</v>
      </c>
      <c r="M536" s="188">
        <f t="shared" si="278"/>
        <v>0</v>
      </c>
      <c r="N536" s="188">
        <f t="shared" si="278"/>
        <v>0</v>
      </c>
      <c r="O536" s="188">
        <f t="shared" si="278"/>
        <v>0</v>
      </c>
      <c r="P536" s="188">
        <f t="shared" si="278"/>
        <v>0</v>
      </c>
      <c r="Q536" s="188">
        <f t="shared" si="278"/>
        <v>0</v>
      </c>
      <c r="R536" s="188">
        <f t="shared" si="278"/>
        <v>0</v>
      </c>
      <c r="S536" s="188">
        <f t="shared" si="278"/>
        <v>0</v>
      </c>
      <c r="T536" s="188">
        <f t="shared" si="278"/>
        <v>0</v>
      </c>
      <c r="U536" s="188">
        <f t="shared" si="278"/>
        <v>0</v>
      </c>
      <c r="V536" s="188">
        <f t="shared" si="278"/>
        <v>0</v>
      </c>
      <c r="W536" s="188">
        <f t="shared" si="278"/>
        <v>0</v>
      </c>
      <c r="X536" s="188">
        <f t="shared" si="278"/>
        <v>0</v>
      </c>
      <c r="Y536" s="188">
        <f t="shared" si="278"/>
        <v>0</v>
      </c>
      <c r="Z536" s="188">
        <f t="shared" si="278"/>
        <v>0</v>
      </c>
      <c r="AA536" s="188">
        <f t="shared" si="278"/>
        <v>0</v>
      </c>
      <c r="AB536" s="188">
        <f t="shared" si="278"/>
        <v>0</v>
      </c>
      <c r="AC536" s="188">
        <f t="shared" si="278"/>
        <v>0</v>
      </c>
      <c r="AD536" s="188">
        <f t="shared" si="278"/>
        <v>0</v>
      </c>
      <c r="AE536" s="188">
        <f t="shared" si="278"/>
        <v>0</v>
      </c>
      <c r="AF536" s="188">
        <f t="shared" si="278"/>
        <v>0</v>
      </c>
      <c r="AG536" s="188">
        <f t="shared" si="278"/>
        <v>0</v>
      </c>
      <c r="AH536" s="188">
        <f t="shared" si="278"/>
        <v>0</v>
      </c>
      <c r="AI536" s="188">
        <f t="shared" si="278"/>
        <v>0</v>
      </c>
      <c r="AJ536" s="188">
        <f t="shared" si="278"/>
        <v>0</v>
      </c>
      <c r="AK536" s="188">
        <f t="shared" si="278"/>
        <v>0</v>
      </c>
      <c r="AL536" s="188">
        <f t="shared" si="278"/>
        <v>0</v>
      </c>
      <c r="AM536" s="188">
        <f t="shared" si="278"/>
        <v>0</v>
      </c>
      <c r="AN536" s="188">
        <f t="shared" si="278"/>
        <v>0</v>
      </c>
      <c r="AO536" s="188">
        <f t="shared" si="278"/>
        <v>0</v>
      </c>
      <c r="AP536" s="188">
        <f t="shared" si="278"/>
        <v>0</v>
      </c>
    </row>
    <row r="537" spans="1:42" x14ac:dyDescent="0.2">
      <c r="A537" s="23" t="str">
        <f>Inputs!B134</f>
        <v>Utility ($/kWh)</v>
      </c>
    </row>
    <row r="538" spans="1:42" x14ac:dyDescent="0.2">
      <c r="A538" s="27" t="s">
        <v>35</v>
      </c>
      <c r="C538" s="136">
        <f>IF(pbi_uti_amount="n/a",Inputs!D165,IF(AND(C$2&lt;=pbi_uti_term,C$2&lt;=analysis_period),pbi_uti_amount*(1+pbi_uti_escal/100)^B$2,0))</f>
        <v>0</v>
      </c>
      <c r="D538" s="136">
        <f>IF(pbi_uti_amount="n/a",Inputs!E165,IF(AND(D$2&lt;=pbi_uti_term,D$2&lt;=analysis_period),pbi_uti_amount*(1+pbi_uti_escal/100)^C$2,0))</f>
        <v>0</v>
      </c>
      <c r="E538" s="136">
        <f>IF(pbi_uti_amount="n/a",Inputs!F165,IF(AND(E$2&lt;=pbi_uti_term,E$2&lt;=analysis_period),pbi_uti_amount*(1+pbi_uti_escal/100)^D$2,0))</f>
        <v>0</v>
      </c>
      <c r="F538" s="136">
        <f>IF(pbi_uti_amount="n/a",Inputs!G165,IF(AND(F$2&lt;=pbi_uti_term,F$2&lt;=analysis_period),pbi_uti_amount*(1+pbi_uti_escal/100)^E$2,0))</f>
        <v>0</v>
      </c>
      <c r="G538" s="136">
        <f>IF(pbi_uti_amount="n/a",Inputs!H165,IF(AND(G$2&lt;=pbi_uti_term,G$2&lt;=analysis_period),pbi_uti_amount*(1+pbi_uti_escal/100)^F$2,0))</f>
        <v>0</v>
      </c>
      <c r="H538" s="136">
        <f>IF(pbi_uti_amount="n/a",Inputs!I165,IF(AND(H$2&lt;=pbi_uti_term,H$2&lt;=analysis_period),pbi_uti_amount*(1+pbi_uti_escal/100)^G$2,0))</f>
        <v>0</v>
      </c>
      <c r="I538" s="136">
        <f>IF(pbi_uti_amount="n/a",Inputs!J165,IF(AND(I$2&lt;=pbi_uti_term,I$2&lt;=analysis_period),pbi_uti_amount*(1+pbi_uti_escal/100)^H$2,0))</f>
        <v>0</v>
      </c>
      <c r="J538" s="136">
        <f>IF(pbi_uti_amount="n/a",Inputs!K165,IF(AND(J$2&lt;=pbi_uti_term,J$2&lt;=analysis_period),pbi_uti_amount*(1+pbi_uti_escal/100)^I$2,0))</f>
        <v>0</v>
      </c>
      <c r="K538" s="136">
        <f>IF(pbi_uti_amount="n/a",Inputs!L165,IF(AND(K$2&lt;=pbi_uti_term,K$2&lt;=analysis_period),pbi_uti_amount*(1+pbi_uti_escal/100)^J$2,0))</f>
        <v>0</v>
      </c>
      <c r="L538" s="136">
        <f>IF(pbi_uti_amount="n/a",Inputs!M165,IF(AND(L$2&lt;=pbi_uti_term,L$2&lt;=analysis_period),pbi_uti_amount*(1+pbi_uti_escal/100)^K$2,0))</f>
        <v>0</v>
      </c>
      <c r="M538" s="136">
        <f>IF(pbi_uti_amount="n/a",Inputs!N165,IF(AND(M$2&lt;=pbi_uti_term,M$2&lt;=analysis_period),pbi_uti_amount*(1+pbi_uti_escal/100)^L$2,0))</f>
        <v>0</v>
      </c>
      <c r="N538" s="136">
        <f>IF(pbi_uti_amount="n/a",Inputs!O165,IF(AND(N$2&lt;=pbi_uti_term,N$2&lt;=analysis_period),pbi_uti_amount*(1+pbi_uti_escal/100)^M$2,0))</f>
        <v>0</v>
      </c>
      <c r="O538" s="136">
        <f>IF(pbi_uti_amount="n/a",Inputs!P165,IF(AND(O$2&lt;=pbi_uti_term,O$2&lt;=analysis_period),pbi_uti_amount*(1+pbi_uti_escal/100)^N$2,0))</f>
        <v>0</v>
      </c>
      <c r="P538" s="136">
        <f>IF(pbi_uti_amount="n/a",Inputs!Q165,IF(AND(P$2&lt;=pbi_uti_term,P$2&lt;=analysis_period),pbi_uti_amount*(1+pbi_uti_escal/100)^O$2,0))</f>
        <v>0</v>
      </c>
      <c r="Q538" s="136">
        <f>IF(pbi_uti_amount="n/a",Inputs!R165,IF(AND(Q$2&lt;=pbi_uti_term,Q$2&lt;=analysis_period),pbi_uti_amount*(1+pbi_uti_escal/100)^P$2,0))</f>
        <v>0</v>
      </c>
      <c r="R538" s="136">
        <f>IF(pbi_uti_amount="n/a",Inputs!S165,IF(AND(R$2&lt;=pbi_uti_term,R$2&lt;=analysis_period),pbi_uti_amount*(1+pbi_uti_escal/100)^Q$2,0))</f>
        <v>0</v>
      </c>
      <c r="S538" s="136">
        <f>IF(pbi_uti_amount="n/a",Inputs!T165,IF(AND(S$2&lt;=pbi_uti_term,S$2&lt;=analysis_period),pbi_uti_amount*(1+pbi_uti_escal/100)^R$2,0))</f>
        <v>0</v>
      </c>
      <c r="T538" s="136">
        <f>IF(pbi_uti_amount="n/a",Inputs!U165,IF(AND(T$2&lt;=pbi_uti_term,T$2&lt;=analysis_period),pbi_uti_amount*(1+pbi_uti_escal/100)^S$2,0))</f>
        <v>0</v>
      </c>
      <c r="U538" s="136">
        <f>IF(pbi_uti_amount="n/a",Inputs!V165,IF(AND(U$2&lt;=pbi_uti_term,U$2&lt;=analysis_period),pbi_uti_amount*(1+pbi_uti_escal/100)^T$2,0))</f>
        <v>0</v>
      </c>
      <c r="V538" s="136">
        <f>IF(pbi_uti_amount="n/a",Inputs!W165,IF(AND(V$2&lt;=pbi_uti_term,V$2&lt;=analysis_period),pbi_uti_amount*(1+pbi_uti_escal/100)^U$2,0))</f>
        <v>0</v>
      </c>
      <c r="W538" s="136">
        <f>IF(pbi_uti_amount="n/a",Inputs!X165,IF(AND(W$2&lt;=pbi_uti_term,W$2&lt;=analysis_period),pbi_uti_amount*(1+pbi_uti_escal/100)^V$2,0))</f>
        <v>0</v>
      </c>
      <c r="X538" s="136">
        <f>IF(pbi_uti_amount="n/a",Inputs!Y165,IF(AND(X$2&lt;=pbi_uti_term,X$2&lt;=analysis_period),pbi_uti_amount*(1+pbi_uti_escal/100)^W$2,0))</f>
        <v>0</v>
      </c>
      <c r="Y538" s="136">
        <f>IF(pbi_uti_amount="n/a",Inputs!Z165,IF(AND(Y$2&lt;=pbi_uti_term,Y$2&lt;=analysis_period),pbi_uti_amount*(1+pbi_uti_escal/100)^X$2,0))</f>
        <v>0</v>
      </c>
      <c r="Z538" s="136">
        <f>IF(pbi_uti_amount="n/a",Inputs!AA165,IF(AND(Z$2&lt;=pbi_uti_term,Z$2&lt;=analysis_period),pbi_uti_amount*(1+pbi_uti_escal/100)^Y$2,0))</f>
        <v>0</v>
      </c>
      <c r="AA538" s="136">
        <f>IF(pbi_uti_amount="n/a",Inputs!AB165,IF(AND(AA$2&lt;=pbi_uti_term,AA$2&lt;=analysis_period),pbi_uti_amount*(1+pbi_uti_escal/100)^Z$2,0))</f>
        <v>0</v>
      </c>
      <c r="AB538" s="136">
        <f>IF(pbi_uti_amount="n/a",Inputs!AC165,IF(AND(AB$2&lt;=pbi_uti_term,AB$2&lt;=analysis_period),pbi_uti_amount*(1+pbi_uti_escal/100)^AA$2,0))</f>
        <v>0</v>
      </c>
      <c r="AC538" s="136">
        <f>IF(pbi_uti_amount="n/a",Inputs!AD165,IF(AND(AC$2&lt;=pbi_uti_term,AC$2&lt;=analysis_period),pbi_uti_amount*(1+pbi_uti_escal/100)^AB$2,0))</f>
        <v>0</v>
      </c>
      <c r="AD538" s="136">
        <f>IF(pbi_uti_amount="n/a",Inputs!AE165,IF(AND(AD$2&lt;=pbi_uti_term,AD$2&lt;=analysis_period),pbi_uti_amount*(1+pbi_uti_escal/100)^AC$2,0))</f>
        <v>0</v>
      </c>
      <c r="AE538" s="136">
        <f>IF(pbi_uti_amount="n/a",Inputs!AF165,IF(AND(AE$2&lt;=pbi_uti_term,AE$2&lt;=analysis_period),pbi_uti_amount*(1+pbi_uti_escal/100)^AD$2,0))</f>
        <v>0</v>
      </c>
      <c r="AF538" s="136">
        <f>IF(pbi_uti_amount="n/a",Inputs!AG165,IF(AND(AF$2&lt;=pbi_uti_term,AF$2&lt;=analysis_period),pbi_uti_amount*(1+pbi_uti_escal/100)^AE$2,0))</f>
        <v>0</v>
      </c>
      <c r="AG538" s="136">
        <f>IF(pbi_uti_amount="n/a",Inputs!AH165,IF(AND(AG$2&lt;=pbi_uti_term,AG$2&lt;=analysis_period),pbi_uti_amount*(1+pbi_uti_escal/100)^AF$2,0))</f>
        <v>0</v>
      </c>
      <c r="AH538" s="136">
        <f>IF(pbi_uti_amount="n/a",Inputs!AI165,IF(AND(AH$2&lt;=pbi_uti_term,AH$2&lt;=analysis_period),pbi_uti_amount*(1+pbi_uti_escal/100)^AG$2,0))</f>
        <v>0</v>
      </c>
      <c r="AI538" s="136">
        <f>IF(pbi_uti_amount="n/a",Inputs!AJ165,IF(AND(AI$2&lt;=pbi_uti_term,AI$2&lt;=analysis_period),pbi_uti_amount*(1+pbi_uti_escal/100)^AH$2,0))</f>
        <v>0</v>
      </c>
      <c r="AJ538" s="136">
        <f>IF(pbi_uti_amount="n/a",Inputs!AK165,IF(AND(AJ$2&lt;=pbi_uti_term,AJ$2&lt;=analysis_period),pbi_uti_amount*(1+pbi_uti_escal/100)^AI$2,0))</f>
        <v>0</v>
      </c>
      <c r="AK538" s="136">
        <f>IF(pbi_uti_amount="n/a",Inputs!AL165,IF(AND(AK$2&lt;=pbi_uti_term,AK$2&lt;=analysis_period),pbi_uti_amount*(1+pbi_uti_escal/100)^AJ$2,0))</f>
        <v>0</v>
      </c>
      <c r="AL538" s="136">
        <f>IF(pbi_uti_amount="n/a",Inputs!AM165,IF(AND(AL$2&lt;=pbi_uti_term,AL$2&lt;=analysis_period),pbi_uti_amount*(1+pbi_uti_escal/100)^AK$2,0))</f>
        <v>0</v>
      </c>
      <c r="AM538" s="136">
        <f>IF(pbi_uti_amount="n/a",Inputs!AN165,IF(AND(AM$2&lt;=pbi_uti_term,AM$2&lt;=analysis_period),pbi_uti_amount*(1+pbi_uti_escal/100)^AL$2,0))</f>
        <v>0</v>
      </c>
      <c r="AN538" s="136">
        <f>IF(pbi_uti_amount="n/a",Inputs!AO165,IF(AND(AN$2&lt;=pbi_uti_term,AN$2&lt;=analysis_period),pbi_uti_amount*(1+pbi_uti_escal/100)^AM$2,0))</f>
        <v>0</v>
      </c>
      <c r="AO538" s="136">
        <f>IF(pbi_uti_amount="n/a",Inputs!AP165,IF(AND(AO$2&lt;=pbi_uti_term,AO$2&lt;=analysis_period),pbi_uti_amount*(1+pbi_uti_escal/100)^AN$2,0))</f>
        <v>0</v>
      </c>
      <c r="AP538" s="136">
        <f>IF(pbi_uti_amount="n/a",Inputs!AQ165,IF(AND(AP$2&lt;=pbi_uti_term,AP$2&lt;=analysis_period),pbi_uti_amount*(1+pbi_uti_escal/100)^AO$2,0))</f>
        <v>0</v>
      </c>
    </row>
    <row r="539" spans="1:42" x14ac:dyDescent="0.2">
      <c r="A539" s="27" t="s">
        <v>36</v>
      </c>
      <c r="C539" s="163">
        <f>C$5</f>
        <v>0</v>
      </c>
      <c r="D539" s="163">
        <f t="shared" ref="D539:AP539" si="279">D$5</f>
        <v>0</v>
      </c>
      <c r="E539" s="163">
        <f t="shared" si="279"/>
        <v>0</v>
      </c>
      <c r="F539" s="163">
        <f t="shared" si="279"/>
        <v>0</v>
      </c>
      <c r="G539" s="163">
        <f t="shared" si="279"/>
        <v>0</v>
      </c>
      <c r="H539" s="163">
        <f t="shared" si="279"/>
        <v>0</v>
      </c>
      <c r="I539" s="163">
        <f t="shared" si="279"/>
        <v>0</v>
      </c>
      <c r="J539" s="163">
        <f t="shared" si="279"/>
        <v>0</v>
      </c>
      <c r="K539" s="163">
        <f t="shared" si="279"/>
        <v>0</v>
      </c>
      <c r="L539" s="163">
        <f t="shared" si="279"/>
        <v>0</v>
      </c>
      <c r="M539" s="163">
        <f t="shared" si="279"/>
        <v>0</v>
      </c>
      <c r="N539" s="163">
        <f t="shared" si="279"/>
        <v>0</v>
      </c>
      <c r="O539" s="163">
        <f t="shared" si="279"/>
        <v>0</v>
      </c>
      <c r="P539" s="163">
        <f t="shared" si="279"/>
        <v>0</v>
      </c>
      <c r="Q539" s="163">
        <f t="shared" si="279"/>
        <v>0</v>
      </c>
      <c r="R539" s="163">
        <f t="shared" si="279"/>
        <v>0</v>
      </c>
      <c r="S539" s="163">
        <f t="shared" si="279"/>
        <v>0</v>
      </c>
      <c r="T539" s="163">
        <f t="shared" si="279"/>
        <v>0</v>
      </c>
      <c r="U539" s="163">
        <f t="shared" si="279"/>
        <v>0</v>
      </c>
      <c r="V539" s="163">
        <f t="shared" si="279"/>
        <v>0</v>
      </c>
      <c r="W539" s="163">
        <f t="shared" si="279"/>
        <v>0</v>
      </c>
      <c r="X539" s="163">
        <f t="shared" si="279"/>
        <v>0</v>
      </c>
      <c r="Y539" s="163">
        <f t="shared" si="279"/>
        <v>0</v>
      </c>
      <c r="Z539" s="163">
        <f t="shared" si="279"/>
        <v>0</v>
      </c>
      <c r="AA539" s="163">
        <f t="shared" si="279"/>
        <v>0</v>
      </c>
      <c r="AB539" s="163">
        <f t="shared" si="279"/>
        <v>0</v>
      </c>
      <c r="AC539" s="163">
        <f t="shared" si="279"/>
        <v>0</v>
      </c>
      <c r="AD539" s="163">
        <f t="shared" si="279"/>
        <v>0</v>
      </c>
      <c r="AE539" s="163">
        <f t="shared" si="279"/>
        <v>0</v>
      </c>
      <c r="AF539" s="163">
        <f t="shared" si="279"/>
        <v>0</v>
      </c>
      <c r="AG539" s="163">
        <f t="shared" si="279"/>
        <v>0</v>
      </c>
      <c r="AH539" s="163">
        <f t="shared" si="279"/>
        <v>0</v>
      </c>
      <c r="AI539" s="163">
        <f t="shared" si="279"/>
        <v>0</v>
      </c>
      <c r="AJ539" s="163">
        <f t="shared" si="279"/>
        <v>0</v>
      </c>
      <c r="AK539" s="163">
        <f t="shared" si="279"/>
        <v>0</v>
      </c>
      <c r="AL539" s="163">
        <f t="shared" si="279"/>
        <v>0</v>
      </c>
      <c r="AM539" s="163">
        <f t="shared" si="279"/>
        <v>0</v>
      </c>
      <c r="AN539" s="163">
        <f t="shared" si="279"/>
        <v>0</v>
      </c>
      <c r="AO539" s="163">
        <f t="shared" si="279"/>
        <v>0</v>
      </c>
      <c r="AP539" s="163">
        <f t="shared" si="279"/>
        <v>0</v>
      </c>
    </row>
    <row r="540" spans="1:42" x14ac:dyDescent="0.2">
      <c r="A540" s="27" t="s">
        <v>13</v>
      </c>
      <c r="C540" s="188">
        <f>C538*C539</f>
        <v>0</v>
      </c>
      <c r="D540" s="188">
        <f t="shared" ref="D540:AP540" si="280">D538*D539</f>
        <v>0</v>
      </c>
      <c r="E540" s="188">
        <f t="shared" si="280"/>
        <v>0</v>
      </c>
      <c r="F540" s="188">
        <f t="shared" si="280"/>
        <v>0</v>
      </c>
      <c r="G540" s="188">
        <f t="shared" si="280"/>
        <v>0</v>
      </c>
      <c r="H540" s="188">
        <f t="shared" si="280"/>
        <v>0</v>
      </c>
      <c r="I540" s="188">
        <f t="shared" si="280"/>
        <v>0</v>
      </c>
      <c r="J540" s="188">
        <f t="shared" si="280"/>
        <v>0</v>
      </c>
      <c r="K540" s="188">
        <f t="shared" si="280"/>
        <v>0</v>
      </c>
      <c r="L540" s="188">
        <f t="shared" si="280"/>
        <v>0</v>
      </c>
      <c r="M540" s="188">
        <f t="shared" si="280"/>
        <v>0</v>
      </c>
      <c r="N540" s="188">
        <f t="shared" si="280"/>
        <v>0</v>
      </c>
      <c r="O540" s="188">
        <f t="shared" si="280"/>
        <v>0</v>
      </c>
      <c r="P540" s="188">
        <f t="shared" si="280"/>
        <v>0</v>
      </c>
      <c r="Q540" s="188">
        <f t="shared" si="280"/>
        <v>0</v>
      </c>
      <c r="R540" s="188">
        <f t="shared" si="280"/>
        <v>0</v>
      </c>
      <c r="S540" s="188">
        <f t="shared" si="280"/>
        <v>0</v>
      </c>
      <c r="T540" s="188">
        <f t="shared" si="280"/>
        <v>0</v>
      </c>
      <c r="U540" s="188">
        <f t="shared" si="280"/>
        <v>0</v>
      </c>
      <c r="V540" s="188">
        <f t="shared" si="280"/>
        <v>0</v>
      </c>
      <c r="W540" s="188">
        <f t="shared" si="280"/>
        <v>0</v>
      </c>
      <c r="X540" s="188">
        <f t="shared" si="280"/>
        <v>0</v>
      </c>
      <c r="Y540" s="188">
        <f t="shared" si="280"/>
        <v>0</v>
      </c>
      <c r="Z540" s="188">
        <f t="shared" si="280"/>
        <v>0</v>
      </c>
      <c r="AA540" s="188">
        <f t="shared" si="280"/>
        <v>0</v>
      </c>
      <c r="AB540" s="188">
        <f t="shared" si="280"/>
        <v>0</v>
      </c>
      <c r="AC540" s="188">
        <f t="shared" si="280"/>
        <v>0</v>
      </c>
      <c r="AD540" s="188">
        <f t="shared" si="280"/>
        <v>0</v>
      </c>
      <c r="AE540" s="188">
        <f t="shared" si="280"/>
        <v>0</v>
      </c>
      <c r="AF540" s="188">
        <f t="shared" si="280"/>
        <v>0</v>
      </c>
      <c r="AG540" s="188">
        <f t="shared" si="280"/>
        <v>0</v>
      </c>
      <c r="AH540" s="188">
        <f t="shared" si="280"/>
        <v>0</v>
      </c>
      <c r="AI540" s="188">
        <f t="shared" si="280"/>
        <v>0</v>
      </c>
      <c r="AJ540" s="188">
        <f t="shared" si="280"/>
        <v>0</v>
      </c>
      <c r="AK540" s="188">
        <f t="shared" si="280"/>
        <v>0</v>
      </c>
      <c r="AL540" s="188">
        <f t="shared" si="280"/>
        <v>0</v>
      </c>
      <c r="AM540" s="188">
        <f t="shared" si="280"/>
        <v>0</v>
      </c>
      <c r="AN540" s="188">
        <f t="shared" si="280"/>
        <v>0</v>
      </c>
      <c r="AO540" s="188">
        <f t="shared" si="280"/>
        <v>0</v>
      </c>
      <c r="AP540" s="188">
        <f t="shared" si="280"/>
        <v>0</v>
      </c>
    </row>
    <row r="541" spans="1:42" x14ac:dyDescent="0.2">
      <c r="A541" s="23" t="str">
        <f>Inputs!B135</f>
        <v>Other ($/kWh)</v>
      </c>
    </row>
    <row r="542" spans="1:42" x14ac:dyDescent="0.2">
      <c r="A542" s="27" t="s">
        <v>35</v>
      </c>
      <c r="C542" s="143">
        <f>IF(pbi_oth_amount="n/a",Inputs!D166,IF(AND(C$2&lt;=pbi_oth_term,C$2&lt;=analysis_period),pbi_oth_amount*(1+pbi_oth_escal/100)^B$2,0))</f>
        <v>0</v>
      </c>
      <c r="D542" s="143">
        <f>IF(pbi_oth_amount="n/a",Inputs!E166,IF(AND(D$2&lt;=pbi_oth_term,D$2&lt;=analysis_period),pbi_oth_amount*(1+pbi_oth_escal/100)^C$2,0))</f>
        <v>0</v>
      </c>
      <c r="E542" s="143">
        <f>IF(pbi_oth_amount="n/a",Inputs!F166,IF(AND(E$2&lt;=pbi_oth_term,E$2&lt;=analysis_period),pbi_oth_amount*(1+pbi_oth_escal/100)^D$2,0))</f>
        <v>0</v>
      </c>
      <c r="F542" s="143">
        <f>IF(pbi_oth_amount="n/a",Inputs!G166,IF(AND(F$2&lt;=pbi_oth_term,F$2&lt;=analysis_period),pbi_oth_amount*(1+pbi_oth_escal/100)^E$2,0))</f>
        <v>0</v>
      </c>
      <c r="G542" s="143">
        <f>IF(pbi_oth_amount="n/a",Inputs!H166,IF(AND(G$2&lt;=pbi_oth_term,G$2&lt;=analysis_period),pbi_oth_amount*(1+pbi_oth_escal/100)^F$2,0))</f>
        <v>0</v>
      </c>
      <c r="H542" s="143">
        <f>IF(pbi_oth_amount="n/a",Inputs!I166,IF(AND(H$2&lt;=pbi_oth_term,H$2&lt;=analysis_period),pbi_oth_amount*(1+pbi_oth_escal/100)^G$2,0))</f>
        <v>0</v>
      </c>
      <c r="I542" s="143">
        <f>IF(pbi_oth_amount="n/a",Inputs!J166,IF(AND(I$2&lt;=pbi_oth_term,I$2&lt;=analysis_period),pbi_oth_amount*(1+pbi_oth_escal/100)^H$2,0))</f>
        <v>0</v>
      </c>
      <c r="J542" s="143">
        <f>IF(pbi_oth_amount="n/a",Inputs!K166,IF(AND(J$2&lt;=pbi_oth_term,J$2&lt;=analysis_period),pbi_oth_amount*(1+pbi_oth_escal/100)^I$2,0))</f>
        <v>0</v>
      </c>
      <c r="K542" s="143">
        <f>IF(pbi_oth_amount="n/a",Inputs!L166,IF(AND(K$2&lt;=pbi_oth_term,K$2&lt;=analysis_period),pbi_oth_amount*(1+pbi_oth_escal/100)^J$2,0))</f>
        <v>0</v>
      </c>
      <c r="L542" s="143">
        <f>IF(pbi_oth_amount="n/a",Inputs!M166,IF(AND(L$2&lt;=pbi_oth_term,L$2&lt;=analysis_period),pbi_oth_amount*(1+pbi_oth_escal/100)^K$2,0))</f>
        <v>0</v>
      </c>
      <c r="M542" s="143">
        <f>IF(pbi_oth_amount="n/a",Inputs!N166,IF(AND(M$2&lt;=pbi_oth_term,M$2&lt;=analysis_period),pbi_oth_amount*(1+pbi_oth_escal/100)^L$2,0))</f>
        <v>0</v>
      </c>
      <c r="N542" s="143">
        <f>IF(pbi_oth_amount="n/a",Inputs!O166,IF(AND(N$2&lt;=pbi_oth_term,N$2&lt;=analysis_period),pbi_oth_amount*(1+pbi_oth_escal/100)^M$2,0))</f>
        <v>0</v>
      </c>
      <c r="O542" s="143">
        <f>IF(pbi_oth_amount="n/a",Inputs!P166,IF(AND(O$2&lt;=pbi_oth_term,O$2&lt;=analysis_period),pbi_oth_amount*(1+pbi_oth_escal/100)^N$2,0))</f>
        <v>0</v>
      </c>
      <c r="P542" s="143">
        <f>IF(pbi_oth_amount="n/a",Inputs!Q166,IF(AND(P$2&lt;=pbi_oth_term,P$2&lt;=analysis_period),pbi_oth_amount*(1+pbi_oth_escal/100)^O$2,0))</f>
        <v>0</v>
      </c>
      <c r="Q542" s="143">
        <f>IF(pbi_oth_amount="n/a",Inputs!R166,IF(AND(Q$2&lt;=pbi_oth_term,Q$2&lt;=analysis_period),pbi_oth_amount*(1+pbi_oth_escal/100)^P$2,0))</f>
        <v>0</v>
      </c>
      <c r="R542" s="143">
        <f>IF(pbi_oth_amount="n/a",Inputs!S166,IF(AND(R$2&lt;=pbi_oth_term,R$2&lt;=analysis_period),pbi_oth_amount*(1+pbi_oth_escal/100)^Q$2,0))</f>
        <v>0</v>
      </c>
      <c r="S542" s="143">
        <f>IF(pbi_oth_amount="n/a",Inputs!T166,IF(AND(S$2&lt;=pbi_oth_term,S$2&lt;=analysis_period),pbi_oth_amount*(1+pbi_oth_escal/100)^R$2,0))</f>
        <v>0</v>
      </c>
      <c r="T542" s="143">
        <f>IF(pbi_oth_amount="n/a",Inputs!U166,IF(AND(T$2&lt;=pbi_oth_term,T$2&lt;=analysis_period),pbi_oth_amount*(1+pbi_oth_escal/100)^S$2,0))</f>
        <v>0</v>
      </c>
      <c r="U542" s="143">
        <f>IF(pbi_oth_amount="n/a",Inputs!V166,IF(AND(U$2&lt;=pbi_oth_term,U$2&lt;=analysis_period),pbi_oth_amount*(1+pbi_oth_escal/100)^T$2,0))</f>
        <v>0</v>
      </c>
      <c r="V542" s="143">
        <f>IF(pbi_oth_amount="n/a",Inputs!W166,IF(AND(V$2&lt;=pbi_oth_term,V$2&lt;=analysis_period),pbi_oth_amount*(1+pbi_oth_escal/100)^U$2,0))</f>
        <v>0</v>
      </c>
      <c r="W542" s="143">
        <f>IF(pbi_oth_amount="n/a",Inputs!X166,IF(AND(W$2&lt;=pbi_oth_term,W$2&lt;=analysis_period),pbi_oth_amount*(1+pbi_oth_escal/100)^V$2,0))</f>
        <v>0</v>
      </c>
      <c r="X542" s="143">
        <f>IF(pbi_oth_amount="n/a",Inputs!Y166,IF(AND(X$2&lt;=pbi_oth_term,X$2&lt;=analysis_period),pbi_oth_amount*(1+pbi_oth_escal/100)^W$2,0))</f>
        <v>0</v>
      </c>
      <c r="Y542" s="143">
        <f>IF(pbi_oth_amount="n/a",Inputs!Z166,IF(AND(Y$2&lt;=pbi_oth_term,Y$2&lt;=analysis_period),pbi_oth_amount*(1+pbi_oth_escal/100)^X$2,0))</f>
        <v>0</v>
      </c>
      <c r="Z542" s="143">
        <f>IF(pbi_oth_amount="n/a",Inputs!AA166,IF(AND(Z$2&lt;=pbi_oth_term,Z$2&lt;=analysis_period),pbi_oth_amount*(1+pbi_oth_escal/100)^Y$2,0))</f>
        <v>0</v>
      </c>
      <c r="AA542" s="143">
        <f>IF(pbi_oth_amount="n/a",Inputs!AB166,IF(AND(AA$2&lt;=pbi_oth_term,AA$2&lt;=analysis_period),pbi_oth_amount*(1+pbi_oth_escal/100)^Z$2,0))</f>
        <v>0</v>
      </c>
      <c r="AB542" s="143">
        <f>IF(pbi_oth_amount="n/a",Inputs!AC166,IF(AND(AB$2&lt;=pbi_oth_term,AB$2&lt;=analysis_period),pbi_oth_amount*(1+pbi_oth_escal/100)^AA$2,0))</f>
        <v>0</v>
      </c>
      <c r="AC542" s="143">
        <f>IF(pbi_oth_amount="n/a",Inputs!AD166,IF(AND(AC$2&lt;=pbi_oth_term,AC$2&lt;=analysis_period),pbi_oth_amount*(1+pbi_oth_escal/100)^AB$2,0))</f>
        <v>0</v>
      </c>
      <c r="AD542" s="143">
        <f>IF(pbi_oth_amount="n/a",Inputs!AE166,IF(AND(AD$2&lt;=pbi_oth_term,AD$2&lt;=analysis_period),pbi_oth_amount*(1+pbi_oth_escal/100)^AC$2,0))</f>
        <v>0</v>
      </c>
      <c r="AE542" s="143">
        <f>IF(pbi_oth_amount="n/a",Inputs!AF166,IF(AND(AE$2&lt;=pbi_oth_term,AE$2&lt;=analysis_period),pbi_oth_amount*(1+pbi_oth_escal/100)^AD$2,0))</f>
        <v>0</v>
      </c>
      <c r="AF542" s="143">
        <f>IF(pbi_oth_amount="n/a",Inputs!AG166,IF(AND(AF$2&lt;=pbi_oth_term,AF$2&lt;=analysis_period),pbi_oth_amount*(1+pbi_oth_escal/100)^AE$2,0))</f>
        <v>0</v>
      </c>
      <c r="AG542" s="143">
        <f>IF(pbi_oth_amount="n/a",Inputs!AH166,IF(AND(AG$2&lt;=pbi_oth_term,AG$2&lt;=analysis_period),pbi_oth_amount*(1+pbi_oth_escal/100)^AF$2,0))</f>
        <v>0</v>
      </c>
      <c r="AH542" s="143">
        <f>IF(pbi_oth_amount="n/a",Inputs!AI166,IF(AND(AH$2&lt;=pbi_oth_term,AH$2&lt;=analysis_period),pbi_oth_amount*(1+pbi_oth_escal/100)^AG$2,0))</f>
        <v>0</v>
      </c>
      <c r="AI542" s="143">
        <f>IF(pbi_oth_amount="n/a",Inputs!AJ166,IF(AND(AI$2&lt;=pbi_oth_term,AI$2&lt;=analysis_period),pbi_oth_amount*(1+pbi_oth_escal/100)^AH$2,0))</f>
        <v>0</v>
      </c>
      <c r="AJ542" s="143">
        <f>IF(pbi_oth_amount="n/a",Inputs!AK166,IF(AND(AJ$2&lt;=pbi_oth_term,AJ$2&lt;=analysis_period),pbi_oth_amount*(1+pbi_oth_escal/100)^AI$2,0))</f>
        <v>0</v>
      </c>
      <c r="AK542" s="143">
        <f>IF(pbi_oth_amount="n/a",Inputs!AL166,IF(AND(AK$2&lt;=pbi_oth_term,AK$2&lt;=analysis_period),pbi_oth_amount*(1+pbi_oth_escal/100)^AJ$2,0))</f>
        <v>0</v>
      </c>
      <c r="AL542" s="143">
        <f>IF(pbi_oth_amount="n/a",Inputs!AM166,IF(AND(AL$2&lt;=pbi_oth_term,AL$2&lt;=analysis_period),pbi_oth_amount*(1+pbi_oth_escal/100)^AK$2,0))</f>
        <v>0</v>
      </c>
      <c r="AM542" s="143">
        <f>IF(pbi_oth_amount="n/a",Inputs!AN166,IF(AND(AM$2&lt;=pbi_oth_term,AM$2&lt;=analysis_period),pbi_oth_amount*(1+pbi_oth_escal/100)^AL$2,0))</f>
        <v>0</v>
      </c>
      <c r="AN542" s="143">
        <f>IF(pbi_oth_amount="n/a",Inputs!AO166,IF(AND(AN$2&lt;=pbi_oth_term,AN$2&lt;=analysis_period),pbi_oth_amount*(1+pbi_oth_escal/100)^AM$2,0))</f>
        <v>0</v>
      </c>
      <c r="AO542" s="143">
        <f>IF(pbi_oth_amount="n/a",Inputs!AP166,IF(AND(AO$2&lt;=pbi_oth_term,AO$2&lt;=analysis_period),pbi_oth_amount*(1+pbi_oth_escal/100)^AN$2,0))</f>
        <v>0</v>
      </c>
      <c r="AP542" s="143">
        <f>IF(pbi_oth_amount="n/a",Inputs!AQ166,IF(AND(AP$2&lt;=pbi_oth_term,AP$2&lt;=analysis_period),pbi_oth_amount*(1+pbi_oth_escal/100)^AO$2,0))</f>
        <v>0</v>
      </c>
    </row>
    <row r="543" spans="1:42" x14ac:dyDescent="0.2">
      <c r="A543" s="27" t="s">
        <v>36</v>
      </c>
      <c r="C543" s="163">
        <f>C$5</f>
        <v>0</v>
      </c>
      <c r="D543" s="163">
        <f t="shared" ref="D543:AP543" si="281">D$5</f>
        <v>0</v>
      </c>
      <c r="E543" s="163">
        <f t="shared" si="281"/>
        <v>0</v>
      </c>
      <c r="F543" s="163">
        <f t="shared" si="281"/>
        <v>0</v>
      </c>
      <c r="G543" s="163">
        <f t="shared" si="281"/>
        <v>0</v>
      </c>
      <c r="H543" s="163">
        <f t="shared" si="281"/>
        <v>0</v>
      </c>
      <c r="I543" s="163">
        <f t="shared" si="281"/>
        <v>0</v>
      </c>
      <c r="J543" s="163">
        <f t="shared" si="281"/>
        <v>0</v>
      </c>
      <c r="K543" s="163">
        <f t="shared" si="281"/>
        <v>0</v>
      </c>
      <c r="L543" s="163">
        <f t="shared" si="281"/>
        <v>0</v>
      </c>
      <c r="M543" s="163">
        <f t="shared" si="281"/>
        <v>0</v>
      </c>
      <c r="N543" s="163">
        <f t="shared" si="281"/>
        <v>0</v>
      </c>
      <c r="O543" s="163">
        <f t="shared" si="281"/>
        <v>0</v>
      </c>
      <c r="P543" s="163">
        <f t="shared" si="281"/>
        <v>0</v>
      </c>
      <c r="Q543" s="163">
        <f t="shared" si="281"/>
        <v>0</v>
      </c>
      <c r="R543" s="163">
        <f t="shared" si="281"/>
        <v>0</v>
      </c>
      <c r="S543" s="163">
        <f t="shared" si="281"/>
        <v>0</v>
      </c>
      <c r="T543" s="163">
        <f t="shared" si="281"/>
        <v>0</v>
      </c>
      <c r="U543" s="163">
        <f t="shared" si="281"/>
        <v>0</v>
      </c>
      <c r="V543" s="163">
        <f t="shared" si="281"/>
        <v>0</v>
      </c>
      <c r="W543" s="163">
        <f t="shared" si="281"/>
        <v>0</v>
      </c>
      <c r="X543" s="163">
        <f t="shared" si="281"/>
        <v>0</v>
      </c>
      <c r="Y543" s="163">
        <f t="shared" si="281"/>
        <v>0</v>
      </c>
      <c r="Z543" s="163">
        <f t="shared" si="281"/>
        <v>0</v>
      </c>
      <c r="AA543" s="163">
        <f t="shared" si="281"/>
        <v>0</v>
      </c>
      <c r="AB543" s="163">
        <f t="shared" si="281"/>
        <v>0</v>
      </c>
      <c r="AC543" s="163">
        <f t="shared" si="281"/>
        <v>0</v>
      </c>
      <c r="AD543" s="163">
        <f t="shared" si="281"/>
        <v>0</v>
      </c>
      <c r="AE543" s="163">
        <f t="shared" si="281"/>
        <v>0</v>
      </c>
      <c r="AF543" s="163">
        <f t="shared" si="281"/>
        <v>0</v>
      </c>
      <c r="AG543" s="163">
        <f t="shared" si="281"/>
        <v>0</v>
      </c>
      <c r="AH543" s="163">
        <f t="shared" si="281"/>
        <v>0</v>
      </c>
      <c r="AI543" s="163">
        <f t="shared" si="281"/>
        <v>0</v>
      </c>
      <c r="AJ543" s="163">
        <f t="shared" si="281"/>
        <v>0</v>
      </c>
      <c r="AK543" s="163">
        <f t="shared" si="281"/>
        <v>0</v>
      </c>
      <c r="AL543" s="163">
        <f t="shared" si="281"/>
        <v>0</v>
      </c>
      <c r="AM543" s="163">
        <f t="shared" si="281"/>
        <v>0</v>
      </c>
      <c r="AN543" s="163">
        <f t="shared" si="281"/>
        <v>0</v>
      </c>
      <c r="AO543" s="163">
        <f t="shared" si="281"/>
        <v>0</v>
      </c>
      <c r="AP543" s="163">
        <f t="shared" si="281"/>
        <v>0</v>
      </c>
    </row>
    <row r="544" spans="1:42" x14ac:dyDescent="0.2">
      <c r="A544" s="27" t="s">
        <v>13</v>
      </c>
      <c r="C544" s="188">
        <f>C542*C543</f>
        <v>0</v>
      </c>
      <c r="D544" s="188">
        <f t="shared" ref="D544:AP544" si="282">D542*D543</f>
        <v>0</v>
      </c>
      <c r="E544" s="188">
        <f t="shared" si="282"/>
        <v>0</v>
      </c>
      <c r="F544" s="188">
        <f t="shared" si="282"/>
        <v>0</v>
      </c>
      <c r="G544" s="188">
        <f t="shared" si="282"/>
        <v>0</v>
      </c>
      <c r="H544" s="188">
        <f t="shared" si="282"/>
        <v>0</v>
      </c>
      <c r="I544" s="188">
        <f t="shared" si="282"/>
        <v>0</v>
      </c>
      <c r="J544" s="188">
        <f t="shared" si="282"/>
        <v>0</v>
      </c>
      <c r="K544" s="188">
        <f t="shared" si="282"/>
        <v>0</v>
      </c>
      <c r="L544" s="188">
        <f t="shared" si="282"/>
        <v>0</v>
      </c>
      <c r="M544" s="188">
        <f t="shared" si="282"/>
        <v>0</v>
      </c>
      <c r="N544" s="188">
        <f t="shared" si="282"/>
        <v>0</v>
      </c>
      <c r="O544" s="188">
        <f t="shared" si="282"/>
        <v>0</v>
      </c>
      <c r="P544" s="188">
        <f t="shared" si="282"/>
        <v>0</v>
      </c>
      <c r="Q544" s="188">
        <f t="shared" si="282"/>
        <v>0</v>
      </c>
      <c r="R544" s="188">
        <f t="shared" si="282"/>
        <v>0</v>
      </c>
      <c r="S544" s="188">
        <f t="shared" si="282"/>
        <v>0</v>
      </c>
      <c r="T544" s="188">
        <f t="shared" si="282"/>
        <v>0</v>
      </c>
      <c r="U544" s="188">
        <f t="shared" si="282"/>
        <v>0</v>
      </c>
      <c r="V544" s="188">
        <f t="shared" si="282"/>
        <v>0</v>
      </c>
      <c r="W544" s="188">
        <f t="shared" si="282"/>
        <v>0</v>
      </c>
      <c r="X544" s="188">
        <f t="shared" si="282"/>
        <v>0</v>
      </c>
      <c r="Y544" s="188">
        <f t="shared" si="282"/>
        <v>0</v>
      </c>
      <c r="Z544" s="188">
        <f t="shared" si="282"/>
        <v>0</v>
      </c>
      <c r="AA544" s="188">
        <f t="shared" si="282"/>
        <v>0</v>
      </c>
      <c r="AB544" s="188">
        <f t="shared" si="282"/>
        <v>0</v>
      </c>
      <c r="AC544" s="188">
        <f t="shared" si="282"/>
        <v>0</v>
      </c>
      <c r="AD544" s="188">
        <f t="shared" si="282"/>
        <v>0</v>
      </c>
      <c r="AE544" s="188">
        <f t="shared" si="282"/>
        <v>0</v>
      </c>
      <c r="AF544" s="188">
        <f t="shared" si="282"/>
        <v>0</v>
      </c>
      <c r="AG544" s="188">
        <f t="shared" si="282"/>
        <v>0</v>
      </c>
      <c r="AH544" s="188">
        <f t="shared" si="282"/>
        <v>0</v>
      </c>
      <c r="AI544" s="188">
        <f t="shared" si="282"/>
        <v>0</v>
      </c>
      <c r="AJ544" s="188">
        <f t="shared" si="282"/>
        <v>0</v>
      </c>
      <c r="AK544" s="188">
        <f t="shared" si="282"/>
        <v>0</v>
      </c>
      <c r="AL544" s="188">
        <f t="shared" si="282"/>
        <v>0</v>
      </c>
      <c r="AM544" s="188">
        <f t="shared" si="282"/>
        <v>0</v>
      </c>
      <c r="AN544" s="188">
        <f t="shared" si="282"/>
        <v>0</v>
      </c>
      <c r="AO544" s="188">
        <f t="shared" si="282"/>
        <v>0</v>
      </c>
      <c r="AP544" s="188">
        <f t="shared" si="282"/>
        <v>0</v>
      </c>
    </row>
    <row r="545" spans="1:42" x14ac:dyDescent="0.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4" t="s">
        <v>13</v>
      </c>
      <c r="C546" s="193">
        <f>C532+C536+C540+C544</f>
        <v>0</v>
      </c>
      <c r="D546" s="193">
        <f t="shared" ref="D546:AP546" si="283">D532+D536+D540+D544</f>
        <v>0</v>
      </c>
      <c r="E546" s="193">
        <f t="shared" si="283"/>
        <v>0</v>
      </c>
      <c r="F546" s="193">
        <f t="shared" si="283"/>
        <v>0</v>
      </c>
      <c r="G546" s="193">
        <f t="shared" si="283"/>
        <v>0</v>
      </c>
      <c r="H546" s="193">
        <f t="shared" si="283"/>
        <v>0</v>
      </c>
      <c r="I546" s="193">
        <f t="shared" si="283"/>
        <v>0</v>
      </c>
      <c r="J546" s="193">
        <f t="shared" si="283"/>
        <v>0</v>
      </c>
      <c r="K546" s="193">
        <f t="shared" si="283"/>
        <v>0</v>
      </c>
      <c r="L546" s="193">
        <f t="shared" si="283"/>
        <v>0</v>
      </c>
      <c r="M546" s="193">
        <f t="shared" si="283"/>
        <v>0</v>
      </c>
      <c r="N546" s="193">
        <f t="shared" si="283"/>
        <v>0</v>
      </c>
      <c r="O546" s="193">
        <f t="shared" si="283"/>
        <v>0</v>
      </c>
      <c r="P546" s="193">
        <f t="shared" si="283"/>
        <v>0</v>
      </c>
      <c r="Q546" s="193">
        <f t="shared" si="283"/>
        <v>0</v>
      </c>
      <c r="R546" s="193">
        <f t="shared" si="283"/>
        <v>0</v>
      </c>
      <c r="S546" s="193">
        <f t="shared" si="283"/>
        <v>0</v>
      </c>
      <c r="T546" s="193">
        <f t="shared" si="283"/>
        <v>0</v>
      </c>
      <c r="U546" s="193">
        <f t="shared" si="283"/>
        <v>0</v>
      </c>
      <c r="V546" s="193">
        <f t="shared" si="283"/>
        <v>0</v>
      </c>
      <c r="W546" s="193">
        <f t="shared" si="283"/>
        <v>0</v>
      </c>
      <c r="X546" s="193">
        <f t="shared" si="283"/>
        <v>0</v>
      </c>
      <c r="Y546" s="193">
        <f t="shared" si="283"/>
        <v>0</v>
      </c>
      <c r="Z546" s="193">
        <f t="shared" si="283"/>
        <v>0</v>
      </c>
      <c r="AA546" s="193">
        <f t="shared" si="283"/>
        <v>0</v>
      </c>
      <c r="AB546" s="193">
        <f t="shared" si="283"/>
        <v>0</v>
      </c>
      <c r="AC546" s="193">
        <f t="shared" si="283"/>
        <v>0</v>
      </c>
      <c r="AD546" s="193">
        <f t="shared" si="283"/>
        <v>0</v>
      </c>
      <c r="AE546" s="193">
        <f t="shared" si="283"/>
        <v>0</v>
      </c>
      <c r="AF546" s="193">
        <f t="shared" si="283"/>
        <v>0</v>
      </c>
      <c r="AG546" s="193">
        <f t="shared" si="283"/>
        <v>0</v>
      </c>
      <c r="AH546" s="193">
        <f t="shared" si="283"/>
        <v>0</v>
      </c>
      <c r="AI546" s="193">
        <f t="shared" si="283"/>
        <v>0</v>
      </c>
      <c r="AJ546" s="193">
        <f t="shared" si="283"/>
        <v>0</v>
      </c>
      <c r="AK546" s="193">
        <f t="shared" si="283"/>
        <v>0</v>
      </c>
      <c r="AL546" s="193">
        <f t="shared" si="283"/>
        <v>0</v>
      </c>
      <c r="AM546" s="193">
        <f t="shared" si="283"/>
        <v>0</v>
      </c>
      <c r="AN546" s="193">
        <f t="shared" si="283"/>
        <v>0</v>
      </c>
      <c r="AO546" s="193">
        <f t="shared" si="283"/>
        <v>0</v>
      </c>
      <c r="AP546" s="193">
        <f t="shared" si="283"/>
        <v>0</v>
      </c>
    </row>
    <row r="548" spans="1:42" x14ac:dyDescent="0.2">
      <c r="A548" s="109" t="s">
        <v>365</v>
      </c>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row>
    <row r="549" spans="1:42" s="16" customFormat="1" x14ac:dyDescent="0.2">
      <c r="A549" s="23" t="s">
        <v>25</v>
      </c>
    </row>
    <row r="550" spans="1:42" s="16" customFormat="1" x14ac:dyDescent="0.2">
      <c r="A550" s="27" t="s">
        <v>28</v>
      </c>
      <c r="B550" s="166"/>
      <c r="C550" s="189">
        <f>IF(C567&lt;&gt;"N/A",C567,IF(C568&lt;&gt;"N/A",C568,C569+C551))</f>
        <v>0</v>
      </c>
      <c r="D550" s="375">
        <f t="shared" ref="D550:AP550" si="284">IF(D567&lt;&gt;"N/A",D567,IF(D568&lt;&gt;"N/A",D568,D569+D551))</f>
        <v>0</v>
      </c>
      <c r="E550" s="375">
        <f t="shared" si="284"/>
        <v>0</v>
      </c>
      <c r="F550" s="375">
        <f t="shared" si="284"/>
        <v>0</v>
      </c>
      <c r="G550" s="375">
        <f t="shared" si="284"/>
        <v>0</v>
      </c>
      <c r="H550" s="375">
        <f t="shared" si="284"/>
        <v>0</v>
      </c>
      <c r="I550" s="375">
        <f t="shared" si="284"/>
        <v>0</v>
      </c>
      <c r="J550" s="375">
        <f t="shared" si="284"/>
        <v>0</v>
      </c>
      <c r="K550" s="375">
        <f t="shared" si="284"/>
        <v>0</v>
      </c>
      <c r="L550" s="375">
        <f t="shared" si="284"/>
        <v>0</v>
      </c>
      <c r="M550" s="375">
        <f t="shared" si="284"/>
        <v>0</v>
      </c>
      <c r="N550" s="375">
        <f t="shared" si="284"/>
        <v>0</v>
      </c>
      <c r="O550" s="375">
        <f t="shared" si="284"/>
        <v>0</v>
      </c>
      <c r="P550" s="375">
        <f t="shared" si="284"/>
        <v>0</v>
      </c>
      <c r="Q550" s="375">
        <f t="shared" si="284"/>
        <v>0</v>
      </c>
      <c r="R550" s="375">
        <f t="shared" si="284"/>
        <v>0</v>
      </c>
      <c r="S550" s="375">
        <f t="shared" si="284"/>
        <v>0</v>
      </c>
      <c r="T550" s="375">
        <f t="shared" si="284"/>
        <v>0</v>
      </c>
      <c r="U550" s="375">
        <f t="shared" si="284"/>
        <v>0</v>
      </c>
      <c r="V550" s="375">
        <f t="shared" si="284"/>
        <v>0</v>
      </c>
      <c r="W550" s="375">
        <f t="shared" si="284"/>
        <v>0</v>
      </c>
      <c r="X550" s="375">
        <f t="shared" si="284"/>
        <v>0</v>
      </c>
      <c r="Y550" s="375">
        <f t="shared" si="284"/>
        <v>0</v>
      </c>
      <c r="Z550" s="375">
        <f t="shared" si="284"/>
        <v>0</v>
      </c>
      <c r="AA550" s="375">
        <f t="shared" si="284"/>
        <v>0</v>
      </c>
      <c r="AB550" s="375">
        <f t="shared" si="284"/>
        <v>0</v>
      </c>
      <c r="AC550" s="375">
        <f t="shared" si="284"/>
        <v>0</v>
      </c>
      <c r="AD550" s="375">
        <f t="shared" si="284"/>
        <v>0</v>
      </c>
      <c r="AE550" s="375">
        <f t="shared" si="284"/>
        <v>0</v>
      </c>
      <c r="AF550" s="375">
        <f t="shared" si="284"/>
        <v>0</v>
      </c>
      <c r="AG550" s="375">
        <f t="shared" si="284"/>
        <v>0</v>
      </c>
      <c r="AH550" s="375">
        <f t="shared" si="284"/>
        <v>0</v>
      </c>
      <c r="AI550" s="375">
        <f t="shared" si="284"/>
        <v>0</v>
      </c>
      <c r="AJ550" s="375">
        <f t="shared" si="284"/>
        <v>0</v>
      </c>
      <c r="AK550" s="375">
        <f t="shared" si="284"/>
        <v>0</v>
      </c>
      <c r="AL550" s="375">
        <f t="shared" si="284"/>
        <v>0</v>
      </c>
      <c r="AM550" s="375">
        <f t="shared" si="284"/>
        <v>0</v>
      </c>
      <c r="AN550" s="375">
        <f t="shared" si="284"/>
        <v>0</v>
      </c>
      <c r="AO550" s="375">
        <f t="shared" si="284"/>
        <v>0</v>
      </c>
      <c r="AP550" s="375">
        <f t="shared" si="284"/>
        <v>0</v>
      </c>
    </row>
    <row r="551" spans="1:42" s="16" customFormat="1" x14ac:dyDescent="0.2">
      <c r="A551" s="27" t="s">
        <v>193</v>
      </c>
      <c r="B551" s="162"/>
      <c r="C551" s="189">
        <f t="shared" ref="C551:AP551" si="285">IF(AND(C$2&lt;=term_tenor,C$2&lt;=analysis_period),B553*term_int_rate/100,0)</f>
        <v>0</v>
      </c>
      <c r="D551" s="189">
        <f t="shared" si="285"/>
        <v>0</v>
      </c>
      <c r="E551" s="189">
        <f t="shared" si="285"/>
        <v>0</v>
      </c>
      <c r="F551" s="189">
        <f t="shared" si="285"/>
        <v>0</v>
      </c>
      <c r="G551" s="189">
        <f t="shared" si="285"/>
        <v>0</v>
      </c>
      <c r="H551" s="189">
        <f t="shared" si="285"/>
        <v>0</v>
      </c>
      <c r="I551" s="189">
        <f t="shared" si="285"/>
        <v>0</v>
      </c>
      <c r="J551" s="189">
        <f t="shared" si="285"/>
        <v>0</v>
      </c>
      <c r="K551" s="189">
        <f t="shared" si="285"/>
        <v>0</v>
      </c>
      <c r="L551" s="189">
        <f t="shared" si="285"/>
        <v>0</v>
      </c>
      <c r="M551" s="189">
        <f t="shared" si="285"/>
        <v>0</v>
      </c>
      <c r="N551" s="189">
        <f t="shared" si="285"/>
        <v>0</v>
      </c>
      <c r="O551" s="189">
        <f t="shared" si="285"/>
        <v>0</v>
      </c>
      <c r="P551" s="189">
        <f t="shared" si="285"/>
        <v>0</v>
      </c>
      <c r="Q551" s="189">
        <f t="shared" si="285"/>
        <v>0</v>
      </c>
      <c r="R551" s="189">
        <f t="shared" si="285"/>
        <v>0</v>
      </c>
      <c r="S551" s="189">
        <f t="shared" si="285"/>
        <v>0</v>
      </c>
      <c r="T551" s="189">
        <f t="shared" si="285"/>
        <v>0</v>
      </c>
      <c r="U551" s="189">
        <f t="shared" si="285"/>
        <v>0</v>
      </c>
      <c r="V551" s="189">
        <f t="shared" si="285"/>
        <v>0</v>
      </c>
      <c r="W551" s="189">
        <f t="shared" si="285"/>
        <v>0</v>
      </c>
      <c r="X551" s="189">
        <f t="shared" si="285"/>
        <v>0</v>
      </c>
      <c r="Y551" s="189">
        <f t="shared" si="285"/>
        <v>0</v>
      </c>
      <c r="Z551" s="189">
        <f t="shared" si="285"/>
        <v>0</v>
      </c>
      <c r="AA551" s="189">
        <f t="shared" si="285"/>
        <v>0</v>
      </c>
      <c r="AB551" s="189">
        <f t="shared" si="285"/>
        <v>0</v>
      </c>
      <c r="AC551" s="189">
        <f t="shared" si="285"/>
        <v>0</v>
      </c>
      <c r="AD551" s="189">
        <f t="shared" si="285"/>
        <v>0</v>
      </c>
      <c r="AE551" s="189">
        <f t="shared" si="285"/>
        <v>0</v>
      </c>
      <c r="AF551" s="189">
        <f t="shared" si="285"/>
        <v>0</v>
      </c>
      <c r="AG551" s="189">
        <f t="shared" si="285"/>
        <v>0</v>
      </c>
      <c r="AH551" s="189">
        <f t="shared" si="285"/>
        <v>0</v>
      </c>
      <c r="AI551" s="189">
        <f t="shared" si="285"/>
        <v>0</v>
      </c>
      <c r="AJ551" s="189">
        <f t="shared" si="285"/>
        <v>0</v>
      </c>
      <c r="AK551" s="189">
        <f t="shared" si="285"/>
        <v>0</v>
      </c>
      <c r="AL551" s="189">
        <f t="shared" si="285"/>
        <v>0</v>
      </c>
      <c r="AM551" s="189">
        <f t="shared" si="285"/>
        <v>0</v>
      </c>
      <c r="AN551" s="189">
        <f t="shared" si="285"/>
        <v>0</v>
      </c>
      <c r="AO551" s="189">
        <f t="shared" si="285"/>
        <v>0</v>
      </c>
      <c r="AP551" s="189">
        <f t="shared" si="285"/>
        <v>0</v>
      </c>
    </row>
    <row r="552" spans="1:42" s="16" customFormat="1" x14ac:dyDescent="0.2">
      <c r="A552" s="27" t="s">
        <v>192</v>
      </c>
      <c r="B552" s="166"/>
      <c r="C552" s="189">
        <f t="shared" ref="C552:AP552" si="286">IF(C569&lt;&gt;"N/A",C569,IF(C$2&gt;loan_moratorium,C550-C551,0))</f>
        <v>0</v>
      </c>
      <c r="D552" s="189">
        <f t="shared" si="286"/>
        <v>0</v>
      </c>
      <c r="E552" s="189">
        <f t="shared" si="286"/>
        <v>0</v>
      </c>
      <c r="F552" s="189">
        <f t="shared" si="286"/>
        <v>0</v>
      </c>
      <c r="G552" s="189">
        <f t="shared" si="286"/>
        <v>0</v>
      </c>
      <c r="H552" s="189">
        <f t="shared" si="286"/>
        <v>0</v>
      </c>
      <c r="I552" s="189">
        <f t="shared" si="286"/>
        <v>0</v>
      </c>
      <c r="J552" s="189">
        <f t="shared" si="286"/>
        <v>0</v>
      </c>
      <c r="K552" s="189">
        <f t="shared" si="286"/>
        <v>0</v>
      </c>
      <c r="L552" s="189">
        <f t="shared" si="286"/>
        <v>0</v>
      </c>
      <c r="M552" s="189">
        <f t="shared" si="286"/>
        <v>0</v>
      </c>
      <c r="N552" s="189">
        <f t="shared" si="286"/>
        <v>0</v>
      </c>
      <c r="O552" s="189">
        <f t="shared" si="286"/>
        <v>0</v>
      </c>
      <c r="P552" s="189">
        <f t="shared" si="286"/>
        <v>0</v>
      </c>
      <c r="Q552" s="189">
        <f t="shared" si="286"/>
        <v>0</v>
      </c>
      <c r="R552" s="189">
        <f t="shared" si="286"/>
        <v>0</v>
      </c>
      <c r="S552" s="189">
        <f t="shared" si="286"/>
        <v>0</v>
      </c>
      <c r="T552" s="189">
        <f t="shared" si="286"/>
        <v>0</v>
      </c>
      <c r="U552" s="189">
        <f t="shared" si="286"/>
        <v>0</v>
      </c>
      <c r="V552" s="189">
        <f t="shared" si="286"/>
        <v>0</v>
      </c>
      <c r="W552" s="189">
        <f t="shared" si="286"/>
        <v>0</v>
      </c>
      <c r="X552" s="189">
        <f t="shared" si="286"/>
        <v>0</v>
      </c>
      <c r="Y552" s="189">
        <f t="shared" si="286"/>
        <v>0</v>
      </c>
      <c r="Z552" s="189">
        <f t="shared" si="286"/>
        <v>0</v>
      </c>
      <c r="AA552" s="189">
        <f t="shared" si="286"/>
        <v>0</v>
      </c>
      <c r="AB552" s="189">
        <f t="shared" si="286"/>
        <v>0</v>
      </c>
      <c r="AC552" s="189">
        <f t="shared" si="286"/>
        <v>0</v>
      </c>
      <c r="AD552" s="189">
        <f t="shared" si="286"/>
        <v>0</v>
      </c>
      <c r="AE552" s="189">
        <f t="shared" si="286"/>
        <v>0</v>
      </c>
      <c r="AF552" s="189">
        <f t="shared" si="286"/>
        <v>0</v>
      </c>
      <c r="AG552" s="189">
        <f t="shared" si="286"/>
        <v>0</v>
      </c>
      <c r="AH552" s="189">
        <f t="shared" si="286"/>
        <v>0</v>
      </c>
      <c r="AI552" s="189">
        <f t="shared" si="286"/>
        <v>0</v>
      </c>
      <c r="AJ552" s="189">
        <f t="shared" si="286"/>
        <v>0</v>
      </c>
      <c r="AK552" s="189">
        <f t="shared" si="286"/>
        <v>0</v>
      </c>
      <c r="AL552" s="189">
        <f t="shared" si="286"/>
        <v>0</v>
      </c>
      <c r="AM552" s="189">
        <f t="shared" si="286"/>
        <v>0</v>
      </c>
      <c r="AN552" s="189">
        <f t="shared" si="286"/>
        <v>0</v>
      </c>
      <c r="AO552" s="189">
        <f t="shared" si="286"/>
        <v>0</v>
      </c>
      <c r="AP552" s="189">
        <f t="shared" si="286"/>
        <v>0</v>
      </c>
    </row>
    <row r="553" spans="1:42" s="16" customFormat="1" x14ac:dyDescent="0.2">
      <c r="A553" s="27" t="s">
        <v>267</v>
      </c>
      <c r="B553" s="194">
        <f>IF(DebtPercent="Calculated",B563,B564)</f>
        <v>0</v>
      </c>
      <c r="C553" s="194">
        <f>B553-C552</f>
        <v>0</v>
      </c>
      <c r="D553" s="194">
        <f t="shared" ref="D553:AP553" si="287">C553-D552</f>
        <v>0</v>
      </c>
      <c r="E553" s="194">
        <f t="shared" si="287"/>
        <v>0</v>
      </c>
      <c r="F553" s="194">
        <f t="shared" si="287"/>
        <v>0</v>
      </c>
      <c r="G553" s="194">
        <f t="shared" si="287"/>
        <v>0</v>
      </c>
      <c r="H553" s="194">
        <f t="shared" si="287"/>
        <v>0</v>
      </c>
      <c r="I553" s="194">
        <f t="shared" si="287"/>
        <v>0</v>
      </c>
      <c r="J553" s="194">
        <f t="shared" si="287"/>
        <v>0</v>
      </c>
      <c r="K553" s="194">
        <f t="shared" si="287"/>
        <v>0</v>
      </c>
      <c r="L553" s="194">
        <f t="shared" si="287"/>
        <v>0</v>
      </c>
      <c r="M553" s="194">
        <f t="shared" si="287"/>
        <v>0</v>
      </c>
      <c r="N553" s="194">
        <f t="shared" si="287"/>
        <v>0</v>
      </c>
      <c r="O553" s="194">
        <f t="shared" si="287"/>
        <v>0</v>
      </c>
      <c r="P553" s="194">
        <f t="shared" si="287"/>
        <v>0</v>
      </c>
      <c r="Q553" s="194">
        <f t="shared" si="287"/>
        <v>0</v>
      </c>
      <c r="R553" s="194">
        <f t="shared" si="287"/>
        <v>0</v>
      </c>
      <c r="S553" s="194">
        <f t="shared" si="287"/>
        <v>0</v>
      </c>
      <c r="T553" s="194">
        <f t="shared" si="287"/>
        <v>0</v>
      </c>
      <c r="U553" s="194">
        <f t="shared" si="287"/>
        <v>0</v>
      </c>
      <c r="V553" s="194">
        <f t="shared" si="287"/>
        <v>0</v>
      </c>
      <c r="W553" s="194">
        <f t="shared" si="287"/>
        <v>0</v>
      </c>
      <c r="X553" s="194">
        <f t="shared" si="287"/>
        <v>0</v>
      </c>
      <c r="Y553" s="194">
        <f t="shared" si="287"/>
        <v>0</v>
      </c>
      <c r="Z553" s="194">
        <f t="shared" si="287"/>
        <v>0</v>
      </c>
      <c r="AA553" s="194">
        <f t="shared" si="287"/>
        <v>0</v>
      </c>
      <c r="AB553" s="194">
        <f t="shared" si="287"/>
        <v>0</v>
      </c>
      <c r="AC553" s="194">
        <f t="shared" si="287"/>
        <v>0</v>
      </c>
      <c r="AD553" s="194">
        <f t="shared" si="287"/>
        <v>0</v>
      </c>
      <c r="AE553" s="194">
        <f t="shared" si="287"/>
        <v>0</v>
      </c>
      <c r="AF553" s="194">
        <f t="shared" si="287"/>
        <v>0</v>
      </c>
      <c r="AG553" s="194">
        <f t="shared" si="287"/>
        <v>0</v>
      </c>
      <c r="AH553" s="194">
        <f t="shared" si="287"/>
        <v>0</v>
      </c>
      <c r="AI553" s="194">
        <f t="shared" si="287"/>
        <v>0</v>
      </c>
      <c r="AJ553" s="194">
        <f t="shared" si="287"/>
        <v>0</v>
      </c>
      <c r="AK553" s="194">
        <f t="shared" si="287"/>
        <v>0</v>
      </c>
      <c r="AL553" s="194">
        <f t="shared" si="287"/>
        <v>0</v>
      </c>
      <c r="AM553" s="194">
        <f t="shared" si="287"/>
        <v>0</v>
      </c>
      <c r="AN553" s="194">
        <f t="shared" si="287"/>
        <v>0</v>
      </c>
      <c r="AO553" s="194">
        <f t="shared" si="287"/>
        <v>0</v>
      </c>
      <c r="AP553" s="194">
        <f t="shared" si="287"/>
        <v>0</v>
      </c>
    </row>
    <row r="554" spans="1:42" s="16" customFormat="1" x14ac:dyDescent="0.2">
      <c r="A554" s="9"/>
      <c r="B554" s="194"/>
      <c r="C554" s="188"/>
    </row>
    <row r="555" spans="1:42" s="16" customFormat="1" x14ac:dyDescent="0.2">
      <c r="A555" s="23" t="s">
        <v>275</v>
      </c>
    </row>
    <row r="556" spans="1:42" s="16" customFormat="1" x14ac:dyDescent="0.2">
      <c r="A556" s="27" t="s">
        <v>29</v>
      </c>
      <c r="B556" s="166"/>
      <c r="C556" s="189">
        <f t="shared" ref="C556:AP556" si="288">IF(AND(C$2&lt;=term_tenor,C$2&lt;=analysis_period),C55,0)</f>
        <v>0</v>
      </c>
      <c r="D556" s="189">
        <f t="shared" si="288"/>
        <v>0</v>
      </c>
      <c r="E556" s="189">
        <f t="shared" si="288"/>
        <v>0</v>
      </c>
      <c r="F556" s="189">
        <f t="shared" si="288"/>
        <v>0</v>
      </c>
      <c r="G556" s="189">
        <f t="shared" si="288"/>
        <v>0</v>
      </c>
      <c r="H556" s="189">
        <f t="shared" si="288"/>
        <v>0</v>
      </c>
      <c r="I556" s="189">
        <f t="shared" si="288"/>
        <v>0</v>
      </c>
      <c r="J556" s="189">
        <f t="shared" si="288"/>
        <v>0</v>
      </c>
      <c r="K556" s="189">
        <f t="shared" si="288"/>
        <v>0</v>
      </c>
      <c r="L556" s="189">
        <f t="shared" si="288"/>
        <v>0</v>
      </c>
      <c r="M556" s="189">
        <f t="shared" si="288"/>
        <v>0</v>
      </c>
      <c r="N556" s="189">
        <f t="shared" si="288"/>
        <v>0</v>
      </c>
      <c r="O556" s="189">
        <f t="shared" si="288"/>
        <v>0</v>
      </c>
      <c r="P556" s="189">
        <f t="shared" si="288"/>
        <v>0</v>
      </c>
      <c r="Q556" s="189">
        <f t="shared" si="288"/>
        <v>0</v>
      </c>
      <c r="R556" s="189">
        <f t="shared" si="288"/>
        <v>0</v>
      </c>
      <c r="S556" s="189">
        <f t="shared" si="288"/>
        <v>0</v>
      </c>
      <c r="T556" s="189">
        <f t="shared" si="288"/>
        <v>0</v>
      </c>
      <c r="U556" s="189">
        <f t="shared" si="288"/>
        <v>0</v>
      </c>
      <c r="V556" s="189">
        <f t="shared" si="288"/>
        <v>0</v>
      </c>
      <c r="W556" s="189">
        <f t="shared" si="288"/>
        <v>0</v>
      </c>
      <c r="X556" s="189">
        <f t="shared" si="288"/>
        <v>0</v>
      </c>
      <c r="Y556" s="189">
        <f t="shared" si="288"/>
        <v>0</v>
      </c>
      <c r="Z556" s="189">
        <f t="shared" si="288"/>
        <v>0</v>
      </c>
      <c r="AA556" s="189">
        <f t="shared" si="288"/>
        <v>0</v>
      </c>
      <c r="AB556" s="189">
        <f t="shared" si="288"/>
        <v>0</v>
      </c>
      <c r="AC556" s="189">
        <f t="shared" si="288"/>
        <v>0</v>
      </c>
      <c r="AD556" s="189">
        <f t="shared" si="288"/>
        <v>0</v>
      </c>
      <c r="AE556" s="189">
        <f t="shared" si="288"/>
        <v>0</v>
      </c>
      <c r="AF556" s="189">
        <f t="shared" si="288"/>
        <v>0</v>
      </c>
      <c r="AG556" s="189">
        <f t="shared" si="288"/>
        <v>0</v>
      </c>
      <c r="AH556" s="189">
        <f t="shared" si="288"/>
        <v>0</v>
      </c>
      <c r="AI556" s="189">
        <f t="shared" si="288"/>
        <v>0</v>
      </c>
      <c r="AJ556" s="189">
        <f t="shared" si="288"/>
        <v>0</v>
      </c>
      <c r="AK556" s="189">
        <f t="shared" si="288"/>
        <v>0</v>
      </c>
      <c r="AL556" s="189">
        <f t="shared" si="288"/>
        <v>0</v>
      </c>
      <c r="AM556" s="189">
        <f t="shared" si="288"/>
        <v>0</v>
      </c>
      <c r="AN556" s="189">
        <f t="shared" si="288"/>
        <v>0</v>
      </c>
      <c r="AO556" s="189">
        <f t="shared" si="288"/>
        <v>0</v>
      </c>
      <c r="AP556" s="189">
        <f t="shared" si="288"/>
        <v>0</v>
      </c>
    </row>
    <row r="557" spans="1:42" s="16" customFormat="1" x14ac:dyDescent="0.2">
      <c r="A557" s="41" t="s">
        <v>328</v>
      </c>
      <c r="B557" s="166"/>
      <c r="C557" s="162">
        <f t="shared" ref="C557:AP557" si="289">IF(AND(C$2&lt;=term_tenor,C$2&lt;=analysis_period),-C588-C594-C626-C658,0)</f>
        <v>0</v>
      </c>
      <c r="D557" s="162">
        <f t="shared" si="289"/>
        <v>0</v>
      </c>
      <c r="E557" s="162">
        <f t="shared" si="289"/>
        <v>0</v>
      </c>
      <c r="F557" s="162">
        <f t="shared" si="289"/>
        <v>0</v>
      </c>
      <c r="G557" s="162">
        <f t="shared" si="289"/>
        <v>0</v>
      </c>
      <c r="H557" s="162">
        <f t="shared" si="289"/>
        <v>0</v>
      </c>
      <c r="I557" s="162">
        <f t="shared" si="289"/>
        <v>0</v>
      </c>
      <c r="J557" s="162">
        <f t="shared" si="289"/>
        <v>0</v>
      </c>
      <c r="K557" s="162">
        <f t="shared" si="289"/>
        <v>0</v>
      </c>
      <c r="L557" s="162">
        <f t="shared" si="289"/>
        <v>0</v>
      </c>
      <c r="M557" s="162">
        <f t="shared" si="289"/>
        <v>0</v>
      </c>
      <c r="N557" s="162">
        <f t="shared" si="289"/>
        <v>0</v>
      </c>
      <c r="O557" s="162">
        <f t="shared" si="289"/>
        <v>0</v>
      </c>
      <c r="P557" s="162">
        <f t="shared" si="289"/>
        <v>0</v>
      </c>
      <c r="Q557" s="162">
        <f t="shared" si="289"/>
        <v>0</v>
      </c>
      <c r="R557" s="162">
        <f t="shared" si="289"/>
        <v>0</v>
      </c>
      <c r="S557" s="162">
        <f t="shared" si="289"/>
        <v>0</v>
      </c>
      <c r="T557" s="162">
        <f t="shared" si="289"/>
        <v>0</v>
      </c>
      <c r="U557" s="162">
        <f t="shared" si="289"/>
        <v>0</v>
      </c>
      <c r="V557" s="162">
        <f t="shared" si="289"/>
        <v>0</v>
      </c>
      <c r="W557" s="162">
        <f t="shared" si="289"/>
        <v>0</v>
      </c>
      <c r="X557" s="162">
        <f t="shared" si="289"/>
        <v>0</v>
      </c>
      <c r="Y557" s="162">
        <f t="shared" si="289"/>
        <v>0</v>
      </c>
      <c r="Z557" s="162">
        <f t="shared" si="289"/>
        <v>0</v>
      </c>
      <c r="AA557" s="162">
        <f t="shared" si="289"/>
        <v>0</v>
      </c>
      <c r="AB557" s="162">
        <f t="shared" si="289"/>
        <v>0</v>
      </c>
      <c r="AC557" s="162">
        <f t="shared" si="289"/>
        <v>0</v>
      </c>
      <c r="AD557" s="162">
        <f t="shared" si="289"/>
        <v>0</v>
      </c>
      <c r="AE557" s="162">
        <f t="shared" si="289"/>
        <v>0</v>
      </c>
      <c r="AF557" s="162">
        <f t="shared" si="289"/>
        <v>0</v>
      </c>
      <c r="AG557" s="162">
        <f t="shared" si="289"/>
        <v>0</v>
      </c>
      <c r="AH557" s="162">
        <f t="shared" si="289"/>
        <v>0</v>
      </c>
      <c r="AI557" s="162">
        <f t="shared" si="289"/>
        <v>0</v>
      </c>
      <c r="AJ557" s="162">
        <f t="shared" si="289"/>
        <v>0</v>
      </c>
      <c r="AK557" s="162">
        <f t="shared" si="289"/>
        <v>0</v>
      </c>
      <c r="AL557" s="162">
        <f t="shared" si="289"/>
        <v>0</v>
      </c>
      <c r="AM557" s="162">
        <f t="shared" si="289"/>
        <v>0</v>
      </c>
      <c r="AN557" s="162">
        <f t="shared" si="289"/>
        <v>0</v>
      </c>
      <c r="AO557" s="162">
        <f t="shared" si="289"/>
        <v>0</v>
      </c>
      <c r="AP557" s="162">
        <f t="shared" si="289"/>
        <v>0</v>
      </c>
    </row>
    <row r="558" spans="1:42" s="16" customFormat="1" x14ac:dyDescent="0.2">
      <c r="A558" s="27" t="s">
        <v>277</v>
      </c>
      <c r="B558" s="189"/>
      <c r="C558" s="189">
        <f>SUM(C556:C557)</f>
        <v>0</v>
      </c>
      <c r="D558" s="189">
        <f t="shared" ref="D558:AP558" si="290">SUM(D556:D557)</f>
        <v>0</v>
      </c>
      <c r="E558" s="189">
        <f t="shared" si="290"/>
        <v>0</v>
      </c>
      <c r="F558" s="189">
        <f t="shared" si="290"/>
        <v>0</v>
      </c>
      <c r="G558" s="189">
        <f t="shared" si="290"/>
        <v>0</v>
      </c>
      <c r="H558" s="189">
        <f t="shared" si="290"/>
        <v>0</v>
      </c>
      <c r="I558" s="189">
        <f t="shared" si="290"/>
        <v>0</v>
      </c>
      <c r="J558" s="189">
        <f t="shared" si="290"/>
        <v>0</v>
      </c>
      <c r="K558" s="189">
        <f t="shared" si="290"/>
        <v>0</v>
      </c>
      <c r="L558" s="189">
        <f t="shared" si="290"/>
        <v>0</v>
      </c>
      <c r="M558" s="189">
        <f t="shared" si="290"/>
        <v>0</v>
      </c>
      <c r="N558" s="189">
        <f t="shared" si="290"/>
        <v>0</v>
      </c>
      <c r="O558" s="189">
        <f t="shared" si="290"/>
        <v>0</v>
      </c>
      <c r="P558" s="189">
        <f t="shared" si="290"/>
        <v>0</v>
      </c>
      <c r="Q558" s="189">
        <f t="shared" si="290"/>
        <v>0</v>
      </c>
      <c r="R558" s="189">
        <f t="shared" si="290"/>
        <v>0</v>
      </c>
      <c r="S558" s="189">
        <f t="shared" si="290"/>
        <v>0</v>
      </c>
      <c r="T558" s="189">
        <f t="shared" si="290"/>
        <v>0</v>
      </c>
      <c r="U558" s="189">
        <f t="shared" si="290"/>
        <v>0</v>
      </c>
      <c r="V558" s="189">
        <f t="shared" si="290"/>
        <v>0</v>
      </c>
      <c r="W558" s="189">
        <f t="shared" si="290"/>
        <v>0</v>
      </c>
      <c r="X558" s="189">
        <f t="shared" si="290"/>
        <v>0</v>
      </c>
      <c r="Y558" s="189">
        <f t="shared" si="290"/>
        <v>0</v>
      </c>
      <c r="Z558" s="189">
        <f t="shared" si="290"/>
        <v>0</v>
      </c>
      <c r="AA558" s="189">
        <f t="shared" si="290"/>
        <v>0</v>
      </c>
      <c r="AB558" s="189">
        <f t="shared" si="290"/>
        <v>0</v>
      </c>
      <c r="AC558" s="189">
        <f t="shared" si="290"/>
        <v>0</v>
      </c>
      <c r="AD558" s="189">
        <f t="shared" si="290"/>
        <v>0</v>
      </c>
      <c r="AE558" s="189">
        <f t="shared" si="290"/>
        <v>0</v>
      </c>
      <c r="AF558" s="189">
        <f t="shared" si="290"/>
        <v>0</v>
      </c>
      <c r="AG558" s="189">
        <f t="shared" si="290"/>
        <v>0</v>
      </c>
      <c r="AH558" s="189">
        <f t="shared" si="290"/>
        <v>0</v>
      </c>
      <c r="AI558" s="189">
        <f t="shared" si="290"/>
        <v>0</v>
      </c>
      <c r="AJ558" s="189">
        <f t="shared" si="290"/>
        <v>0</v>
      </c>
      <c r="AK558" s="189">
        <f t="shared" si="290"/>
        <v>0</v>
      </c>
      <c r="AL558" s="189">
        <f t="shared" si="290"/>
        <v>0</v>
      </c>
      <c r="AM558" s="189">
        <f t="shared" si="290"/>
        <v>0</v>
      </c>
      <c r="AN558" s="189">
        <f t="shared" si="290"/>
        <v>0</v>
      </c>
      <c r="AO558" s="189">
        <f t="shared" si="290"/>
        <v>0</v>
      </c>
      <c r="AP558" s="189">
        <f t="shared" si="290"/>
        <v>0</v>
      </c>
    </row>
    <row r="559" spans="1:42" s="16" customFormat="1" x14ac:dyDescent="0.2">
      <c r="A559" s="27" t="s">
        <v>278</v>
      </c>
      <c r="B559" s="189"/>
      <c r="C559" s="268">
        <f>IF(AND(C$2&lt;=term_tenor,C$2&lt;=analysis_period),1/(1+term_int_rate/100),0)</f>
        <v>0</v>
      </c>
      <c r="D559" s="268">
        <f t="shared" ref="D559:AP559" si="291">IF(AND(C$2&lt;=term_tenor,C$2&lt;=analysis_period),C559/(1+term_int_rate/100),0)</f>
        <v>0</v>
      </c>
      <c r="E559" s="268">
        <f t="shared" si="291"/>
        <v>0</v>
      </c>
      <c r="F559" s="268">
        <f t="shared" si="291"/>
        <v>0</v>
      </c>
      <c r="G559" s="268">
        <f t="shared" si="291"/>
        <v>0</v>
      </c>
      <c r="H559" s="268">
        <f t="shared" si="291"/>
        <v>0</v>
      </c>
      <c r="I559" s="268">
        <f t="shared" si="291"/>
        <v>0</v>
      </c>
      <c r="J559" s="268">
        <f t="shared" si="291"/>
        <v>0</v>
      </c>
      <c r="K559" s="268">
        <f t="shared" si="291"/>
        <v>0</v>
      </c>
      <c r="L559" s="268">
        <f t="shared" si="291"/>
        <v>0</v>
      </c>
      <c r="M559" s="268">
        <f t="shared" si="291"/>
        <v>0</v>
      </c>
      <c r="N559" s="268">
        <f t="shared" si="291"/>
        <v>0</v>
      </c>
      <c r="O559" s="268">
        <f t="shared" si="291"/>
        <v>0</v>
      </c>
      <c r="P559" s="268">
        <f t="shared" si="291"/>
        <v>0</v>
      </c>
      <c r="Q559" s="268">
        <f t="shared" si="291"/>
        <v>0</v>
      </c>
      <c r="R559" s="268">
        <f t="shared" si="291"/>
        <v>0</v>
      </c>
      <c r="S559" s="268">
        <f t="shared" si="291"/>
        <v>0</v>
      </c>
      <c r="T559" s="268">
        <f t="shared" si="291"/>
        <v>0</v>
      </c>
      <c r="U559" s="268">
        <f t="shared" si="291"/>
        <v>0</v>
      </c>
      <c r="V559" s="268">
        <f t="shared" si="291"/>
        <v>0</v>
      </c>
      <c r="W559" s="268">
        <f t="shared" si="291"/>
        <v>0</v>
      </c>
      <c r="X559" s="268">
        <f t="shared" si="291"/>
        <v>0</v>
      </c>
      <c r="Y559" s="268">
        <f t="shared" si="291"/>
        <v>0</v>
      </c>
      <c r="Z559" s="268">
        <f t="shared" si="291"/>
        <v>0</v>
      </c>
      <c r="AA559" s="268">
        <f t="shared" si="291"/>
        <v>0</v>
      </c>
      <c r="AB559" s="268">
        <f t="shared" si="291"/>
        <v>0</v>
      </c>
      <c r="AC559" s="268">
        <f t="shared" si="291"/>
        <v>0</v>
      </c>
      <c r="AD559" s="268">
        <f t="shared" si="291"/>
        <v>0</v>
      </c>
      <c r="AE559" s="268">
        <f t="shared" si="291"/>
        <v>0</v>
      </c>
      <c r="AF559" s="268">
        <f t="shared" si="291"/>
        <v>0</v>
      </c>
      <c r="AG559" s="268">
        <f t="shared" si="291"/>
        <v>0</v>
      </c>
      <c r="AH559" s="268">
        <f t="shared" si="291"/>
        <v>0</v>
      </c>
      <c r="AI559" s="268">
        <f t="shared" si="291"/>
        <v>0</v>
      </c>
      <c r="AJ559" s="268">
        <f t="shared" si="291"/>
        <v>0</v>
      </c>
      <c r="AK559" s="268">
        <f t="shared" si="291"/>
        <v>0</v>
      </c>
      <c r="AL559" s="268">
        <f t="shared" si="291"/>
        <v>0</v>
      </c>
      <c r="AM559" s="268">
        <f t="shared" si="291"/>
        <v>0</v>
      </c>
      <c r="AN559" s="268">
        <f t="shared" si="291"/>
        <v>0</v>
      </c>
      <c r="AO559" s="268">
        <f t="shared" si="291"/>
        <v>0</v>
      </c>
      <c r="AP559" s="268">
        <f t="shared" si="291"/>
        <v>0</v>
      </c>
    </row>
    <row r="560" spans="1:42" s="16" customFormat="1" x14ac:dyDescent="0.2">
      <c r="A560" s="27" t="s">
        <v>276</v>
      </c>
      <c r="B560" s="189"/>
      <c r="C560" s="189">
        <f>C558*C559</f>
        <v>0</v>
      </c>
      <c r="D560" s="189">
        <f t="shared" ref="D560:AP560" si="292">D558*D559</f>
        <v>0</v>
      </c>
      <c r="E560" s="189">
        <f t="shared" si="292"/>
        <v>0</v>
      </c>
      <c r="F560" s="189">
        <f t="shared" si="292"/>
        <v>0</v>
      </c>
      <c r="G560" s="189">
        <f t="shared" si="292"/>
        <v>0</v>
      </c>
      <c r="H560" s="189">
        <f t="shared" si="292"/>
        <v>0</v>
      </c>
      <c r="I560" s="189">
        <f t="shared" si="292"/>
        <v>0</v>
      </c>
      <c r="J560" s="189">
        <f t="shared" si="292"/>
        <v>0</v>
      </c>
      <c r="K560" s="189">
        <f t="shared" si="292"/>
        <v>0</v>
      </c>
      <c r="L560" s="189">
        <f t="shared" si="292"/>
        <v>0</v>
      </c>
      <c r="M560" s="189">
        <f t="shared" si="292"/>
        <v>0</v>
      </c>
      <c r="N560" s="189">
        <f t="shared" si="292"/>
        <v>0</v>
      </c>
      <c r="O560" s="189">
        <f t="shared" si="292"/>
        <v>0</v>
      </c>
      <c r="P560" s="189">
        <f t="shared" si="292"/>
        <v>0</v>
      </c>
      <c r="Q560" s="189">
        <f t="shared" si="292"/>
        <v>0</v>
      </c>
      <c r="R560" s="189">
        <f t="shared" si="292"/>
        <v>0</v>
      </c>
      <c r="S560" s="189">
        <f t="shared" si="292"/>
        <v>0</v>
      </c>
      <c r="T560" s="189">
        <f t="shared" si="292"/>
        <v>0</v>
      </c>
      <c r="U560" s="189">
        <f t="shared" si="292"/>
        <v>0</v>
      </c>
      <c r="V560" s="189">
        <f t="shared" si="292"/>
        <v>0</v>
      </c>
      <c r="W560" s="189">
        <f t="shared" si="292"/>
        <v>0</v>
      </c>
      <c r="X560" s="189">
        <f t="shared" si="292"/>
        <v>0</v>
      </c>
      <c r="Y560" s="189">
        <f t="shared" si="292"/>
        <v>0</v>
      </c>
      <c r="Z560" s="189">
        <f t="shared" si="292"/>
        <v>0</v>
      </c>
      <c r="AA560" s="189">
        <f t="shared" si="292"/>
        <v>0</v>
      </c>
      <c r="AB560" s="189">
        <f t="shared" si="292"/>
        <v>0</v>
      </c>
      <c r="AC560" s="189">
        <f t="shared" si="292"/>
        <v>0</v>
      </c>
      <c r="AD560" s="189">
        <f t="shared" si="292"/>
        <v>0</v>
      </c>
      <c r="AE560" s="189">
        <f t="shared" si="292"/>
        <v>0</v>
      </c>
      <c r="AF560" s="189">
        <f t="shared" si="292"/>
        <v>0</v>
      </c>
      <c r="AG560" s="189">
        <f t="shared" si="292"/>
        <v>0</v>
      </c>
      <c r="AH560" s="189">
        <f t="shared" si="292"/>
        <v>0</v>
      </c>
      <c r="AI560" s="189">
        <f t="shared" si="292"/>
        <v>0</v>
      </c>
      <c r="AJ560" s="189">
        <f t="shared" si="292"/>
        <v>0</v>
      </c>
      <c r="AK560" s="189">
        <f t="shared" si="292"/>
        <v>0</v>
      </c>
      <c r="AL560" s="189">
        <f t="shared" si="292"/>
        <v>0</v>
      </c>
      <c r="AM560" s="189">
        <f t="shared" si="292"/>
        <v>0</v>
      </c>
      <c r="AN560" s="189">
        <f t="shared" si="292"/>
        <v>0</v>
      </c>
      <c r="AO560" s="189">
        <f t="shared" si="292"/>
        <v>0</v>
      </c>
      <c r="AP560" s="189">
        <f t="shared" si="292"/>
        <v>0</v>
      </c>
    </row>
    <row r="561" spans="1:42" s="16" customFormat="1" x14ac:dyDescent="0.2">
      <c r="A561" s="27"/>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c r="AA561" s="189"/>
      <c r="AB561" s="189"/>
      <c r="AC561" s="189"/>
      <c r="AD561" s="189"/>
      <c r="AE561" s="189"/>
      <c r="AF561" s="189"/>
      <c r="AG561" s="189"/>
      <c r="AH561" s="189"/>
      <c r="AI561" s="189"/>
      <c r="AJ561" s="189"/>
      <c r="AK561" s="189"/>
      <c r="AL561" s="189"/>
      <c r="AM561" s="189"/>
      <c r="AN561" s="189"/>
      <c r="AO561" s="189"/>
      <c r="AP561" s="189"/>
    </row>
    <row r="562" spans="1:42" s="16" customFormat="1" x14ac:dyDescent="0.2">
      <c r="A562" s="23" t="s">
        <v>268</v>
      </c>
      <c r="B562" s="189"/>
      <c r="C562" s="152"/>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c r="AA562" s="152"/>
      <c r="AB562" s="152"/>
      <c r="AC562" s="152"/>
      <c r="AD562" s="152"/>
      <c r="AE562" s="152"/>
      <c r="AF562" s="152"/>
      <c r="AG562" s="152"/>
      <c r="AH562" s="152"/>
      <c r="AI562" s="152"/>
      <c r="AJ562" s="152"/>
      <c r="AK562" s="152"/>
      <c r="AL562" s="152"/>
      <c r="AM562" s="152"/>
      <c r="AN562" s="152"/>
      <c r="AO562" s="152"/>
      <c r="AP562" s="152"/>
    </row>
    <row r="563" spans="1:42" s="16" customFormat="1" x14ac:dyDescent="0.2">
      <c r="A563" s="27" t="s">
        <v>303</v>
      </c>
      <c r="B563" s="237">
        <f>IF(DebtServiceCoverageRatio="Calculated","N/A",SUM(C563:AP563))</f>
        <v>0</v>
      </c>
      <c r="C563" s="194">
        <f t="shared" ref="C563:AP563" si="293">IF(DebtServiceCoverageRatio="Calculated","N/A",IF(AND(C$2&lt;=term_tenor,C$2&lt;=analysis_period),IF(C571=0,0,C560/C571),0))</f>
        <v>0</v>
      </c>
      <c r="D563" s="194">
        <f t="shared" si="293"/>
        <v>0</v>
      </c>
      <c r="E563" s="194">
        <f t="shared" si="293"/>
        <v>0</v>
      </c>
      <c r="F563" s="194">
        <f t="shared" si="293"/>
        <v>0</v>
      </c>
      <c r="G563" s="194">
        <f t="shared" si="293"/>
        <v>0</v>
      </c>
      <c r="H563" s="194">
        <f t="shared" si="293"/>
        <v>0</v>
      </c>
      <c r="I563" s="194">
        <f t="shared" si="293"/>
        <v>0</v>
      </c>
      <c r="J563" s="194">
        <f t="shared" si="293"/>
        <v>0</v>
      </c>
      <c r="K563" s="194">
        <f t="shared" si="293"/>
        <v>0</v>
      </c>
      <c r="L563" s="194">
        <f t="shared" si="293"/>
        <v>0</v>
      </c>
      <c r="M563" s="194">
        <f t="shared" si="293"/>
        <v>0</v>
      </c>
      <c r="N563" s="194">
        <f t="shared" si="293"/>
        <v>0</v>
      </c>
      <c r="O563" s="194">
        <f t="shared" si="293"/>
        <v>0</v>
      </c>
      <c r="P563" s="194">
        <f t="shared" si="293"/>
        <v>0</v>
      </c>
      <c r="Q563" s="194">
        <f t="shared" si="293"/>
        <v>0</v>
      </c>
      <c r="R563" s="194">
        <f t="shared" si="293"/>
        <v>0</v>
      </c>
      <c r="S563" s="194">
        <f t="shared" si="293"/>
        <v>0</v>
      </c>
      <c r="T563" s="194">
        <f t="shared" si="293"/>
        <v>0</v>
      </c>
      <c r="U563" s="194">
        <f t="shared" si="293"/>
        <v>0</v>
      </c>
      <c r="V563" s="194">
        <f t="shared" si="293"/>
        <v>0</v>
      </c>
      <c r="W563" s="194">
        <f t="shared" si="293"/>
        <v>0</v>
      </c>
      <c r="X563" s="194">
        <f t="shared" si="293"/>
        <v>0</v>
      </c>
      <c r="Y563" s="194">
        <f t="shared" si="293"/>
        <v>0</v>
      </c>
      <c r="Z563" s="194">
        <f t="shared" si="293"/>
        <v>0</v>
      </c>
      <c r="AA563" s="194">
        <f t="shared" si="293"/>
        <v>0</v>
      </c>
      <c r="AB563" s="194">
        <f t="shared" si="293"/>
        <v>0</v>
      </c>
      <c r="AC563" s="194">
        <f t="shared" si="293"/>
        <v>0</v>
      </c>
      <c r="AD563" s="194">
        <f t="shared" si="293"/>
        <v>0</v>
      </c>
      <c r="AE563" s="194">
        <f t="shared" si="293"/>
        <v>0</v>
      </c>
      <c r="AF563" s="194">
        <f t="shared" si="293"/>
        <v>0</v>
      </c>
      <c r="AG563" s="194">
        <f t="shared" si="293"/>
        <v>0</v>
      </c>
      <c r="AH563" s="194">
        <f t="shared" si="293"/>
        <v>0</v>
      </c>
      <c r="AI563" s="194">
        <f t="shared" si="293"/>
        <v>0</v>
      </c>
      <c r="AJ563" s="194">
        <f t="shared" si="293"/>
        <v>0</v>
      </c>
      <c r="AK563" s="194">
        <f t="shared" si="293"/>
        <v>0</v>
      </c>
      <c r="AL563" s="194">
        <f t="shared" si="293"/>
        <v>0</v>
      </c>
      <c r="AM563" s="194">
        <f t="shared" si="293"/>
        <v>0</v>
      </c>
      <c r="AN563" s="194">
        <f t="shared" si="293"/>
        <v>0</v>
      </c>
      <c r="AO563" s="194">
        <f t="shared" si="293"/>
        <v>0</v>
      </c>
      <c r="AP563" s="194">
        <f t="shared" si="293"/>
        <v>0</v>
      </c>
    </row>
    <row r="564" spans="1:42" s="16" customFormat="1" x14ac:dyDescent="0.2">
      <c r="A564" s="27" t="s">
        <v>304</v>
      </c>
      <c r="B564" s="237" t="str">
        <f>MortgageSizeOfDebt</f>
        <v>N/A</v>
      </c>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c r="AA564" s="194"/>
      <c r="AB564" s="194"/>
      <c r="AC564" s="194"/>
      <c r="AD564" s="194"/>
      <c r="AE564" s="194"/>
      <c r="AF564" s="194"/>
      <c r="AG564" s="194"/>
      <c r="AH564" s="194"/>
      <c r="AI564" s="194"/>
      <c r="AJ564" s="194"/>
      <c r="AK564" s="194"/>
      <c r="AL564" s="194"/>
      <c r="AM564" s="194"/>
      <c r="AN564" s="194"/>
      <c r="AO564" s="194"/>
      <c r="AP564" s="194"/>
    </row>
    <row r="565" spans="1:42" s="16" customFormat="1" x14ac:dyDescent="0.2">
      <c r="A565" s="23"/>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373" t="s">
        <v>305</v>
      </c>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c r="AA566" s="194"/>
      <c r="AB566" s="194"/>
      <c r="AC566" s="194"/>
      <c r="AD566" s="194"/>
      <c r="AE566" s="194"/>
      <c r="AF566" s="194"/>
      <c r="AG566" s="194"/>
      <c r="AH566" s="194"/>
      <c r="AI566" s="194"/>
      <c r="AJ566" s="194"/>
      <c r="AK566" s="194"/>
      <c r="AL566" s="194"/>
      <c r="AM566" s="194"/>
      <c r="AN566" s="194"/>
      <c r="AO566" s="194"/>
      <c r="AP566" s="194"/>
    </row>
    <row r="567" spans="1:42" s="16" customFormat="1" x14ac:dyDescent="0.2">
      <c r="A567" s="374" t="s">
        <v>306</v>
      </c>
      <c r="B567" s="189"/>
      <c r="C567" s="194">
        <f t="shared" ref="C567:AP567" si="294">IF(C$2&gt;term_tenor,0,IF(DebtPercent&lt;&gt;"Calculated","N/A",IF(C571=0,0,C558/C571)))</f>
        <v>0</v>
      </c>
      <c r="D567" s="376">
        <f t="shared" si="294"/>
        <v>0</v>
      </c>
      <c r="E567" s="376">
        <f t="shared" si="294"/>
        <v>0</v>
      </c>
      <c r="F567" s="376">
        <f t="shared" si="294"/>
        <v>0</v>
      </c>
      <c r="G567" s="376">
        <f t="shared" si="294"/>
        <v>0</v>
      </c>
      <c r="H567" s="376">
        <f t="shared" si="294"/>
        <v>0</v>
      </c>
      <c r="I567" s="376">
        <f t="shared" si="294"/>
        <v>0</v>
      </c>
      <c r="J567" s="376">
        <f t="shared" si="294"/>
        <v>0</v>
      </c>
      <c r="K567" s="376">
        <f t="shared" si="294"/>
        <v>0</v>
      </c>
      <c r="L567" s="376">
        <f t="shared" si="294"/>
        <v>0</v>
      </c>
      <c r="M567" s="376">
        <f t="shared" si="294"/>
        <v>0</v>
      </c>
      <c r="N567" s="376">
        <f t="shared" si="294"/>
        <v>0</v>
      </c>
      <c r="O567" s="376">
        <f t="shared" si="294"/>
        <v>0</v>
      </c>
      <c r="P567" s="376">
        <f t="shared" si="294"/>
        <v>0</v>
      </c>
      <c r="Q567" s="376">
        <f t="shared" si="294"/>
        <v>0</v>
      </c>
      <c r="R567" s="376">
        <f t="shared" si="294"/>
        <v>0</v>
      </c>
      <c r="S567" s="376">
        <f t="shared" si="294"/>
        <v>0</v>
      </c>
      <c r="T567" s="376">
        <f t="shared" si="294"/>
        <v>0</v>
      </c>
      <c r="U567" s="376">
        <f t="shared" si="294"/>
        <v>0</v>
      </c>
      <c r="V567" s="376">
        <f t="shared" si="294"/>
        <v>0</v>
      </c>
      <c r="W567" s="376">
        <f t="shared" si="294"/>
        <v>0</v>
      </c>
      <c r="X567" s="376">
        <f t="shared" si="294"/>
        <v>0</v>
      </c>
      <c r="Y567" s="376">
        <f t="shared" si="294"/>
        <v>0</v>
      </c>
      <c r="Z567" s="376">
        <f t="shared" si="294"/>
        <v>0</v>
      </c>
      <c r="AA567" s="376">
        <f t="shared" si="294"/>
        <v>0</v>
      </c>
      <c r="AB567" s="376">
        <f t="shared" si="294"/>
        <v>0</v>
      </c>
      <c r="AC567" s="376">
        <f t="shared" si="294"/>
        <v>0</v>
      </c>
      <c r="AD567" s="376">
        <f t="shared" si="294"/>
        <v>0</v>
      </c>
      <c r="AE567" s="376">
        <f t="shared" si="294"/>
        <v>0</v>
      </c>
      <c r="AF567" s="376">
        <f t="shared" si="294"/>
        <v>0</v>
      </c>
      <c r="AG567" s="376">
        <f t="shared" si="294"/>
        <v>0</v>
      </c>
      <c r="AH567" s="376">
        <f t="shared" si="294"/>
        <v>0</v>
      </c>
      <c r="AI567" s="376">
        <f t="shared" si="294"/>
        <v>0</v>
      </c>
      <c r="AJ567" s="376">
        <f t="shared" si="294"/>
        <v>0</v>
      </c>
      <c r="AK567" s="376">
        <f t="shared" si="294"/>
        <v>0</v>
      </c>
      <c r="AL567" s="376">
        <f t="shared" si="294"/>
        <v>0</v>
      </c>
      <c r="AM567" s="376">
        <f t="shared" si="294"/>
        <v>0</v>
      </c>
      <c r="AN567" s="376">
        <f t="shared" si="294"/>
        <v>0</v>
      </c>
      <c r="AO567" s="376">
        <f t="shared" si="294"/>
        <v>0</v>
      </c>
      <c r="AP567" s="376">
        <f t="shared" si="294"/>
        <v>0</v>
      </c>
    </row>
    <row r="568" spans="1:42" s="16" customFormat="1" x14ac:dyDescent="0.2">
      <c r="A568" s="374" t="s">
        <v>307</v>
      </c>
      <c r="B568" s="189"/>
      <c r="C568" s="376">
        <f t="shared" ref="C568:AP568" si="295">IF(C$2&gt;term_tenor,0,IF(DebtPayment="Fixed principal","N/A",IF($B$564="N/A","N/A",IF(C$2&lt;loan_moratorium,C551,IF(AND(C$2&lt;=term_tenor,C$2&lt;=analysis_period),-PMT(term_int_rate/100,term_tenor-loan_moratorium,$B$564),0)))))</f>
        <v>0</v>
      </c>
      <c r="D568" s="376">
        <f t="shared" si="295"/>
        <v>0</v>
      </c>
      <c r="E568" s="376">
        <f t="shared" si="295"/>
        <v>0</v>
      </c>
      <c r="F568" s="376">
        <f t="shared" si="295"/>
        <v>0</v>
      </c>
      <c r="G568" s="376">
        <f t="shared" si="295"/>
        <v>0</v>
      </c>
      <c r="H568" s="376">
        <f t="shared" si="295"/>
        <v>0</v>
      </c>
      <c r="I568" s="376">
        <f t="shared" si="295"/>
        <v>0</v>
      </c>
      <c r="J568" s="376">
        <f t="shared" si="295"/>
        <v>0</v>
      </c>
      <c r="K568" s="376">
        <f t="shared" si="295"/>
        <v>0</v>
      </c>
      <c r="L568" s="376">
        <f t="shared" si="295"/>
        <v>0</v>
      </c>
      <c r="M568" s="376">
        <f t="shared" si="295"/>
        <v>0</v>
      </c>
      <c r="N568" s="376">
        <f t="shared" si="295"/>
        <v>0</v>
      </c>
      <c r="O568" s="376">
        <f t="shared" si="295"/>
        <v>0</v>
      </c>
      <c r="P568" s="376">
        <f t="shared" si="295"/>
        <v>0</v>
      </c>
      <c r="Q568" s="376">
        <f t="shared" si="295"/>
        <v>0</v>
      </c>
      <c r="R568" s="376">
        <f t="shared" si="295"/>
        <v>0</v>
      </c>
      <c r="S568" s="376">
        <f t="shared" si="295"/>
        <v>0</v>
      </c>
      <c r="T568" s="376">
        <f t="shared" si="295"/>
        <v>0</v>
      </c>
      <c r="U568" s="376">
        <f t="shared" si="295"/>
        <v>0</v>
      </c>
      <c r="V568" s="376">
        <f t="shared" si="295"/>
        <v>0</v>
      </c>
      <c r="W568" s="376">
        <f t="shared" si="295"/>
        <v>0</v>
      </c>
      <c r="X568" s="376">
        <f t="shared" si="295"/>
        <v>0</v>
      </c>
      <c r="Y568" s="376">
        <f t="shared" si="295"/>
        <v>0</v>
      </c>
      <c r="Z568" s="376">
        <f t="shared" si="295"/>
        <v>0</v>
      </c>
      <c r="AA568" s="376">
        <f t="shared" si="295"/>
        <v>0</v>
      </c>
      <c r="AB568" s="376">
        <f t="shared" si="295"/>
        <v>0</v>
      </c>
      <c r="AC568" s="376">
        <f t="shared" si="295"/>
        <v>0</v>
      </c>
      <c r="AD568" s="376">
        <f t="shared" si="295"/>
        <v>0</v>
      </c>
      <c r="AE568" s="376">
        <f t="shared" si="295"/>
        <v>0</v>
      </c>
      <c r="AF568" s="376">
        <f t="shared" si="295"/>
        <v>0</v>
      </c>
      <c r="AG568" s="376">
        <f t="shared" si="295"/>
        <v>0</v>
      </c>
      <c r="AH568" s="376">
        <f t="shared" si="295"/>
        <v>0</v>
      </c>
      <c r="AI568" s="376">
        <f t="shared" si="295"/>
        <v>0</v>
      </c>
      <c r="AJ568" s="376">
        <f t="shared" si="295"/>
        <v>0</v>
      </c>
      <c r="AK568" s="376">
        <f t="shared" si="295"/>
        <v>0</v>
      </c>
      <c r="AL568" s="376">
        <f t="shared" si="295"/>
        <v>0</v>
      </c>
      <c r="AM568" s="376">
        <f t="shared" si="295"/>
        <v>0</v>
      </c>
      <c r="AN568" s="376">
        <f t="shared" si="295"/>
        <v>0</v>
      </c>
      <c r="AO568" s="376">
        <f t="shared" si="295"/>
        <v>0</v>
      </c>
      <c r="AP568" s="376">
        <f t="shared" si="295"/>
        <v>0</v>
      </c>
    </row>
    <row r="569" spans="1:42" s="16" customFormat="1" x14ac:dyDescent="0.2">
      <c r="A569" s="374" t="s">
        <v>308</v>
      </c>
      <c r="B569" s="189"/>
      <c r="C569" s="376">
        <f t="shared" ref="C569:AP569" si="296">IF(C$2&gt;term_tenor,0,IF(DebtPayment="Equal Payments","N/A",IF($B$564="N/A","N/A",IF(C$2&lt;=loan_moratorium,0,$B$564/(term_tenor-loan_moratorium)))))</f>
        <v>0</v>
      </c>
      <c r="D569" s="376">
        <f t="shared" si="296"/>
        <v>0</v>
      </c>
      <c r="E569" s="376">
        <f t="shared" si="296"/>
        <v>0</v>
      </c>
      <c r="F569" s="376">
        <f t="shared" si="296"/>
        <v>0</v>
      </c>
      <c r="G569" s="376">
        <f t="shared" si="296"/>
        <v>0</v>
      </c>
      <c r="H569" s="376">
        <f t="shared" si="296"/>
        <v>0</v>
      </c>
      <c r="I569" s="376">
        <f t="shared" si="296"/>
        <v>0</v>
      </c>
      <c r="J569" s="376">
        <f t="shared" si="296"/>
        <v>0</v>
      </c>
      <c r="K569" s="376">
        <f t="shared" si="296"/>
        <v>0</v>
      </c>
      <c r="L569" s="376">
        <f t="shared" si="296"/>
        <v>0</v>
      </c>
      <c r="M569" s="376">
        <f t="shared" si="296"/>
        <v>0</v>
      </c>
      <c r="N569" s="376">
        <f t="shared" si="296"/>
        <v>0</v>
      </c>
      <c r="O569" s="376">
        <f t="shared" si="296"/>
        <v>0</v>
      </c>
      <c r="P569" s="376">
        <f t="shared" si="296"/>
        <v>0</v>
      </c>
      <c r="Q569" s="376">
        <f t="shared" si="296"/>
        <v>0</v>
      </c>
      <c r="R569" s="376">
        <f t="shared" si="296"/>
        <v>0</v>
      </c>
      <c r="S569" s="376">
        <f t="shared" si="296"/>
        <v>0</v>
      </c>
      <c r="T569" s="376">
        <f t="shared" si="296"/>
        <v>0</v>
      </c>
      <c r="U569" s="376">
        <f t="shared" si="296"/>
        <v>0</v>
      </c>
      <c r="V569" s="376">
        <f t="shared" si="296"/>
        <v>0</v>
      </c>
      <c r="W569" s="376">
        <f t="shared" si="296"/>
        <v>0</v>
      </c>
      <c r="X569" s="376">
        <f t="shared" si="296"/>
        <v>0</v>
      </c>
      <c r="Y569" s="376">
        <f t="shared" si="296"/>
        <v>0</v>
      </c>
      <c r="Z569" s="376">
        <f t="shared" si="296"/>
        <v>0</v>
      </c>
      <c r="AA569" s="376">
        <f t="shared" si="296"/>
        <v>0</v>
      </c>
      <c r="AB569" s="376">
        <f t="shared" si="296"/>
        <v>0</v>
      </c>
      <c r="AC569" s="376">
        <f t="shared" si="296"/>
        <v>0</v>
      </c>
      <c r="AD569" s="376">
        <f t="shared" si="296"/>
        <v>0</v>
      </c>
      <c r="AE569" s="376">
        <f t="shared" si="296"/>
        <v>0</v>
      </c>
      <c r="AF569" s="376">
        <f t="shared" si="296"/>
        <v>0</v>
      </c>
      <c r="AG569" s="376">
        <f t="shared" si="296"/>
        <v>0</v>
      </c>
      <c r="AH569" s="376">
        <f t="shared" si="296"/>
        <v>0</v>
      </c>
      <c r="AI569" s="376">
        <f t="shared" si="296"/>
        <v>0</v>
      </c>
      <c r="AJ569" s="376">
        <f t="shared" si="296"/>
        <v>0</v>
      </c>
      <c r="AK569" s="376">
        <f t="shared" si="296"/>
        <v>0</v>
      </c>
      <c r="AL569" s="376">
        <f t="shared" si="296"/>
        <v>0</v>
      </c>
      <c r="AM569" s="376">
        <f t="shared" si="296"/>
        <v>0</v>
      </c>
      <c r="AN569" s="376">
        <f t="shared" si="296"/>
        <v>0</v>
      </c>
      <c r="AO569" s="376">
        <f t="shared" si="296"/>
        <v>0</v>
      </c>
      <c r="AP569" s="376">
        <f t="shared" si="296"/>
        <v>0</v>
      </c>
    </row>
    <row r="570" spans="1:42" s="16" customFormat="1" x14ac:dyDescent="0.2">
      <c r="A570" s="27"/>
      <c r="B570" s="189"/>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c r="AA570" s="194"/>
      <c r="AB570" s="194"/>
      <c r="AC570" s="194"/>
      <c r="AD570" s="194"/>
      <c r="AE570" s="194"/>
      <c r="AF570" s="194"/>
      <c r="AG570" s="194"/>
      <c r="AH570" s="194"/>
      <c r="AI570" s="194"/>
      <c r="AJ570" s="194"/>
      <c r="AK570" s="194"/>
      <c r="AL570" s="194"/>
      <c r="AM570" s="194"/>
      <c r="AN570" s="194"/>
      <c r="AO570" s="194"/>
      <c r="AP570" s="194"/>
    </row>
    <row r="571" spans="1:42" s="16" customFormat="1" x14ac:dyDescent="0.2">
      <c r="A571" s="23" t="s">
        <v>266</v>
      </c>
      <c r="B571" s="146">
        <f>MIN(C571:AP571)</f>
        <v>0</v>
      </c>
      <c r="C571" s="152" t="str">
        <f t="shared" ref="C571:AP571" si="297">IF(DebtServiceCoverageRatio="Calculated",IF(AND(C$2&lt;=term_tenor,C$2&lt;=analysis_period),C558/C550,"N/A"),IF(AND(C$2&lt;=term_tenor,C$2&lt;=analysis_period),DebtServiceCoverageRatio,"N/A"))</f>
        <v>N/A</v>
      </c>
      <c r="D571" s="152" t="str">
        <f t="shared" si="297"/>
        <v>N/A</v>
      </c>
      <c r="E571" s="152" t="str">
        <f t="shared" si="297"/>
        <v>N/A</v>
      </c>
      <c r="F571" s="152" t="str">
        <f t="shared" si="297"/>
        <v>N/A</v>
      </c>
      <c r="G571" s="152" t="str">
        <f t="shared" si="297"/>
        <v>N/A</v>
      </c>
      <c r="H571" s="152" t="str">
        <f t="shared" si="297"/>
        <v>N/A</v>
      </c>
      <c r="I571" s="152" t="str">
        <f t="shared" si="297"/>
        <v>N/A</v>
      </c>
      <c r="J571" s="152" t="str">
        <f t="shared" si="297"/>
        <v>N/A</v>
      </c>
      <c r="K571" s="152" t="str">
        <f t="shared" si="297"/>
        <v>N/A</v>
      </c>
      <c r="L571" s="152" t="str">
        <f t="shared" si="297"/>
        <v>N/A</v>
      </c>
      <c r="M571" s="152" t="str">
        <f t="shared" si="297"/>
        <v>N/A</v>
      </c>
      <c r="N571" s="152" t="str">
        <f t="shared" si="297"/>
        <v>N/A</v>
      </c>
      <c r="O571" s="152" t="str">
        <f t="shared" si="297"/>
        <v>N/A</v>
      </c>
      <c r="P571" s="152" t="str">
        <f t="shared" si="297"/>
        <v>N/A</v>
      </c>
      <c r="Q571" s="152" t="str">
        <f t="shared" si="297"/>
        <v>N/A</v>
      </c>
      <c r="R571" s="152" t="str">
        <f t="shared" si="297"/>
        <v>N/A</v>
      </c>
      <c r="S571" s="152" t="str">
        <f t="shared" si="297"/>
        <v>N/A</v>
      </c>
      <c r="T571" s="152" t="str">
        <f t="shared" si="297"/>
        <v>N/A</v>
      </c>
      <c r="U571" s="152" t="str">
        <f t="shared" si="297"/>
        <v>N/A</v>
      </c>
      <c r="V571" s="152" t="str">
        <f t="shared" si="297"/>
        <v>N/A</v>
      </c>
      <c r="W571" s="152" t="str">
        <f t="shared" si="297"/>
        <v>N/A</v>
      </c>
      <c r="X571" s="152" t="str">
        <f t="shared" si="297"/>
        <v>N/A</v>
      </c>
      <c r="Y571" s="152" t="str">
        <f t="shared" si="297"/>
        <v>N/A</v>
      </c>
      <c r="Z571" s="152" t="str">
        <f t="shared" si="297"/>
        <v>N/A</v>
      </c>
      <c r="AA571" s="152" t="str">
        <f t="shared" si="297"/>
        <v>N/A</v>
      </c>
      <c r="AB571" s="152" t="str">
        <f t="shared" si="297"/>
        <v>N/A</v>
      </c>
      <c r="AC571" s="152" t="str">
        <f t="shared" si="297"/>
        <v>N/A</v>
      </c>
      <c r="AD571" s="152" t="str">
        <f t="shared" si="297"/>
        <v>N/A</v>
      </c>
      <c r="AE571" s="152" t="str">
        <f t="shared" si="297"/>
        <v>N/A</v>
      </c>
      <c r="AF571" s="152" t="str">
        <f t="shared" si="297"/>
        <v>N/A</v>
      </c>
      <c r="AG571" s="152" t="str">
        <f t="shared" si="297"/>
        <v>N/A</v>
      </c>
      <c r="AH571" s="152" t="str">
        <f t="shared" si="297"/>
        <v>N/A</v>
      </c>
      <c r="AI571" s="152" t="str">
        <f t="shared" si="297"/>
        <v>N/A</v>
      </c>
      <c r="AJ571" s="152" t="str">
        <f t="shared" si="297"/>
        <v>N/A</v>
      </c>
      <c r="AK571" s="152" t="str">
        <f t="shared" si="297"/>
        <v>N/A</v>
      </c>
      <c r="AL571" s="152" t="str">
        <f t="shared" si="297"/>
        <v>N/A</v>
      </c>
      <c r="AM571" s="152" t="str">
        <f t="shared" si="297"/>
        <v>N/A</v>
      </c>
      <c r="AN571" s="152" t="str">
        <f t="shared" si="297"/>
        <v>N/A</v>
      </c>
      <c r="AO571" s="152" t="str">
        <f t="shared" si="297"/>
        <v>N/A</v>
      </c>
      <c r="AP571" s="152" t="str">
        <f t="shared" si="297"/>
        <v>N/A</v>
      </c>
    </row>
    <row r="572" spans="1:42" x14ac:dyDescent="0.2">
      <c r="A572" s="31"/>
      <c r="B572" s="242"/>
    </row>
    <row r="573" spans="1:42" x14ac:dyDescent="0.2">
      <c r="A573" s="109" t="s">
        <v>366</v>
      </c>
      <c r="B573" s="287"/>
      <c r="C573" s="287"/>
      <c r="D573" s="287"/>
      <c r="E573" s="287"/>
      <c r="F573" s="287"/>
      <c r="G573" s="287"/>
      <c r="H573" s="287"/>
      <c r="I573" s="287"/>
      <c r="J573" s="287"/>
      <c r="K573" s="287"/>
      <c r="L573" s="287"/>
      <c r="M573" s="287"/>
      <c r="N573" s="287"/>
      <c r="O573" s="287"/>
      <c r="P573" s="287"/>
      <c r="Q573" s="287"/>
      <c r="R573" s="287"/>
      <c r="S573" s="287"/>
      <c r="T573" s="287"/>
      <c r="U573" s="287"/>
      <c r="V573" s="287"/>
      <c r="W573" s="287"/>
      <c r="X573" s="287"/>
      <c r="Y573" s="287"/>
      <c r="Z573" s="287"/>
      <c r="AA573" s="287"/>
      <c r="AB573" s="287"/>
      <c r="AC573" s="287"/>
      <c r="AD573" s="287"/>
      <c r="AE573" s="287"/>
      <c r="AF573" s="287"/>
      <c r="AG573" s="287"/>
      <c r="AH573" s="287"/>
      <c r="AI573" s="287"/>
      <c r="AJ573" s="287"/>
      <c r="AK573" s="287"/>
      <c r="AL573" s="287"/>
      <c r="AM573" s="287"/>
      <c r="AN573" s="287"/>
      <c r="AO573" s="287"/>
      <c r="AP573" s="287"/>
    </row>
    <row r="574" spans="1:42" x14ac:dyDescent="0.2">
      <c r="A574" s="25" t="s">
        <v>310</v>
      </c>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row>
    <row r="575" spans="1:42" x14ac:dyDescent="0.2">
      <c r="A575" s="4" t="s">
        <v>311</v>
      </c>
      <c r="B575" s="217">
        <v>0</v>
      </c>
      <c r="C575" s="217">
        <f>B578</f>
        <v>0</v>
      </c>
      <c r="D575" s="217">
        <f t="shared" ref="D575:AP575" si="298">C578</f>
        <v>0</v>
      </c>
      <c r="E575" s="217">
        <f t="shared" si="298"/>
        <v>0</v>
      </c>
      <c r="F575" s="217">
        <f t="shared" si="298"/>
        <v>0</v>
      </c>
      <c r="G575" s="217">
        <f t="shared" si="298"/>
        <v>0</v>
      </c>
      <c r="H575" s="217">
        <f t="shared" si="298"/>
        <v>0</v>
      </c>
      <c r="I575" s="217">
        <f t="shared" si="298"/>
        <v>0</v>
      </c>
      <c r="J575" s="217">
        <f t="shared" si="298"/>
        <v>0</v>
      </c>
      <c r="K575" s="217">
        <f t="shared" si="298"/>
        <v>0</v>
      </c>
      <c r="L575" s="217">
        <f t="shared" si="298"/>
        <v>0</v>
      </c>
      <c r="M575" s="217">
        <f t="shared" si="298"/>
        <v>0</v>
      </c>
      <c r="N575" s="217">
        <f t="shared" si="298"/>
        <v>0</v>
      </c>
      <c r="O575" s="217">
        <f t="shared" si="298"/>
        <v>0</v>
      </c>
      <c r="P575" s="217">
        <f t="shared" si="298"/>
        <v>0</v>
      </c>
      <c r="Q575" s="217">
        <f t="shared" si="298"/>
        <v>0</v>
      </c>
      <c r="R575" s="217">
        <f t="shared" si="298"/>
        <v>0</v>
      </c>
      <c r="S575" s="217">
        <f t="shared" si="298"/>
        <v>0</v>
      </c>
      <c r="T575" s="217">
        <f t="shared" si="298"/>
        <v>0</v>
      </c>
      <c r="U575" s="217">
        <f t="shared" si="298"/>
        <v>0</v>
      </c>
      <c r="V575" s="217">
        <f t="shared" si="298"/>
        <v>0</v>
      </c>
      <c r="W575" s="217">
        <f t="shared" si="298"/>
        <v>0</v>
      </c>
      <c r="X575" s="217">
        <f t="shared" si="298"/>
        <v>0</v>
      </c>
      <c r="Y575" s="217">
        <f t="shared" si="298"/>
        <v>0</v>
      </c>
      <c r="Z575" s="217">
        <f t="shared" si="298"/>
        <v>0</v>
      </c>
      <c r="AA575" s="217">
        <f t="shared" si="298"/>
        <v>0</v>
      </c>
      <c r="AB575" s="217">
        <f t="shared" si="298"/>
        <v>0</v>
      </c>
      <c r="AC575" s="217">
        <f t="shared" si="298"/>
        <v>0</v>
      </c>
      <c r="AD575" s="217">
        <f t="shared" si="298"/>
        <v>0</v>
      </c>
      <c r="AE575" s="217">
        <f t="shared" si="298"/>
        <v>0</v>
      </c>
      <c r="AF575" s="217">
        <f t="shared" si="298"/>
        <v>0</v>
      </c>
      <c r="AG575" s="217">
        <f t="shared" si="298"/>
        <v>0</v>
      </c>
      <c r="AH575" s="217">
        <f t="shared" si="298"/>
        <v>0</v>
      </c>
      <c r="AI575" s="217">
        <f t="shared" si="298"/>
        <v>0</v>
      </c>
      <c r="AJ575" s="217">
        <f t="shared" si="298"/>
        <v>0</v>
      </c>
      <c r="AK575" s="217">
        <f t="shared" si="298"/>
        <v>0</v>
      </c>
      <c r="AL575" s="217">
        <f t="shared" si="298"/>
        <v>0</v>
      </c>
      <c r="AM575" s="217">
        <f t="shared" si="298"/>
        <v>0</v>
      </c>
      <c r="AN575" s="217">
        <f t="shared" si="298"/>
        <v>0</v>
      </c>
      <c r="AO575" s="217">
        <f t="shared" si="298"/>
        <v>0</v>
      </c>
      <c r="AP575" s="217">
        <f t="shared" si="298"/>
        <v>0</v>
      </c>
    </row>
    <row r="576" spans="1:42" x14ac:dyDescent="0.2">
      <c r="A576" s="4" t="s">
        <v>24</v>
      </c>
      <c r="B576" s="217">
        <f t="array" ref="B576:AP576">Inputs!C179:AQ179</f>
        <v>0</v>
      </c>
      <c r="C576" s="217">
        <v>0</v>
      </c>
      <c r="D576" s="217">
        <v>0</v>
      </c>
      <c r="E576" s="217">
        <v>0</v>
      </c>
      <c r="F576" s="217">
        <v>0</v>
      </c>
      <c r="G576" s="217">
        <v>0</v>
      </c>
      <c r="H576" s="217">
        <v>0</v>
      </c>
      <c r="I576" s="217">
        <v>0</v>
      </c>
      <c r="J576" s="217">
        <v>0</v>
      </c>
      <c r="K576" s="217">
        <v>0</v>
      </c>
      <c r="L576" s="217">
        <v>0</v>
      </c>
      <c r="M576" s="217">
        <v>0</v>
      </c>
      <c r="N576" s="217">
        <v>0</v>
      </c>
      <c r="O576" s="217">
        <v>0</v>
      </c>
      <c r="P576" s="217">
        <v>0</v>
      </c>
      <c r="Q576" s="217">
        <v>0</v>
      </c>
      <c r="R576" s="217">
        <v>0</v>
      </c>
      <c r="S576" s="217">
        <v>0</v>
      </c>
      <c r="T576" s="217">
        <v>0</v>
      </c>
      <c r="U576" s="217">
        <v>0</v>
      </c>
      <c r="V576" s="217">
        <v>0</v>
      </c>
      <c r="W576" s="217">
        <v>0</v>
      </c>
      <c r="X576" s="217">
        <v>0</v>
      </c>
      <c r="Y576" s="217">
        <v>0</v>
      </c>
      <c r="Z576" s="217">
        <v>0</v>
      </c>
      <c r="AA576" s="217">
        <v>0</v>
      </c>
      <c r="AB576" s="217">
        <v>0</v>
      </c>
      <c r="AC576" s="217">
        <v>0</v>
      </c>
      <c r="AD576" s="217">
        <v>0</v>
      </c>
      <c r="AE576" s="217">
        <v>0</v>
      </c>
      <c r="AF576" s="217">
        <v>0</v>
      </c>
      <c r="AG576" s="217">
        <v>0</v>
      </c>
      <c r="AH576" s="217">
        <v>0</v>
      </c>
      <c r="AI576" s="217">
        <v>0</v>
      </c>
      <c r="AJ576" s="217">
        <v>0</v>
      </c>
      <c r="AK576" s="217">
        <v>0</v>
      </c>
      <c r="AL576" s="217">
        <v>0</v>
      </c>
      <c r="AM576" s="217">
        <v>0</v>
      </c>
      <c r="AN576" s="217">
        <v>0</v>
      </c>
      <c r="AO576" s="217">
        <v>0</v>
      </c>
      <c r="AP576" s="217">
        <v>0</v>
      </c>
    </row>
    <row r="577" spans="1:42" x14ac:dyDescent="0.2">
      <c r="A577" s="4" t="s">
        <v>312</v>
      </c>
      <c r="B577" s="218">
        <f t="array" ref="B577:AP577">Inputs!C180:AQ180</f>
        <v>0</v>
      </c>
      <c r="C577" s="218">
        <v>0</v>
      </c>
      <c r="D577" s="218">
        <v>0</v>
      </c>
      <c r="E577" s="218">
        <v>0</v>
      </c>
      <c r="F577" s="218">
        <v>0</v>
      </c>
      <c r="G577" s="218">
        <v>0</v>
      </c>
      <c r="H577" s="218">
        <v>0</v>
      </c>
      <c r="I577" s="218">
        <v>0</v>
      </c>
      <c r="J577" s="218">
        <v>0</v>
      </c>
      <c r="K577" s="218">
        <v>0</v>
      </c>
      <c r="L577" s="218">
        <v>0</v>
      </c>
      <c r="M577" s="218">
        <v>0</v>
      </c>
      <c r="N577" s="218">
        <v>0</v>
      </c>
      <c r="O577" s="218">
        <v>0</v>
      </c>
      <c r="P577" s="218">
        <v>0</v>
      </c>
      <c r="Q577" s="218">
        <v>0</v>
      </c>
      <c r="R577" s="218">
        <v>0</v>
      </c>
      <c r="S577" s="218">
        <v>0</v>
      </c>
      <c r="T577" s="218">
        <v>0</v>
      </c>
      <c r="U577" s="218">
        <v>0</v>
      </c>
      <c r="V577" s="218">
        <v>0</v>
      </c>
      <c r="W577" s="218">
        <v>0</v>
      </c>
      <c r="X577" s="218">
        <v>0</v>
      </c>
      <c r="Y577" s="218">
        <v>0</v>
      </c>
      <c r="Z577" s="218">
        <v>0</v>
      </c>
      <c r="AA577" s="218">
        <v>0</v>
      </c>
      <c r="AB577" s="218">
        <v>0</v>
      </c>
      <c r="AC577" s="218">
        <v>0</v>
      </c>
      <c r="AD577" s="218">
        <v>0</v>
      </c>
      <c r="AE577" s="218">
        <v>0</v>
      </c>
      <c r="AF577" s="218">
        <v>0</v>
      </c>
      <c r="AG577" s="218">
        <v>0</v>
      </c>
      <c r="AH577" s="218">
        <v>0</v>
      </c>
      <c r="AI577" s="218">
        <v>0</v>
      </c>
      <c r="AJ577" s="218">
        <v>0</v>
      </c>
      <c r="AK577" s="218">
        <v>0</v>
      </c>
      <c r="AL577" s="218">
        <v>0</v>
      </c>
      <c r="AM577" s="218">
        <v>0</v>
      </c>
      <c r="AN577" s="218">
        <v>0</v>
      </c>
      <c r="AO577" s="218">
        <v>0</v>
      </c>
      <c r="AP577" s="218">
        <v>0</v>
      </c>
    </row>
    <row r="578" spans="1:42" x14ac:dyDescent="0.2">
      <c r="A578" s="4" t="s">
        <v>267</v>
      </c>
      <c r="B578" s="217">
        <f t="array" ref="B578:AP578">Inputs!C181:AQ181</f>
        <v>0</v>
      </c>
      <c r="C578" s="217">
        <v>0</v>
      </c>
      <c r="D578" s="217">
        <v>0</v>
      </c>
      <c r="E578" s="217">
        <v>0</v>
      </c>
      <c r="F578" s="217">
        <v>0</v>
      </c>
      <c r="G578" s="217">
        <v>0</v>
      </c>
      <c r="H578" s="217">
        <v>0</v>
      </c>
      <c r="I578" s="217">
        <v>0</v>
      </c>
      <c r="J578" s="217">
        <v>0</v>
      </c>
      <c r="K578" s="217">
        <v>0</v>
      </c>
      <c r="L578" s="217">
        <v>0</v>
      </c>
      <c r="M578" s="217">
        <v>0</v>
      </c>
      <c r="N578" s="217">
        <v>0</v>
      </c>
      <c r="O578" s="217">
        <v>0</v>
      </c>
      <c r="P578" s="217">
        <v>0</v>
      </c>
      <c r="Q578" s="217">
        <v>0</v>
      </c>
      <c r="R578" s="217">
        <v>0</v>
      </c>
      <c r="S578" s="217">
        <v>0</v>
      </c>
      <c r="T578" s="217">
        <v>0</v>
      </c>
      <c r="U578" s="217">
        <v>0</v>
      </c>
      <c r="V578" s="217">
        <v>0</v>
      </c>
      <c r="W578" s="217">
        <v>0</v>
      </c>
      <c r="X578" s="217">
        <v>0</v>
      </c>
      <c r="Y578" s="217">
        <v>0</v>
      </c>
      <c r="Z578" s="217">
        <v>0</v>
      </c>
      <c r="AA578" s="217">
        <v>0</v>
      </c>
      <c r="AB578" s="217">
        <v>0</v>
      </c>
      <c r="AC578" s="217">
        <v>0</v>
      </c>
      <c r="AD578" s="217">
        <v>0</v>
      </c>
      <c r="AE578" s="217">
        <v>0</v>
      </c>
      <c r="AF578" s="217">
        <v>0</v>
      </c>
      <c r="AG578" s="217">
        <v>0</v>
      </c>
      <c r="AH578" s="217">
        <v>0</v>
      </c>
      <c r="AI578" s="217">
        <v>0</v>
      </c>
      <c r="AJ578" s="217">
        <v>0</v>
      </c>
      <c r="AK578" s="217">
        <v>0</v>
      </c>
      <c r="AL578" s="217">
        <v>0</v>
      </c>
      <c r="AM578" s="217">
        <v>0</v>
      </c>
      <c r="AN578" s="217">
        <v>0</v>
      </c>
      <c r="AO578" s="217">
        <v>0</v>
      </c>
      <c r="AP578" s="217">
        <v>0</v>
      </c>
    </row>
    <row r="579" spans="1:42" x14ac:dyDescent="0.2">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5" t="s">
        <v>309</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2">
      <c r="A581" s="4" t="s">
        <v>311</v>
      </c>
      <c r="B581" s="217">
        <v>0</v>
      </c>
      <c r="C581" s="217">
        <f>B584</f>
        <v>0</v>
      </c>
      <c r="D581" s="217">
        <f t="shared" ref="D581:AP581" si="299">C584</f>
        <v>0</v>
      </c>
      <c r="E581" s="217">
        <f t="shared" si="299"/>
        <v>0</v>
      </c>
      <c r="F581" s="217">
        <f t="shared" si="299"/>
        <v>0</v>
      </c>
      <c r="G581" s="217">
        <f t="shared" si="299"/>
        <v>0</v>
      </c>
      <c r="H581" s="217">
        <f t="shared" si="299"/>
        <v>0</v>
      </c>
      <c r="I581" s="217">
        <f t="shared" si="299"/>
        <v>0</v>
      </c>
      <c r="J581" s="217">
        <f t="shared" si="299"/>
        <v>0</v>
      </c>
      <c r="K581" s="217">
        <f t="shared" si="299"/>
        <v>0</v>
      </c>
      <c r="L581" s="217">
        <f t="shared" si="299"/>
        <v>0</v>
      </c>
      <c r="M581" s="217">
        <f t="shared" si="299"/>
        <v>0</v>
      </c>
      <c r="N581" s="217">
        <f t="shared" si="299"/>
        <v>0</v>
      </c>
      <c r="O581" s="217">
        <f t="shared" si="299"/>
        <v>0</v>
      </c>
      <c r="P581" s="217">
        <f t="shared" si="299"/>
        <v>0</v>
      </c>
      <c r="Q581" s="217">
        <f t="shared" si="299"/>
        <v>0</v>
      </c>
      <c r="R581" s="217">
        <f t="shared" si="299"/>
        <v>0</v>
      </c>
      <c r="S581" s="217">
        <f t="shared" si="299"/>
        <v>0</v>
      </c>
      <c r="T581" s="217">
        <f t="shared" si="299"/>
        <v>0</v>
      </c>
      <c r="U581" s="217">
        <f t="shared" si="299"/>
        <v>0</v>
      </c>
      <c r="V581" s="217">
        <f t="shared" si="299"/>
        <v>0</v>
      </c>
      <c r="W581" s="217">
        <f t="shared" si="299"/>
        <v>0</v>
      </c>
      <c r="X581" s="217">
        <f t="shared" si="299"/>
        <v>0</v>
      </c>
      <c r="Y581" s="217">
        <f t="shared" si="299"/>
        <v>0</v>
      </c>
      <c r="Z581" s="217">
        <f t="shared" si="299"/>
        <v>0</v>
      </c>
      <c r="AA581" s="217">
        <f t="shared" si="299"/>
        <v>0</v>
      </c>
      <c r="AB581" s="217">
        <f t="shared" si="299"/>
        <v>0</v>
      </c>
      <c r="AC581" s="217">
        <f t="shared" si="299"/>
        <v>0</v>
      </c>
      <c r="AD581" s="217">
        <f t="shared" si="299"/>
        <v>0</v>
      </c>
      <c r="AE581" s="217">
        <f t="shared" si="299"/>
        <v>0</v>
      </c>
      <c r="AF581" s="217">
        <f t="shared" si="299"/>
        <v>0</v>
      </c>
      <c r="AG581" s="217">
        <f t="shared" si="299"/>
        <v>0</v>
      </c>
      <c r="AH581" s="217">
        <f t="shared" si="299"/>
        <v>0</v>
      </c>
      <c r="AI581" s="217">
        <f t="shared" si="299"/>
        <v>0</v>
      </c>
      <c r="AJ581" s="217">
        <f t="shared" si="299"/>
        <v>0</v>
      </c>
      <c r="AK581" s="217">
        <f t="shared" si="299"/>
        <v>0</v>
      </c>
      <c r="AL581" s="217">
        <f t="shared" si="299"/>
        <v>0</v>
      </c>
      <c r="AM581" s="217">
        <f t="shared" si="299"/>
        <v>0</v>
      </c>
      <c r="AN581" s="217">
        <f t="shared" si="299"/>
        <v>0</v>
      </c>
      <c r="AO581" s="217">
        <f t="shared" si="299"/>
        <v>0</v>
      </c>
      <c r="AP581" s="217">
        <f t="shared" si="299"/>
        <v>0</v>
      </c>
    </row>
    <row r="582" spans="1:42" x14ac:dyDescent="0.2">
      <c r="A582" s="4" t="s">
        <v>24</v>
      </c>
      <c r="B582" s="217">
        <f t="shared" ref="B582:AP582" si="300">IF(B$2&lt;=analysis_period,B584-B581,0)</f>
        <v>0</v>
      </c>
      <c r="C582" s="217">
        <f t="shared" si="300"/>
        <v>0</v>
      </c>
      <c r="D582" s="217">
        <f t="shared" si="300"/>
        <v>0</v>
      </c>
      <c r="E582" s="217">
        <f t="shared" si="300"/>
        <v>0</v>
      </c>
      <c r="F582" s="217">
        <f t="shared" si="300"/>
        <v>0</v>
      </c>
      <c r="G582" s="217">
        <f t="shared" si="300"/>
        <v>0</v>
      </c>
      <c r="H582" s="217">
        <f t="shared" si="300"/>
        <v>0</v>
      </c>
      <c r="I582" s="217">
        <f t="shared" si="300"/>
        <v>0</v>
      </c>
      <c r="J582" s="217">
        <f t="shared" si="300"/>
        <v>0</v>
      </c>
      <c r="K582" s="217">
        <f t="shared" si="300"/>
        <v>0</v>
      </c>
      <c r="L582" s="217">
        <f t="shared" si="300"/>
        <v>0</v>
      </c>
      <c r="M582" s="217">
        <f t="shared" si="300"/>
        <v>0</v>
      </c>
      <c r="N582" s="217">
        <f t="shared" si="300"/>
        <v>0</v>
      </c>
      <c r="O582" s="217">
        <f t="shared" si="300"/>
        <v>0</v>
      </c>
      <c r="P582" s="217">
        <f t="shared" si="300"/>
        <v>0</v>
      </c>
      <c r="Q582" s="217">
        <f t="shared" si="300"/>
        <v>0</v>
      </c>
      <c r="R582" s="217">
        <f t="shared" si="300"/>
        <v>0</v>
      </c>
      <c r="S582" s="217">
        <f t="shared" si="300"/>
        <v>0</v>
      </c>
      <c r="T582" s="217">
        <f t="shared" si="300"/>
        <v>0</v>
      </c>
      <c r="U582" s="217">
        <f t="shared" si="300"/>
        <v>0</v>
      </c>
      <c r="V582" s="217">
        <f t="shared" si="300"/>
        <v>0</v>
      </c>
      <c r="W582" s="217">
        <f t="shared" si="300"/>
        <v>0</v>
      </c>
      <c r="X582" s="217">
        <f t="shared" si="300"/>
        <v>0</v>
      </c>
      <c r="Y582" s="217">
        <f t="shared" si="300"/>
        <v>0</v>
      </c>
      <c r="Z582" s="217">
        <f t="shared" si="300"/>
        <v>0</v>
      </c>
      <c r="AA582" s="217">
        <f t="shared" si="300"/>
        <v>0</v>
      </c>
      <c r="AB582" s="217">
        <f t="shared" si="300"/>
        <v>0</v>
      </c>
      <c r="AC582" s="217">
        <f t="shared" si="300"/>
        <v>0</v>
      </c>
      <c r="AD582" s="217">
        <f t="shared" si="300"/>
        <v>0</v>
      </c>
      <c r="AE582" s="217">
        <f t="shared" si="300"/>
        <v>0</v>
      </c>
      <c r="AF582" s="217">
        <f t="shared" si="300"/>
        <v>0</v>
      </c>
      <c r="AG582" s="217">
        <f t="shared" si="300"/>
        <v>0</v>
      </c>
      <c r="AH582" s="217">
        <f t="shared" si="300"/>
        <v>0</v>
      </c>
      <c r="AI582" s="217">
        <f t="shared" si="300"/>
        <v>0</v>
      </c>
      <c r="AJ582" s="217">
        <f t="shared" si="300"/>
        <v>0</v>
      </c>
      <c r="AK582" s="217">
        <f t="shared" si="300"/>
        <v>0</v>
      </c>
      <c r="AL582" s="217">
        <f t="shared" si="300"/>
        <v>0</v>
      </c>
      <c r="AM582" s="217">
        <f t="shared" si="300"/>
        <v>0</v>
      </c>
      <c r="AN582" s="217">
        <f t="shared" si="300"/>
        <v>0</v>
      </c>
      <c r="AO582" s="217">
        <f t="shared" si="300"/>
        <v>0</v>
      </c>
      <c r="AP582" s="217">
        <f t="shared" si="300"/>
        <v>0</v>
      </c>
    </row>
    <row r="583" spans="1:42" x14ac:dyDescent="0.2">
      <c r="A583" s="4" t="s">
        <v>312</v>
      </c>
      <c r="B583" s="218">
        <v>0</v>
      </c>
      <c r="C583" s="218">
        <f t="shared" ref="C583:AP583" si="301">IF(C$2=analysis_period,-C581,0)</f>
        <v>0</v>
      </c>
      <c r="D583" s="218">
        <f t="shared" si="301"/>
        <v>0</v>
      </c>
      <c r="E583" s="218">
        <f t="shared" si="301"/>
        <v>0</v>
      </c>
      <c r="F583" s="218">
        <f t="shared" si="301"/>
        <v>0</v>
      </c>
      <c r="G583" s="218">
        <f t="shared" si="301"/>
        <v>0</v>
      </c>
      <c r="H583" s="218">
        <f t="shared" si="301"/>
        <v>0</v>
      </c>
      <c r="I583" s="218">
        <f t="shared" si="301"/>
        <v>0</v>
      </c>
      <c r="J583" s="218">
        <f t="shared" si="301"/>
        <v>0</v>
      </c>
      <c r="K583" s="218">
        <f t="shared" si="301"/>
        <v>0</v>
      </c>
      <c r="L583" s="218">
        <f t="shared" si="301"/>
        <v>0</v>
      </c>
      <c r="M583" s="218">
        <f t="shared" si="301"/>
        <v>0</v>
      </c>
      <c r="N583" s="218">
        <f t="shared" si="301"/>
        <v>0</v>
      </c>
      <c r="O583" s="218">
        <f t="shared" si="301"/>
        <v>0</v>
      </c>
      <c r="P583" s="218">
        <f t="shared" si="301"/>
        <v>0</v>
      </c>
      <c r="Q583" s="218">
        <f t="shared" si="301"/>
        <v>0</v>
      </c>
      <c r="R583" s="218">
        <f t="shared" si="301"/>
        <v>0</v>
      </c>
      <c r="S583" s="218">
        <f t="shared" si="301"/>
        <v>0</v>
      </c>
      <c r="T583" s="218">
        <f t="shared" si="301"/>
        <v>0</v>
      </c>
      <c r="U583" s="218">
        <f t="shared" si="301"/>
        <v>0</v>
      </c>
      <c r="V583" s="218">
        <f t="shared" si="301"/>
        <v>0</v>
      </c>
      <c r="W583" s="218">
        <f t="shared" si="301"/>
        <v>0</v>
      </c>
      <c r="X583" s="218">
        <f t="shared" si="301"/>
        <v>0</v>
      </c>
      <c r="Y583" s="218">
        <f t="shared" si="301"/>
        <v>0</v>
      </c>
      <c r="Z583" s="218">
        <f t="shared" si="301"/>
        <v>0</v>
      </c>
      <c r="AA583" s="218">
        <f t="shared" si="301"/>
        <v>0</v>
      </c>
      <c r="AB583" s="218">
        <f t="shared" si="301"/>
        <v>0</v>
      </c>
      <c r="AC583" s="218">
        <f t="shared" si="301"/>
        <v>0</v>
      </c>
      <c r="AD583" s="218">
        <f t="shared" si="301"/>
        <v>0</v>
      </c>
      <c r="AE583" s="218">
        <f t="shared" si="301"/>
        <v>0</v>
      </c>
      <c r="AF583" s="218">
        <f t="shared" si="301"/>
        <v>0</v>
      </c>
      <c r="AG583" s="218">
        <f t="shared" si="301"/>
        <v>0</v>
      </c>
      <c r="AH583" s="218">
        <f t="shared" si="301"/>
        <v>0</v>
      </c>
      <c r="AI583" s="218">
        <f t="shared" si="301"/>
        <v>0</v>
      </c>
      <c r="AJ583" s="218">
        <f t="shared" si="301"/>
        <v>0</v>
      </c>
      <c r="AK583" s="218">
        <f t="shared" si="301"/>
        <v>0</v>
      </c>
      <c r="AL583" s="218">
        <f t="shared" si="301"/>
        <v>0</v>
      </c>
      <c r="AM583" s="218">
        <f t="shared" si="301"/>
        <v>0</v>
      </c>
      <c r="AN583" s="218">
        <f t="shared" si="301"/>
        <v>0</v>
      </c>
      <c r="AO583" s="218">
        <f t="shared" si="301"/>
        <v>0</v>
      </c>
      <c r="AP583" s="218">
        <f t="shared" si="301"/>
        <v>0</v>
      </c>
    </row>
    <row r="584" spans="1:42" s="16" customFormat="1" x14ac:dyDescent="0.2">
      <c r="A584" s="16" t="s">
        <v>267</v>
      </c>
      <c r="B584" s="211">
        <f t="shared" ref="B584:AP584" si="302">C$53*(months_working_reserve/12)</f>
        <v>0</v>
      </c>
      <c r="C584" s="211">
        <f t="shared" si="302"/>
        <v>0</v>
      </c>
      <c r="D584" s="211">
        <f t="shared" si="302"/>
        <v>0</v>
      </c>
      <c r="E584" s="211">
        <f t="shared" si="302"/>
        <v>0</v>
      </c>
      <c r="F584" s="211">
        <f t="shared" si="302"/>
        <v>0</v>
      </c>
      <c r="G584" s="211">
        <f t="shared" si="302"/>
        <v>0</v>
      </c>
      <c r="H584" s="211">
        <f t="shared" si="302"/>
        <v>0</v>
      </c>
      <c r="I584" s="211">
        <f t="shared" si="302"/>
        <v>0</v>
      </c>
      <c r="J584" s="211">
        <f t="shared" si="302"/>
        <v>0</v>
      </c>
      <c r="K584" s="211">
        <f t="shared" si="302"/>
        <v>0</v>
      </c>
      <c r="L584" s="211">
        <f t="shared" si="302"/>
        <v>0</v>
      </c>
      <c r="M584" s="211">
        <f t="shared" si="302"/>
        <v>0</v>
      </c>
      <c r="N584" s="211">
        <f t="shared" si="302"/>
        <v>0</v>
      </c>
      <c r="O584" s="211">
        <f t="shared" si="302"/>
        <v>0</v>
      </c>
      <c r="P584" s="211">
        <f t="shared" si="302"/>
        <v>0</v>
      </c>
      <c r="Q584" s="211">
        <f t="shared" si="302"/>
        <v>0</v>
      </c>
      <c r="R584" s="211">
        <f t="shared" si="302"/>
        <v>0</v>
      </c>
      <c r="S584" s="211">
        <f t="shared" si="302"/>
        <v>0</v>
      </c>
      <c r="T584" s="211">
        <f t="shared" si="302"/>
        <v>0</v>
      </c>
      <c r="U584" s="211">
        <f t="shared" si="302"/>
        <v>0</v>
      </c>
      <c r="V584" s="211">
        <f t="shared" si="302"/>
        <v>0</v>
      </c>
      <c r="W584" s="211">
        <f t="shared" si="302"/>
        <v>0</v>
      </c>
      <c r="X584" s="211">
        <f t="shared" si="302"/>
        <v>0</v>
      </c>
      <c r="Y584" s="211">
        <f t="shared" si="302"/>
        <v>0</v>
      </c>
      <c r="Z584" s="211">
        <f t="shared" si="302"/>
        <v>0</v>
      </c>
      <c r="AA584" s="211">
        <f t="shared" si="302"/>
        <v>0</v>
      </c>
      <c r="AB584" s="211">
        <f t="shared" si="302"/>
        <v>0</v>
      </c>
      <c r="AC584" s="211">
        <f t="shared" si="302"/>
        <v>0</v>
      </c>
      <c r="AD584" s="211">
        <f t="shared" si="302"/>
        <v>0</v>
      </c>
      <c r="AE584" s="211">
        <f t="shared" si="302"/>
        <v>0</v>
      </c>
      <c r="AF584" s="211">
        <f t="shared" si="302"/>
        <v>0</v>
      </c>
      <c r="AG584" s="211">
        <f t="shared" si="302"/>
        <v>0</v>
      </c>
      <c r="AH584" s="211">
        <f t="shared" si="302"/>
        <v>0</v>
      </c>
      <c r="AI584" s="211">
        <f t="shared" si="302"/>
        <v>0</v>
      </c>
      <c r="AJ584" s="211">
        <f t="shared" si="302"/>
        <v>0</v>
      </c>
      <c r="AK584" s="211">
        <f t="shared" si="302"/>
        <v>0</v>
      </c>
      <c r="AL584" s="211">
        <f t="shared" si="302"/>
        <v>0</v>
      </c>
      <c r="AM584" s="211">
        <f t="shared" si="302"/>
        <v>0</v>
      </c>
      <c r="AN584" s="211">
        <f t="shared" si="302"/>
        <v>0</v>
      </c>
      <c r="AO584" s="211">
        <f t="shared" si="302"/>
        <v>0</v>
      </c>
      <c r="AP584" s="211">
        <f t="shared" si="302"/>
        <v>0</v>
      </c>
    </row>
    <row r="585" spans="1:42" s="16" customFormat="1" x14ac:dyDescent="0.2">
      <c r="B585" s="21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D585" s="211"/>
      <c r="AE585" s="211"/>
      <c r="AF585" s="211"/>
      <c r="AG585" s="211"/>
      <c r="AH585" s="211"/>
      <c r="AI585" s="211"/>
      <c r="AJ585" s="211"/>
      <c r="AK585" s="211"/>
      <c r="AL585" s="211"/>
      <c r="AM585" s="211"/>
      <c r="AN585" s="211"/>
      <c r="AO585" s="211"/>
      <c r="AP585" s="211"/>
    </row>
    <row r="586" spans="1:42" s="16" customFormat="1" x14ac:dyDescent="0.2">
      <c r="A586" s="25" t="s">
        <v>321</v>
      </c>
      <c r="B586" s="21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D586" s="211"/>
      <c r="AE586" s="211"/>
      <c r="AF586" s="211"/>
      <c r="AG586" s="211"/>
      <c r="AH586" s="211"/>
      <c r="AI586" s="211"/>
      <c r="AJ586" s="211"/>
      <c r="AK586" s="211"/>
      <c r="AL586" s="211"/>
      <c r="AM586" s="211"/>
      <c r="AN586" s="211"/>
      <c r="AO586" s="211"/>
      <c r="AP586" s="211"/>
    </row>
    <row r="587" spans="1:42" s="16" customFormat="1" x14ac:dyDescent="0.2">
      <c r="A587" s="4" t="s">
        <v>311</v>
      </c>
      <c r="B587" s="217">
        <v>0</v>
      </c>
      <c r="C587" s="217">
        <f>B590</f>
        <v>0</v>
      </c>
      <c r="D587" s="217">
        <f t="shared" ref="D587" si="303">C590</f>
        <v>0</v>
      </c>
      <c r="E587" s="217">
        <f t="shared" ref="E587" si="304">D590</f>
        <v>0</v>
      </c>
      <c r="F587" s="217">
        <f t="shared" ref="F587" si="305">E590</f>
        <v>0</v>
      </c>
      <c r="G587" s="217">
        <f t="shared" ref="G587" si="306">F590</f>
        <v>0</v>
      </c>
      <c r="H587" s="217">
        <f t="shared" ref="H587" si="307">G590</f>
        <v>0</v>
      </c>
      <c r="I587" s="217">
        <f t="shared" ref="I587" si="308">H590</f>
        <v>0</v>
      </c>
      <c r="J587" s="217">
        <f t="shared" ref="J587" si="309">I590</f>
        <v>0</v>
      </c>
      <c r="K587" s="217">
        <f t="shared" ref="K587" si="310">J590</f>
        <v>0</v>
      </c>
      <c r="L587" s="217">
        <f t="shared" ref="L587" si="311">K590</f>
        <v>0</v>
      </c>
      <c r="M587" s="217">
        <f t="shared" ref="M587" si="312">L590</f>
        <v>0</v>
      </c>
      <c r="N587" s="217">
        <f t="shared" ref="N587" si="313">M590</f>
        <v>0</v>
      </c>
      <c r="O587" s="217">
        <f t="shared" ref="O587" si="314">N590</f>
        <v>0</v>
      </c>
      <c r="P587" s="217">
        <f t="shared" ref="P587" si="315">O590</f>
        <v>0</v>
      </c>
      <c r="Q587" s="217">
        <f t="shared" ref="Q587" si="316">P590</f>
        <v>0</v>
      </c>
      <c r="R587" s="217">
        <f t="shared" ref="R587" si="317">Q590</f>
        <v>0</v>
      </c>
      <c r="S587" s="217">
        <f t="shared" ref="S587" si="318">R590</f>
        <v>0</v>
      </c>
      <c r="T587" s="217">
        <f t="shared" ref="T587" si="319">S590</f>
        <v>0</v>
      </c>
      <c r="U587" s="217">
        <f t="shared" ref="U587" si="320">T590</f>
        <v>0</v>
      </c>
      <c r="V587" s="217">
        <f t="shared" ref="V587" si="321">U590</f>
        <v>0</v>
      </c>
      <c r="W587" s="217">
        <f t="shared" ref="W587" si="322">V590</f>
        <v>0</v>
      </c>
      <c r="X587" s="217">
        <f t="shared" ref="X587" si="323">W590</f>
        <v>0</v>
      </c>
      <c r="Y587" s="217">
        <f t="shared" ref="Y587" si="324">X590</f>
        <v>0</v>
      </c>
      <c r="Z587" s="217">
        <f t="shared" ref="Z587" si="325">Y590</f>
        <v>0</v>
      </c>
      <c r="AA587" s="217">
        <f t="shared" ref="AA587" si="326">Z590</f>
        <v>0</v>
      </c>
      <c r="AB587" s="217">
        <f t="shared" ref="AB587" si="327">AA590</f>
        <v>0</v>
      </c>
      <c r="AC587" s="217">
        <f t="shared" ref="AC587" si="328">AB590</f>
        <v>0</v>
      </c>
      <c r="AD587" s="217">
        <f t="shared" ref="AD587" si="329">AC590</f>
        <v>0</v>
      </c>
      <c r="AE587" s="217">
        <f t="shared" ref="AE587" si="330">AD590</f>
        <v>0</v>
      </c>
      <c r="AF587" s="217">
        <f t="shared" ref="AF587" si="331">AE590</f>
        <v>0</v>
      </c>
      <c r="AG587" s="217">
        <f t="shared" ref="AG587" si="332">AF590</f>
        <v>0</v>
      </c>
      <c r="AH587" s="217">
        <f t="shared" ref="AH587" si="333">AG590</f>
        <v>0</v>
      </c>
      <c r="AI587" s="217">
        <f t="shared" ref="AI587" si="334">AH590</f>
        <v>0</v>
      </c>
      <c r="AJ587" s="217">
        <f t="shared" ref="AJ587" si="335">AI590</f>
        <v>0</v>
      </c>
      <c r="AK587" s="217">
        <f t="shared" ref="AK587" si="336">AJ590</f>
        <v>0</v>
      </c>
      <c r="AL587" s="217">
        <f t="shared" ref="AL587" si="337">AK590</f>
        <v>0</v>
      </c>
      <c r="AM587" s="217">
        <f t="shared" ref="AM587" si="338">AL590</f>
        <v>0</v>
      </c>
      <c r="AN587" s="217">
        <f t="shared" ref="AN587" si="339">AM590</f>
        <v>0</v>
      </c>
      <c r="AO587" s="217">
        <f t="shared" ref="AO587" si="340">AN590</f>
        <v>0</v>
      </c>
      <c r="AP587" s="217">
        <f t="shared" ref="AP587" si="341">AO590</f>
        <v>0</v>
      </c>
    </row>
    <row r="588" spans="1:42" s="16" customFormat="1" x14ac:dyDescent="0.2">
      <c r="A588" s="4" t="s">
        <v>24</v>
      </c>
      <c r="B588" s="217">
        <f t="shared" ref="B588:AP588" si="342">IF(B$2&lt;=analysis_period,B590-B587,0)</f>
        <v>0</v>
      </c>
      <c r="C588" s="217">
        <f t="shared" si="342"/>
        <v>0</v>
      </c>
      <c r="D588" s="217">
        <f t="shared" si="342"/>
        <v>0</v>
      </c>
      <c r="E588" s="217">
        <f t="shared" si="342"/>
        <v>0</v>
      </c>
      <c r="F588" s="217">
        <f t="shared" si="342"/>
        <v>0</v>
      </c>
      <c r="G588" s="217">
        <f t="shared" si="342"/>
        <v>0</v>
      </c>
      <c r="H588" s="217">
        <f t="shared" si="342"/>
        <v>0</v>
      </c>
      <c r="I588" s="217">
        <f t="shared" si="342"/>
        <v>0</v>
      </c>
      <c r="J588" s="217">
        <f t="shared" si="342"/>
        <v>0</v>
      </c>
      <c r="K588" s="217">
        <f t="shared" si="342"/>
        <v>0</v>
      </c>
      <c r="L588" s="217">
        <f t="shared" si="342"/>
        <v>0</v>
      </c>
      <c r="M588" s="217">
        <f t="shared" si="342"/>
        <v>0</v>
      </c>
      <c r="N588" s="217">
        <f t="shared" si="342"/>
        <v>0</v>
      </c>
      <c r="O588" s="217">
        <f t="shared" si="342"/>
        <v>0</v>
      </c>
      <c r="P588" s="217">
        <f t="shared" si="342"/>
        <v>0</v>
      </c>
      <c r="Q588" s="217">
        <f t="shared" si="342"/>
        <v>0</v>
      </c>
      <c r="R588" s="217">
        <f t="shared" si="342"/>
        <v>0</v>
      </c>
      <c r="S588" s="217">
        <f t="shared" si="342"/>
        <v>0</v>
      </c>
      <c r="T588" s="217">
        <f t="shared" si="342"/>
        <v>0</v>
      </c>
      <c r="U588" s="217">
        <f t="shared" si="342"/>
        <v>0</v>
      </c>
      <c r="V588" s="217">
        <f t="shared" si="342"/>
        <v>0</v>
      </c>
      <c r="W588" s="217">
        <f t="shared" si="342"/>
        <v>0</v>
      </c>
      <c r="X588" s="217">
        <f t="shared" si="342"/>
        <v>0</v>
      </c>
      <c r="Y588" s="217">
        <f t="shared" si="342"/>
        <v>0</v>
      </c>
      <c r="Z588" s="217">
        <f t="shared" si="342"/>
        <v>0</v>
      </c>
      <c r="AA588" s="217">
        <f t="shared" si="342"/>
        <v>0</v>
      </c>
      <c r="AB588" s="217">
        <f t="shared" si="342"/>
        <v>0</v>
      </c>
      <c r="AC588" s="217">
        <f t="shared" si="342"/>
        <v>0</v>
      </c>
      <c r="AD588" s="217">
        <f t="shared" si="342"/>
        <v>0</v>
      </c>
      <c r="AE588" s="217">
        <f t="shared" si="342"/>
        <v>0</v>
      </c>
      <c r="AF588" s="217">
        <f t="shared" si="342"/>
        <v>0</v>
      </c>
      <c r="AG588" s="217">
        <f t="shared" si="342"/>
        <v>0</v>
      </c>
      <c r="AH588" s="217">
        <f t="shared" si="342"/>
        <v>0</v>
      </c>
      <c r="AI588" s="217">
        <f t="shared" si="342"/>
        <v>0</v>
      </c>
      <c r="AJ588" s="217">
        <f t="shared" si="342"/>
        <v>0</v>
      </c>
      <c r="AK588" s="217">
        <f t="shared" si="342"/>
        <v>0</v>
      </c>
      <c r="AL588" s="217">
        <f t="shared" si="342"/>
        <v>0</v>
      </c>
      <c r="AM588" s="217">
        <f t="shared" si="342"/>
        <v>0</v>
      </c>
      <c r="AN588" s="217">
        <f t="shared" si="342"/>
        <v>0</v>
      </c>
      <c r="AO588" s="217">
        <f t="shared" si="342"/>
        <v>0</v>
      </c>
      <c r="AP588" s="217">
        <f t="shared" si="342"/>
        <v>0</v>
      </c>
    </row>
    <row r="589" spans="1:42" s="16" customFormat="1" x14ac:dyDescent="0.2">
      <c r="A589" s="4" t="s">
        <v>312</v>
      </c>
      <c r="B589" s="218">
        <v>0</v>
      </c>
      <c r="C589" s="218">
        <f t="shared" ref="C589:AP589" si="343">IF(C$2=analysis_period,-C587,0)</f>
        <v>0</v>
      </c>
      <c r="D589" s="218">
        <f t="shared" si="343"/>
        <v>0</v>
      </c>
      <c r="E589" s="218">
        <f t="shared" si="343"/>
        <v>0</v>
      </c>
      <c r="F589" s="218">
        <f t="shared" si="343"/>
        <v>0</v>
      </c>
      <c r="G589" s="218">
        <f t="shared" si="343"/>
        <v>0</v>
      </c>
      <c r="H589" s="218">
        <f t="shared" si="343"/>
        <v>0</v>
      </c>
      <c r="I589" s="218">
        <f t="shared" si="343"/>
        <v>0</v>
      </c>
      <c r="J589" s="218">
        <f t="shared" si="343"/>
        <v>0</v>
      </c>
      <c r="K589" s="218">
        <f t="shared" si="343"/>
        <v>0</v>
      </c>
      <c r="L589" s="218">
        <f t="shared" si="343"/>
        <v>0</v>
      </c>
      <c r="M589" s="218">
        <f t="shared" si="343"/>
        <v>0</v>
      </c>
      <c r="N589" s="218">
        <f t="shared" si="343"/>
        <v>0</v>
      </c>
      <c r="O589" s="218">
        <f t="shared" si="343"/>
        <v>0</v>
      </c>
      <c r="P589" s="218">
        <f t="shared" si="343"/>
        <v>0</v>
      </c>
      <c r="Q589" s="218">
        <f t="shared" si="343"/>
        <v>0</v>
      </c>
      <c r="R589" s="218">
        <f t="shared" si="343"/>
        <v>0</v>
      </c>
      <c r="S589" s="218">
        <f t="shared" si="343"/>
        <v>0</v>
      </c>
      <c r="T589" s="218">
        <f t="shared" si="343"/>
        <v>0</v>
      </c>
      <c r="U589" s="218">
        <f t="shared" si="343"/>
        <v>0</v>
      </c>
      <c r="V589" s="218">
        <f t="shared" si="343"/>
        <v>0</v>
      </c>
      <c r="W589" s="218">
        <f t="shared" si="343"/>
        <v>0</v>
      </c>
      <c r="X589" s="218">
        <f t="shared" si="343"/>
        <v>0</v>
      </c>
      <c r="Y589" s="218">
        <f t="shared" si="343"/>
        <v>0</v>
      </c>
      <c r="Z589" s="218">
        <f t="shared" si="343"/>
        <v>0</v>
      </c>
      <c r="AA589" s="218">
        <f t="shared" si="343"/>
        <v>0</v>
      </c>
      <c r="AB589" s="218">
        <f t="shared" si="343"/>
        <v>0</v>
      </c>
      <c r="AC589" s="218">
        <f t="shared" si="343"/>
        <v>0</v>
      </c>
      <c r="AD589" s="218">
        <f t="shared" si="343"/>
        <v>0</v>
      </c>
      <c r="AE589" s="218">
        <f t="shared" si="343"/>
        <v>0</v>
      </c>
      <c r="AF589" s="218">
        <f t="shared" si="343"/>
        <v>0</v>
      </c>
      <c r="AG589" s="218">
        <f t="shared" si="343"/>
        <v>0</v>
      </c>
      <c r="AH589" s="218">
        <f t="shared" si="343"/>
        <v>0</v>
      </c>
      <c r="AI589" s="218">
        <f t="shared" si="343"/>
        <v>0</v>
      </c>
      <c r="AJ589" s="218">
        <f t="shared" si="343"/>
        <v>0</v>
      </c>
      <c r="AK589" s="218">
        <f t="shared" si="343"/>
        <v>0</v>
      </c>
      <c r="AL589" s="218">
        <f t="shared" si="343"/>
        <v>0</v>
      </c>
      <c r="AM589" s="218">
        <f t="shared" si="343"/>
        <v>0</v>
      </c>
      <c r="AN589" s="218">
        <f t="shared" si="343"/>
        <v>0</v>
      </c>
      <c r="AO589" s="218">
        <f t="shared" si="343"/>
        <v>0</v>
      </c>
      <c r="AP589" s="218">
        <f t="shared" si="343"/>
        <v>0</v>
      </c>
    </row>
    <row r="590" spans="1:42" x14ac:dyDescent="0.2">
      <c r="A590" s="16" t="s">
        <v>267</v>
      </c>
      <c r="B590" s="211">
        <f t="shared" ref="B590:AP590" si="344">C$24*(months_receivables_reserve/12)</f>
        <v>0</v>
      </c>
      <c r="C590" s="211">
        <f t="shared" si="344"/>
        <v>0</v>
      </c>
      <c r="D590" s="211">
        <f t="shared" si="344"/>
        <v>0</v>
      </c>
      <c r="E590" s="211">
        <f t="shared" si="344"/>
        <v>0</v>
      </c>
      <c r="F590" s="211">
        <f t="shared" si="344"/>
        <v>0</v>
      </c>
      <c r="G590" s="211">
        <f t="shared" si="344"/>
        <v>0</v>
      </c>
      <c r="H590" s="211">
        <f t="shared" si="344"/>
        <v>0</v>
      </c>
      <c r="I590" s="211">
        <f t="shared" si="344"/>
        <v>0</v>
      </c>
      <c r="J590" s="211">
        <f t="shared" si="344"/>
        <v>0</v>
      </c>
      <c r="K590" s="211">
        <f t="shared" si="344"/>
        <v>0</v>
      </c>
      <c r="L590" s="211">
        <f t="shared" si="344"/>
        <v>0</v>
      </c>
      <c r="M590" s="211">
        <f t="shared" si="344"/>
        <v>0</v>
      </c>
      <c r="N590" s="211">
        <f t="shared" si="344"/>
        <v>0</v>
      </c>
      <c r="O590" s="211">
        <f t="shared" si="344"/>
        <v>0</v>
      </c>
      <c r="P590" s="211">
        <f t="shared" si="344"/>
        <v>0</v>
      </c>
      <c r="Q590" s="211">
        <f t="shared" si="344"/>
        <v>0</v>
      </c>
      <c r="R590" s="211">
        <f t="shared" si="344"/>
        <v>0</v>
      </c>
      <c r="S590" s="211">
        <f t="shared" si="344"/>
        <v>0</v>
      </c>
      <c r="T590" s="211">
        <f t="shared" si="344"/>
        <v>0</v>
      </c>
      <c r="U590" s="211">
        <f t="shared" si="344"/>
        <v>0</v>
      </c>
      <c r="V590" s="211">
        <f t="shared" si="344"/>
        <v>0</v>
      </c>
      <c r="W590" s="211">
        <f t="shared" si="344"/>
        <v>0</v>
      </c>
      <c r="X590" s="211">
        <f t="shared" si="344"/>
        <v>0</v>
      </c>
      <c r="Y590" s="211">
        <f t="shared" si="344"/>
        <v>0</v>
      </c>
      <c r="Z590" s="211">
        <f t="shared" si="344"/>
        <v>0</v>
      </c>
      <c r="AA590" s="211">
        <f t="shared" si="344"/>
        <v>0</v>
      </c>
      <c r="AB590" s="211">
        <f t="shared" si="344"/>
        <v>0</v>
      </c>
      <c r="AC590" s="211">
        <f t="shared" si="344"/>
        <v>0</v>
      </c>
      <c r="AD590" s="211">
        <f t="shared" si="344"/>
        <v>0</v>
      </c>
      <c r="AE590" s="211">
        <f t="shared" si="344"/>
        <v>0</v>
      </c>
      <c r="AF590" s="211">
        <f t="shared" si="344"/>
        <v>0</v>
      </c>
      <c r="AG590" s="211">
        <f t="shared" si="344"/>
        <v>0</v>
      </c>
      <c r="AH590" s="211">
        <f t="shared" si="344"/>
        <v>0</v>
      </c>
      <c r="AI590" s="211">
        <f t="shared" si="344"/>
        <v>0</v>
      </c>
      <c r="AJ590" s="211">
        <f t="shared" si="344"/>
        <v>0</v>
      </c>
      <c r="AK590" s="211">
        <f t="shared" si="344"/>
        <v>0</v>
      </c>
      <c r="AL590" s="211">
        <f t="shared" si="344"/>
        <v>0</v>
      </c>
      <c r="AM590" s="211">
        <f t="shared" si="344"/>
        <v>0</v>
      </c>
      <c r="AN590" s="211">
        <f t="shared" si="344"/>
        <v>0</v>
      </c>
      <c r="AO590" s="211">
        <f t="shared" si="344"/>
        <v>0</v>
      </c>
      <c r="AP590" s="211">
        <f t="shared" si="344"/>
        <v>0</v>
      </c>
    </row>
    <row r="591" spans="1:42" x14ac:dyDescent="0.2">
      <c r="A591" s="16"/>
      <c r="B591" s="20"/>
      <c r="C591" s="20"/>
      <c r="D591" s="20"/>
      <c r="E591" s="20"/>
      <c r="F591" s="20"/>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25" t="s">
        <v>313</v>
      </c>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row>
    <row r="593" spans="1:42" x14ac:dyDescent="0.2">
      <c r="A593" s="4" t="s">
        <v>311</v>
      </c>
      <c r="B593" s="217">
        <v>0</v>
      </c>
      <c r="C593" s="217">
        <f>B596</f>
        <v>0</v>
      </c>
      <c r="D593" s="217">
        <f t="shared" ref="D593:AP593" si="345">C596</f>
        <v>0</v>
      </c>
      <c r="E593" s="217">
        <f t="shared" si="345"/>
        <v>0</v>
      </c>
      <c r="F593" s="217">
        <f t="shared" si="345"/>
        <v>0</v>
      </c>
      <c r="G593" s="217">
        <f t="shared" si="345"/>
        <v>0</v>
      </c>
      <c r="H593" s="217">
        <f t="shared" si="345"/>
        <v>0</v>
      </c>
      <c r="I593" s="217">
        <f t="shared" si="345"/>
        <v>0</v>
      </c>
      <c r="J593" s="217">
        <f t="shared" si="345"/>
        <v>0</v>
      </c>
      <c r="K593" s="217">
        <f t="shared" si="345"/>
        <v>0</v>
      </c>
      <c r="L593" s="217">
        <f t="shared" si="345"/>
        <v>0</v>
      </c>
      <c r="M593" s="217">
        <f t="shared" si="345"/>
        <v>0</v>
      </c>
      <c r="N593" s="217">
        <f t="shared" si="345"/>
        <v>0</v>
      </c>
      <c r="O593" s="217">
        <f t="shared" si="345"/>
        <v>0</v>
      </c>
      <c r="P593" s="217">
        <f t="shared" si="345"/>
        <v>0</v>
      </c>
      <c r="Q593" s="217">
        <f t="shared" si="345"/>
        <v>0</v>
      </c>
      <c r="R593" s="217">
        <f t="shared" si="345"/>
        <v>0</v>
      </c>
      <c r="S593" s="217">
        <f t="shared" si="345"/>
        <v>0</v>
      </c>
      <c r="T593" s="217">
        <f t="shared" si="345"/>
        <v>0</v>
      </c>
      <c r="U593" s="217">
        <f t="shared" si="345"/>
        <v>0</v>
      </c>
      <c r="V593" s="217">
        <f t="shared" si="345"/>
        <v>0</v>
      </c>
      <c r="W593" s="217">
        <f t="shared" si="345"/>
        <v>0</v>
      </c>
      <c r="X593" s="217">
        <f t="shared" si="345"/>
        <v>0</v>
      </c>
      <c r="Y593" s="217">
        <f t="shared" si="345"/>
        <v>0</v>
      </c>
      <c r="Z593" s="217">
        <f t="shared" si="345"/>
        <v>0</v>
      </c>
      <c r="AA593" s="217">
        <f t="shared" si="345"/>
        <v>0</v>
      </c>
      <c r="AB593" s="217">
        <f t="shared" si="345"/>
        <v>0</v>
      </c>
      <c r="AC593" s="217">
        <f t="shared" si="345"/>
        <v>0</v>
      </c>
      <c r="AD593" s="217">
        <f t="shared" si="345"/>
        <v>0</v>
      </c>
      <c r="AE593" s="217">
        <f t="shared" si="345"/>
        <v>0</v>
      </c>
      <c r="AF593" s="217">
        <f t="shared" si="345"/>
        <v>0</v>
      </c>
      <c r="AG593" s="217">
        <f t="shared" si="345"/>
        <v>0</v>
      </c>
      <c r="AH593" s="217">
        <f t="shared" si="345"/>
        <v>0</v>
      </c>
      <c r="AI593" s="217">
        <f t="shared" si="345"/>
        <v>0</v>
      </c>
      <c r="AJ593" s="217">
        <f t="shared" si="345"/>
        <v>0</v>
      </c>
      <c r="AK593" s="217">
        <f t="shared" si="345"/>
        <v>0</v>
      </c>
      <c r="AL593" s="217">
        <f t="shared" si="345"/>
        <v>0</v>
      </c>
      <c r="AM593" s="217">
        <f t="shared" si="345"/>
        <v>0</v>
      </c>
      <c r="AN593" s="217">
        <f t="shared" si="345"/>
        <v>0</v>
      </c>
      <c r="AO593" s="217">
        <f t="shared" si="345"/>
        <v>0</v>
      </c>
      <c r="AP593" s="217">
        <f t="shared" si="345"/>
        <v>0</v>
      </c>
    </row>
    <row r="594" spans="1:42" x14ac:dyDescent="0.2">
      <c r="A594" s="4" t="s">
        <v>73</v>
      </c>
      <c r="B594" s="217">
        <v>0</v>
      </c>
      <c r="C594" s="217">
        <f>C622</f>
        <v>0</v>
      </c>
      <c r="D594" s="217">
        <f t="shared" ref="D594:AP594" si="346">D622</f>
        <v>0</v>
      </c>
      <c r="E594" s="217">
        <f t="shared" si="346"/>
        <v>0</v>
      </c>
      <c r="F594" s="217">
        <f t="shared" si="346"/>
        <v>0</v>
      </c>
      <c r="G594" s="217">
        <f t="shared" si="346"/>
        <v>0</v>
      </c>
      <c r="H594" s="217">
        <f t="shared" si="346"/>
        <v>0</v>
      </c>
      <c r="I594" s="217">
        <f t="shared" si="346"/>
        <v>0</v>
      </c>
      <c r="J594" s="217">
        <f t="shared" si="346"/>
        <v>0</v>
      </c>
      <c r="K594" s="217">
        <f t="shared" si="346"/>
        <v>0</v>
      </c>
      <c r="L594" s="217">
        <f t="shared" si="346"/>
        <v>0</v>
      </c>
      <c r="M594" s="217">
        <f t="shared" si="346"/>
        <v>0</v>
      </c>
      <c r="N594" s="217">
        <f t="shared" si="346"/>
        <v>0</v>
      </c>
      <c r="O594" s="217">
        <f t="shared" si="346"/>
        <v>0</v>
      </c>
      <c r="P594" s="217">
        <f t="shared" si="346"/>
        <v>0</v>
      </c>
      <c r="Q594" s="217">
        <f t="shared" si="346"/>
        <v>0</v>
      </c>
      <c r="R594" s="217">
        <f t="shared" si="346"/>
        <v>0</v>
      </c>
      <c r="S594" s="217">
        <f t="shared" si="346"/>
        <v>0</v>
      </c>
      <c r="T594" s="217">
        <f t="shared" si="346"/>
        <v>0</v>
      </c>
      <c r="U594" s="217">
        <f t="shared" si="346"/>
        <v>0</v>
      </c>
      <c r="V594" s="217">
        <f t="shared" si="346"/>
        <v>0</v>
      </c>
      <c r="W594" s="217">
        <f t="shared" si="346"/>
        <v>0</v>
      </c>
      <c r="X594" s="217">
        <f t="shared" si="346"/>
        <v>0</v>
      </c>
      <c r="Y594" s="217">
        <f t="shared" si="346"/>
        <v>0</v>
      </c>
      <c r="Z594" s="217">
        <f t="shared" si="346"/>
        <v>0</v>
      </c>
      <c r="AA594" s="217">
        <f t="shared" si="346"/>
        <v>0</v>
      </c>
      <c r="AB594" s="217">
        <f t="shared" si="346"/>
        <v>0</v>
      </c>
      <c r="AC594" s="217">
        <f t="shared" si="346"/>
        <v>0</v>
      </c>
      <c r="AD594" s="217">
        <f t="shared" si="346"/>
        <v>0</v>
      </c>
      <c r="AE594" s="217">
        <f t="shared" si="346"/>
        <v>0</v>
      </c>
      <c r="AF594" s="217">
        <f t="shared" si="346"/>
        <v>0</v>
      </c>
      <c r="AG594" s="217">
        <f t="shared" si="346"/>
        <v>0</v>
      </c>
      <c r="AH594" s="217">
        <f t="shared" si="346"/>
        <v>0</v>
      </c>
      <c r="AI594" s="217">
        <f t="shared" si="346"/>
        <v>0</v>
      </c>
      <c r="AJ594" s="217">
        <f t="shared" si="346"/>
        <v>0</v>
      </c>
      <c r="AK594" s="217">
        <f t="shared" si="346"/>
        <v>0</v>
      </c>
      <c r="AL594" s="217">
        <f t="shared" si="346"/>
        <v>0</v>
      </c>
      <c r="AM594" s="217">
        <f t="shared" si="346"/>
        <v>0</v>
      </c>
      <c r="AN594" s="217">
        <f t="shared" si="346"/>
        <v>0</v>
      </c>
      <c r="AO594" s="217">
        <f t="shared" si="346"/>
        <v>0</v>
      </c>
      <c r="AP594" s="217">
        <f t="shared" si="346"/>
        <v>0</v>
      </c>
    </row>
    <row r="595" spans="1:42" x14ac:dyDescent="0.2">
      <c r="A595" s="4" t="s">
        <v>312</v>
      </c>
      <c r="B595" s="218">
        <v>0</v>
      </c>
      <c r="C595" s="218">
        <f>-C610</f>
        <v>0</v>
      </c>
      <c r="D595" s="218">
        <f t="shared" ref="D595:AP595" si="347">-D610</f>
        <v>0</v>
      </c>
      <c r="E595" s="218">
        <f t="shared" si="347"/>
        <v>0</v>
      </c>
      <c r="F595" s="218">
        <f t="shared" si="347"/>
        <v>0</v>
      </c>
      <c r="G595" s="218">
        <f t="shared" si="347"/>
        <v>0</v>
      </c>
      <c r="H595" s="218">
        <f t="shared" si="347"/>
        <v>0</v>
      </c>
      <c r="I595" s="218">
        <f t="shared" si="347"/>
        <v>0</v>
      </c>
      <c r="J595" s="218">
        <f t="shared" si="347"/>
        <v>0</v>
      </c>
      <c r="K595" s="218">
        <f t="shared" si="347"/>
        <v>0</v>
      </c>
      <c r="L595" s="218">
        <f t="shared" si="347"/>
        <v>0</v>
      </c>
      <c r="M595" s="218">
        <f t="shared" si="347"/>
        <v>0</v>
      </c>
      <c r="N595" s="218">
        <f t="shared" si="347"/>
        <v>0</v>
      </c>
      <c r="O595" s="218">
        <f t="shared" si="347"/>
        <v>0</v>
      </c>
      <c r="P595" s="218">
        <f t="shared" si="347"/>
        <v>0</v>
      </c>
      <c r="Q595" s="218">
        <f t="shared" si="347"/>
        <v>0</v>
      </c>
      <c r="R595" s="218">
        <f t="shared" si="347"/>
        <v>0</v>
      </c>
      <c r="S595" s="218">
        <f t="shared" si="347"/>
        <v>0</v>
      </c>
      <c r="T595" s="218">
        <f t="shared" si="347"/>
        <v>0</v>
      </c>
      <c r="U595" s="218">
        <f t="shared" si="347"/>
        <v>0</v>
      </c>
      <c r="V595" s="218">
        <f t="shared" si="347"/>
        <v>0</v>
      </c>
      <c r="W595" s="218">
        <f t="shared" si="347"/>
        <v>0</v>
      </c>
      <c r="X595" s="218">
        <f t="shared" si="347"/>
        <v>0</v>
      </c>
      <c r="Y595" s="218">
        <f t="shared" si="347"/>
        <v>0</v>
      </c>
      <c r="Z595" s="218">
        <f t="shared" si="347"/>
        <v>0</v>
      </c>
      <c r="AA595" s="218">
        <f t="shared" si="347"/>
        <v>0</v>
      </c>
      <c r="AB595" s="218">
        <f t="shared" si="347"/>
        <v>0</v>
      </c>
      <c r="AC595" s="218">
        <f t="shared" si="347"/>
        <v>0</v>
      </c>
      <c r="AD595" s="218">
        <f t="shared" si="347"/>
        <v>0</v>
      </c>
      <c r="AE595" s="218">
        <f t="shared" si="347"/>
        <v>0</v>
      </c>
      <c r="AF595" s="218">
        <f t="shared" si="347"/>
        <v>0</v>
      </c>
      <c r="AG595" s="218">
        <f t="shared" si="347"/>
        <v>0</v>
      </c>
      <c r="AH595" s="218">
        <f t="shared" si="347"/>
        <v>0</v>
      </c>
      <c r="AI595" s="218">
        <f t="shared" si="347"/>
        <v>0</v>
      </c>
      <c r="AJ595" s="218">
        <f t="shared" si="347"/>
        <v>0</v>
      </c>
      <c r="AK595" s="218">
        <f t="shared" si="347"/>
        <v>0</v>
      </c>
      <c r="AL595" s="218">
        <f t="shared" si="347"/>
        <v>0</v>
      </c>
      <c r="AM595" s="218">
        <f t="shared" si="347"/>
        <v>0</v>
      </c>
      <c r="AN595" s="218">
        <f t="shared" si="347"/>
        <v>0</v>
      </c>
      <c r="AO595" s="218">
        <f t="shared" si="347"/>
        <v>0</v>
      </c>
      <c r="AP595" s="218">
        <f t="shared" si="347"/>
        <v>0</v>
      </c>
    </row>
    <row r="596" spans="1:42" x14ac:dyDescent="0.2">
      <c r="A596" s="4" t="s">
        <v>267</v>
      </c>
      <c r="B596" s="217">
        <f>SUM(B593:B595)</f>
        <v>0</v>
      </c>
      <c r="C596" s="217">
        <f>SUM(C593:C595)</f>
        <v>0</v>
      </c>
      <c r="D596" s="217">
        <f t="shared" ref="D596:AP596" si="348">SUM(D593:D595)</f>
        <v>0</v>
      </c>
      <c r="E596" s="217">
        <f t="shared" si="348"/>
        <v>0</v>
      </c>
      <c r="F596" s="217">
        <f t="shared" si="348"/>
        <v>0</v>
      </c>
      <c r="G596" s="217">
        <f t="shared" si="348"/>
        <v>0</v>
      </c>
      <c r="H596" s="217">
        <f t="shared" si="348"/>
        <v>0</v>
      </c>
      <c r="I596" s="217">
        <f t="shared" si="348"/>
        <v>0</v>
      </c>
      <c r="J596" s="217">
        <f t="shared" si="348"/>
        <v>0</v>
      </c>
      <c r="K596" s="217">
        <f t="shared" si="348"/>
        <v>0</v>
      </c>
      <c r="L596" s="217">
        <f t="shared" si="348"/>
        <v>0</v>
      </c>
      <c r="M596" s="217">
        <f t="shared" si="348"/>
        <v>0</v>
      </c>
      <c r="N596" s="217">
        <f t="shared" si="348"/>
        <v>0</v>
      </c>
      <c r="O596" s="217">
        <f t="shared" si="348"/>
        <v>0</v>
      </c>
      <c r="P596" s="217">
        <f t="shared" si="348"/>
        <v>0</v>
      </c>
      <c r="Q596" s="217">
        <f t="shared" si="348"/>
        <v>0</v>
      </c>
      <c r="R596" s="217">
        <f t="shared" si="348"/>
        <v>0</v>
      </c>
      <c r="S596" s="217">
        <f t="shared" si="348"/>
        <v>0</v>
      </c>
      <c r="T596" s="217">
        <f t="shared" si="348"/>
        <v>0</v>
      </c>
      <c r="U596" s="217">
        <f t="shared" si="348"/>
        <v>0</v>
      </c>
      <c r="V596" s="217">
        <f t="shared" si="348"/>
        <v>0</v>
      </c>
      <c r="W596" s="217">
        <f t="shared" si="348"/>
        <v>0</v>
      </c>
      <c r="X596" s="217">
        <f t="shared" si="348"/>
        <v>0</v>
      </c>
      <c r="Y596" s="217">
        <f t="shared" si="348"/>
        <v>0</v>
      </c>
      <c r="Z596" s="217">
        <f t="shared" si="348"/>
        <v>0</v>
      </c>
      <c r="AA596" s="217">
        <f t="shared" si="348"/>
        <v>0</v>
      </c>
      <c r="AB596" s="217">
        <f t="shared" si="348"/>
        <v>0</v>
      </c>
      <c r="AC596" s="217">
        <f t="shared" si="348"/>
        <v>0</v>
      </c>
      <c r="AD596" s="217">
        <f t="shared" si="348"/>
        <v>0</v>
      </c>
      <c r="AE596" s="217">
        <f t="shared" si="348"/>
        <v>0</v>
      </c>
      <c r="AF596" s="217">
        <f t="shared" si="348"/>
        <v>0</v>
      </c>
      <c r="AG596" s="217">
        <f t="shared" si="348"/>
        <v>0</v>
      </c>
      <c r="AH596" s="217">
        <f t="shared" si="348"/>
        <v>0</v>
      </c>
      <c r="AI596" s="217">
        <f t="shared" si="348"/>
        <v>0</v>
      </c>
      <c r="AJ596" s="217">
        <f t="shared" si="348"/>
        <v>0</v>
      </c>
      <c r="AK596" s="217">
        <f t="shared" si="348"/>
        <v>0</v>
      </c>
      <c r="AL596" s="217">
        <f t="shared" si="348"/>
        <v>0</v>
      </c>
      <c r="AM596" s="217">
        <f t="shared" si="348"/>
        <v>0</v>
      </c>
      <c r="AN596" s="217">
        <f t="shared" si="348"/>
        <v>0</v>
      </c>
      <c r="AO596" s="217">
        <f t="shared" si="348"/>
        <v>0</v>
      </c>
      <c r="AP596" s="217">
        <f t="shared" si="348"/>
        <v>0</v>
      </c>
    </row>
    <row r="597" spans="1:42" x14ac:dyDescent="0.2">
      <c r="B597" s="20"/>
      <c r="C597" s="20"/>
      <c r="D597" s="20"/>
      <c r="E597" s="20"/>
      <c r="F597" s="20"/>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2">
      <c r="A598" s="4" t="s">
        <v>314</v>
      </c>
      <c r="B598" s="20"/>
      <c r="C598" s="20"/>
      <c r="D598" s="20"/>
      <c r="E598" s="20"/>
      <c r="F598" s="20"/>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row>
    <row r="599" spans="1:42" x14ac:dyDescent="0.2">
      <c r="A599" s="4" t="s">
        <v>315</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v>1</v>
      </c>
      <c r="B600" s="233">
        <f t="shared" ref="B600:B609" si="349">SUM(C600:AP600)</f>
        <v>0</v>
      </c>
      <c r="C600" s="213">
        <f t="shared" ref="C600:AP600" si="350">IF(C$2&gt;analysis_period,0,IF(C$2=equip1_reserve_freq*$A600,equip1_reserve_cost*system_capacity*1000*(1+inflation_rate/100)^B$2,0))</f>
        <v>0</v>
      </c>
      <c r="D600" s="213">
        <f t="shared" si="350"/>
        <v>0</v>
      </c>
      <c r="E600" s="213">
        <f t="shared" si="350"/>
        <v>0</v>
      </c>
      <c r="F600" s="213">
        <f t="shared" si="350"/>
        <v>0</v>
      </c>
      <c r="G600" s="213">
        <f t="shared" si="350"/>
        <v>0</v>
      </c>
      <c r="H600" s="213">
        <f t="shared" si="350"/>
        <v>0</v>
      </c>
      <c r="I600" s="213">
        <f t="shared" si="350"/>
        <v>0</v>
      </c>
      <c r="J600" s="213">
        <f t="shared" si="350"/>
        <v>0</v>
      </c>
      <c r="K600" s="213">
        <f t="shared" si="350"/>
        <v>0</v>
      </c>
      <c r="L600" s="213">
        <f t="shared" si="350"/>
        <v>0</v>
      </c>
      <c r="M600" s="213">
        <f t="shared" si="350"/>
        <v>0</v>
      </c>
      <c r="N600" s="213">
        <f t="shared" si="350"/>
        <v>0</v>
      </c>
      <c r="O600" s="213">
        <f t="shared" si="350"/>
        <v>0</v>
      </c>
      <c r="P600" s="213">
        <f t="shared" si="350"/>
        <v>0</v>
      </c>
      <c r="Q600" s="213">
        <f t="shared" si="350"/>
        <v>0</v>
      </c>
      <c r="R600" s="213">
        <f t="shared" si="350"/>
        <v>0</v>
      </c>
      <c r="S600" s="213">
        <f t="shared" si="350"/>
        <v>0</v>
      </c>
      <c r="T600" s="213">
        <f t="shared" si="350"/>
        <v>0</v>
      </c>
      <c r="U600" s="213">
        <f t="shared" si="350"/>
        <v>0</v>
      </c>
      <c r="V600" s="213">
        <f t="shared" si="350"/>
        <v>0</v>
      </c>
      <c r="W600" s="213">
        <f t="shared" si="350"/>
        <v>0</v>
      </c>
      <c r="X600" s="213">
        <f t="shared" si="350"/>
        <v>0</v>
      </c>
      <c r="Y600" s="213">
        <f t="shared" si="350"/>
        <v>0</v>
      </c>
      <c r="Z600" s="213">
        <f t="shared" si="350"/>
        <v>0</v>
      </c>
      <c r="AA600" s="213">
        <f t="shared" si="350"/>
        <v>0</v>
      </c>
      <c r="AB600" s="213">
        <f t="shared" si="350"/>
        <v>0</v>
      </c>
      <c r="AC600" s="213">
        <f t="shared" si="350"/>
        <v>0</v>
      </c>
      <c r="AD600" s="213">
        <f t="shared" si="350"/>
        <v>0</v>
      </c>
      <c r="AE600" s="213">
        <f t="shared" si="350"/>
        <v>0</v>
      </c>
      <c r="AF600" s="213">
        <f t="shared" si="350"/>
        <v>0</v>
      </c>
      <c r="AG600" s="213">
        <f t="shared" si="350"/>
        <v>0</v>
      </c>
      <c r="AH600" s="213">
        <f t="shared" si="350"/>
        <v>0</v>
      </c>
      <c r="AI600" s="213">
        <f t="shared" si="350"/>
        <v>0</v>
      </c>
      <c r="AJ600" s="213">
        <f t="shared" si="350"/>
        <v>0</v>
      </c>
      <c r="AK600" s="213">
        <f t="shared" si="350"/>
        <v>0</v>
      </c>
      <c r="AL600" s="213">
        <f t="shared" si="350"/>
        <v>0</v>
      </c>
      <c r="AM600" s="213">
        <f t="shared" si="350"/>
        <v>0</v>
      </c>
      <c r="AN600" s="213">
        <f t="shared" si="350"/>
        <v>0</v>
      </c>
      <c r="AO600" s="213">
        <f t="shared" si="350"/>
        <v>0</v>
      </c>
      <c r="AP600" s="213">
        <f t="shared" si="350"/>
        <v>0</v>
      </c>
    </row>
    <row r="601" spans="1:42" x14ac:dyDescent="0.2">
      <c r="A601" s="4">
        <f>A600+1</f>
        <v>2</v>
      </c>
      <c r="B601" s="233">
        <f t="shared" si="349"/>
        <v>0</v>
      </c>
      <c r="C601" s="213">
        <f t="shared" ref="C601:AP601" si="351">IF(C$2&gt;analysis_period,0,IF(C$2=equip1_reserve_freq*$A601,equip1_reserve_cost*system_capacity*1000*(1+inflation_rate/100)^B$2,0))</f>
        <v>0</v>
      </c>
      <c r="D601" s="213">
        <f t="shared" si="351"/>
        <v>0</v>
      </c>
      <c r="E601" s="213">
        <f t="shared" si="351"/>
        <v>0</v>
      </c>
      <c r="F601" s="213">
        <f t="shared" si="351"/>
        <v>0</v>
      </c>
      <c r="G601" s="213">
        <f t="shared" si="351"/>
        <v>0</v>
      </c>
      <c r="H601" s="213">
        <f t="shared" si="351"/>
        <v>0</v>
      </c>
      <c r="I601" s="213">
        <f t="shared" si="351"/>
        <v>0</v>
      </c>
      <c r="J601" s="213">
        <f t="shared" si="351"/>
        <v>0</v>
      </c>
      <c r="K601" s="213">
        <f t="shared" si="351"/>
        <v>0</v>
      </c>
      <c r="L601" s="213">
        <f t="shared" si="351"/>
        <v>0</v>
      </c>
      <c r="M601" s="213">
        <f t="shared" si="351"/>
        <v>0</v>
      </c>
      <c r="N601" s="213">
        <f t="shared" si="351"/>
        <v>0</v>
      </c>
      <c r="O601" s="213">
        <f t="shared" si="351"/>
        <v>0</v>
      </c>
      <c r="P601" s="213">
        <f t="shared" si="351"/>
        <v>0</v>
      </c>
      <c r="Q601" s="213">
        <f t="shared" si="351"/>
        <v>0</v>
      </c>
      <c r="R601" s="213">
        <f t="shared" si="351"/>
        <v>0</v>
      </c>
      <c r="S601" s="213">
        <f t="shared" si="351"/>
        <v>0</v>
      </c>
      <c r="T601" s="213">
        <f t="shared" si="351"/>
        <v>0</v>
      </c>
      <c r="U601" s="213">
        <f t="shared" si="351"/>
        <v>0</v>
      </c>
      <c r="V601" s="213">
        <f t="shared" si="351"/>
        <v>0</v>
      </c>
      <c r="W601" s="213">
        <f t="shared" si="351"/>
        <v>0</v>
      </c>
      <c r="X601" s="213">
        <f t="shared" si="351"/>
        <v>0</v>
      </c>
      <c r="Y601" s="213">
        <f t="shared" si="351"/>
        <v>0</v>
      </c>
      <c r="Z601" s="213">
        <f t="shared" si="351"/>
        <v>0</v>
      </c>
      <c r="AA601" s="213">
        <f t="shared" si="351"/>
        <v>0</v>
      </c>
      <c r="AB601" s="213">
        <f t="shared" si="351"/>
        <v>0</v>
      </c>
      <c r="AC601" s="213">
        <f t="shared" si="351"/>
        <v>0</v>
      </c>
      <c r="AD601" s="213">
        <f t="shared" si="351"/>
        <v>0</v>
      </c>
      <c r="AE601" s="213">
        <f t="shared" si="351"/>
        <v>0</v>
      </c>
      <c r="AF601" s="213">
        <f t="shared" si="351"/>
        <v>0</v>
      </c>
      <c r="AG601" s="213">
        <f t="shared" si="351"/>
        <v>0</v>
      </c>
      <c r="AH601" s="213">
        <f t="shared" si="351"/>
        <v>0</v>
      </c>
      <c r="AI601" s="213">
        <f t="shared" si="351"/>
        <v>0</v>
      </c>
      <c r="AJ601" s="213">
        <f t="shared" si="351"/>
        <v>0</v>
      </c>
      <c r="AK601" s="213">
        <f t="shared" si="351"/>
        <v>0</v>
      </c>
      <c r="AL601" s="213">
        <f t="shared" si="351"/>
        <v>0</v>
      </c>
      <c r="AM601" s="213">
        <f t="shared" si="351"/>
        <v>0</v>
      </c>
      <c r="AN601" s="213">
        <f t="shared" si="351"/>
        <v>0</v>
      </c>
      <c r="AO601" s="213">
        <f t="shared" si="351"/>
        <v>0</v>
      </c>
      <c r="AP601" s="213">
        <f t="shared" si="351"/>
        <v>0</v>
      </c>
    </row>
    <row r="602" spans="1:42" x14ac:dyDescent="0.2">
      <c r="A602" s="4">
        <f t="shared" ref="A602:A609" si="352">A601+1</f>
        <v>3</v>
      </c>
      <c r="B602" s="233">
        <f t="shared" si="349"/>
        <v>0</v>
      </c>
      <c r="C602" s="213">
        <f t="shared" ref="C602:AP602" si="353">IF(C$2&gt;analysis_period,0,IF(C$2=equip1_reserve_freq*$A602,equip1_reserve_cost*system_capacity*1000*(1+inflation_rate/100)^B$2,0))</f>
        <v>0</v>
      </c>
      <c r="D602" s="213">
        <f t="shared" si="353"/>
        <v>0</v>
      </c>
      <c r="E602" s="213">
        <f t="shared" si="353"/>
        <v>0</v>
      </c>
      <c r="F602" s="213">
        <f t="shared" si="353"/>
        <v>0</v>
      </c>
      <c r="G602" s="213">
        <f t="shared" si="353"/>
        <v>0</v>
      </c>
      <c r="H602" s="213">
        <f t="shared" si="353"/>
        <v>0</v>
      </c>
      <c r="I602" s="213">
        <f t="shared" si="353"/>
        <v>0</v>
      </c>
      <c r="J602" s="213">
        <f t="shared" si="353"/>
        <v>0</v>
      </c>
      <c r="K602" s="213">
        <f t="shared" si="353"/>
        <v>0</v>
      </c>
      <c r="L602" s="213">
        <f t="shared" si="353"/>
        <v>0</v>
      </c>
      <c r="M602" s="213">
        <f t="shared" si="353"/>
        <v>0</v>
      </c>
      <c r="N602" s="213">
        <f t="shared" si="353"/>
        <v>0</v>
      </c>
      <c r="O602" s="213">
        <f t="shared" si="353"/>
        <v>0</v>
      </c>
      <c r="P602" s="213">
        <f t="shared" si="353"/>
        <v>0</v>
      </c>
      <c r="Q602" s="213">
        <f t="shared" si="353"/>
        <v>0</v>
      </c>
      <c r="R602" s="213">
        <f t="shared" si="353"/>
        <v>0</v>
      </c>
      <c r="S602" s="213">
        <f t="shared" si="353"/>
        <v>0</v>
      </c>
      <c r="T602" s="213">
        <f t="shared" si="353"/>
        <v>0</v>
      </c>
      <c r="U602" s="213">
        <f t="shared" si="353"/>
        <v>0</v>
      </c>
      <c r="V602" s="213">
        <f t="shared" si="353"/>
        <v>0</v>
      </c>
      <c r="W602" s="213">
        <f t="shared" si="353"/>
        <v>0</v>
      </c>
      <c r="X602" s="213">
        <f t="shared" si="353"/>
        <v>0</v>
      </c>
      <c r="Y602" s="213">
        <f t="shared" si="353"/>
        <v>0</v>
      </c>
      <c r="Z602" s="213">
        <f t="shared" si="353"/>
        <v>0</v>
      </c>
      <c r="AA602" s="213">
        <f t="shared" si="353"/>
        <v>0</v>
      </c>
      <c r="AB602" s="213">
        <f t="shared" si="353"/>
        <v>0</v>
      </c>
      <c r="AC602" s="213">
        <f t="shared" si="353"/>
        <v>0</v>
      </c>
      <c r="AD602" s="213">
        <f t="shared" si="353"/>
        <v>0</v>
      </c>
      <c r="AE602" s="213">
        <f t="shared" si="353"/>
        <v>0</v>
      </c>
      <c r="AF602" s="213">
        <f t="shared" si="353"/>
        <v>0</v>
      </c>
      <c r="AG602" s="213">
        <f t="shared" si="353"/>
        <v>0</v>
      </c>
      <c r="AH602" s="213">
        <f t="shared" si="353"/>
        <v>0</v>
      </c>
      <c r="AI602" s="213">
        <f t="shared" si="353"/>
        <v>0</v>
      </c>
      <c r="AJ602" s="213">
        <f t="shared" si="353"/>
        <v>0</v>
      </c>
      <c r="AK602" s="213">
        <f t="shared" si="353"/>
        <v>0</v>
      </c>
      <c r="AL602" s="213">
        <f t="shared" si="353"/>
        <v>0</v>
      </c>
      <c r="AM602" s="213">
        <f t="shared" si="353"/>
        <v>0</v>
      </c>
      <c r="AN602" s="213">
        <f t="shared" si="353"/>
        <v>0</v>
      </c>
      <c r="AO602" s="213">
        <f t="shared" si="353"/>
        <v>0</v>
      </c>
      <c r="AP602" s="213">
        <f t="shared" si="353"/>
        <v>0</v>
      </c>
    </row>
    <row r="603" spans="1:42" x14ac:dyDescent="0.2">
      <c r="A603" s="4">
        <f t="shared" si="352"/>
        <v>4</v>
      </c>
      <c r="B603" s="233">
        <f t="shared" si="349"/>
        <v>0</v>
      </c>
      <c r="C603" s="213">
        <f t="shared" ref="C603:AP603" si="354">IF(C$2&gt;analysis_period,0,IF(C$2=equip1_reserve_freq*$A603,equip1_reserve_cost*system_capacity*1000*(1+inflation_rate/100)^B$2,0))</f>
        <v>0</v>
      </c>
      <c r="D603" s="213">
        <f t="shared" si="354"/>
        <v>0</v>
      </c>
      <c r="E603" s="213">
        <f t="shared" si="354"/>
        <v>0</v>
      </c>
      <c r="F603" s="213">
        <f t="shared" si="354"/>
        <v>0</v>
      </c>
      <c r="G603" s="213">
        <f t="shared" si="354"/>
        <v>0</v>
      </c>
      <c r="H603" s="213">
        <f t="shared" si="354"/>
        <v>0</v>
      </c>
      <c r="I603" s="213">
        <f t="shared" si="354"/>
        <v>0</v>
      </c>
      <c r="J603" s="213">
        <f t="shared" si="354"/>
        <v>0</v>
      </c>
      <c r="K603" s="213">
        <f t="shared" si="354"/>
        <v>0</v>
      </c>
      <c r="L603" s="213">
        <f t="shared" si="354"/>
        <v>0</v>
      </c>
      <c r="M603" s="213">
        <f t="shared" si="354"/>
        <v>0</v>
      </c>
      <c r="N603" s="213">
        <f t="shared" si="354"/>
        <v>0</v>
      </c>
      <c r="O603" s="213">
        <f t="shared" si="354"/>
        <v>0</v>
      </c>
      <c r="P603" s="213">
        <f t="shared" si="354"/>
        <v>0</v>
      </c>
      <c r="Q603" s="213">
        <f t="shared" si="354"/>
        <v>0</v>
      </c>
      <c r="R603" s="213">
        <f t="shared" si="354"/>
        <v>0</v>
      </c>
      <c r="S603" s="213">
        <f t="shared" si="354"/>
        <v>0</v>
      </c>
      <c r="T603" s="213">
        <f t="shared" si="354"/>
        <v>0</v>
      </c>
      <c r="U603" s="213">
        <f t="shared" si="354"/>
        <v>0</v>
      </c>
      <c r="V603" s="213">
        <f t="shared" si="354"/>
        <v>0</v>
      </c>
      <c r="W603" s="213">
        <f t="shared" si="354"/>
        <v>0</v>
      </c>
      <c r="X603" s="213">
        <f t="shared" si="354"/>
        <v>0</v>
      </c>
      <c r="Y603" s="213">
        <f t="shared" si="354"/>
        <v>0</v>
      </c>
      <c r="Z603" s="213">
        <f t="shared" si="354"/>
        <v>0</v>
      </c>
      <c r="AA603" s="213">
        <f t="shared" si="354"/>
        <v>0</v>
      </c>
      <c r="AB603" s="213">
        <f t="shared" si="354"/>
        <v>0</v>
      </c>
      <c r="AC603" s="213">
        <f t="shared" si="354"/>
        <v>0</v>
      </c>
      <c r="AD603" s="213">
        <f t="shared" si="354"/>
        <v>0</v>
      </c>
      <c r="AE603" s="213">
        <f t="shared" si="354"/>
        <v>0</v>
      </c>
      <c r="AF603" s="213">
        <f t="shared" si="354"/>
        <v>0</v>
      </c>
      <c r="AG603" s="213">
        <f t="shared" si="354"/>
        <v>0</v>
      </c>
      <c r="AH603" s="213">
        <f t="shared" si="354"/>
        <v>0</v>
      </c>
      <c r="AI603" s="213">
        <f t="shared" si="354"/>
        <v>0</v>
      </c>
      <c r="AJ603" s="213">
        <f t="shared" si="354"/>
        <v>0</v>
      </c>
      <c r="AK603" s="213">
        <f t="shared" si="354"/>
        <v>0</v>
      </c>
      <c r="AL603" s="213">
        <f t="shared" si="354"/>
        <v>0</v>
      </c>
      <c r="AM603" s="213">
        <f t="shared" si="354"/>
        <v>0</v>
      </c>
      <c r="AN603" s="213">
        <f t="shared" si="354"/>
        <v>0</v>
      </c>
      <c r="AO603" s="213">
        <f t="shared" si="354"/>
        <v>0</v>
      </c>
      <c r="AP603" s="213">
        <f t="shared" si="354"/>
        <v>0</v>
      </c>
    </row>
    <row r="604" spans="1:42" x14ac:dyDescent="0.2">
      <c r="A604" s="4">
        <f t="shared" si="352"/>
        <v>5</v>
      </c>
      <c r="B604" s="233">
        <f t="shared" si="349"/>
        <v>0</v>
      </c>
      <c r="C604" s="213">
        <f t="shared" ref="C604:AP604" si="355">IF(C$2&gt;analysis_period,0,IF(C$2=equip1_reserve_freq*$A604,equip1_reserve_cost*system_capacity*1000*(1+inflation_rate/100)^B$2,0))</f>
        <v>0</v>
      </c>
      <c r="D604" s="213">
        <f t="shared" si="355"/>
        <v>0</v>
      </c>
      <c r="E604" s="213">
        <f t="shared" si="355"/>
        <v>0</v>
      </c>
      <c r="F604" s="213">
        <f t="shared" si="355"/>
        <v>0</v>
      </c>
      <c r="G604" s="213">
        <f t="shared" si="355"/>
        <v>0</v>
      </c>
      <c r="H604" s="213">
        <f t="shared" si="355"/>
        <v>0</v>
      </c>
      <c r="I604" s="213">
        <f t="shared" si="355"/>
        <v>0</v>
      </c>
      <c r="J604" s="213">
        <f t="shared" si="355"/>
        <v>0</v>
      </c>
      <c r="K604" s="213">
        <f t="shared" si="355"/>
        <v>0</v>
      </c>
      <c r="L604" s="213">
        <f t="shared" si="355"/>
        <v>0</v>
      </c>
      <c r="M604" s="213">
        <f t="shared" si="355"/>
        <v>0</v>
      </c>
      <c r="N604" s="213">
        <f t="shared" si="355"/>
        <v>0</v>
      </c>
      <c r="O604" s="213">
        <f t="shared" si="355"/>
        <v>0</v>
      </c>
      <c r="P604" s="213">
        <f t="shared" si="355"/>
        <v>0</v>
      </c>
      <c r="Q604" s="213">
        <f t="shared" si="355"/>
        <v>0</v>
      </c>
      <c r="R604" s="213">
        <f t="shared" si="355"/>
        <v>0</v>
      </c>
      <c r="S604" s="213">
        <f t="shared" si="355"/>
        <v>0</v>
      </c>
      <c r="T604" s="213">
        <f t="shared" si="355"/>
        <v>0</v>
      </c>
      <c r="U604" s="213">
        <f t="shared" si="355"/>
        <v>0</v>
      </c>
      <c r="V604" s="213">
        <f t="shared" si="355"/>
        <v>0</v>
      </c>
      <c r="W604" s="213">
        <f t="shared" si="355"/>
        <v>0</v>
      </c>
      <c r="X604" s="213">
        <f t="shared" si="355"/>
        <v>0</v>
      </c>
      <c r="Y604" s="213">
        <f t="shared" si="355"/>
        <v>0</v>
      </c>
      <c r="Z604" s="213">
        <f t="shared" si="355"/>
        <v>0</v>
      </c>
      <c r="AA604" s="213">
        <f t="shared" si="355"/>
        <v>0</v>
      </c>
      <c r="AB604" s="213">
        <f t="shared" si="355"/>
        <v>0</v>
      </c>
      <c r="AC604" s="213">
        <f t="shared" si="355"/>
        <v>0</v>
      </c>
      <c r="AD604" s="213">
        <f t="shared" si="355"/>
        <v>0</v>
      </c>
      <c r="AE604" s="213">
        <f t="shared" si="355"/>
        <v>0</v>
      </c>
      <c r="AF604" s="213">
        <f t="shared" si="355"/>
        <v>0</v>
      </c>
      <c r="AG604" s="213">
        <f t="shared" si="355"/>
        <v>0</v>
      </c>
      <c r="AH604" s="213">
        <f t="shared" si="355"/>
        <v>0</v>
      </c>
      <c r="AI604" s="213">
        <f t="shared" si="355"/>
        <v>0</v>
      </c>
      <c r="AJ604" s="213">
        <f t="shared" si="355"/>
        <v>0</v>
      </c>
      <c r="AK604" s="213">
        <f t="shared" si="355"/>
        <v>0</v>
      </c>
      <c r="AL604" s="213">
        <f t="shared" si="355"/>
        <v>0</v>
      </c>
      <c r="AM604" s="213">
        <f t="shared" si="355"/>
        <v>0</v>
      </c>
      <c r="AN604" s="213">
        <f t="shared" si="355"/>
        <v>0</v>
      </c>
      <c r="AO604" s="213">
        <f t="shared" si="355"/>
        <v>0</v>
      </c>
      <c r="AP604" s="213">
        <f t="shared" si="355"/>
        <v>0</v>
      </c>
    </row>
    <row r="605" spans="1:42" x14ac:dyDescent="0.2">
      <c r="A605" s="4">
        <f t="shared" si="352"/>
        <v>6</v>
      </c>
      <c r="B605" s="233">
        <f t="shared" si="349"/>
        <v>0</v>
      </c>
      <c r="C605" s="213">
        <f t="shared" ref="C605:AP605" si="356">IF(C$2&gt;analysis_period,0,IF(C$2=equip1_reserve_freq*$A605,equip1_reserve_cost*system_capacity*1000*(1+inflation_rate/100)^B$2,0))</f>
        <v>0</v>
      </c>
      <c r="D605" s="213">
        <f t="shared" si="356"/>
        <v>0</v>
      </c>
      <c r="E605" s="213">
        <f t="shared" si="356"/>
        <v>0</v>
      </c>
      <c r="F605" s="213">
        <f t="shared" si="356"/>
        <v>0</v>
      </c>
      <c r="G605" s="213">
        <f t="shared" si="356"/>
        <v>0</v>
      </c>
      <c r="H605" s="213">
        <f t="shared" si="356"/>
        <v>0</v>
      </c>
      <c r="I605" s="213">
        <f t="shared" si="356"/>
        <v>0</v>
      </c>
      <c r="J605" s="213">
        <f t="shared" si="356"/>
        <v>0</v>
      </c>
      <c r="K605" s="213">
        <f t="shared" si="356"/>
        <v>0</v>
      </c>
      <c r="L605" s="213">
        <f t="shared" si="356"/>
        <v>0</v>
      </c>
      <c r="M605" s="213">
        <f t="shared" si="356"/>
        <v>0</v>
      </c>
      <c r="N605" s="213">
        <f t="shared" si="356"/>
        <v>0</v>
      </c>
      <c r="O605" s="213">
        <f t="shared" si="356"/>
        <v>0</v>
      </c>
      <c r="P605" s="213">
        <f t="shared" si="356"/>
        <v>0</v>
      </c>
      <c r="Q605" s="213">
        <f t="shared" si="356"/>
        <v>0</v>
      </c>
      <c r="R605" s="213">
        <f t="shared" si="356"/>
        <v>0</v>
      </c>
      <c r="S605" s="213">
        <f t="shared" si="356"/>
        <v>0</v>
      </c>
      <c r="T605" s="213">
        <f t="shared" si="356"/>
        <v>0</v>
      </c>
      <c r="U605" s="213">
        <f t="shared" si="356"/>
        <v>0</v>
      </c>
      <c r="V605" s="213">
        <f t="shared" si="356"/>
        <v>0</v>
      </c>
      <c r="W605" s="213">
        <f t="shared" si="356"/>
        <v>0</v>
      </c>
      <c r="X605" s="213">
        <f t="shared" si="356"/>
        <v>0</v>
      </c>
      <c r="Y605" s="213">
        <f t="shared" si="356"/>
        <v>0</v>
      </c>
      <c r="Z605" s="213">
        <f t="shared" si="356"/>
        <v>0</v>
      </c>
      <c r="AA605" s="213">
        <f t="shared" si="356"/>
        <v>0</v>
      </c>
      <c r="AB605" s="213">
        <f t="shared" si="356"/>
        <v>0</v>
      </c>
      <c r="AC605" s="213">
        <f t="shared" si="356"/>
        <v>0</v>
      </c>
      <c r="AD605" s="213">
        <f t="shared" si="356"/>
        <v>0</v>
      </c>
      <c r="AE605" s="213">
        <f t="shared" si="356"/>
        <v>0</v>
      </c>
      <c r="AF605" s="213">
        <f t="shared" si="356"/>
        <v>0</v>
      </c>
      <c r="AG605" s="213">
        <f t="shared" si="356"/>
        <v>0</v>
      </c>
      <c r="AH605" s="213">
        <f t="shared" si="356"/>
        <v>0</v>
      </c>
      <c r="AI605" s="213">
        <f t="shared" si="356"/>
        <v>0</v>
      </c>
      <c r="AJ605" s="213">
        <f t="shared" si="356"/>
        <v>0</v>
      </c>
      <c r="AK605" s="213">
        <f t="shared" si="356"/>
        <v>0</v>
      </c>
      <c r="AL605" s="213">
        <f t="shared" si="356"/>
        <v>0</v>
      </c>
      <c r="AM605" s="213">
        <f t="shared" si="356"/>
        <v>0</v>
      </c>
      <c r="AN605" s="213">
        <f t="shared" si="356"/>
        <v>0</v>
      </c>
      <c r="AO605" s="213">
        <f t="shared" si="356"/>
        <v>0</v>
      </c>
      <c r="AP605" s="213">
        <f t="shared" si="356"/>
        <v>0</v>
      </c>
    </row>
    <row r="606" spans="1:42" x14ac:dyDescent="0.2">
      <c r="A606" s="4">
        <f t="shared" si="352"/>
        <v>7</v>
      </c>
      <c r="B606" s="233">
        <f t="shared" si="349"/>
        <v>0</v>
      </c>
      <c r="C606" s="213">
        <f t="shared" ref="C606:AP606" si="357">IF(C$2&gt;analysis_period,0,IF(C$2=equip1_reserve_freq*$A606,equip1_reserve_cost*system_capacity*1000*(1+inflation_rate/100)^B$2,0))</f>
        <v>0</v>
      </c>
      <c r="D606" s="213">
        <f t="shared" si="357"/>
        <v>0</v>
      </c>
      <c r="E606" s="213">
        <f t="shared" si="357"/>
        <v>0</v>
      </c>
      <c r="F606" s="213">
        <f t="shared" si="357"/>
        <v>0</v>
      </c>
      <c r="G606" s="213">
        <f t="shared" si="357"/>
        <v>0</v>
      </c>
      <c r="H606" s="213">
        <f t="shared" si="357"/>
        <v>0</v>
      </c>
      <c r="I606" s="213">
        <f t="shared" si="357"/>
        <v>0</v>
      </c>
      <c r="J606" s="213">
        <f t="shared" si="357"/>
        <v>0</v>
      </c>
      <c r="K606" s="213">
        <f t="shared" si="357"/>
        <v>0</v>
      </c>
      <c r="L606" s="213">
        <f t="shared" si="357"/>
        <v>0</v>
      </c>
      <c r="M606" s="213">
        <f t="shared" si="357"/>
        <v>0</v>
      </c>
      <c r="N606" s="213">
        <f t="shared" si="357"/>
        <v>0</v>
      </c>
      <c r="O606" s="213">
        <f t="shared" si="357"/>
        <v>0</v>
      </c>
      <c r="P606" s="213">
        <f t="shared" si="357"/>
        <v>0</v>
      </c>
      <c r="Q606" s="213">
        <f t="shared" si="357"/>
        <v>0</v>
      </c>
      <c r="R606" s="213">
        <f t="shared" si="357"/>
        <v>0</v>
      </c>
      <c r="S606" s="213">
        <f t="shared" si="357"/>
        <v>0</v>
      </c>
      <c r="T606" s="213">
        <f t="shared" si="357"/>
        <v>0</v>
      </c>
      <c r="U606" s="213">
        <f t="shared" si="357"/>
        <v>0</v>
      </c>
      <c r="V606" s="213">
        <f t="shared" si="357"/>
        <v>0</v>
      </c>
      <c r="W606" s="213">
        <f t="shared" si="357"/>
        <v>0</v>
      </c>
      <c r="X606" s="213">
        <f t="shared" si="357"/>
        <v>0</v>
      </c>
      <c r="Y606" s="213">
        <f t="shared" si="357"/>
        <v>0</v>
      </c>
      <c r="Z606" s="213">
        <f t="shared" si="357"/>
        <v>0</v>
      </c>
      <c r="AA606" s="213">
        <f t="shared" si="357"/>
        <v>0</v>
      </c>
      <c r="AB606" s="213">
        <f t="shared" si="357"/>
        <v>0</v>
      </c>
      <c r="AC606" s="213">
        <f t="shared" si="357"/>
        <v>0</v>
      </c>
      <c r="AD606" s="213">
        <f t="shared" si="357"/>
        <v>0</v>
      </c>
      <c r="AE606" s="213">
        <f t="shared" si="357"/>
        <v>0</v>
      </c>
      <c r="AF606" s="213">
        <f t="shared" si="357"/>
        <v>0</v>
      </c>
      <c r="AG606" s="213">
        <f t="shared" si="357"/>
        <v>0</v>
      </c>
      <c r="AH606" s="213">
        <f t="shared" si="357"/>
        <v>0</v>
      </c>
      <c r="AI606" s="213">
        <f t="shared" si="357"/>
        <v>0</v>
      </c>
      <c r="AJ606" s="213">
        <f t="shared" si="357"/>
        <v>0</v>
      </c>
      <c r="AK606" s="213">
        <f t="shared" si="357"/>
        <v>0</v>
      </c>
      <c r="AL606" s="213">
        <f t="shared" si="357"/>
        <v>0</v>
      </c>
      <c r="AM606" s="213">
        <f t="shared" si="357"/>
        <v>0</v>
      </c>
      <c r="AN606" s="213">
        <f t="shared" si="357"/>
        <v>0</v>
      </c>
      <c r="AO606" s="213">
        <f t="shared" si="357"/>
        <v>0</v>
      </c>
      <c r="AP606" s="213">
        <f t="shared" si="357"/>
        <v>0</v>
      </c>
    </row>
    <row r="607" spans="1:42" x14ac:dyDescent="0.2">
      <c r="A607" s="4">
        <f t="shared" si="352"/>
        <v>8</v>
      </c>
      <c r="B607" s="233">
        <f t="shared" si="349"/>
        <v>0</v>
      </c>
      <c r="C607" s="213">
        <f t="shared" ref="C607:AP607" si="358">IF(C$2&gt;analysis_period,0,IF(C$2=equip1_reserve_freq*$A607,equip1_reserve_cost*system_capacity*1000*(1+inflation_rate/100)^B$2,0))</f>
        <v>0</v>
      </c>
      <c r="D607" s="213">
        <f t="shared" si="358"/>
        <v>0</v>
      </c>
      <c r="E607" s="213">
        <f t="shared" si="358"/>
        <v>0</v>
      </c>
      <c r="F607" s="213">
        <f t="shared" si="358"/>
        <v>0</v>
      </c>
      <c r="G607" s="213">
        <f t="shared" si="358"/>
        <v>0</v>
      </c>
      <c r="H607" s="213">
        <f t="shared" si="358"/>
        <v>0</v>
      </c>
      <c r="I607" s="213">
        <f t="shared" si="358"/>
        <v>0</v>
      </c>
      <c r="J607" s="213">
        <f t="shared" si="358"/>
        <v>0</v>
      </c>
      <c r="K607" s="213">
        <f t="shared" si="358"/>
        <v>0</v>
      </c>
      <c r="L607" s="213">
        <f t="shared" si="358"/>
        <v>0</v>
      </c>
      <c r="M607" s="213">
        <f t="shared" si="358"/>
        <v>0</v>
      </c>
      <c r="N607" s="213">
        <f t="shared" si="358"/>
        <v>0</v>
      </c>
      <c r="O607" s="213">
        <f t="shared" si="358"/>
        <v>0</v>
      </c>
      <c r="P607" s="213">
        <f t="shared" si="358"/>
        <v>0</v>
      </c>
      <c r="Q607" s="213">
        <f t="shared" si="358"/>
        <v>0</v>
      </c>
      <c r="R607" s="213">
        <f t="shared" si="358"/>
        <v>0</v>
      </c>
      <c r="S607" s="213">
        <f t="shared" si="358"/>
        <v>0</v>
      </c>
      <c r="T607" s="213">
        <f t="shared" si="358"/>
        <v>0</v>
      </c>
      <c r="U607" s="213">
        <f t="shared" si="358"/>
        <v>0</v>
      </c>
      <c r="V607" s="213">
        <f t="shared" si="358"/>
        <v>0</v>
      </c>
      <c r="W607" s="213">
        <f t="shared" si="358"/>
        <v>0</v>
      </c>
      <c r="X607" s="213">
        <f t="shared" si="358"/>
        <v>0</v>
      </c>
      <c r="Y607" s="213">
        <f t="shared" si="358"/>
        <v>0</v>
      </c>
      <c r="Z607" s="213">
        <f t="shared" si="358"/>
        <v>0</v>
      </c>
      <c r="AA607" s="213">
        <f t="shared" si="358"/>
        <v>0</v>
      </c>
      <c r="AB607" s="213">
        <f t="shared" si="358"/>
        <v>0</v>
      </c>
      <c r="AC607" s="213">
        <f t="shared" si="358"/>
        <v>0</v>
      </c>
      <c r="AD607" s="213">
        <f t="shared" si="358"/>
        <v>0</v>
      </c>
      <c r="AE607" s="213">
        <f t="shared" si="358"/>
        <v>0</v>
      </c>
      <c r="AF607" s="213">
        <f t="shared" si="358"/>
        <v>0</v>
      </c>
      <c r="AG607" s="213">
        <f t="shared" si="358"/>
        <v>0</v>
      </c>
      <c r="AH607" s="213">
        <f t="shared" si="358"/>
        <v>0</v>
      </c>
      <c r="AI607" s="213">
        <f t="shared" si="358"/>
        <v>0</v>
      </c>
      <c r="AJ607" s="213">
        <f t="shared" si="358"/>
        <v>0</v>
      </c>
      <c r="AK607" s="213">
        <f t="shared" si="358"/>
        <v>0</v>
      </c>
      <c r="AL607" s="213">
        <f t="shared" si="358"/>
        <v>0</v>
      </c>
      <c r="AM607" s="213">
        <f t="shared" si="358"/>
        <v>0</v>
      </c>
      <c r="AN607" s="213">
        <f t="shared" si="358"/>
        <v>0</v>
      </c>
      <c r="AO607" s="213">
        <f t="shared" si="358"/>
        <v>0</v>
      </c>
      <c r="AP607" s="213">
        <f t="shared" si="358"/>
        <v>0</v>
      </c>
    </row>
    <row r="608" spans="1:42" x14ac:dyDescent="0.2">
      <c r="A608" s="4">
        <f>A607+1</f>
        <v>9</v>
      </c>
      <c r="B608" s="233">
        <f t="shared" si="349"/>
        <v>0</v>
      </c>
      <c r="C608" s="213">
        <f t="shared" ref="C608:AP608" si="359">IF(C$2&gt;analysis_period,0,IF(C$2=equip1_reserve_freq*$A608,equip1_reserve_cost*system_capacity*1000*(1+inflation_rate/100)^B$2,0))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si="352"/>
        <v>10</v>
      </c>
      <c r="B609" s="233">
        <f t="shared" si="349"/>
        <v>0</v>
      </c>
      <c r="C609" s="213">
        <f t="shared" ref="C609:AP609" si="360">IF(C$2&gt;analysis_period,0,IF(C$2=equip1_reserve_freq*$A609,equip1_reserve_cost*system_capacity*1000*(1+inflation_rate/100)^B$2,0))</f>
        <v>0</v>
      </c>
      <c r="D609" s="213">
        <f t="shared" si="360"/>
        <v>0</v>
      </c>
      <c r="E609" s="213">
        <f t="shared" si="360"/>
        <v>0</v>
      </c>
      <c r="F609" s="213">
        <f t="shared" si="360"/>
        <v>0</v>
      </c>
      <c r="G609" s="213">
        <f t="shared" si="360"/>
        <v>0</v>
      </c>
      <c r="H609" s="213">
        <f t="shared" si="360"/>
        <v>0</v>
      </c>
      <c r="I609" s="213">
        <f t="shared" si="360"/>
        <v>0</v>
      </c>
      <c r="J609" s="213">
        <f t="shared" si="360"/>
        <v>0</v>
      </c>
      <c r="K609" s="213">
        <f t="shared" si="360"/>
        <v>0</v>
      </c>
      <c r="L609" s="213">
        <f t="shared" si="360"/>
        <v>0</v>
      </c>
      <c r="M609" s="213">
        <f t="shared" si="360"/>
        <v>0</v>
      </c>
      <c r="N609" s="213">
        <f t="shared" si="360"/>
        <v>0</v>
      </c>
      <c r="O609" s="213">
        <f t="shared" si="360"/>
        <v>0</v>
      </c>
      <c r="P609" s="213">
        <f t="shared" si="360"/>
        <v>0</v>
      </c>
      <c r="Q609" s="213">
        <f t="shared" si="360"/>
        <v>0</v>
      </c>
      <c r="R609" s="213">
        <f t="shared" si="360"/>
        <v>0</v>
      </c>
      <c r="S609" s="213">
        <f t="shared" si="360"/>
        <v>0</v>
      </c>
      <c r="T609" s="213">
        <f t="shared" si="360"/>
        <v>0</v>
      </c>
      <c r="U609" s="213">
        <f t="shared" si="360"/>
        <v>0</v>
      </c>
      <c r="V609" s="213">
        <f t="shared" si="360"/>
        <v>0</v>
      </c>
      <c r="W609" s="213">
        <f t="shared" si="360"/>
        <v>0</v>
      </c>
      <c r="X609" s="213">
        <f t="shared" si="360"/>
        <v>0</v>
      </c>
      <c r="Y609" s="213">
        <f t="shared" si="360"/>
        <v>0</v>
      </c>
      <c r="Z609" s="213">
        <f t="shared" si="360"/>
        <v>0</v>
      </c>
      <c r="AA609" s="213">
        <f t="shared" si="360"/>
        <v>0</v>
      </c>
      <c r="AB609" s="213">
        <f t="shared" si="360"/>
        <v>0</v>
      </c>
      <c r="AC609" s="213">
        <f t="shared" si="360"/>
        <v>0</v>
      </c>
      <c r="AD609" s="213">
        <f t="shared" si="360"/>
        <v>0</v>
      </c>
      <c r="AE609" s="213">
        <f t="shared" si="360"/>
        <v>0</v>
      </c>
      <c r="AF609" s="213">
        <f t="shared" si="360"/>
        <v>0</v>
      </c>
      <c r="AG609" s="213">
        <f t="shared" si="360"/>
        <v>0</v>
      </c>
      <c r="AH609" s="213">
        <f t="shared" si="360"/>
        <v>0</v>
      </c>
      <c r="AI609" s="213">
        <f t="shared" si="360"/>
        <v>0</v>
      </c>
      <c r="AJ609" s="213">
        <f t="shared" si="360"/>
        <v>0</v>
      </c>
      <c r="AK609" s="213">
        <f t="shared" si="360"/>
        <v>0</v>
      </c>
      <c r="AL609" s="213">
        <f t="shared" si="360"/>
        <v>0</v>
      </c>
      <c r="AM609" s="213">
        <f t="shared" si="360"/>
        <v>0</v>
      </c>
      <c r="AN609" s="213">
        <f t="shared" si="360"/>
        <v>0</v>
      </c>
      <c r="AO609" s="213">
        <f t="shared" si="360"/>
        <v>0</v>
      </c>
      <c r="AP609" s="213">
        <f t="shared" si="360"/>
        <v>0</v>
      </c>
    </row>
    <row r="610" spans="1:42" x14ac:dyDescent="0.2">
      <c r="A610" s="37" t="s">
        <v>13</v>
      </c>
      <c r="B610" s="28"/>
      <c r="C610" s="217">
        <f>SUM(C600:C609)</f>
        <v>0</v>
      </c>
      <c r="D610" s="217">
        <f t="shared" ref="D610:AD610" si="361">SUM(D600:D609)</f>
        <v>0</v>
      </c>
      <c r="E610" s="217">
        <f t="shared" si="361"/>
        <v>0</v>
      </c>
      <c r="F610" s="217">
        <f t="shared" si="361"/>
        <v>0</v>
      </c>
      <c r="G610" s="217">
        <f t="shared" si="361"/>
        <v>0</v>
      </c>
      <c r="H610" s="217">
        <f t="shared" si="361"/>
        <v>0</v>
      </c>
      <c r="I610" s="217">
        <f t="shared" si="361"/>
        <v>0</v>
      </c>
      <c r="J610" s="217">
        <f t="shared" si="361"/>
        <v>0</v>
      </c>
      <c r="K610" s="217">
        <f t="shared" si="361"/>
        <v>0</v>
      </c>
      <c r="L610" s="217">
        <f t="shared" si="361"/>
        <v>0</v>
      </c>
      <c r="M610" s="217">
        <f t="shared" si="361"/>
        <v>0</v>
      </c>
      <c r="N610" s="217">
        <f t="shared" si="361"/>
        <v>0</v>
      </c>
      <c r="O610" s="217">
        <f t="shared" si="361"/>
        <v>0</v>
      </c>
      <c r="P610" s="217">
        <f t="shared" si="361"/>
        <v>0</v>
      </c>
      <c r="Q610" s="217">
        <f t="shared" si="361"/>
        <v>0</v>
      </c>
      <c r="R610" s="217">
        <f t="shared" si="361"/>
        <v>0</v>
      </c>
      <c r="S610" s="217">
        <f t="shared" si="361"/>
        <v>0</v>
      </c>
      <c r="T610" s="217">
        <f t="shared" si="361"/>
        <v>0</v>
      </c>
      <c r="U610" s="217">
        <f t="shared" si="361"/>
        <v>0</v>
      </c>
      <c r="V610" s="217">
        <f t="shared" si="361"/>
        <v>0</v>
      </c>
      <c r="W610" s="217">
        <f t="shared" si="361"/>
        <v>0</v>
      </c>
      <c r="X610" s="217">
        <f t="shared" si="361"/>
        <v>0</v>
      </c>
      <c r="Y610" s="217">
        <f t="shared" si="361"/>
        <v>0</v>
      </c>
      <c r="Z610" s="217">
        <f t="shared" si="361"/>
        <v>0</v>
      </c>
      <c r="AA610" s="217">
        <f t="shared" si="361"/>
        <v>0</v>
      </c>
      <c r="AB610" s="217">
        <f t="shared" si="361"/>
        <v>0</v>
      </c>
      <c r="AC610" s="217">
        <f t="shared" si="361"/>
        <v>0</v>
      </c>
      <c r="AD610" s="217">
        <f t="shared" si="361"/>
        <v>0</v>
      </c>
      <c r="AE610" s="217">
        <f t="shared" ref="AE610" si="362">SUM(AE600:AE609)</f>
        <v>0</v>
      </c>
      <c r="AF610" s="217">
        <f t="shared" ref="AF610:AP610" si="363">SUM(AF600:AF609)</f>
        <v>0</v>
      </c>
      <c r="AG610" s="217">
        <f t="shared" si="363"/>
        <v>0</v>
      </c>
      <c r="AH610" s="217">
        <f t="shared" si="363"/>
        <v>0</v>
      </c>
      <c r="AI610" s="217">
        <f t="shared" si="363"/>
        <v>0</v>
      </c>
      <c r="AJ610" s="217">
        <f t="shared" si="363"/>
        <v>0</v>
      </c>
      <c r="AK610" s="217">
        <f t="shared" si="363"/>
        <v>0</v>
      </c>
      <c r="AL610" s="217">
        <f t="shared" si="363"/>
        <v>0</v>
      </c>
      <c r="AM610" s="217">
        <f t="shared" si="363"/>
        <v>0</v>
      </c>
      <c r="AN610" s="217">
        <f t="shared" si="363"/>
        <v>0</v>
      </c>
      <c r="AO610" s="217">
        <f t="shared" si="363"/>
        <v>0</v>
      </c>
      <c r="AP610" s="217">
        <f t="shared" si="363"/>
        <v>0</v>
      </c>
    </row>
    <row r="611" spans="1:42" x14ac:dyDescent="0.2">
      <c r="A611" s="4" t="s">
        <v>316</v>
      </c>
      <c r="B611" s="20"/>
      <c r="C611" s="20"/>
      <c r="D611" s="20"/>
      <c r="E611" s="20"/>
      <c r="F611" s="20"/>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4">
        <v>1</v>
      </c>
      <c r="B612" s="233">
        <f t="shared" ref="B612:B621" si="364">SUM(C612:AP612)</f>
        <v>0</v>
      </c>
      <c r="C612" s="217">
        <f t="shared" ref="C612:AP612" si="365">IF(C$2&lt;=equip1_reserve_freq*$A$600,$B$600/(equip1_reserve_freq),0)</f>
        <v>0</v>
      </c>
      <c r="D612" s="217">
        <f t="shared" si="365"/>
        <v>0</v>
      </c>
      <c r="E612" s="217">
        <f t="shared" si="365"/>
        <v>0</v>
      </c>
      <c r="F612" s="217">
        <f t="shared" si="365"/>
        <v>0</v>
      </c>
      <c r="G612" s="217">
        <f t="shared" si="365"/>
        <v>0</v>
      </c>
      <c r="H612" s="217">
        <f t="shared" si="365"/>
        <v>0</v>
      </c>
      <c r="I612" s="217">
        <f t="shared" si="365"/>
        <v>0</v>
      </c>
      <c r="J612" s="217">
        <f t="shared" si="365"/>
        <v>0</v>
      </c>
      <c r="K612" s="217">
        <f t="shared" si="365"/>
        <v>0</v>
      </c>
      <c r="L612" s="217">
        <f t="shared" si="365"/>
        <v>0</v>
      </c>
      <c r="M612" s="217">
        <f t="shared" si="365"/>
        <v>0</v>
      </c>
      <c r="N612" s="217">
        <f t="shared" si="365"/>
        <v>0</v>
      </c>
      <c r="O612" s="217">
        <f t="shared" si="365"/>
        <v>0</v>
      </c>
      <c r="P612" s="217">
        <f t="shared" si="365"/>
        <v>0</v>
      </c>
      <c r="Q612" s="217">
        <f t="shared" si="365"/>
        <v>0</v>
      </c>
      <c r="R612" s="217">
        <f t="shared" si="365"/>
        <v>0</v>
      </c>
      <c r="S612" s="217">
        <f t="shared" si="365"/>
        <v>0</v>
      </c>
      <c r="T612" s="217">
        <f t="shared" si="365"/>
        <v>0</v>
      </c>
      <c r="U612" s="217">
        <f t="shared" si="365"/>
        <v>0</v>
      </c>
      <c r="V612" s="217">
        <f t="shared" si="365"/>
        <v>0</v>
      </c>
      <c r="W612" s="217">
        <f t="shared" si="365"/>
        <v>0</v>
      </c>
      <c r="X612" s="217">
        <f t="shared" si="365"/>
        <v>0</v>
      </c>
      <c r="Y612" s="217">
        <f t="shared" si="365"/>
        <v>0</v>
      </c>
      <c r="Z612" s="217">
        <f t="shared" si="365"/>
        <v>0</v>
      </c>
      <c r="AA612" s="217">
        <f t="shared" si="365"/>
        <v>0</v>
      </c>
      <c r="AB612" s="217">
        <f t="shared" si="365"/>
        <v>0</v>
      </c>
      <c r="AC612" s="217">
        <f t="shared" si="365"/>
        <v>0</v>
      </c>
      <c r="AD612" s="217">
        <f t="shared" si="365"/>
        <v>0</v>
      </c>
      <c r="AE612" s="217">
        <f t="shared" si="365"/>
        <v>0</v>
      </c>
      <c r="AF612" s="217">
        <f t="shared" si="365"/>
        <v>0</v>
      </c>
      <c r="AG612" s="217">
        <f t="shared" si="365"/>
        <v>0</v>
      </c>
      <c r="AH612" s="217">
        <f t="shared" si="365"/>
        <v>0</v>
      </c>
      <c r="AI612" s="217">
        <f t="shared" si="365"/>
        <v>0</v>
      </c>
      <c r="AJ612" s="217">
        <f t="shared" si="365"/>
        <v>0</v>
      </c>
      <c r="AK612" s="217">
        <f t="shared" si="365"/>
        <v>0</v>
      </c>
      <c r="AL612" s="217">
        <f t="shared" si="365"/>
        <v>0</v>
      </c>
      <c r="AM612" s="217">
        <f t="shared" si="365"/>
        <v>0</v>
      </c>
      <c r="AN612" s="217">
        <f t="shared" si="365"/>
        <v>0</v>
      </c>
      <c r="AO612" s="217">
        <f t="shared" si="365"/>
        <v>0</v>
      </c>
      <c r="AP612" s="217">
        <f t="shared" si="365"/>
        <v>0</v>
      </c>
    </row>
    <row r="613" spans="1:42" x14ac:dyDescent="0.2">
      <c r="A613" s="4">
        <f>A612+1</f>
        <v>2</v>
      </c>
      <c r="B613" s="233">
        <f t="shared" si="364"/>
        <v>0</v>
      </c>
      <c r="C613" s="235">
        <f t="shared" ref="C613:AP613" si="366">IF(AND(C$2&gt;equip1_reserve_freq*$A600,C$2&lt;=equip1_reserve_freq*$A601),$B601/(equip1_reserve_freq),0)</f>
        <v>0</v>
      </c>
      <c r="D613" s="213">
        <f t="shared" si="366"/>
        <v>0</v>
      </c>
      <c r="E613" s="213">
        <f t="shared" si="366"/>
        <v>0</v>
      </c>
      <c r="F613" s="213">
        <f t="shared" si="366"/>
        <v>0</v>
      </c>
      <c r="G613" s="213">
        <f t="shared" si="366"/>
        <v>0</v>
      </c>
      <c r="H613" s="213">
        <f t="shared" si="366"/>
        <v>0</v>
      </c>
      <c r="I613" s="213">
        <f t="shared" si="366"/>
        <v>0</v>
      </c>
      <c r="J613" s="213">
        <f t="shared" si="366"/>
        <v>0</v>
      </c>
      <c r="K613" s="213">
        <f t="shared" si="366"/>
        <v>0</v>
      </c>
      <c r="L613" s="213">
        <f t="shared" si="366"/>
        <v>0</v>
      </c>
      <c r="M613" s="213">
        <f t="shared" si="366"/>
        <v>0</v>
      </c>
      <c r="N613" s="213">
        <f t="shared" si="366"/>
        <v>0</v>
      </c>
      <c r="O613" s="213">
        <f t="shared" si="366"/>
        <v>0</v>
      </c>
      <c r="P613" s="213">
        <f t="shared" si="366"/>
        <v>0</v>
      </c>
      <c r="Q613" s="213">
        <f t="shared" si="366"/>
        <v>0</v>
      </c>
      <c r="R613" s="213">
        <f t="shared" si="366"/>
        <v>0</v>
      </c>
      <c r="S613" s="213">
        <f t="shared" si="366"/>
        <v>0</v>
      </c>
      <c r="T613" s="213">
        <f t="shared" si="366"/>
        <v>0</v>
      </c>
      <c r="U613" s="213">
        <f t="shared" si="366"/>
        <v>0</v>
      </c>
      <c r="V613" s="213">
        <f t="shared" si="366"/>
        <v>0</v>
      </c>
      <c r="W613" s="213">
        <f t="shared" si="366"/>
        <v>0</v>
      </c>
      <c r="X613" s="213">
        <f t="shared" si="366"/>
        <v>0</v>
      </c>
      <c r="Y613" s="213">
        <f t="shared" si="366"/>
        <v>0</v>
      </c>
      <c r="Z613" s="213">
        <f t="shared" si="366"/>
        <v>0</v>
      </c>
      <c r="AA613" s="213">
        <f t="shared" si="366"/>
        <v>0</v>
      </c>
      <c r="AB613" s="213">
        <f t="shared" si="366"/>
        <v>0</v>
      </c>
      <c r="AC613" s="213">
        <f t="shared" si="366"/>
        <v>0</v>
      </c>
      <c r="AD613" s="213">
        <f t="shared" si="366"/>
        <v>0</v>
      </c>
      <c r="AE613" s="213">
        <f t="shared" si="366"/>
        <v>0</v>
      </c>
      <c r="AF613" s="213">
        <f t="shared" si="366"/>
        <v>0</v>
      </c>
      <c r="AG613" s="213">
        <f t="shared" si="366"/>
        <v>0</v>
      </c>
      <c r="AH613" s="213">
        <f t="shared" si="366"/>
        <v>0</v>
      </c>
      <c r="AI613" s="213">
        <f t="shared" si="366"/>
        <v>0</v>
      </c>
      <c r="AJ613" s="213">
        <f t="shared" si="366"/>
        <v>0</v>
      </c>
      <c r="AK613" s="213">
        <f t="shared" si="366"/>
        <v>0</v>
      </c>
      <c r="AL613" s="213">
        <f t="shared" si="366"/>
        <v>0</v>
      </c>
      <c r="AM613" s="213">
        <f t="shared" si="366"/>
        <v>0</v>
      </c>
      <c r="AN613" s="213">
        <f t="shared" si="366"/>
        <v>0</v>
      </c>
      <c r="AO613" s="213">
        <f t="shared" si="366"/>
        <v>0</v>
      </c>
      <c r="AP613" s="213">
        <f t="shared" si="366"/>
        <v>0</v>
      </c>
    </row>
    <row r="614" spans="1:42" x14ac:dyDescent="0.2">
      <c r="A614" s="4">
        <f t="shared" ref="A614:A619" si="367">A613+1</f>
        <v>3</v>
      </c>
      <c r="B614" s="233">
        <f t="shared" si="364"/>
        <v>0</v>
      </c>
      <c r="C614" s="235">
        <f t="shared" ref="C614:AP614" si="368">IF(AND(C$2&gt;equip1_reserve_freq*$A601,C$2&lt;=equip1_reserve_freq*$A602),$B602/(equip1_reserve_freq),0)</f>
        <v>0</v>
      </c>
      <c r="D614" s="213">
        <f t="shared" si="368"/>
        <v>0</v>
      </c>
      <c r="E614" s="213">
        <f t="shared" si="368"/>
        <v>0</v>
      </c>
      <c r="F614" s="213">
        <f t="shared" si="368"/>
        <v>0</v>
      </c>
      <c r="G614" s="213">
        <f t="shared" si="368"/>
        <v>0</v>
      </c>
      <c r="H614" s="213">
        <f t="shared" si="368"/>
        <v>0</v>
      </c>
      <c r="I614" s="213">
        <f t="shared" si="368"/>
        <v>0</v>
      </c>
      <c r="J614" s="213">
        <f t="shared" si="368"/>
        <v>0</v>
      </c>
      <c r="K614" s="213">
        <f t="shared" si="368"/>
        <v>0</v>
      </c>
      <c r="L614" s="213">
        <f t="shared" si="368"/>
        <v>0</v>
      </c>
      <c r="M614" s="213">
        <f t="shared" si="368"/>
        <v>0</v>
      </c>
      <c r="N614" s="213">
        <f t="shared" si="368"/>
        <v>0</v>
      </c>
      <c r="O614" s="213">
        <f t="shared" si="368"/>
        <v>0</v>
      </c>
      <c r="P614" s="213">
        <f t="shared" si="368"/>
        <v>0</v>
      </c>
      <c r="Q614" s="213">
        <f t="shared" si="368"/>
        <v>0</v>
      </c>
      <c r="R614" s="213">
        <f t="shared" si="368"/>
        <v>0</v>
      </c>
      <c r="S614" s="213">
        <f t="shared" si="368"/>
        <v>0</v>
      </c>
      <c r="T614" s="213">
        <f t="shared" si="368"/>
        <v>0</v>
      </c>
      <c r="U614" s="213">
        <f t="shared" si="368"/>
        <v>0</v>
      </c>
      <c r="V614" s="213">
        <f t="shared" si="368"/>
        <v>0</v>
      </c>
      <c r="W614" s="213">
        <f t="shared" si="368"/>
        <v>0</v>
      </c>
      <c r="X614" s="213">
        <f t="shared" si="368"/>
        <v>0</v>
      </c>
      <c r="Y614" s="213">
        <f t="shared" si="368"/>
        <v>0</v>
      </c>
      <c r="Z614" s="213">
        <f t="shared" si="368"/>
        <v>0</v>
      </c>
      <c r="AA614" s="213">
        <f t="shared" si="368"/>
        <v>0</v>
      </c>
      <c r="AB614" s="213">
        <f t="shared" si="368"/>
        <v>0</v>
      </c>
      <c r="AC614" s="213">
        <f t="shared" si="368"/>
        <v>0</v>
      </c>
      <c r="AD614" s="213">
        <f t="shared" si="368"/>
        <v>0</v>
      </c>
      <c r="AE614" s="213">
        <f t="shared" si="368"/>
        <v>0</v>
      </c>
      <c r="AF614" s="213">
        <f t="shared" si="368"/>
        <v>0</v>
      </c>
      <c r="AG614" s="213">
        <f t="shared" si="368"/>
        <v>0</v>
      </c>
      <c r="AH614" s="213">
        <f t="shared" si="368"/>
        <v>0</v>
      </c>
      <c r="AI614" s="213">
        <f t="shared" si="368"/>
        <v>0</v>
      </c>
      <c r="AJ614" s="213">
        <f t="shared" si="368"/>
        <v>0</v>
      </c>
      <c r="AK614" s="213">
        <f t="shared" si="368"/>
        <v>0</v>
      </c>
      <c r="AL614" s="213">
        <f t="shared" si="368"/>
        <v>0</v>
      </c>
      <c r="AM614" s="213">
        <f t="shared" si="368"/>
        <v>0</v>
      </c>
      <c r="AN614" s="213">
        <f t="shared" si="368"/>
        <v>0</v>
      </c>
      <c r="AO614" s="213">
        <f t="shared" si="368"/>
        <v>0</v>
      </c>
      <c r="AP614" s="213">
        <f t="shared" si="368"/>
        <v>0</v>
      </c>
    </row>
    <row r="615" spans="1:42" x14ac:dyDescent="0.2">
      <c r="A615" s="4">
        <f t="shared" si="367"/>
        <v>4</v>
      </c>
      <c r="B615" s="233">
        <f t="shared" si="364"/>
        <v>0</v>
      </c>
      <c r="C615" s="235">
        <f t="shared" ref="C615:AP615" si="369">IF(AND(C$2&gt;equip1_reserve_freq*$A602,C$2&lt;=equip1_reserve_freq*$A603),$B603/(equip1_reserve_freq),0)</f>
        <v>0</v>
      </c>
      <c r="D615" s="213">
        <f t="shared" si="369"/>
        <v>0</v>
      </c>
      <c r="E615" s="213">
        <f t="shared" si="369"/>
        <v>0</v>
      </c>
      <c r="F615" s="213">
        <f t="shared" si="369"/>
        <v>0</v>
      </c>
      <c r="G615" s="213">
        <f t="shared" si="369"/>
        <v>0</v>
      </c>
      <c r="H615" s="213">
        <f t="shared" si="369"/>
        <v>0</v>
      </c>
      <c r="I615" s="213">
        <f t="shared" si="369"/>
        <v>0</v>
      </c>
      <c r="J615" s="213">
        <f t="shared" si="369"/>
        <v>0</v>
      </c>
      <c r="K615" s="213">
        <f t="shared" si="369"/>
        <v>0</v>
      </c>
      <c r="L615" s="213">
        <f t="shared" si="369"/>
        <v>0</v>
      </c>
      <c r="M615" s="213">
        <f t="shared" si="369"/>
        <v>0</v>
      </c>
      <c r="N615" s="213">
        <f t="shared" si="369"/>
        <v>0</v>
      </c>
      <c r="O615" s="213">
        <f t="shared" si="369"/>
        <v>0</v>
      </c>
      <c r="P615" s="213">
        <f t="shared" si="369"/>
        <v>0</v>
      </c>
      <c r="Q615" s="213">
        <f t="shared" si="369"/>
        <v>0</v>
      </c>
      <c r="R615" s="213">
        <f t="shared" si="369"/>
        <v>0</v>
      </c>
      <c r="S615" s="213">
        <f t="shared" si="369"/>
        <v>0</v>
      </c>
      <c r="T615" s="213">
        <f t="shared" si="369"/>
        <v>0</v>
      </c>
      <c r="U615" s="213">
        <f t="shared" si="369"/>
        <v>0</v>
      </c>
      <c r="V615" s="213">
        <f t="shared" si="369"/>
        <v>0</v>
      </c>
      <c r="W615" s="213">
        <f t="shared" si="369"/>
        <v>0</v>
      </c>
      <c r="X615" s="213">
        <f t="shared" si="369"/>
        <v>0</v>
      </c>
      <c r="Y615" s="213">
        <f t="shared" si="369"/>
        <v>0</v>
      </c>
      <c r="Z615" s="213">
        <f t="shared" si="369"/>
        <v>0</v>
      </c>
      <c r="AA615" s="213">
        <f t="shared" si="369"/>
        <v>0</v>
      </c>
      <c r="AB615" s="213">
        <f t="shared" si="369"/>
        <v>0</v>
      </c>
      <c r="AC615" s="213">
        <f t="shared" si="369"/>
        <v>0</v>
      </c>
      <c r="AD615" s="213">
        <f t="shared" si="369"/>
        <v>0</v>
      </c>
      <c r="AE615" s="213">
        <f t="shared" si="369"/>
        <v>0</v>
      </c>
      <c r="AF615" s="213">
        <f t="shared" si="369"/>
        <v>0</v>
      </c>
      <c r="AG615" s="213">
        <f t="shared" si="369"/>
        <v>0</v>
      </c>
      <c r="AH615" s="213">
        <f t="shared" si="369"/>
        <v>0</v>
      </c>
      <c r="AI615" s="213">
        <f t="shared" si="369"/>
        <v>0</v>
      </c>
      <c r="AJ615" s="213">
        <f t="shared" si="369"/>
        <v>0</v>
      </c>
      <c r="AK615" s="213">
        <f t="shared" si="369"/>
        <v>0</v>
      </c>
      <c r="AL615" s="213">
        <f t="shared" si="369"/>
        <v>0</v>
      </c>
      <c r="AM615" s="213">
        <f t="shared" si="369"/>
        <v>0</v>
      </c>
      <c r="AN615" s="213">
        <f t="shared" si="369"/>
        <v>0</v>
      </c>
      <c r="AO615" s="213">
        <f t="shared" si="369"/>
        <v>0</v>
      </c>
      <c r="AP615" s="213">
        <f t="shared" si="369"/>
        <v>0</v>
      </c>
    </row>
    <row r="616" spans="1:42" x14ac:dyDescent="0.2">
      <c r="A616" s="4">
        <f t="shared" si="367"/>
        <v>5</v>
      </c>
      <c r="B616" s="233">
        <f t="shared" si="364"/>
        <v>0</v>
      </c>
      <c r="C616" s="235">
        <f t="shared" ref="C616:AP616" si="370">IF(AND(C$2&gt;equip1_reserve_freq*$A603,C$2&lt;=equip1_reserve_freq*$A604),$B604/(equip1_reserve_freq),0)</f>
        <v>0</v>
      </c>
      <c r="D616" s="213">
        <f t="shared" si="370"/>
        <v>0</v>
      </c>
      <c r="E616" s="213">
        <f t="shared" si="370"/>
        <v>0</v>
      </c>
      <c r="F616" s="213">
        <f t="shared" si="370"/>
        <v>0</v>
      </c>
      <c r="G616" s="213">
        <f t="shared" si="370"/>
        <v>0</v>
      </c>
      <c r="H616" s="213">
        <f t="shared" si="370"/>
        <v>0</v>
      </c>
      <c r="I616" s="213">
        <f t="shared" si="370"/>
        <v>0</v>
      </c>
      <c r="J616" s="213">
        <f t="shared" si="370"/>
        <v>0</v>
      </c>
      <c r="K616" s="213">
        <f t="shared" si="370"/>
        <v>0</v>
      </c>
      <c r="L616" s="213">
        <f t="shared" si="370"/>
        <v>0</v>
      </c>
      <c r="M616" s="213">
        <f t="shared" si="370"/>
        <v>0</v>
      </c>
      <c r="N616" s="213">
        <f t="shared" si="370"/>
        <v>0</v>
      </c>
      <c r="O616" s="213">
        <f t="shared" si="370"/>
        <v>0</v>
      </c>
      <c r="P616" s="213">
        <f t="shared" si="370"/>
        <v>0</v>
      </c>
      <c r="Q616" s="213">
        <f t="shared" si="370"/>
        <v>0</v>
      </c>
      <c r="R616" s="213">
        <f t="shared" si="370"/>
        <v>0</v>
      </c>
      <c r="S616" s="213">
        <f t="shared" si="370"/>
        <v>0</v>
      </c>
      <c r="T616" s="213">
        <f t="shared" si="370"/>
        <v>0</v>
      </c>
      <c r="U616" s="213">
        <f t="shared" si="370"/>
        <v>0</v>
      </c>
      <c r="V616" s="213">
        <f t="shared" si="370"/>
        <v>0</v>
      </c>
      <c r="W616" s="213">
        <f t="shared" si="370"/>
        <v>0</v>
      </c>
      <c r="X616" s="213">
        <f t="shared" si="370"/>
        <v>0</v>
      </c>
      <c r="Y616" s="213">
        <f t="shared" si="370"/>
        <v>0</v>
      </c>
      <c r="Z616" s="213">
        <f t="shared" si="370"/>
        <v>0</v>
      </c>
      <c r="AA616" s="213">
        <f t="shared" si="370"/>
        <v>0</v>
      </c>
      <c r="AB616" s="213">
        <f t="shared" si="370"/>
        <v>0</v>
      </c>
      <c r="AC616" s="213">
        <f t="shared" si="370"/>
        <v>0</v>
      </c>
      <c r="AD616" s="213">
        <f t="shared" si="370"/>
        <v>0</v>
      </c>
      <c r="AE616" s="213">
        <f t="shared" si="370"/>
        <v>0</v>
      </c>
      <c r="AF616" s="213">
        <f t="shared" si="370"/>
        <v>0</v>
      </c>
      <c r="AG616" s="213">
        <f t="shared" si="370"/>
        <v>0</v>
      </c>
      <c r="AH616" s="213">
        <f t="shared" si="370"/>
        <v>0</v>
      </c>
      <c r="AI616" s="213">
        <f t="shared" si="370"/>
        <v>0</v>
      </c>
      <c r="AJ616" s="213">
        <f t="shared" si="370"/>
        <v>0</v>
      </c>
      <c r="AK616" s="213">
        <f t="shared" si="370"/>
        <v>0</v>
      </c>
      <c r="AL616" s="213">
        <f t="shared" si="370"/>
        <v>0</v>
      </c>
      <c r="AM616" s="213">
        <f t="shared" si="370"/>
        <v>0</v>
      </c>
      <c r="AN616" s="213">
        <f t="shared" si="370"/>
        <v>0</v>
      </c>
      <c r="AO616" s="213">
        <f t="shared" si="370"/>
        <v>0</v>
      </c>
      <c r="AP616" s="213">
        <f t="shared" si="370"/>
        <v>0</v>
      </c>
    </row>
    <row r="617" spans="1:42" x14ac:dyDescent="0.2">
      <c r="A617" s="4">
        <f t="shared" si="367"/>
        <v>6</v>
      </c>
      <c r="B617" s="233">
        <f t="shared" si="364"/>
        <v>0</v>
      </c>
      <c r="C617" s="235">
        <f t="shared" ref="C617:AP617" si="371">IF(AND(C$2&gt;equip1_reserve_freq*$A604,C$2&lt;=equip1_reserve_freq*$A605),$B605/(equip1_reserve_freq),0)</f>
        <v>0</v>
      </c>
      <c r="D617" s="213">
        <f t="shared" si="371"/>
        <v>0</v>
      </c>
      <c r="E617" s="213">
        <f t="shared" si="371"/>
        <v>0</v>
      </c>
      <c r="F617" s="213">
        <f t="shared" si="371"/>
        <v>0</v>
      </c>
      <c r="G617" s="213">
        <f t="shared" si="371"/>
        <v>0</v>
      </c>
      <c r="H617" s="213">
        <f t="shared" si="371"/>
        <v>0</v>
      </c>
      <c r="I617" s="213">
        <f t="shared" si="371"/>
        <v>0</v>
      </c>
      <c r="J617" s="213">
        <f t="shared" si="371"/>
        <v>0</v>
      </c>
      <c r="K617" s="213">
        <f t="shared" si="371"/>
        <v>0</v>
      </c>
      <c r="L617" s="213">
        <f t="shared" si="371"/>
        <v>0</v>
      </c>
      <c r="M617" s="213">
        <f t="shared" si="371"/>
        <v>0</v>
      </c>
      <c r="N617" s="213">
        <f t="shared" si="371"/>
        <v>0</v>
      </c>
      <c r="O617" s="213">
        <f t="shared" si="371"/>
        <v>0</v>
      </c>
      <c r="P617" s="213">
        <f t="shared" si="371"/>
        <v>0</v>
      </c>
      <c r="Q617" s="213">
        <f t="shared" si="371"/>
        <v>0</v>
      </c>
      <c r="R617" s="213">
        <f t="shared" si="371"/>
        <v>0</v>
      </c>
      <c r="S617" s="213">
        <f t="shared" si="371"/>
        <v>0</v>
      </c>
      <c r="T617" s="213">
        <f t="shared" si="371"/>
        <v>0</v>
      </c>
      <c r="U617" s="213">
        <f t="shared" si="371"/>
        <v>0</v>
      </c>
      <c r="V617" s="213">
        <f t="shared" si="371"/>
        <v>0</v>
      </c>
      <c r="W617" s="213">
        <f t="shared" si="371"/>
        <v>0</v>
      </c>
      <c r="X617" s="213">
        <f t="shared" si="371"/>
        <v>0</v>
      </c>
      <c r="Y617" s="213">
        <f t="shared" si="371"/>
        <v>0</v>
      </c>
      <c r="Z617" s="213">
        <f t="shared" si="371"/>
        <v>0</v>
      </c>
      <c r="AA617" s="213">
        <f t="shared" si="371"/>
        <v>0</v>
      </c>
      <c r="AB617" s="213">
        <f t="shared" si="371"/>
        <v>0</v>
      </c>
      <c r="AC617" s="213">
        <f t="shared" si="371"/>
        <v>0</v>
      </c>
      <c r="AD617" s="213">
        <f t="shared" si="371"/>
        <v>0</v>
      </c>
      <c r="AE617" s="213">
        <f t="shared" si="371"/>
        <v>0</v>
      </c>
      <c r="AF617" s="213">
        <f t="shared" si="371"/>
        <v>0</v>
      </c>
      <c r="AG617" s="213">
        <f t="shared" si="371"/>
        <v>0</v>
      </c>
      <c r="AH617" s="213">
        <f t="shared" si="371"/>
        <v>0</v>
      </c>
      <c r="AI617" s="213">
        <f t="shared" si="371"/>
        <v>0</v>
      </c>
      <c r="AJ617" s="213">
        <f t="shared" si="371"/>
        <v>0</v>
      </c>
      <c r="AK617" s="213">
        <f t="shared" si="371"/>
        <v>0</v>
      </c>
      <c r="AL617" s="213">
        <f t="shared" si="371"/>
        <v>0</v>
      </c>
      <c r="AM617" s="213">
        <f t="shared" si="371"/>
        <v>0</v>
      </c>
      <c r="AN617" s="213">
        <f t="shared" si="371"/>
        <v>0</v>
      </c>
      <c r="AO617" s="213">
        <f t="shared" si="371"/>
        <v>0</v>
      </c>
      <c r="AP617" s="213">
        <f t="shared" si="371"/>
        <v>0</v>
      </c>
    </row>
    <row r="618" spans="1:42" x14ac:dyDescent="0.2">
      <c r="A618" s="4">
        <f t="shared" si="367"/>
        <v>7</v>
      </c>
      <c r="B618" s="233">
        <f t="shared" si="364"/>
        <v>0</v>
      </c>
      <c r="C618" s="235">
        <f t="shared" ref="C618:AP618" si="372">IF(AND(C$2&gt;equip1_reserve_freq*$A605,C$2&lt;=equip1_reserve_freq*$A606),$B606/(equip1_reserve_freq),0)</f>
        <v>0</v>
      </c>
      <c r="D618" s="213">
        <f t="shared" si="372"/>
        <v>0</v>
      </c>
      <c r="E618" s="213">
        <f t="shared" si="372"/>
        <v>0</v>
      </c>
      <c r="F618" s="213">
        <f t="shared" si="372"/>
        <v>0</v>
      </c>
      <c r="G618" s="213">
        <f t="shared" si="372"/>
        <v>0</v>
      </c>
      <c r="H618" s="213">
        <f t="shared" si="372"/>
        <v>0</v>
      </c>
      <c r="I618" s="213">
        <f t="shared" si="372"/>
        <v>0</v>
      </c>
      <c r="J618" s="213">
        <f t="shared" si="372"/>
        <v>0</v>
      </c>
      <c r="K618" s="213">
        <f t="shared" si="372"/>
        <v>0</v>
      </c>
      <c r="L618" s="213">
        <f t="shared" si="372"/>
        <v>0</v>
      </c>
      <c r="M618" s="213">
        <f t="shared" si="372"/>
        <v>0</v>
      </c>
      <c r="N618" s="213">
        <f t="shared" si="372"/>
        <v>0</v>
      </c>
      <c r="O618" s="213">
        <f t="shared" si="372"/>
        <v>0</v>
      </c>
      <c r="P618" s="213">
        <f t="shared" si="372"/>
        <v>0</v>
      </c>
      <c r="Q618" s="213">
        <f t="shared" si="372"/>
        <v>0</v>
      </c>
      <c r="R618" s="213">
        <f t="shared" si="372"/>
        <v>0</v>
      </c>
      <c r="S618" s="213">
        <f t="shared" si="372"/>
        <v>0</v>
      </c>
      <c r="T618" s="213">
        <f t="shared" si="372"/>
        <v>0</v>
      </c>
      <c r="U618" s="213">
        <f t="shared" si="372"/>
        <v>0</v>
      </c>
      <c r="V618" s="213">
        <f t="shared" si="372"/>
        <v>0</v>
      </c>
      <c r="W618" s="213">
        <f t="shared" si="372"/>
        <v>0</v>
      </c>
      <c r="X618" s="213">
        <f t="shared" si="372"/>
        <v>0</v>
      </c>
      <c r="Y618" s="213">
        <f t="shared" si="372"/>
        <v>0</v>
      </c>
      <c r="Z618" s="213">
        <f t="shared" si="372"/>
        <v>0</v>
      </c>
      <c r="AA618" s="213">
        <f t="shared" si="372"/>
        <v>0</v>
      </c>
      <c r="AB618" s="213">
        <f t="shared" si="372"/>
        <v>0</v>
      </c>
      <c r="AC618" s="213">
        <f t="shared" si="372"/>
        <v>0</v>
      </c>
      <c r="AD618" s="213">
        <f t="shared" si="372"/>
        <v>0</v>
      </c>
      <c r="AE618" s="213">
        <f t="shared" si="372"/>
        <v>0</v>
      </c>
      <c r="AF618" s="213">
        <f t="shared" si="372"/>
        <v>0</v>
      </c>
      <c r="AG618" s="213">
        <f t="shared" si="372"/>
        <v>0</v>
      </c>
      <c r="AH618" s="213">
        <f t="shared" si="372"/>
        <v>0</v>
      </c>
      <c r="AI618" s="213">
        <f t="shared" si="372"/>
        <v>0</v>
      </c>
      <c r="AJ618" s="213">
        <f t="shared" si="372"/>
        <v>0</v>
      </c>
      <c r="AK618" s="213">
        <f t="shared" si="372"/>
        <v>0</v>
      </c>
      <c r="AL618" s="213">
        <f t="shared" si="372"/>
        <v>0</v>
      </c>
      <c r="AM618" s="213">
        <f t="shared" si="372"/>
        <v>0</v>
      </c>
      <c r="AN618" s="213">
        <f t="shared" si="372"/>
        <v>0</v>
      </c>
      <c r="AO618" s="213">
        <f t="shared" si="372"/>
        <v>0</v>
      </c>
      <c r="AP618" s="213">
        <f t="shared" si="372"/>
        <v>0</v>
      </c>
    </row>
    <row r="619" spans="1:42" x14ac:dyDescent="0.2">
      <c r="A619" s="4">
        <f t="shared" si="367"/>
        <v>8</v>
      </c>
      <c r="B619" s="233">
        <f t="shared" si="364"/>
        <v>0</v>
      </c>
      <c r="C619" s="235">
        <f t="shared" ref="C619:AP619" si="373">IF(AND(C$2&gt;equip1_reserve_freq*$A606,C$2&lt;=equip1_reserve_freq*$A607),$B607/(equip1_reserve_freq),0)</f>
        <v>0</v>
      </c>
      <c r="D619" s="213">
        <f t="shared" si="373"/>
        <v>0</v>
      </c>
      <c r="E619" s="213">
        <f t="shared" si="373"/>
        <v>0</v>
      </c>
      <c r="F619" s="213">
        <f t="shared" si="373"/>
        <v>0</v>
      </c>
      <c r="G619" s="213">
        <f t="shared" si="373"/>
        <v>0</v>
      </c>
      <c r="H619" s="213">
        <f t="shared" si="373"/>
        <v>0</v>
      </c>
      <c r="I619" s="213">
        <f t="shared" si="373"/>
        <v>0</v>
      </c>
      <c r="J619" s="213">
        <f t="shared" si="373"/>
        <v>0</v>
      </c>
      <c r="K619" s="213">
        <f t="shared" si="373"/>
        <v>0</v>
      </c>
      <c r="L619" s="213">
        <f t="shared" si="373"/>
        <v>0</v>
      </c>
      <c r="M619" s="213">
        <f t="shared" si="373"/>
        <v>0</v>
      </c>
      <c r="N619" s="213">
        <f t="shared" si="373"/>
        <v>0</v>
      </c>
      <c r="O619" s="213">
        <f t="shared" si="373"/>
        <v>0</v>
      </c>
      <c r="P619" s="213">
        <f t="shared" si="373"/>
        <v>0</v>
      </c>
      <c r="Q619" s="213">
        <f t="shared" si="373"/>
        <v>0</v>
      </c>
      <c r="R619" s="213">
        <f t="shared" si="373"/>
        <v>0</v>
      </c>
      <c r="S619" s="213">
        <f t="shared" si="373"/>
        <v>0</v>
      </c>
      <c r="T619" s="213">
        <f t="shared" si="373"/>
        <v>0</v>
      </c>
      <c r="U619" s="213">
        <f t="shared" si="373"/>
        <v>0</v>
      </c>
      <c r="V619" s="213">
        <f t="shared" si="373"/>
        <v>0</v>
      </c>
      <c r="W619" s="213">
        <f t="shared" si="373"/>
        <v>0</v>
      </c>
      <c r="X619" s="213">
        <f t="shared" si="373"/>
        <v>0</v>
      </c>
      <c r="Y619" s="213">
        <f t="shared" si="373"/>
        <v>0</v>
      </c>
      <c r="Z619" s="213">
        <f t="shared" si="373"/>
        <v>0</v>
      </c>
      <c r="AA619" s="213">
        <f t="shared" si="373"/>
        <v>0</v>
      </c>
      <c r="AB619" s="213">
        <f t="shared" si="373"/>
        <v>0</v>
      </c>
      <c r="AC619" s="213">
        <f t="shared" si="373"/>
        <v>0</v>
      </c>
      <c r="AD619" s="213">
        <f t="shared" si="373"/>
        <v>0</v>
      </c>
      <c r="AE619" s="213">
        <f t="shared" si="373"/>
        <v>0</v>
      </c>
      <c r="AF619" s="213">
        <f t="shared" si="373"/>
        <v>0</v>
      </c>
      <c r="AG619" s="213">
        <f t="shared" si="373"/>
        <v>0</v>
      </c>
      <c r="AH619" s="213">
        <f t="shared" si="373"/>
        <v>0</v>
      </c>
      <c r="AI619" s="213">
        <f t="shared" si="373"/>
        <v>0</v>
      </c>
      <c r="AJ619" s="213">
        <f t="shared" si="373"/>
        <v>0</v>
      </c>
      <c r="AK619" s="213">
        <f t="shared" si="373"/>
        <v>0</v>
      </c>
      <c r="AL619" s="213">
        <f t="shared" si="373"/>
        <v>0</v>
      </c>
      <c r="AM619" s="213">
        <f t="shared" si="373"/>
        <v>0</v>
      </c>
      <c r="AN619" s="213">
        <f t="shared" si="373"/>
        <v>0</v>
      </c>
      <c r="AO619" s="213">
        <f t="shared" si="373"/>
        <v>0</v>
      </c>
      <c r="AP619" s="213">
        <f t="shared" si="373"/>
        <v>0</v>
      </c>
    </row>
    <row r="620" spans="1:42" x14ac:dyDescent="0.2">
      <c r="A620" s="4">
        <f>A619+1</f>
        <v>9</v>
      </c>
      <c r="B620" s="233">
        <f t="shared" si="364"/>
        <v>0</v>
      </c>
      <c r="C620" s="235">
        <f t="shared" ref="C620:AP620" si="374">IF(AND(C$2&gt;equip1_reserve_freq*$A607,C$2&lt;=equip1_reserve_freq*$A608),$B608/(equip1_reserve_freq),0)</f>
        <v>0</v>
      </c>
      <c r="D620" s="213">
        <f t="shared" si="374"/>
        <v>0</v>
      </c>
      <c r="E620" s="213">
        <f t="shared" si="374"/>
        <v>0</v>
      </c>
      <c r="F620" s="213">
        <f t="shared" si="374"/>
        <v>0</v>
      </c>
      <c r="G620" s="213">
        <f t="shared" si="374"/>
        <v>0</v>
      </c>
      <c r="H620" s="213">
        <f t="shared" si="374"/>
        <v>0</v>
      </c>
      <c r="I620" s="213">
        <f t="shared" si="374"/>
        <v>0</v>
      </c>
      <c r="J620" s="213">
        <f t="shared" si="374"/>
        <v>0</v>
      </c>
      <c r="K620" s="213">
        <f t="shared" si="374"/>
        <v>0</v>
      </c>
      <c r="L620" s="213">
        <f t="shared" si="374"/>
        <v>0</v>
      </c>
      <c r="M620" s="213">
        <f t="shared" si="374"/>
        <v>0</v>
      </c>
      <c r="N620" s="213">
        <f t="shared" si="374"/>
        <v>0</v>
      </c>
      <c r="O620" s="213">
        <f t="shared" si="374"/>
        <v>0</v>
      </c>
      <c r="P620" s="213">
        <f t="shared" si="374"/>
        <v>0</v>
      </c>
      <c r="Q620" s="213">
        <f t="shared" si="374"/>
        <v>0</v>
      </c>
      <c r="R620" s="213">
        <f t="shared" si="374"/>
        <v>0</v>
      </c>
      <c r="S620" s="213">
        <f t="shared" si="374"/>
        <v>0</v>
      </c>
      <c r="T620" s="213">
        <f t="shared" si="374"/>
        <v>0</v>
      </c>
      <c r="U620" s="213">
        <f t="shared" si="374"/>
        <v>0</v>
      </c>
      <c r="V620" s="213">
        <f t="shared" si="374"/>
        <v>0</v>
      </c>
      <c r="W620" s="213">
        <f t="shared" si="374"/>
        <v>0</v>
      </c>
      <c r="X620" s="213">
        <f t="shared" si="374"/>
        <v>0</v>
      </c>
      <c r="Y620" s="213">
        <f t="shared" si="374"/>
        <v>0</v>
      </c>
      <c r="Z620" s="213">
        <f t="shared" si="374"/>
        <v>0</v>
      </c>
      <c r="AA620" s="213">
        <f t="shared" si="374"/>
        <v>0</v>
      </c>
      <c r="AB620" s="213">
        <f t="shared" si="374"/>
        <v>0</v>
      </c>
      <c r="AC620" s="213">
        <f t="shared" si="374"/>
        <v>0</v>
      </c>
      <c r="AD620" s="213">
        <f t="shared" si="374"/>
        <v>0</v>
      </c>
      <c r="AE620" s="213">
        <f t="shared" si="374"/>
        <v>0</v>
      </c>
      <c r="AF620" s="213">
        <f t="shared" si="374"/>
        <v>0</v>
      </c>
      <c r="AG620" s="213">
        <f t="shared" si="374"/>
        <v>0</v>
      </c>
      <c r="AH620" s="213">
        <f t="shared" si="374"/>
        <v>0</v>
      </c>
      <c r="AI620" s="213">
        <f t="shared" si="374"/>
        <v>0</v>
      </c>
      <c r="AJ620" s="213">
        <f t="shared" si="374"/>
        <v>0</v>
      </c>
      <c r="AK620" s="213">
        <f t="shared" si="374"/>
        <v>0</v>
      </c>
      <c r="AL620" s="213">
        <f t="shared" si="374"/>
        <v>0</v>
      </c>
      <c r="AM620" s="213">
        <f t="shared" si="374"/>
        <v>0</v>
      </c>
      <c r="AN620" s="213">
        <f t="shared" si="374"/>
        <v>0</v>
      </c>
      <c r="AO620" s="213">
        <f t="shared" si="374"/>
        <v>0</v>
      </c>
      <c r="AP620" s="213">
        <f t="shared" si="374"/>
        <v>0</v>
      </c>
    </row>
    <row r="621" spans="1:42" x14ac:dyDescent="0.2">
      <c r="A621" s="4">
        <f t="shared" ref="A621" si="375">A620+1</f>
        <v>10</v>
      </c>
      <c r="B621" s="233">
        <f t="shared" si="364"/>
        <v>0</v>
      </c>
      <c r="C621" s="234">
        <f t="shared" ref="C621:AP621" si="376">IF(AND(C$2&gt;equip1_reserve_freq*$A608,C$2&lt;=equip1_reserve_freq*$A609),$B609/(equip1_reserve_freq),0)</f>
        <v>0</v>
      </c>
      <c r="D621" s="218">
        <f t="shared" si="376"/>
        <v>0</v>
      </c>
      <c r="E621" s="218">
        <f t="shared" si="376"/>
        <v>0</v>
      </c>
      <c r="F621" s="218">
        <f t="shared" si="376"/>
        <v>0</v>
      </c>
      <c r="G621" s="218">
        <f t="shared" si="376"/>
        <v>0</v>
      </c>
      <c r="H621" s="218">
        <f t="shared" si="376"/>
        <v>0</v>
      </c>
      <c r="I621" s="218">
        <f t="shared" si="376"/>
        <v>0</v>
      </c>
      <c r="J621" s="218">
        <f t="shared" si="376"/>
        <v>0</v>
      </c>
      <c r="K621" s="218">
        <f t="shared" si="376"/>
        <v>0</v>
      </c>
      <c r="L621" s="218">
        <f t="shared" si="376"/>
        <v>0</v>
      </c>
      <c r="M621" s="218">
        <f t="shared" si="376"/>
        <v>0</v>
      </c>
      <c r="N621" s="218">
        <f t="shared" si="376"/>
        <v>0</v>
      </c>
      <c r="O621" s="218">
        <f t="shared" si="376"/>
        <v>0</v>
      </c>
      <c r="P621" s="218">
        <f t="shared" si="376"/>
        <v>0</v>
      </c>
      <c r="Q621" s="218">
        <f t="shared" si="376"/>
        <v>0</v>
      </c>
      <c r="R621" s="218">
        <f t="shared" si="376"/>
        <v>0</v>
      </c>
      <c r="S621" s="218">
        <f t="shared" si="376"/>
        <v>0</v>
      </c>
      <c r="T621" s="218">
        <f t="shared" si="376"/>
        <v>0</v>
      </c>
      <c r="U621" s="218">
        <f t="shared" si="376"/>
        <v>0</v>
      </c>
      <c r="V621" s="218">
        <f t="shared" si="376"/>
        <v>0</v>
      </c>
      <c r="W621" s="218">
        <f t="shared" si="376"/>
        <v>0</v>
      </c>
      <c r="X621" s="218">
        <f t="shared" si="376"/>
        <v>0</v>
      </c>
      <c r="Y621" s="218">
        <f t="shared" si="376"/>
        <v>0</v>
      </c>
      <c r="Z621" s="218">
        <f t="shared" si="376"/>
        <v>0</v>
      </c>
      <c r="AA621" s="218">
        <f t="shared" si="376"/>
        <v>0</v>
      </c>
      <c r="AB621" s="218">
        <f t="shared" si="376"/>
        <v>0</v>
      </c>
      <c r="AC621" s="218">
        <f t="shared" si="376"/>
        <v>0</v>
      </c>
      <c r="AD621" s="218">
        <f t="shared" si="376"/>
        <v>0</v>
      </c>
      <c r="AE621" s="218">
        <f t="shared" si="376"/>
        <v>0</v>
      </c>
      <c r="AF621" s="218">
        <f t="shared" si="376"/>
        <v>0</v>
      </c>
      <c r="AG621" s="218">
        <f t="shared" si="376"/>
        <v>0</v>
      </c>
      <c r="AH621" s="218">
        <f t="shared" si="376"/>
        <v>0</v>
      </c>
      <c r="AI621" s="218">
        <f t="shared" si="376"/>
        <v>0</v>
      </c>
      <c r="AJ621" s="218">
        <f t="shared" si="376"/>
        <v>0</v>
      </c>
      <c r="AK621" s="218">
        <f t="shared" si="376"/>
        <v>0</v>
      </c>
      <c r="AL621" s="218">
        <f t="shared" si="376"/>
        <v>0</v>
      </c>
      <c r="AM621" s="218">
        <f t="shared" si="376"/>
        <v>0</v>
      </c>
      <c r="AN621" s="218">
        <f t="shared" si="376"/>
        <v>0</v>
      </c>
      <c r="AO621" s="218">
        <f t="shared" si="376"/>
        <v>0</v>
      </c>
      <c r="AP621" s="218">
        <f t="shared" si="376"/>
        <v>0</v>
      </c>
    </row>
    <row r="622" spans="1:42" x14ac:dyDescent="0.2">
      <c r="A622" s="37" t="s">
        <v>13</v>
      </c>
      <c r="B622" s="28"/>
      <c r="C622" s="20">
        <f>SUM(C612:C621)</f>
        <v>0</v>
      </c>
      <c r="D622" s="20">
        <f t="shared" ref="D622:AP622" si="377">SUM(D612:D621)</f>
        <v>0</v>
      </c>
      <c r="E622" s="20">
        <f t="shared" si="377"/>
        <v>0</v>
      </c>
      <c r="F622" s="20">
        <f t="shared" si="377"/>
        <v>0</v>
      </c>
      <c r="G622" s="20">
        <f t="shared" si="377"/>
        <v>0</v>
      </c>
      <c r="H622" s="20">
        <f t="shared" si="377"/>
        <v>0</v>
      </c>
      <c r="I622" s="20">
        <f t="shared" si="377"/>
        <v>0</v>
      </c>
      <c r="J622" s="20">
        <f t="shared" si="377"/>
        <v>0</v>
      </c>
      <c r="K622" s="20">
        <f t="shared" si="377"/>
        <v>0</v>
      </c>
      <c r="L622" s="20">
        <f t="shared" si="377"/>
        <v>0</v>
      </c>
      <c r="M622" s="20">
        <f t="shared" si="377"/>
        <v>0</v>
      </c>
      <c r="N622" s="20">
        <f t="shared" si="377"/>
        <v>0</v>
      </c>
      <c r="O622" s="20">
        <f t="shared" si="377"/>
        <v>0</v>
      </c>
      <c r="P622" s="20">
        <f t="shared" si="377"/>
        <v>0</v>
      </c>
      <c r="Q622" s="20">
        <f t="shared" si="377"/>
        <v>0</v>
      </c>
      <c r="R622" s="20">
        <f t="shared" si="377"/>
        <v>0</v>
      </c>
      <c r="S622" s="20">
        <f t="shared" si="377"/>
        <v>0</v>
      </c>
      <c r="T622" s="20">
        <f t="shared" si="377"/>
        <v>0</v>
      </c>
      <c r="U622" s="20">
        <f t="shared" si="377"/>
        <v>0</v>
      </c>
      <c r="V622" s="20">
        <f t="shared" si="377"/>
        <v>0</v>
      </c>
      <c r="W622" s="20">
        <f t="shared" si="377"/>
        <v>0</v>
      </c>
      <c r="X622" s="20">
        <f t="shared" si="377"/>
        <v>0</v>
      </c>
      <c r="Y622" s="20">
        <f t="shared" si="377"/>
        <v>0</v>
      </c>
      <c r="Z622" s="20">
        <f t="shared" si="377"/>
        <v>0</v>
      </c>
      <c r="AA622" s="20">
        <f t="shared" si="377"/>
        <v>0</v>
      </c>
      <c r="AB622" s="20">
        <f t="shared" si="377"/>
        <v>0</v>
      </c>
      <c r="AC622" s="20">
        <f t="shared" si="377"/>
        <v>0</v>
      </c>
      <c r="AD622" s="20">
        <f t="shared" si="377"/>
        <v>0</v>
      </c>
      <c r="AE622" s="20">
        <f t="shared" si="377"/>
        <v>0</v>
      </c>
      <c r="AF622" s="20">
        <f t="shared" si="377"/>
        <v>0</v>
      </c>
      <c r="AG622" s="20">
        <f t="shared" si="377"/>
        <v>0</v>
      </c>
      <c r="AH622" s="20">
        <f t="shared" si="377"/>
        <v>0</v>
      </c>
      <c r="AI622" s="20">
        <f t="shared" si="377"/>
        <v>0</v>
      </c>
      <c r="AJ622" s="20">
        <f t="shared" si="377"/>
        <v>0</v>
      </c>
      <c r="AK622" s="20">
        <f t="shared" si="377"/>
        <v>0</v>
      </c>
      <c r="AL622" s="20">
        <f t="shared" si="377"/>
        <v>0</v>
      </c>
      <c r="AM622" s="20">
        <f t="shared" si="377"/>
        <v>0</v>
      </c>
      <c r="AN622" s="20">
        <f t="shared" si="377"/>
        <v>0</v>
      </c>
      <c r="AO622" s="20">
        <f t="shared" si="377"/>
        <v>0</v>
      </c>
      <c r="AP622" s="20">
        <f t="shared" si="377"/>
        <v>0</v>
      </c>
    </row>
    <row r="623" spans="1:42" x14ac:dyDescent="0.2">
      <c r="B623" s="28"/>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row>
    <row r="624" spans="1:42" x14ac:dyDescent="0.2">
      <c r="A624" s="25" t="s">
        <v>319</v>
      </c>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row>
    <row r="625" spans="1:42" x14ac:dyDescent="0.2">
      <c r="A625" s="4" t="s">
        <v>311</v>
      </c>
      <c r="B625" s="217">
        <v>0</v>
      </c>
      <c r="C625" s="217">
        <f>B628</f>
        <v>0</v>
      </c>
      <c r="D625" s="217">
        <f t="shared" ref="D625:AP625" si="378">C628</f>
        <v>0</v>
      </c>
      <c r="E625" s="217">
        <f t="shared" si="378"/>
        <v>0</v>
      </c>
      <c r="F625" s="217">
        <f t="shared" si="378"/>
        <v>0</v>
      </c>
      <c r="G625" s="217">
        <f t="shared" si="378"/>
        <v>0</v>
      </c>
      <c r="H625" s="217">
        <f t="shared" si="378"/>
        <v>0</v>
      </c>
      <c r="I625" s="217">
        <f t="shared" si="378"/>
        <v>0</v>
      </c>
      <c r="J625" s="217">
        <f t="shared" si="378"/>
        <v>0</v>
      </c>
      <c r="K625" s="217">
        <f t="shared" si="378"/>
        <v>0</v>
      </c>
      <c r="L625" s="217">
        <f t="shared" si="378"/>
        <v>0</v>
      </c>
      <c r="M625" s="217">
        <f t="shared" si="378"/>
        <v>0</v>
      </c>
      <c r="N625" s="217">
        <f t="shared" si="378"/>
        <v>0</v>
      </c>
      <c r="O625" s="217">
        <f t="shared" si="378"/>
        <v>0</v>
      </c>
      <c r="P625" s="217">
        <f t="shared" si="378"/>
        <v>0</v>
      </c>
      <c r="Q625" s="217">
        <f t="shared" si="378"/>
        <v>0</v>
      </c>
      <c r="R625" s="217">
        <f t="shared" si="378"/>
        <v>0</v>
      </c>
      <c r="S625" s="217">
        <f t="shared" si="378"/>
        <v>0</v>
      </c>
      <c r="T625" s="217">
        <f t="shared" si="378"/>
        <v>0</v>
      </c>
      <c r="U625" s="217">
        <f t="shared" si="378"/>
        <v>0</v>
      </c>
      <c r="V625" s="217">
        <f t="shared" si="378"/>
        <v>0</v>
      </c>
      <c r="W625" s="217">
        <f t="shared" si="378"/>
        <v>0</v>
      </c>
      <c r="X625" s="217">
        <f t="shared" si="378"/>
        <v>0</v>
      </c>
      <c r="Y625" s="217">
        <f t="shared" si="378"/>
        <v>0</v>
      </c>
      <c r="Z625" s="217">
        <f t="shared" si="378"/>
        <v>0</v>
      </c>
      <c r="AA625" s="217">
        <f t="shared" si="378"/>
        <v>0</v>
      </c>
      <c r="AB625" s="217">
        <f t="shared" si="378"/>
        <v>0</v>
      </c>
      <c r="AC625" s="217">
        <f t="shared" si="378"/>
        <v>0</v>
      </c>
      <c r="AD625" s="217">
        <f t="shared" si="378"/>
        <v>0</v>
      </c>
      <c r="AE625" s="217">
        <f t="shared" si="378"/>
        <v>0</v>
      </c>
      <c r="AF625" s="217">
        <f t="shared" si="378"/>
        <v>0</v>
      </c>
      <c r="AG625" s="217">
        <f t="shared" si="378"/>
        <v>0</v>
      </c>
      <c r="AH625" s="217">
        <f t="shared" si="378"/>
        <v>0</v>
      </c>
      <c r="AI625" s="217">
        <f t="shared" si="378"/>
        <v>0</v>
      </c>
      <c r="AJ625" s="217">
        <f t="shared" si="378"/>
        <v>0</v>
      </c>
      <c r="AK625" s="217">
        <f t="shared" si="378"/>
        <v>0</v>
      </c>
      <c r="AL625" s="217">
        <f t="shared" si="378"/>
        <v>0</v>
      </c>
      <c r="AM625" s="217">
        <f t="shared" si="378"/>
        <v>0</v>
      </c>
      <c r="AN625" s="217">
        <f t="shared" si="378"/>
        <v>0</v>
      </c>
      <c r="AO625" s="217">
        <f t="shared" si="378"/>
        <v>0</v>
      </c>
      <c r="AP625" s="217">
        <f t="shared" si="378"/>
        <v>0</v>
      </c>
    </row>
    <row r="626" spans="1:42" x14ac:dyDescent="0.2">
      <c r="A626" s="4" t="s">
        <v>73</v>
      </c>
      <c r="B626" s="217">
        <v>0</v>
      </c>
      <c r="C626" s="217">
        <f>C654</f>
        <v>0</v>
      </c>
      <c r="D626" s="217">
        <f t="shared" ref="D626:AP626" si="379">D654</f>
        <v>0</v>
      </c>
      <c r="E626" s="217">
        <f t="shared" si="379"/>
        <v>0</v>
      </c>
      <c r="F626" s="217">
        <f t="shared" si="379"/>
        <v>0</v>
      </c>
      <c r="G626" s="217">
        <f t="shared" si="379"/>
        <v>0</v>
      </c>
      <c r="H626" s="217">
        <f t="shared" si="379"/>
        <v>0</v>
      </c>
      <c r="I626" s="217">
        <f t="shared" si="379"/>
        <v>0</v>
      </c>
      <c r="J626" s="217">
        <f t="shared" si="379"/>
        <v>0</v>
      </c>
      <c r="K626" s="217">
        <f t="shared" si="379"/>
        <v>0</v>
      </c>
      <c r="L626" s="217">
        <f t="shared" si="379"/>
        <v>0</v>
      </c>
      <c r="M626" s="217">
        <f t="shared" si="379"/>
        <v>0</v>
      </c>
      <c r="N626" s="217">
        <f t="shared" si="379"/>
        <v>0</v>
      </c>
      <c r="O626" s="217">
        <f t="shared" si="379"/>
        <v>0</v>
      </c>
      <c r="P626" s="217">
        <f t="shared" si="379"/>
        <v>0</v>
      </c>
      <c r="Q626" s="217">
        <f t="shared" si="379"/>
        <v>0</v>
      </c>
      <c r="R626" s="217">
        <f t="shared" si="379"/>
        <v>0</v>
      </c>
      <c r="S626" s="217">
        <f t="shared" si="379"/>
        <v>0</v>
      </c>
      <c r="T626" s="217">
        <f t="shared" si="379"/>
        <v>0</v>
      </c>
      <c r="U626" s="217">
        <f t="shared" si="379"/>
        <v>0</v>
      </c>
      <c r="V626" s="217">
        <f t="shared" si="379"/>
        <v>0</v>
      </c>
      <c r="W626" s="217">
        <f t="shared" si="379"/>
        <v>0</v>
      </c>
      <c r="X626" s="217">
        <f t="shared" si="379"/>
        <v>0</v>
      </c>
      <c r="Y626" s="217">
        <f t="shared" si="379"/>
        <v>0</v>
      </c>
      <c r="Z626" s="217">
        <f t="shared" si="379"/>
        <v>0</v>
      </c>
      <c r="AA626" s="217">
        <f t="shared" si="379"/>
        <v>0</v>
      </c>
      <c r="AB626" s="217">
        <f t="shared" si="379"/>
        <v>0</v>
      </c>
      <c r="AC626" s="217">
        <f t="shared" si="379"/>
        <v>0</v>
      </c>
      <c r="AD626" s="217">
        <f t="shared" si="379"/>
        <v>0</v>
      </c>
      <c r="AE626" s="217">
        <f t="shared" si="379"/>
        <v>0</v>
      </c>
      <c r="AF626" s="217">
        <f t="shared" si="379"/>
        <v>0</v>
      </c>
      <c r="AG626" s="217">
        <f t="shared" si="379"/>
        <v>0</v>
      </c>
      <c r="AH626" s="217">
        <f t="shared" si="379"/>
        <v>0</v>
      </c>
      <c r="AI626" s="217">
        <f t="shared" si="379"/>
        <v>0</v>
      </c>
      <c r="AJ626" s="217">
        <f t="shared" si="379"/>
        <v>0</v>
      </c>
      <c r="AK626" s="217">
        <f t="shared" si="379"/>
        <v>0</v>
      </c>
      <c r="AL626" s="217">
        <f t="shared" si="379"/>
        <v>0</v>
      </c>
      <c r="AM626" s="217">
        <f t="shared" si="379"/>
        <v>0</v>
      </c>
      <c r="AN626" s="217">
        <f t="shared" si="379"/>
        <v>0</v>
      </c>
      <c r="AO626" s="217">
        <f t="shared" si="379"/>
        <v>0</v>
      </c>
      <c r="AP626" s="217">
        <f t="shared" si="379"/>
        <v>0</v>
      </c>
    </row>
    <row r="627" spans="1:42" x14ac:dyDescent="0.2">
      <c r="A627" s="4" t="s">
        <v>312</v>
      </c>
      <c r="B627" s="218">
        <v>0</v>
      </c>
      <c r="C627" s="218">
        <f>-C642</f>
        <v>0</v>
      </c>
      <c r="D627" s="218">
        <f t="shared" ref="D627:AP627" si="380">-D642</f>
        <v>0</v>
      </c>
      <c r="E627" s="218">
        <f t="shared" si="380"/>
        <v>0</v>
      </c>
      <c r="F627" s="218">
        <f t="shared" si="380"/>
        <v>0</v>
      </c>
      <c r="G627" s="218">
        <f t="shared" si="380"/>
        <v>0</v>
      </c>
      <c r="H627" s="218">
        <f t="shared" si="380"/>
        <v>0</v>
      </c>
      <c r="I627" s="218">
        <f t="shared" si="380"/>
        <v>0</v>
      </c>
      <c r="J627" s="218">
        <f t="shared" si="380"/>
        <v>0</v>
      </c>
      <c r="K627" s="218">
        <f t="shared" si="380"/>
        <v>0</v>
      </c>
      <c r="L627" s="218">
        <f t="shared" si="380"/>
        <v>0</v>
      </c>
      <c r="M627" s="218">
        <f t="shared" si="380"/>
        <v>0</v>
      </c>
      <c r="N627" s="218">
        <f t="shared" si="380"/>
        <v>0</v>
      </c>
      <c r="O627" s="218">
        <f t="shared" si="380"/>
        <v>0</v>
      </c>
      <c r="P627" s="218">
        <f t="shared" si="380"/>
        <v>0</v>
      </c>
      <c r="Q627" s="218">
        <f t="shared" si="380"/>
        <v>0</v>
      </c>
      <c r="R627" s="218">
        <f t="shared" si="380"/>
        <v>0</v>
      </c>
      <c r="S627" s="218">
        <f t="shared" si="380"/>
        <v>0</v>
      </c>
      <c r="T627" s="218">
        <f t="shared" si="380"/>
        <v>0</v>
      </c>
      <c r="U627" s="218">
        <f t="shared" si="380"/>
        <v>0</v>
      </c>
      <c r="V627" s="218">
        <f t="shared" si="380"/>
        <v>0</v>
      </c>
      <c r="W627" s="218">
        <f t="shared" si="380"/>
        <v>0</v>
      </c>
      <c r="X627" s="218">
        <f t="shared" si="380"/>
        <v>0</v>
      </c>
      <c r="Y627" s="218">
        <f t="shared" si="380"/>
        <v>0</v>
      </c>
      <c r="Z627" s="218">
        <f t="shared" si="380"/>
        <v>0</v>
      </c>
      <c r="AA627" s="218">
        <f t="shared" si="380"/>
        <v>0</v>
      </c>
      <c r="AB627" s="218">
        <f t="shared" si="380"/>
        <v>0</v>
      </c>
      <c r="AC627" s="218">
        <f t="shared" si="380"/>
        <v>0</v>
      </c>
      <c r="AD627" s="218">
        <f t="shared" si="380"/>
        <v>0</v>
      </c>
      <c r="AE627" s="218">
        <f t="shared" si="380"/>
        <v>0</v>
      </c>
      <c r="AF627" s="218">
        <f t="shared" si="380"/>
        <v>0</v>
      </c>
      <c r="AG627" s="218">
        <f t="shared" si="380"/>
        <v>0</v>
      </c>
      <c r="AH627" s="218">
        <f t="shared" si="380"/>
        <v>0</v>
      </c>
      <c r="AI627" s="218">
        <f t="shared" si="380"/>
        <v>0</v>
      </c>
      <c r="AJ627" s="218">
        <f t="shared" si="380"/>
        <v>0</v>
      </c>
      <c r="AK627" s="218">
        <f t="shared" si="380"/>
        <v>0</v>
      </c>
      <c r="AL627" s="218">
        <f t="shared" si="380"/>
        <v>0</v>
      </c>
      <c r="AM627" s="218">
        <f t="shared" si="380"/>
        <v>0</v>
      </c>
      <c r="AN627" s="218">
        <f t="shared" si="380"/>
        <v>0</v>
      </c>
      <c r="AO627" s="218">
        <f t="shared" si="380"/>
        <v>0</v>
      </c>
      <c r="AP627" s="218">
        <f t="shared" si="380"/>
        <v>0</v>
      </c>
    </row>
    <row r="628" spans="1:42" x14ac:dyDescent="0.2">
      <c r="A628" s="4" t="s">
        <v>267</v>
      </c>
      <c r="B628" s="217">
        <f>SUM(B625:B627)</f>
        <v>0</v>
      </c>
      <c r="C628" s="217">
        <f>SUM(C625:C627)</f>
        <v>0</v>
      </c>
      <c r="D628" s="217">
        <f t="shared" ref="D628:AP628" si="381">SUM(D625:D627)</f>
        <v>0</v>
      </c>
      <c r="E628" s="217">
        <f t="shared" si="381"/>
        <v>0</v>
      </c>
      <c r="F628" s="217">
        <f t="shared" si="381"/>
        <v>0</v>
      </c>
      <c r="G628" s="217">
        <f t="shared" si="381"/>
        <v>0</v>
      </c>
      <c r="H628" s="217">
        <f t="shared" si="381"/>
        <v>0</v>
      </c>
      <c r="I628" s="217">
        <f t="shared" si="381"/>
        <v>0</v>
      </c>
      <c r="J628" s="217">
        <f t="shared" si="381"/>
        <v>0</v>
      </c>
      <c r="K628" s="217">
        <f t="shared" si="381"/>
        <v>0</v>
      </c>
      <c r="L628" s="217">
        <f t="shared" si="381"/>
        <v>0</v>
      </c>
      <c r="M628" s="217">
        <f t="shared" si="381"/>
        <v>0</v>
      </c>
      <c r="N628" s="217">
        <f t="shared" si="381"/>
        <v>0</v>
      </c>
      <c r="O628" s="217">
        <f t="shared" si="381"/>
        <v>0</v>
      </c>
      <c r="P628" s="217">
        <f t="shared" si="381"/>
        <v>0</v>
      </c>
      <c r="Q628" s="217">
        <f t="shared" si="381"/>
        <v>0</v>
      </c>
      <c r="R628" s="217">
        <f t="shared" si="381"/>
        <v>0</v>
      </c>
      <c r="S628" s="217">
        <f t="shared" si="381"/>
        <v>0</v>
      </c>
      <c r="T628" s="217">
        <f t="shared" si="381"/>
        <v>0</v>
      </c>
      <c r="U628" s="217">
        <f t="shared" si="381"/>
        <v>0</v>
      </c>
      <c r="V628" s="217">
        <f t="shared" si="381"/>
        <v>0</v>
      </c>
      <c r="W628" s="217">
        <f t="shared" si="381"/>
        <v>0</v>
      </c>
      <c r="X628" s="217">
        <f t="shared" si="381"/>
        <v>0</v>
      </c>
      <c r="Y628" s="217">
        <f t="shared" si="381"/>
        <v>0</v>
      </c>
      <c r="Z628" s="217">
        <f t="shared" si="381"/>
        <v>0</v>
      </c>
      <c r="AA628" s="217">
        <f t="shared" si="381"/>
        <v>0</v>
      </c>
      <c r="AB628" s="217">
        <f t="shared" si="381"/>
        <v>0</v>
      </c>
      <c r="AC628" s="217">
        <f t="shared" si="381"/>
        <v>0</v>
      </c>
      <c r="AD628" s="217">
        <f t="shared" si="381"/>
        <v>0</v>
      </c>
      <c r="AE628" s="217">
        <f t="shared" si="381"/>
        <v>0</v>
      </c>
      <c r="AF628" s="217">
        <f t="shared" si="381"/>
        <v>0</v>
      </c>
      <c r="AG628" s="217">
        <f t="shared" si="381"/>
        <v>0</v>
      </c>
      <c r="AH628" s="217">
        <f t="shared" si="381"/>
        <v>0</v>
      </c>
      <c r="AI628" s="217">
        <f t="shared" si="381"/>
        <v>0</v>
      </c>
      <c r="AJ628" s="217">
        <f t="shared" si="381"/>
        <v>0</v>
      </c>
      <c r="AK628" s="217">
        <f t="shared" si="381"/>
        <v>0</v>
      </c>
      <c r="AL628" s="217">
        <f t="shared" si="381"/>
        <v>0</v>
      </c>
      <c r="AM628" s="217">
        <f t="shared" si="381"/>
        <v>0</v>
      </c>
      <c r="AN628" s="217">
        <f t="shared" si="381"/>
        <v>0</v>
      </c>
      <c r="AO628" s="217">
        <f t="shared" si="381"/>
        <v>0</v>
      </c>
      <c r="AP628" s="217">
        <f t="shared" si="381"/>
        <v>0</v>
      </c>
    </row>
    <row r="629" spans="1:42" s="122" customFormat="1" x14ac:dyDescent="0.2">
      <c r="A629" s="4"/>
      <c r="G629" s="203"/>
      <c r="H629" s="203"/>
      <c r="I629" s="203"/>
      <c r="J629" s="203"/>
      <c r="K629" s="203"/>
      <c r="L629" s="203"/>
      <c r="M629" s="203"/>
      <c r="N629" s="203"/>
      <c r="O629" s="203"/>
      <c r="P629" s="203"/>
      <c r="Q629" s="203"/>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row>
    <row r="630" spans="1:42" s="122" customFormat="1" x14ac:dyDescent="0.2">
      <c r="A630" s="4" t="s">
        <v>314</v>
      </c>
      <c r="G630" s="203"/>
      <c r="H630" s="203"/>
      <c r="I630" s="203"/>
      <c r="J630" s="203"/>
      <c r="K630" s="203"/>
      <c r="L630" s="203"/>
      <c r="M630" s="203"/>
      <c r="N630" s="203"/>
      <c r="O630" s="203"/>
      <c r="P630" s="203"/>
      <c r="Q630" s="203"/>
      <c r="R630" s="203"/>
      <c r="S630" s="203"/>
      <c r="T630" s="203"/>
      <c r="U630" s="203"/>
      <c r="V630" s="203"/>
      <c r="W630" s="203"/>
      <c r="X630" s="203"/>
      <c r="Y630" s="203"/>
      <c r="Z630" s="203"/>
      <c r="AA630" s="203"/>
      <c r="AB630" s="203"/>
      <c r="AC630" s="203"/>
      <c r="AD630" s="203"/>
      <c r="AE630" s="203"/>
      <c r="AF630" s="203"/>
      <c r="AG630" s="203"/>
      <c r="AH630" s="203"/>
      <c r="AI630" s="203"/>
      <c r="AJ630" s="203"/>
      <c r="AK630" s="203"/>
      <c r="AL630" s="203"/>
      <c r="AM630" s="203"/>
      <c r="AN630" s="203"/>
      <c r="AO630" s="203"/>
      <c r="AP630" s="203"/>
    </row>
    <row r="631" spans="1:42" s="122" customFormat="1" x14ac:dyDescent="0.2">
      <c r="A631" s="4" t="s">
        <v>315</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2">
      <c r="A632" s="4">
        <v>1</v>
      </c>
      <c r="B632" s="233">
        <f t="shared" ref="B632:B641" si="382">SUM(C632:AP632)</f>
        <v>0</v>
      </c>
      <c r="C632" s="213">
        <f t="shared" ref="C632:AP632" si="383">IF(C$2&gt;analysis_period,0,IF(C$2=equip2_reserve_freq*$A632,equip2_reserve_cost*system_capacity*1000*(1+inflation_rate/100)^B$2,0))</f>
        <v>0</v>
      </c>
      <c r="D632" s="213">
        <f t="shared" si="383"/>
        <v>0</v>
      </c>
      <c r="E632" s="213">
        <f t="shared" si="383"/>
        <v>0</v>
      </c>
      <c r="F632" s="213">
        <f t="shared" si="383"/>
        <v>0</v>
      </c>
      <c r="G632" s="213">
        <f t="shared" si="383"/>
        <v>0</v>
      </c>
      <c r="H632" s="213">
        <f t="shared" si="383"/>
        <v>0</v>
      </c>
      <c r="I632" s="213">
        <f t="shared" si="383"/>
        <v>0</v>
      </c>
      <c r="J632" s="213">
        <f t="shared" si="383"/>
        <v>0</v>
      </c>
      <c r="K632" s="213">
        <f t="shared" si="383"/>
        <v>0</v>
      </c>
      <c r="L632" s="213">
        <f t="shared" si="383"/>
        <v>0</v>
      </c>
      <c r="M632" s="213">
        <f t="shared" si="383"/>
        <v>0</v>
      </c>
      <c r="N632" s="213">
        <f t="shared" si="383"/>
        <v>0</v>
      </c>
      <c r="O632" s="213">
        <f t="shared" si="383"/>
        <v>0</v>
      </c>
      <c r="P632" s="213">
        <f t="shared" si="383"/>
        <v>0</v>
      </c>
      <c r="Q632" s="213">
        <f t="shared" si="383"/>
        <v>0</v>
      </c>
      <c r="R632" s="213">
        <f t="shared" si="383"/>
        <v>0</v>
      </c>
      <c r="S632" s="213">
        <f t="shared" si="383"/>
        <v>0</v>
      </c>
      <c r="T632" s="213">
        <f t="shared" si="383"/>
        <v>0</v>
      </c>
      <c r="U632" s="213">
        <f t="shared" si="383"/>
        <v>0</v>
      </c>
      <c r="V632" s="213">
        <f t="shared" si="383"/>
        <v>0</v>
      </c>
      <c r="W632" s="213">
        <f t="shared" si="383"/>
        <v>0</v>
      </c>
      <c r="X632" s="213">
        <f t="shared" si="383"/>
        <v>0</v>
      </c>
      <c r="Y632" s="213">
        <f t="shared" si="383"/>
        <v>0</v>
      </c>
      <c r="Z632" s="213">
        <f t="shared" si="383"/>
        <v>0</v>
      </c>
      <c r="AA632" s="213">
        <f t="shared" si="383"/>
        <v>0</v>
      </c>
      <c r="AB632" s="213">
        <f t="shared" si="383"/>
        <v>0</v>
      </c>
      <c r="AC632" s="213">
        <f t="shared" si="383"/>
        <v>0</v>
      </c>
      <c r="AD632" s="213">
        <f t="shared" si="383"/>
        <v>0</v>
      </c>
      <c r="AE632" s="213">
        <f t="shared" si="383"/>
        <v>0</v>
      </c>
      <c r="AF632" s="213">
        <f t="shared" si="383"/>
        <v>0</v>
      </c>
      <c r="AG632" s="213">
        <f t="shared" si="383"/>
        <v>0</v>
      </c>
      <c r="AH632" s="213">
        <f t="shared" si="383"/>
        <v>0</v>
      </c>
      <c r="AI632" s="213">
        <f t="shared" si="383"/>
        <v>0</v>
      </c>
      <c r="AJ632" s="213">
        <f t="shared" si="383"/>
        <v>0</v>
      </c>
      <c r="AK632" s="213">
        <f t="shared" si="383"/>
        <v>0</v>
      </c>
      <c r="AL632" s="213">
        <f t="shared" si="383"/>
        <v>0</v>
      </c>
      <c r="AM632" s="213">
        <f t="shared" si="383"/>
        <v>0</v>
      </c>
      <c r="AN632" s="213">
        <f t="shared" si="383"/>
        <v>0</v>
      </c>
      <c r="AO632" s="213">
        <f t="shared" si="383"/>
        <v>0</v>
      </c>
      <c r="AP632" s="213">
        <f t="shared" si="383"/>
        <v>0</v>
      </c>
    </row>
    <row r="633" spans="1:42" x14ac:dyDescent="0.2">
      <c r="A633" s="4">
        <f>A632+1</f>
        <v>2</v>
      </c>
      <c r="B633" s="233">
        <f t="shared" si="382"/>
        <v>0</v>
      </c>
      <c r="C633" s="213">
        <f t="shared" ref="C633:AP633" si="384">IF(C$2&gt;analysis_period,0,IF(C$2=equip2_reserve_freq*$A633,equip2_reserve_cost*system_capacity*1000*(1+inflation_rate/100)^B$2,0))</f>
        <v>0</v>
      </c>
      <c r="D633" s="213">
        <f t="shared" si="384"/>
        <v>0</v>
      </c>
      <c r="E633" s="213">
        <f t="shared" si="384"/>
        <v>0</v>
      </c>
      <c r="F633" s="213">
        <f t="shared" si="384"/>
        <v>0</v>
      </c>
      <c r="G633" s="213">
        <f t="shared" si="384"/>
        <v>0</v>
      </c>
      <c r="H633" s="213">
        <f t="shared" si="384"/>
        <v>0</v>
      </c>
      <c r="I633" s="213">
        <f t="shared" si="384"/>
        <v>0</v>
      </c>
      <c r="J633" s="213">
        <f t="shared" si="384"/>
        <v>0</v>
      </c>
      <c r="K633" s="213">
        <f t="shared" si="384"/>
        <v>0</v>
      </c>
      <c r="L633" s="213">
        <f t="shared" si="384"/>
        <v>0</v>
      </c>
      <c r="M633" s="213">
        <f t="shared" si="384"/>
        <v>0</v>
      </c>
      <c r="N633" s="213">
        <f t="shared" si="384"/>
        <v>0</v>
      </c>
      <c r="O633" s="213">
        <f t="shared" si="384"/>
        <v>0</v>
      </c>
      <c r="P633" s="213">
        <f t="shared" si="384"/>
        <v>0</v>
      </c>
      <c r="Q633" s="213">
        <f t="shared" si="384"/>
        <v>0</v>
      </c>
      <c r="R633" s="213">
        <f t="shared" si="384"/>
        <v>0</v>
      </c>
      <c r="S633" s="213">
        <f t="shared" si="384"/>
        <v>0</v>
      </c>
      <c r="T633" s="213">
        <f t="shared" si="384"/>
        <v>0</v>
      </c>
      <c r="U633" s="213">
        <f t="shared" si="384"/>
        <v>0</v>
      </c>
      <c r="V633" s="213">
        <f t="shared" si="384"/>
        <v>0</v>
      </c>
      <c r="W633" s="213">
        <f t="shared" si="384"/>
        <v>0</v>
      </c>
      <c r="X633" s="213">
        <f t="shared" si="384"/>
        <v>0</v>
      </c>
      <c r="Y633" s="213">
        <f t="shared" si="384"/>
        <v>0</v>
      </c>
      <c r="Z633" s="213">
        <f t="shared" si="384"/>
        <v>0</v>
      </c>
      <c r="AA633" s="213">
        <f t="shared" si="384"/>
        <v>0</v>
      </c>
      <c r="AB633" s="213">
        <f t="shared" si="384"/>
        <v>0</v>
      </c>
      <c r="AC633" s="213">
        <f t="shared" si="384"/>
        <v>0</v>
      </c>
      <c r="AD633" s="213">
        <f t="shared" si="384"/>
        <v>0</v>
      </c>
      <c r="AE633" s="213">
        <f t="shared" si="384"/>
        <v>0</v>
      </c>
      <c r="AF633" s="213">
        <f t="shared" si="384"/>
        <v>0</v>
      </c>
      <c r="AG633" s="213">
        <f t="shared" si="384"/>
        <v>0</v>
      </c>
      <c r="AH633" s="213">
        <f t="shared" si="384"/>
        <v>0</v>
      </c>
      <c r="AI633" s="213">
        <f t="shared" si="384"/>
        <v>0</v>
      </c>
      <c r="AJ633" s="213">
        <f t="shared" si="384"/>
        <v>0</v>
      </c>
      <c r="AK633" s="213">
        <f t="shared" si="384"/>
        <v>0</v>
      </c>
      <c r="AL633" s="213">
        <f t="shared" si="384"/>
        <v>0</v>
      </c>
      <c r="AM633" s="213">
        <f t="shared" si="384"/>
        <v>0</v>
      </c>
      <c r="AN633" s="213">
        <f t="shared" si="384"/>
        <v>0</v>
      </c>
      <c r="AO633" s="213">
        <f t="shared" si="384"/>
        <v>0</v>
      </c>
      <c r="AP633" s="213">
        <f t="shared" si="384"/>
        <v>0</v>
      </c>
    </row>
    <row r="634" spans="1:42" x14ac:dyDescent="0.2">
      <c r="A634" s="4">
        <f t="shared" ref="A634:A641" si="385">A633+1</f>
        <v>3</v>
      </c>
      <c r="B634" s="233">
        <f t="shared" si="382"/>
        <v>0</v>
      </c>
      <c r="C634" s="213">
        <f t="shared" ref="C634:AP634" si="386">IF(C$2&gt;analysis_period,0,IF(C$2=equip2_reserve_freq*$A634,equip2_reserve_cost*system_capacity*1000*(1+inflation_rate/100)^B$2,0))</f>
        <v>0</v>
      </c>
      <c r="D634" s="213">
        <f t="shared" si="386"/>
        <v>0</v>
      </c>
      <c r="E634" s="213">
        <f t="shared" si="386"/>
        <v>0</v>
      </c>
      <c r="F634" s="213">
        <f t="shared" si="386"/>
        <v>0</v>
      </c>
      <c r="G634" s="213">
        <f t="shared" si="386"/>
        <v>0</v>
      </c>
      <c r="H634" s="213">
        <f t="shared" si="386"/>
        <v>0</v>
      </c>
      <c r="I634" s="213">
        <f t="shared" si="386"/>
        <v>0</v>
      </c>
      <c r="J634" s="213">
        <f t="shared" si="386"/>
        <v>0</v>
      </c>
      <c r="K634" s="213">
        <f t="shared" si="386"/>
        <v>0</v>
      </c>
      <c r="L634" s="213">
        <f t="shared" si="386"/>
        <v>0</v>
      </c>
      <c r="M634" s="213">
        <f t="shared" si="386"/>
        <v>0</v>
      </c>
      <c r="N634" s="213">
        <f t="shared" si="386"/>
        <v>0</v>
      </c>
      <c r="O634" s="213">
        <f t="shared" si="386"/>
        <v>0</v>
      </c>
      <c r="P634" s="213">
        <f t="shared" si="386"/>
        <v>0</v>
      </c>
      <c r="Q634" s="213">
        <f t="shared" si="386"/>
        <v>0</v>
      </c>
      <c r="R634" s="213">
        <f t="shared" si="386"/>
        <v>0</v>
      </c>
      <c r="S634" s="213">
        <f t="shared" si="386"/>
        <v>0</v>
      </c>
      <c r="T634" s="213">
        <f t="shared" si="386"/>
        <v>0</v>
      </c>
      <c r="U634" s="213">
        <f t="shared" si="386"/>
        <v>0</v>
      </c>
      <c r="V634" s="213">
        <f t="shared" si="386"/>
        <v>0</v>
      </c>
      <c r="W634" s="213">
        <f t="shared" si="386"/>
        <v>0</v>
      </c>
      <c r="X634" s="213">
        <f t="shared" si="386"/>
        <v>0</v>
      </c>
      <c r="Y634" s="213">
        <f t="shared" si="386"/>
        <v>0</v>
      </c>
      <c r="Z634" s="213">
        <f t="shared" si="386"/>
        <v>0</v>
      </c>
      <c r="AA634" s="213">
        <f t="shared" si="386"/>
        <v>0</v>
      </c>
      <c r="AB634" s="213">
        <f t="shared" si="386"/>
        <v>0</v>
      </c>
      <c r="AC634" s="213">
        <f t="shared" si="386"/>
        <v>0</v>
      </c>
      <c r="AD634" s="213">
        <f t="shared" si="386"/>
        <v>0</v>
      </c>
      <c r="AE634" s="213">
        <f t="shared" si="386"/>
        <v>0</v>
      </c>
      <c r="AF634" s="213">
        <f t="shared" si="386"/>
        <v>0</v>
      </c>
      <c r="AG634" s="213">
        <f t="shared" si="386"/>
        <v>0</v>
      </c>
      <c r="AH634" s="213">
        <f t="shared" si="386"/>
        <v>0</v>
      </c>
      <c r="AI634" s="213">
        <f t="shared" si="386"/>
        <v>0</v>
      </c>
      <c r="AJ634" s="213">
        <f t="shared" si="386"/>
        <v>0</v>
      </c>
      <c r="AK634" s="213">
        <f t="shared" si="386"/>
        <v>0</v>
      </c>
      <c r="AL634" s="213">
        <f t="shared" si="386"/>
        <v>0</v>
      </c>
      <c r="AM634" s="213">
        <f t="shared" si="386"/>
        <v>0</v>
      </c>
      <c r="AN634" s="213">
        <f t="shared" si="386"/>
        <v>0</v>
      </c>
      <c r="AO634" s="213">
        <f t="shared" si="386"/>
        <v>0</v>
      </c>
      <c r="AP634" s="213">
        <f t="shared" si="386"/>
        <v>0</v>
      </c>
    </row>
    <row r="635" spans="1:42" x14ac:dyDescent="0.2">
      <c r="A635" s="4">
        <f t="shared" si="385"/>
        <v>4</v>
      </c>
      <c r="B635" s="233">
        <f t="shared" si="382"/>
        <v>0</v>
      </c>
      <c r="C635" s="213">
        <f t="shared" ref="C635:AP635" si="387">IF(C$2&gt;analysis_period,0,IF(C$2=equip2_reserve_freq*$A635,equip2_reserve_cost*system_capacity*1000*(1+inflation_rate/100)^B$2,0))</f>
        <v>0</v>
      </c>
      <c r="D635" s="213">
        <f t="shared" si="387"/>
        <v>0</v>
      </c>
      <c r="E635" s="213">
        <f t="shared" si="387"/>
        <v>0</v>
      </c>
      <c r="F635" s="213">
        <f t="shared" si="387"/>
        <v>0</v>
      </c>
      <c r="G635" s="213">
        <f t="shared" si="387"/>
        <v>0</v>
      </c>
      <c r="H635" s="213">
        <f t="shared" si="387"/>
        <v>0</v>
      </c>
      <c r="I635" s="213">
        <f t="shared" si="387"/>
        <v>0</v>
      </c>
      <c r="J635" s="213">
        <f t="shared" si="387"/>
        <v>0</v>
      </c>
      <c r="K635" s="213">
        <f t="shared" si="387"/>
        <v>0</v>
      </c>
      <c r="L635" s="213">
        <f t="shared" si="387"/>
        <v>0</v>
      </c>
      <c r="M635" s="213">
        <f t="shared" si="387"/>
        <v>0</v>
      </c>
      <c r="N635" s="213">
        <f t="shared" si="387"/>
        <v>0</v>
      </c>
      <c r="O635" s="213">
        <f t="shared" si="387"/>
        <v>0</v>
      </c>
      <c r="P635" s="213">
        <f t="shared" si="387"/>
        <v>0</v>
      </c>
      <c r="Q635" s="213">
        <f t="shared" si="387"/>
        <v>0</v>
      </c>
      <c r="R635" s="213">
        <f t="shared" si="387"/>
        <v>0</v>
      </c>
      <c r="S635" s="213">
        <f t="shared" si="387"/>
        <v>0</v>
      </c>
      <c r="T635" s="213">
        <f t="shared" si="387"/>
        <v>0</v>
      </c>
      <c r="U635" s="213">
        <f t="shared" si="387"/>
        <v>0</v>
      </c>
      <c r="V635" s="213">
        <f t="shared" si="387"/>
        <v>0</v>
      </c>
      <c r="W635" s="213">
        <f t="shared" si="387"/>
        <v>0</v>
      </c>
      <c r="X635" s="213">
        <f t="shared" si="387"/>
        <v>0</v>
      </c>
      <c r="Y635" s="213">
        <f t="shared" si="387"/>
        <v>0</v>
      </c>
      <c r="Z635" s="213">
        <f t="shared" si="387"/>
        <v>0</v>
      </c>
      <c r="AA635" s="213">
        <f t="shared" si="387"/>
        <v>0</v>
      </c>
      <c r="AB635" s="213">
        <f t="shared" si="387"/>
        <v>0</v>
      </c>
      <c r="AC635" s="213">
        <f t="shared" si="387"/>
        <v>0</v>
      </c>
      <c r="AD635" s="213">
        <f t="shared" si="387"/>
        <v>0</v>
      </c>
      <c r="AE635" s="213">
        <f t="shared" si="387"/>
        <v>0</v>
      </c>
      <c r="AF635" s="213">
        <f t="shared" si="387"/>
        <v>0</v>
      </c>
      <c r="AG635" s="213">
        <f t="shared" si="387"/>
        <v>0</v>
      </c>
      <c r="AH635" s="213">
        <f t="shared" si="387"/>
        <v>0</v>
      </c>
      <c r="AI635" s="213">
        <f t="shared" si="387"/>
        <v>0</v>
      </c>
      <c r="AJ635" s="213">
        <f t="shared" si="387"/>
        <v>0</v>
      </c>
      <c r="AK635" s="213">
        <f t="shared" si="387"/>
        <v>0</v>
      </c>
      <c r="AL635" s="213">
        <f t="shared" si="387"/>
        <v>0</v>
      </c>
      <c r="AM635" s="213">
        <f t="shared" si="387"/>
        <v>0</v>
      </c>
      <c r="AN635" s="213">
        <f t="shared" si="387"/>
        <v>0</v>
      </c>
      <c r="AO635" s="213">
        <f t="shared" si="387"/>
        <v>0</v>
      </c>
      <c r="AP635" s="213">
        <f t="shared" si="387"/>
        <v>0</v>
      </c>
    </row>
    <row r="636" spans="1:42" x14ac:dyDescent="0.2">
      <c r="A636" s="4">
        <f t="shared" si="385"/>
        <v>5</v>
      </c>
      <c r="B636" s="233">
        <f t="shared" si="382"/>
        <v>0</v>
      </c>
      <c r="C636" s="213">
        <f t="shared" ref="C636:AP636" si="388">IF(C$2&gt;analysis_period,0,IF(C$2=equip2_reserve_freq*$A636,equip2_reserve_cost*system_capacity*1000*(1+inflation_rate/100)^B$2,0))</f>
        <v>0</v>
      </c>
      <c r="D636" s="213">
        <f t="shared" si="388"/>
        <v>0</v>
      </c>
      <c r="E636" s="213">
        <f t="shared" si="388"/>
        <v>0</v>
      </c>
      <c r="F636" s="213">
        <f t="shared" si="388"/>
        <v>0</v>
      </c>
      <c r="G636" s="213">
        <f t="shared" si="388"/>
        <v>0</v>
      </c>
      <c r="H636" s="213">
        <f t="shared" si="388"/>
        <v>0</v>
      </c>
      <c r="I636" s="213">
        <f t="shared" si="388"/>
        <v>0</v>
      </c>
      <c r="J636" s="213">
        <f t="shared" si="388"/>
        <v>0</v>
      </c>
      <c r="K636" s="213">
        <f t="shared" si="388"/>
        <v>0</v>
      </c>
      <c r="L636" s="213">
        <f t="shared" si="388"/>
        <v>0</v>
      </c>
      <c r="M636" s="213">
        <f t="shared" si="388"/>
        <v>0</v>
      </c>
      <c r="N636" s="213">
        <f t="shared" si="388"/>
        <v>0</v>
      </c>
      <c r="O636" s="213">
        <f t="shared" si="388"/>
        <v>0</v>
      </c>
      <c r="P636" s="213">
        <f t="shared" si="388"/>
        <v>0</v>
      </c>
      <c r="Q636" s="213">
        <f t="shared" si="388"/>
        <v>0</v>
      </c>
      <c r="R636" s="213">
        <f t="shared" si="388"/>
        <v>0</v>
      </c>
      <c r="S636" s="213">
        <f t="shared" si="388"/>
        <v>0</v>
      </c>
      <c r="T636" s="213">
        <f t="shared" si="388"/>
        <v>0</v>
      </c>
      <c r="U636" s="213">
        <f t="shared" si="388"/>
        <v>0</v>
      </c>
      <c r="V636" s="213">
        <f t="shared" si="388"/>
        <v>0</v>
      </c>
      <c r="W636" s="213">
        <f t="shared" si="388"/>
        <v>0</v>
      </c>
      <c r="X636" s="213">
        <f t="shared" si="388"/>
        <v>0</v>
      </c>
      <c r="Y636" s="213">
        <f t="shared" si="388"/>
        <v>0</v>
      </c>
      <c r="Z636" s="213">
        <f t="shared" si="388"/>
        <v>0</v>
      </c>
      <c r="AA636" s="213">
        <f t="shared" si="388"/>
        <v>0</v>
      </c>
      <c r="AB636" s="213">
        <f t="shared" si="388"/>
        <v>0</v>
      </c>
      <c r="AC636" s="213">
        <f t="shared" si="388"/>
        <v>0</v>
      </c>
      <c r="AD636" s="213">
        <f t="shared" si="388"/>
        <v>0</v>
      </c>
      <c r="AE636" s="213">
        <f t="shared" si="388"/>
        <v>0</v>
      </c>
      <c r="AF636" s="213">
        <f t="shared" si="388"/>
        <v>0</v>
      </c>
      <c r="AG636" s="213">
        <f t="shared" si="388"/>
        <v>0</v>
      </c>
      <c r="AH636" s="213">
        <f t="shared" si="388"/>
        <v>0</v>
      </c>
      <c r="AI636" s="213">
        <f t="shared" si="388"/>
        <v>0</v>
      </c>
      <c r="AJ636" s="213">
        <f t="shared" si="388"/>
        <v>0</v>
      </c>
      <c r="AK636" s="213">
        <f t="shared" si="388"/>
        <v>0</v>
      </c>
      <c r="AL636" s="213">
        <f t="shared" si="388"/>
        <v>0</v>
      </c>
      <c r="AM636" s="213">
        <f t="shared" si="388"/>
        <v>0</v>
      </c>
      <c r="AN636" s="213">
        <f t="shared" si="388"/>
        <v>0</v>
      </c>
      <c r="AO636" s="213">
        <f t="shared" si="388"/>
        <v>0</v>
      </c>
      <c r="AP636" s="213">
        <f t="shared" si="388"/>
        <v>0</v>
      </c>
    </row>
    <row r="637" spans="1:42" x14ac:dyDescent="0.2">
      <c r="A637" s="4">
        <f t="shared" si="385"/>
        <v>6</v>
      </c>
      <c r="B637" s="233">
        <f t="shared" si="382"/>
        <v>0</v>
      </c>
      <c r="C637" s="213">
        <f t="shared" ref="C637:AP637" si="389">IF(C$2&gt;analysis_period,0,IF(C$2=equip2_reserve_freq*$A637,equip2_reserve_cost*system_capacity*1000*(1+inflation_rate/100)^B$2,0))</f>
        <v>0</v>
      </c>
      <c r="D637" s="213">
        <f t="shared" si="389"/>
        <v>0</v>
      </c>
      <c r="E637" s="213">
        <f t="shared" si="389"/>
        <v>0</v>
      </c>
      <c r="F637" s="213">
        <f t="shared" si="389"/>
        <v>0</v>
      </c>
      <c r="G637" s="213">
        <f t="shared" si="389"/>
        <v>0</v>
      </c>
      <c r="H637" s="213">
        <f t="shared" si="389"/>
        <v>0</v>
      </c>
      <c r="I637" s="213">
        <f t="shared" si="389"/>
        <v>0</v>
      </c>
      <c r="J637" s="213">
        <f t="shared" si="389"/>
        <v>0</v>
      </c>
      <c r="K637" s="213">
        <f t="shared" si="389"/>
        <v>0</v>
      </c>
      <c r="L637" s="213">
        <f t="shared" si="389"/>
        <v>0</v>
      </c>
      <c r="M637" s="213">
        <f t="shared" si="389"/>
        <v>0</v>
      </c>
      <c r="N637" s="213">
        <f t="shared" si="389"/>
        <v>0</v>
      </c>
      <c r="O637" s="213">
        <f t="shared" si="389"/>
        <v>0</v>
      </c>
      <c r="P637" s="213">
        <f t="shared" si="389"/>
        <v>0</v>
      </c>
      <c r="Q637" s="213">
        <f t="shared" si="389"/>
        <v>0</v>
      </c>
      <c r="R637" s="213">
        <f t="shared" si="389"/>
        <v>0</v>
      </c>
      <c r="S637" s="213">
        <f t="shared" si="389"/>
        <v>0</v>
      </c>
      <c r="T637" s="213">
        <f t="shared" si="389"/>
        <v>0</v>
      </c>
      <c r="U637" s="213">
        <f t="shared" si="389"/>
        <v>0</v>
      </c>
      <c r="V637" s="213">
        <f t="shared" si="389"/>
        <v>0</v>
      </c>
      <c r="W637" s="213">
        <f t="shared" si="389"/>
        <v>0</v>
      </c>
      <c r="X637" s="213">
        <f t="shared" si="389"/>
        <v>0</v>
      </c>
      <c r="Y637" s="213">
        <f t="shared" si="389"/>
        <v>0</v>
      </c>
      <c r="Z637" s="213">
        <f t="shared" si="389"/>
        <v>0</v>
      </c>
      <c r="AA637" s="213">
        <f t="shared" si="389"/>
        <v>0</v>
      </c>
      <c r="AB637" s="213">
        <f t="shared" si="389"/>
        <v>0</v>
      </c>
      <c r="AC637" s="213">
        <f t="shared" si="389"/>
        <v>0</v>
      </c>
      <c r="AD637" s="213">
        <f t="shared" si="389"/>
        <v>0</v>
      </c>
      <c r="AE637" s="213">
        <f t="shared" si="389"/>
        <v>0</v>
      </c>
      <c r="AF637" s="213">
        <f t="shared" si="389"/>
        <v>0</v>
      </c>
      <c r="AG637" s="213">
        <f t="shared" si="389"/>
        <v>0</v>
      </c>
      <c r="AH637" s="213">
        <f t="shared" si="389"/>
        <v>0</v>
      </c>
      <c r="AI637" s="213">
        <f t="shared" si="389"/>
        <v>0</v>
      </c>
      <c r="AJ637" s="213">
        <f t="shared" si="389"/>
        <v>0</v>
      </c>
      <c r="AK637" s="213">
        <f t="shared" si="389"/>
        <v>0</v>
      </c>
      <c r="AL637" s="213">
        <f t="shared" si="389"/>
        <v>0</v>
      </c>
      <c r="AM637" s="213">
        <f t="shared" si="389"/>
        <v>0</v>
      </c>
      <c r="AN637" s="213">
        <f t="shared" si="389"/>
        <v>0</v>
      </c>
      <c r="AO637" s="213">
        <f t="shared" si="389"/>
        <v>0</v>
      </c>
      <c r="AP637" s="213">
        <f t="shared" si="389"/>
        <v>0</v>
      </c>
    </row>
    <row r="638" spans="1:42" x14ac:dyDescent="0.2">
      <c r="A638" s="4">
        <f t="shared" si="385"/>
        <v>7</v>
      </c>
      <c r="B638" s="233">
        <f t="shared" si="382"/>
        <v>0</v>
      </c>
      <c r="C638" s="213">
        <f t="shared" ref="C638:AP638" si="390">IF(C$2&gt;analysis_period,0,IF(C$2=equip2_reserve_freq*$A638,equip2_reserve_cost*system_capacity*1000*(1+inflation_rate/100)^B$2,0))</f>
        <v>0</v>
      </c>
      <c r="D638" s="213">
        <f t="shared" si="390"/>
        <v>0</v>
      </c>
      <c r="E638" s="213">
        <f t="shared" si="390"/>
        <v>0</v>
      </c>
      <c r="F638" s="213">
        <f t="shared" si="390"/>
        <v>0</v>
      </c>
      <c r="G638" s="213">
        <f t="shared" si="390"/>
        <v>0</v>
      </c>
      <c r="H638" s="213">
        <f t="shared" si="390"/>
        <v>0</v>
      </c>
      <c r="I638" s="213">
        <f t="shared" si="390"/>
        <v>0</v>
      </c>
      <c r="J638" s="213">
        <f t="shared" si="390"/>
        <v>0</v>
      </c>
      <c r="K638" s="213">
        <f t="shared" si="390"/>
        <v>0</v>
      </c>
      <c r="L638" s="213">
        <f t="shared" si="390"/>
        <v>0</v>
      </c>
      <c r="M638" s="213">
        <f t="shared" si="390"/>
        <v>0</v>
      </c>
      <c r="N638" s="213">
        <f t="shared" si="390"/>
        <v>0</v>
      </c>
      <c r="O638" s="213">
        <f t="shared" si="390"/>
        <v>0</v>
      </c>
      <c r="P638" s="213">
        <f t="shared" si="390"/>
        <v>0</v>
      </c>
      <c r="Q638" s="213">
        <f t="shared" si="390"/>
        <v>0</v>
      </c>
      <c r="R638" s="213">
        <f t="shared" si="390"/>
        <v>0</v>
      </c>
      <c r="S638" s="213">
        <f t="shared" si="390"/>
        <v>0</v>
      </c>
      <c r="T638" s="213">
        <f t="shared" si="390"/>
        <v>0</v>
      </c>
      <c r="U638" s="213">
        <f t="shared" si="390"/>
        <v>0</v>
      </c>
      <c r="V638" s="213">
        <f t="shared" si="390"/>
        <v>0</v>
      </c>
      <c r="W638" s="213">
        <f t="shared" si="390"/>
        <v>0</v>
      </c>
      <c r="X638" s="213">
        <f t="shared" si="390"/>
        <v>0</v>
      </c>
      <c r="Y638" s="213">
        <f t="shared" si="390"/>
        <v>0</v>
      </c>
      <c r="Z638" s="213">
        <f t="shared" si="390"/>
        <v>0</v>
      </c>
      <c r="AA638" s="213">
        <f t="shared" si="390"/>
        <v>0</v>
      </c>
      <c r="AB638" s="213">
        <f t="shared" si="390"/>
        <v>0</v>
      </c>
      <c r="AC638" s="213">
        <f t="shared" si="390"/>
        <v>0</v>
      </c>
      <c r="AD638" s="213">
        <f t="shared" si="390"/>
        <v>0</v>
      </c>
      <c r="AE638" s="213">
        <f t="shared" si="390"/>
        <v>0</v>
      </c>
      <c r="AF638" s="213">
        <f t="shared" si="390"/>
        <v>0</v>
      </c>
      <c r="AG638" s="213">
        <f t="shared" si="390"/>
        <v>0</v>
      </c>
      <c r="AH638" s="213">
        <f t="shared" si="390"/>
        <v>0</v>
      </c>
      <c r="AI638" s="213">
        <f t="shared" si="390"/>
        <v>0</v>
      </c>
      <c r="AJ638" s="213">
        <f t="shared" si="390"/>
        <v>0</v>
      </c>
      <c r="AK638" s="213">
        <f t="shared" si="390"/>
        <v>0</v>
      </c>
      <c r="AL638" s="213">
        <f t="shared" si="390"/>
        <v>0</v>
      </c>
      <c r="AM638" s="213">
        <f t="shared" si="390"/>
        <v>0</v>
      </c>
      <c r="AN638" s="213">
        <f t="shared" si="390"/>
        <v>0</v>
      </c>
      <c r="AO638" s="213">
        <f t="shared" si="390"/>
        <v>0</v>
      </c>
      <c r="AP638" s="213">
        <f t="shared" si="390"/>
        <v>0</v>
      </c>
    </row>
    <row r="639" spans="1:42" x14ac:dyDescent="0.2">
      <c r="A639" s="4">
        <f t="shared" si="385"/>
        <v>8</v>
      </c>
      <c r="B639" s="233">
        <f t="shared" si="382"/>
        <v>0</v>
      </c>
      <c r="C639" s="213">
        <f t="shared" ref="C639:AP639" si="391">IF(C$2&gt;analysis_period,0,IF(C$2=equip2_reserve_freq*$A639,equip2_reserve_cost*system_capacity*1000*(1+inflation_rate/100)^B$2,0))</f>
        <v>0</v>
      </c>
      <c r="D639" s="213">
        <f t="shared" si="391"/>
        <v>0</v>
      </c>
      <c r="E639" s="213">
        <f t="shared" si="391"/>
        <v>0</v>
      </c>
      <c r="F639" s="213">
        <f t="shared" si="391"/>
        <v>0</v>
      </c>
      <c r="G639" s="213">
        <f t="shared" si="391"/>
        <v>0</v>
      </c>
      <c r="H639" s="213">
        <f t="shared" si="391"/>
        <v>0</v>
      </c>
      <c r="I639" s="213">
        <f t="shared" si="391"/>
        <v>0</v>
      </c>
      <c r="J639" s="213">
        <f t="shared" si="391"/>
        <v>0</v>
      </c>
      <c r="K639" s="213">
        <f t="shared" si="391"/>
        <v>0</v>
      </c>
      <c r="L639" s="213">
        <f t="shared" si="391"/>
        <v>0</v>
      </c>
      <c r="M639" s="213">
        <f t="shared" si="391"/>
        <v>0</v>
      </c>
      <c r="N639" s="213">
        <f t="shared" si="391"/>
        <v>0</v>
      </c>
      <c r="O639" s="213">
        <f t="shared" si="391"/>
        <v>0</v>
      </c>
      <c r="P639" s="213">
        <f t="shared" si="391"/>
        <v>0</v>
      </c>
      <c r="Q639" s="213">
        <f t="shared" si="391"/>
        <v>0</v>
      </c>
      <c r="R639" s="213">
        <f t="shared" si="391"/>
        <v>0</v>
      </c>
      <c r="S639" s="213">
        <f t="shared" si="391"/>
        <v>0</v>
      </c>
      <c r="T639" s="213">
        <f t="shared" si="391"/>
        <v>0</v>
      </c>
      <c r="U639" s="213">
        <f t="shared" si="391"/>
        <v>0</v>
      </c>
      <c r="V639" s="213">
        <f t="shared" si="391"/>
        <v>0</v>
      </c>
      <c r="W639" s="213">
        <f t="shared" si="391"/>
        <v>0</v>
      </c>
      <c r="X639" s="213">
        <f t="shared" si="391"/>
        <v>0</v>
      </c>
      <c r="Y639" s="213">
        <f t="shared" si="391"/>
        <v>0</v>
      </c>
      <c r="Z639" s="213">
        <f t="shared" si="391"/>
        <v>0</v>
      </c>
      <c r="AA639" s="213">
        <f t="shared" si="391"/>
        <v>0</v>
      </c>
      <c r="AB639" s="213">
        <f t="shared" si="391"/>
        <v>0</v>
      </c>
      <c r="AC639" s="213">
        <f t="shared" si="391"/>
        <v>0</v>
      </c>
      <c r="AD639" s="213">
        <f t="shared" si="391"/>
        <v>0</v>
      </c>
      <c r="AE639" s="213">
        <f t="shared" si="391"/>
        <v>0</v>
      </c>
      <c r="AF639" s="213">
        <f t="shared" si="391"/>
        <v>0</v>
      </c>
      <c r="AG639" s="213">
        <f t="shared" si="391"/>
        <v>0</v>
      </c>
      <c r="AH639" s="213">
        <f t="shared" si="391"/>
        <v>0</v>
      </c>
      <c r="AI639" s="213">
        <f t="shared" si="391"/>
        <v>0</v>
      </c>
      <c r="AJ639" s="213">
        <f t="shared" si="391"/>
        <v>0</v>
      </c>
      <c r="AK639" s="213">
        <f t="shared" si="391"/>
        <v>0</v>
      </c>
      <c r="AL639" s="213">
        <f t="shared" si="391"/>
        <v>0</v>
      </c>
      <c r="AM639" s="213">
        <f t="shared" si="391"/>
        <v>0</v>
      </c>
      <c r="AN639" s="213">
        <f t="shared" si="391"/>
        <v>0</v>
      </c>
      <c r="AO639" s="213">
        <f t="shared" si="391"/>
        <v>0</v>
      </c>
      <c r="AP639" s="213">
        <f t="shared" si="391"/>
        <v>0</v>
      </c>
    </row>
    <row r="640" spans="1:42" x14ac:dyDescent="0.2">
      <c r="A640" s="4">
        <f>A639+1</f>
        <v>9</v>
      </c>
      <c r="B640" s="233">
        <f t="shared" si="382"/>
        <v>0</v>
      </c>
      <c r="C640" s="213">
        <f t="shared" ref="C640:AP640" si="392">IF(C$2&gt;analysis_period,0,IF(C$2=equip2_reserve_freq*$A640,equip2_reserve_cost*system_capacity*1000*(1+inflation_rate/100)^B$2,0))</f>
        <v>0</v>
      </c>
      <c r="D640" s="213">
        <f t="shared" si="392"/>
        <v>0</v>
      </c>
      <c r="E640" s="213">
        <f t="shared" si="392"/>
        <v>0</v>
      </c>
      <c r="F640" s="213">
        <f t="shared" si="392"/>
        <v>0</v>
      </c>
      <c r="G640" s="213">
        <f t="shared" si="392"/>
        <v>0</v>
      </c>
      <c r="H640" s="213">
        <f t="shared" si="392"/>
        <v>0</v>
      </c>
      <c r="I640" s="213">
        <f t="shared" si="392"/>
        <v>0</v>
      </c>
      <c r="J640" s="213">
        <f t="shared" si="392"/>
        <v>0</v>
      </c>
      <c r="K640" s="213">
        <f t="shared" si="392"/>
        <v>0</v>
      </c>
      <c r="L640" s="213">
        <f t="shared" si="392"/>
        <v>0</v>
      </c>
      <c r="M640" s="213">
        <f t="shared" si="392"/>
        <v>0</v>
      </c>
      <c r="N640" s="213">
        <f t="shared" si="392"/>
        <v>0</v>
      </c>
      <c r="O640" s="213">
        <f t="shared" si="392"/>
        <v>0</v>
      </c>
      <c r="P640" s="213">
        <f t="shared" si="392"/>
        <v>0</v>
      </c>
      <c r="Q640" s="213">
        <f t="shared" si="392"/>
        <v>0</v>
      </c>
      <c r="R640" s="213">
        <f t="shared" si="392"/>
        <v>0</v>
      </c>
      <c r="S640" s="213">
        <f t="shared" si="392"/>
        <v>0</v>
      </c>
      <c r="T640" s="213">
        <f t="shared" si="392"/>
        <v>0</v>
      </c>
      <c r="U640" s="213">
        <f t="shared" si="392"/>
        <v>0</v>
      </c>
      <c r="V640" s="213">
        <f t="shared" si="392"/>
        <v>0</v>
      </c>
      <c r="W640" s="213">
        <f t="shared" si="392"/>
        <v>0</v>
      </c>
      <c r="X640" s="213">
        <f t="shared" si="392"/>
        <v>0</v>
      </c>
      <c r="Y640" s="213">
        <f t="shared" si="392"/>
        <v>0</v>
      </c>
      <c r="Z640" s="213">
        <f t="shared" si="392"/>
        <v>0</v>
      </c>
      <c r="AA640" s="213">
        <f t="shared" si="392"/>
        <v>0</v>
      </c>
      <c r="AB640" s="213">
        <f t="shared" si="392"/>
        <v>0</v>
      </c>
      <c r="AC640" s="213">
        <f t="shared" si="392"/>
        <v>0</v>
      </c>
      <c r="AD640" s="213">
        <f t="shared" si="392"/>
        <v>0</v>
      </c>
      <c r="AE640" s="213">
        <f t="shared" si="392"/>
        <v>0</v>
      </c>
      <c r="AF640" s="213">
        <f t="shared" si="392"/>
        <v>0</v>
      </c>
      <c r="AG640" s="213">
        <f t="shared" si="392"/>
        <v>0</v>
      </c>
      <c r="AH640" s="213">
        <f t="shared" si="392"/>
        <v>0</v>
      </c>
      <c r="AI640" s="213">
        <f t="shared" si="392"/>
        <v>0</v>
      </c>
      <c r="AJ640" s="213">
        <f t="shared" si="392"/>
        <v>0</v>
      </c>
      <c r="AK640" s="213">
        <f t="shared" si="392"/>
        <v>0</v>
      </c>
      <c r="AL640" s="213">
        <f t="shared" si="392"/>
        <v>0</v>
      </c>
      <c r="AM640" s="213">
        <f t="shared" si="392"/>
        <v>0</v>
      </c>
      <c r="AN640" s="213">
        <f t="shared" si="392"/>
        <v>0</v>
      </c>
      <c r="AO640" s="213">
        <f t="shared" si="392"/>
        <v>0</v>
      </c>
      <c r="AP640" s="213">
        <f t="shared" si="392"/>
        <v>0</v>
      </c>
    </row>
    <row r="641" spans="1:42" x14ac:dyDescent="0.2">
      <c r="A641" s="4">
        <f t="shared" si="385"/>
        <v>10</v>
      </c>
      <c r="B641" s="233">
        <f t="shared" si="382"/>
        <v>0</v>
      </c>
      <c r="C641" s="213">
        <f t="shared" ref="C641:AP641" si="393">IF(C$2&gt;analysis_period,0,IF(C$2=equip2_reserve_freq*$A641,equip2_reserve_cost*system_capacity*1000*(1+inflation_rate/100)^B$2,0))</f>
        <v>0</v>
      </c>
      <c r="D641" s="213">
        <f t="shared" si="393"/>
        <v>0</v>
      </c>
      <c r="E641" s="213">
        <f t="shared" si="393"/>
        <v>0</v>
      </c>
      <c r="F641" s="213">
        <f t="shared" si="393"/>
        <v>0</v>
      </c>
      <c r="G641" s="213">
        <f t="shared" si="393"/>
        <v>0</v>
      </c>
      <c r="H641" s="213">
        <f t="shared" si="393"/>
        <v>0</v>
      </c>
      <c r="I641" s="213">
        <f t="shared" si="393"/>
        <v>0</v>
      </c>
      <c r="J641" s="213">
        <f t="shared" si="393"/>
        <v>0</v>
      </c>
      <c r="K641" s="213">
        <f t="shared" si="393"/>
        <v>0</v>
      </c>
      <c r="L641" s="213">
        <f t="shared" si="393"/>
        <v>0</v>
      </c>
      <c r="M641" s="213">
        <f t="shared" si="393"/>
        <v>0</v>
      </c>
      <c r="N641" s="213">
        <f t="shared" si="393"/>
        <v>0</v>
      </c>
      <c r="O641" s="213">
        <f t="shared" si="393"/>
        <v>0</v>
      </c>
      <c r="P641" s="213">
        <f t="shared" si="393"/>
        <v>0</v>
      </c>
      <c r="Q641" s="213">
        <f t="shared" si="393"/>
        <v>0</v>
      </c>
      <c r="R641" s="213">
        <f t="shared" si="393"/>
        <v>0</v>
      </c>
      <c r="S641" s="213">
        <f t="shared" si="393"/>
        <v>0</v>
      </c>
      <c r="T641" s="213">
        <f t="shared" si="393"/>
        <v>0</v>
      </c>
      <c r="U641" s="213">
        <f t="shared" si="393"/>
        <v>0</v>
      </c>
      <c r="V641" s="213">
        <f t="shared" si="393"/>
        <v>0</v>
      </c>
      <c r="W641" s="213">
        <f t="shared" si="393"/>
        <v>0</v>
      </c>
      <c r="X641" s="213">
        <f t="shared" si="393"/>
        <v>0</v>
      </c>
      <c r="Y641" s="213">
        <f t="shared" si="393"/>
        <v>0</v>
      </c>
      <c r="Z641" s="213">
        <f t="shared" si="393"/>
        <v>0</v>
      </c>
      <c r="AA641" s="213">
        <f t="shared" si="393"/>
        <v>0</v>
      </c>
      <c r="AB641" s="213">
        <f t="shared" si="393"/>
        <v>0</v>
      </c>
      <c r="AC641" s="213">
        <f t="shared" si="393"/>
        <v>0</v>
      </c>
      <c r="AD641" s="213">
        <f t="shared" si="393"/>
        <v>0</v>
      </c>
      <c r="AE641" s="213">
        <f t="shared" si="393"/>
        <v>0</v>
      </c>
      <c r="AF641" s="213">
        <f t="shared" si="393"/>
        <v>0</v>
      </c>
      <c r="AG641" s="213">
        <f t="shared" si="393"/>
        <v>0</v>
      </c>
      <c r="AH641" s="213">
        <f t="shared" si="393"/>
        <v>0</v>
      </c>
      <c r="AI641" s="213">
        <f t="shared" si="393"/>
        <v>0</v>
      </c>
      <c r="AJ641" s="213">
        <f t="shared" si="393"/>
        <v>0</v>
      </c>
      <c r="AK641" s="213">
        <f t="shared" si="393"/>
        <v>0</v>
      </c>
      <c r="AL641" s="213">
        <f t="shared" si="393"/>
        <v>0</v>
      </c>
      <c r="AM641" s="213">
        <f t="shared" si="393"/>
        <v>0</v>
      </c>
      <c r="AN641" s="213">
        <f t="shared" si="393"/>
        <v>0</v>
      </c>
      <c r="AO641" s="213">
        <f t="shared" si="393"/>
        <v>0</v>
      </c>
      <c r="AP641" s="213">
        <f t="shared" si="393"/>
        <v>0</v>
      </c>
    </row>
    <row r="642" spans="1:42" x14ac:dyDescent="0.2">
      <c r="A642" s="37" t="s">
        <v>13</v>
      </c>
      <c r="B642" s="28"/>
      <c r="C642" s="217">
        <f>SUM(C632:C641)</f>
        <v>0</v>
      </c>
      <c r="D642" s="217">
        <f t="shared" ref="D642:AP642" si="394">SUM(D632:D641)</f>
        <v>0</v>
      </c>
      <c r="E642" s="217">
        <f t="shared" si="394"/>
        <v>0</v>
      </c>
      <c r="F642" s="217">
        <f t="shared" si="394"/>
        <v>0</v>
      </c>
      <c r="G642" s="217">
        <f t="shared" si="394"/>
        <v>0</v>
      </c>
      <c r="H642" s="217">
        <f t="shared" si="394"/>
        <v>0</v>
      </c>
      <c r="I642" s="217">
        <f t="shared" si="394"/>
        <v>0</v>
      </c>
      <c r="J642" s="217">
        <f t="shared" si="394"/>
        <v>0</v>
      </c>
      <c r="K642" s="217">
        <f t="shared" si="394"/>
        <v>0</v>
      </c>
      <c r="L642" s="217">
        <f t="shared" si="394"/>
        <v>0</v>
      </c>
      <c r="M642" s="217">
        <f t="shared" si="394"/>
        <v>0</v>
      </c>
      <c r="N642" s="217">
        <f t="shared" si="394"/>
        <v>0</v>
      </c>
      <c r="O642" s="217">
        <f t="shared" si="394"/>
        <v>0</v>
      </c>
      <c r="P642" s="217">
        <f t="shared" si="394"/>
        <v>0</v>
      </c>
      <c r="Q642" s="217">
        <f t="shared" si="394"/>
        <v>0</v>
      </c>
      <c r="R642" s="217">
        <f t="shared" si="394"/>
        <v>0</v>
      </c>
      <c r="S642" s="217">
        <f t="shared" si="394"/>
        <v>0</v>
      </c>
      <c r="T642" s="217">
        <f t="shared" si="394"/>
        <v>0</v>
      </c>
      <c r="U642" s="217">
        <f t="shared" si="394"/>
        <v>0</v>
      </c>
      <c r="V642" s="217">
        <f t="shared" si="394"/>
        <v>0</v>
      </c>
      <c r="W642" s="217">
        <f t="shared" si="394"/>
        <v>0</v>
      </c>
      <c r="X642" s="217">
        <f t="shared" si="394"/>
        <v>0</v>
      </c>
      <c r="Y642" s="217">
        <f t="shared" si="394"/>
        <v>0</v>
      </c>
      <c r="Z642" s="217">
        <f t="shared" si="394"/>
        <v>0</v>
      </c>
      <c r="AA642" s="217">
        <f t="shared" si="394"/>
        <v>0</v>
      </c>
      <c r="AB642" s="217">
        <f t="shared" si="394"/>
        <v>0</v>
      </c>
      <c r="AC642" s="217">
        <f t="shared" si="394"/>
        <v>0</v>
      </c>
      <c r="AD642" s="217">
        <f t="shared" si="394"/>
        <v>0</v>
      </c>
      <c r="AE642" s="217">
        <f t="shared" si="394"/>
        <v>0</v>
      </c>
      <c r="AF642" s="217">
        <f t="shared" si="394"/>
        <v>0</v>
      </c>
      <c r="AG642" s="217">
        <f t="shared" si="394"/>
        <v>0</v>
      </c>
      <c r="AH642" s="217">
        <f t="shared" si="394"/>
        <v>0</v>
      </c>
      <c r="AI642" s="217">
        <f t="shared" si="394"/>
        <v>0</v>
      </c>
      <c r="AJ642" s="217">
        <f t="shared" si="394"/>
        <v>0</v>
      </c>
      <c r="AK642" s="217">
        <f t="shared" si="394"/>
        <v>0</v>
      </c>
      <c r="AL642" s="217">
        <f t="shared" si="394"/>
        <v>0</v>
      </c>
      <c r="AM642" s="217">
        <f t="shared" si="394"/>
        <v>0</v>
      </c>
      <c r="AN642" s="217">
        <f t="shared" si="394"/>
        <v>0</v>
      </c>
      <c r="AO642" s="217">
        <f t="shared" si="394"/>
        <v>0</v>
      </c>
      <c r="AP642" s="217">
        <f t="shared" si="394"/>
        <v>0</v>
      </c>
    </row>
    <row r="643" spans="1:42" s="122" customFormat="1" x14ac:dyDescent="0.2">
      <c r="A643" s="4" t="s">
        <v>316</v>
      </c>
      <c r="G643" s="203"/>
      <c r="H643" s="203"/>
      <c r="I643" s="203"/>
      <c r="J643" s="203"/>
      <c r="K643" s="203"/>
      <c r="L643" s="203"/>
      <c r="M643" s="203"/>
      <c r="N643" s="203"/>
      <c r="O643" s="203"/>
      <c r="P643" s="203"/>
      <c r="Q643" s="203"/>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row>
    <row r="644" spans="1:42" x14ac:dyDescent="0.2">
      <c r="A644" s="4">
        <v>1</v>
      </c>
      <c r="B644" s="238">
        <f t="shared" ref="B644:B653" si="395">SUM(C644:AP644)</f>
        <v>0</v>
      </c>
      <c r="C644" s="213">
        <f t="shared" ref="C644:AP644" si="396">IF(C$2&lt;=equip2_reserve_freq*$A$632,$B$632/(equip2_reserve_freq),0)</f>
        <v>0</v>
      </c>
      <c r="D644" s="213">
        <f t="shared" si="396"/>
        <v>0</v>
      </c>
      <c r="E644" s="213">
        <f t="shared" si="396"/>
        <v>0</v>
      </c>
      <c r="F644" s="213">
        <f t="shared" si="396"/>
        <v>0</v>
      </c>
      <c r="G644" s="213">
        <f t="shared" si="396"/>
        <v>0</v>
      </c>
      <c r="H644" s="213">
        <f t="shared" si="396"/>
        <v>0</v>
      </c>
      <c r="I644" s="213">
        <f t="shared" si="396"/>
        <v>0</v>
      </c>
      <c r="J644" s="213">
        <f t="shared" si="396"/>
        <v>0</v>
      </c>
      <c r="K644" s="213">
        <f t="shared" si="396"/>
        <v>0</v>
      </c>
      <c r="L644" s="213">
        <f t="shared" si="396"/>
        <v>0</v>
      </c>
      <c r="M644" s="213">
        <f t="shared" si="396"/>
        <v>0</v>
      </c>
      <c r="N644" s="213">
        <f t="shared" si="396"/>
        <v>0</v>
      </c>
      <c r="O644" s="213">
        <f t="shared" si="396"/>
        <v>0</v>
      </c>
      <c r="P644" s="213">
        <f t="shared" si="396"/>
        <v>0</v>
      </c>
      <c r="Q644" s="213">
        <f t="shared" si="396"/>
        <v>0</v>
      </c>
      <c r="R644" s="213">
        <f t="shared" si="396"/>
        <v>0</v>
      </c>
      <c r="S644" s="213">
        <f t="shared" si="396"/>
        <v>0</v>
      </c>
      <c r="T644" s="213">
        <f t="shared" si="396"/>
        <v>0</v>
      </c>
      <c r="U644" s="213">
        <f t="shared" si="396"/>
        <v>0</v>
      </c>
      <c r="V644" s="213">
        <f t="shared" si="396"/>
        <v>0</v>
      </c>
      <c r="W644" s="213">
        <f t="shared" si="396"/>
        <v>0</v>
      </c>
      <c r="X644" s="213">
        <f t="shared" si="396"/>
        <v>0</v>
      </c>
      <c r="Y644" s="213">
        <f t="shared" si="396"/>
        <v>0</v>
      </c>
      <c r="Z644" s="213">
        <f t="shared" si="396"/>
        <v>0</v>
      </c>
      <c r="AA644" s="213">
        <f t="shared" si="396"/>
        <v>0</v>
      </c>
      <c r="AB644" s="213">
        <f t="shared" si="396"/>
        <v>0</v>
      </c>
      <c r="AC644" s="213">
        <f t="shared" si="396"/>
        <v>0</v>
      </c>
      <c r="AD644" s="213">
        <f t="shared" si="396"/>
        <v>0</v>
      </c>
      <c r="AE644" s="213">
        <f t="shared" si="396"/>
        <v>0</v>
      </c>
      <c r="AF644" s="213">
        <f t="shared" si="396"/>
        <v>0</v>
      </c>
      <c r="AG644" s="213">
        <f t="shared" si="396"/>
        <v>0</v>
      </c>
      <c r="AH644" s="213">
        <f t="shared" si="396"/>
        <v>0</v>
      </c>
      <c r="AI644" s="213">
        <f t="shared" si="396"/>
        <v>0</v>
      </c>
      <c r="AJ644" s="213">
        <f t="shared" si="396"/>
        <v>0</v>
      </c>
      <c r="AK644" s="213">
        <f t="shared" si="396"/>
        <v>0</v>
      </c>
      <c r="AL644" s="213">
        <f t="shared" si="396"/>
        <v>0</v>
      </c>
      <c r="AM644" s="213">
        <f t="shared" si="396"/>
        <v>0</v>
      </c>
      <c r="AN644" s="213">
        <f t="shared" si="396"/>
        <v>0</v>
      </c>
      <c r="AO644" s="213">
        <f t="shared" si="396"/>
        <v>0</v>
      </c>
      <c r="AP644" s="213">
        <f t="shared" si="396"/>
        <v>0</v>
      </c>
    </row>
    <row r="645" spans="1:42" x14ac:dyDescent="0.2">
      <c r="A645" s="4">
        <f>A644+1</f>
        <v>2</v>
      </c>
      <c r="B645" s="238">
        <f t="shared" si="395"/>
        <v>0</v>
      </c>
      <c r="C645" s="213">
        <f t="shared" ref="C645:AP645" si="397">IF(AND(C$2&gt;equip2_reserve_freq*$A632,C$2&lt;=equip2_reserve_freq*$A633),$B633/(equip2_reserve_freq),0)</f>
        <v>0</v>
      </c>
      <c r="D645" s="213">
        <f t="shared" si="397"/>
        <v>0</v>
      </c>
      <c r="E645" s="213">
        <f t="shared" si="397"/>
        <v>0</v>
      </c>
      <c r="F645" s="213">
        <f t="shared" si="397"/>
        <v>0</v>
      </c>
      <c r="G645" s="213">
        <f t="shared" si="397"/>
        <v>0</v>
      </c>
      <c r="H645" s="213">
        <f t="shared" si="397"/>
        <v>0</v>
      </c>
      <c r="I645" s="213">
        <f t="shared" si="397"/>
        <v>0</v>
      </c>
      <c r="J645" s="213">
        <f t="shared" si="397"/>
        <v>0</v>
      </c>
      <c r="K645" s="213">
        <f t="shared" si="397"/>
        <v>0</v>
      </c>
      <c r="L645" s="213">
        <f t="shared" si="397"/>
        <v>0</v>
      </c>
      <c r="M645" s="213">
        <f t="shared" si="397"/>
        <v>0</v>
      </c>
      <c r="N645" s="213">
        <f t="shared" si="397"/>
        <v>0</v>
      </c>
      <c r="O645" s="213">
        <f t="shared" si="397"/>
        <v>0</v>
      </c>
      <c r="P645" s="213">
        <f t="shared" si="397"/>
        <v>0</v>
      </c>
      <c r="Q645" s="213">
        <f t="shared" si="397"/>
        <v>0</v>
      </c>
      <c r="R645" s="213">
        <f t="shared" si="397"/>
        <v>0</v>
      </c>
      <c r="S645" s="213">
        <f t="shared" si="397"/>
        <v>0</v>
      </c>
      <c r="T645" s="213">
        <f t="shared" si="397"/>
        <v>0</v>
      </c>
      <c r="U645" s="213">
        <f t="shared" si="397"/>
        <v>0</v>
      </c>
      <c r="V645" s="213">
        <f t="shared" si="397"/>
        <v>0</v>
      </c>
      <c r="W645" s="213">
        <f t="shared" si="397"/>
        <v>0</v>
      </c>
      <c r="X645" s="213">
        <f t="shared" si="397"/>
        <v>0</v>
      </c>
      <c r="Y645" s="213">
        <f t="shared" si="397"/>
        <v>0</v>
      </c>
      <c r="Z645" s="213">
        <f t="shared" si="397"/>
        <v>0</v>
      </c>
      <c r="AA645" s="213">
        <f t="shared" si="397"/>
        <v>0</v>
      </c>
      <c r="AB645" s="213">
        <f t="shared" si="397"/>
        <v>0</v>
      </c>
      <c r="AC645" s="213">
        <f t="shared" si="397"/>
        <v>0</v>
      </c>
      <c r="AD645" s="213">
        <f t="shared" si="397"/>
        <v>0</v>
      </c>
      <c r="AE645" s="213">
        <f t="shared" si="397"/>
        <v>0</v>
      </c>
      <c r="AF645" s="213">
        <f t="shared" si="397"/>
        <v>0</v>
      </c>
      <c r="AG645" s="213">
        <f t="shared" si="397"/>
        <v>0</v>
      </c>
      <c r="AH645" s="213">
        <f t="shared" si="397"/>
        <v>0</v>
      </c>
      <c r="AI645" s="213">
        <f t="shared" si="397"/>
        <v>0</v>
      </c>
      <c r="AJ645" s="213">
        <f t="shared" si="397"/>
        <v>0</v>
      </c>
      <c r="AK645" s="213">
        <f t="shared" si="397"/>
        <v>0</v>
      </c>
      <c r="AL645" s="213">
        <f t="shared" si="397"/>
        <v>0</v>
      </c>
      <c r="AM645" s="213">
        <f t="shared" si="397"/>
        <v>0</v>
      </c>
      <c r="AN645" s="213">
        <f t="shared" si="397"/>
        <v>0</v>
      </c>
      <c r="AO645" s="213">
        <f t="shared" si="397"/>
        <v>0</v>
      </c>
      <c r="AP645" s="213">
        <f t="shared" si="397"/>
        <v>0</v>
      </c>
    </row>
    <row r="646" spans="1:42" x14ac:dyDescent="0.2">
      <c r="A646" s="4">
        <f t="shared" ref="A646:A651" si="398">A645+1</f>
        <v>3</v>
      </c>
      <c r="B646" s="238">
        <f t="shared" si="395"/>
        <v>0</v>
      </c>
      <c r="C646" s="213">
        <f t="shared" ref="C646:AP646" si="399">IF(AND(C$2&gt;equip2_reserve_freq*$A633,C$2&lt;=equip2_reserve_freq*$A634),$B634/(equip2_reserve_freq),0)</f>
        <v>0</v>
      </c>
      <c r="D646" s="213">
        <f t="shared" si="399"/>
        <v>0</v>
      </c>
      <c r="E646" s="213">
        <f t="shared" si="399"/>
        <v>0</v>
      </c>
      <c r="F646" s="213">
        <f t="shared" si="399"/>
        <v>0</v>
      </c>
      <c r="G646" s="213">
        <f t="shared" si="399"/>
        <v>0</v>
      </c>
      <c r="H646" s="213">
        <f t="shared" si="399"/>
        <v>0</v>
      </c>
      <c r="I646" s="213">
        <f t="shared" si="399"/>
        <v>0</v>
      </c>
      <c r="J646" s="213">
        <f t="shared" si="399"/>
        <v>0</v>
      </c>
      <c r="K646" s="213">
        <f t="shared" si="399"/>
        <v>0</v>
      </c>
      <c r="L646" s="213">
        <f t="shared" si="399"/>
        <v>0</v>
      </c>
      <c r="M646" s="213">
        <f t="shared" si="399"/>
        <v>0</v>
      </c>
      <c r="N646" s="213">
        <f t="shared" si="399"/>
        <v>0</v>
      </c>
      <c r="O646" s="213">
        <f t="shared" si="399"/>
        <v>0</v>
      </c>
      <c r="P646" s="213">
        <f t="shared" si="399"/>
        <v>0</v>
      </c>
      <c r="Q646" s="213">
        <f t="shared" si="399"/>
        <v>0</v>
      </c>
      <c r="R646" s="213">
        <f t="shared" si="399"/>
        <v>0</v>
      </c>
      <c r="S646" s="213">
        <f t="shared" si="399"/>
        <v>0</v>
      </c>
      <c r="T646" s="213">
        <f t="shared" si="399"/>
        <v>0</v>
      </c>
      <c r="U646" s="213">
        <f t="shared" si="399"/>
        <v>0</v>
      </c>
      <c r="V646" s="213">
        <f t="shared" si="399"/>
        <v>0</v>
      </c>
      <c r="W646" s="213">
        <f t="shared" si="399"/>
        <v>0</v>
      </c>
      <c r="X646" s="213">
        <f t="shared" si="399"/>
        <v>0</v>
      </c>
      <c r="Y646" s="213">
        <f t="shared" si="399"/>
        <v>0</v>
      </c>
      <c r="Z646" s="213">
        <f t="shared" si="399"/>
        <v>0</v>
      </c>
      <c r="AA646" s="213">
        <f t="shared" si="399"/>
        <v>0</v>
      </c>
      <c r="AB646" s="213">
        <f t="shared" si="399"/>
        <v>0</v>
      </c>
      <c r="AC646" s="213">
        <f t="shared" si="399"/>
        <v>0</v>
      </c>
      <c r="AD646" s="213">
        <f t="shared" si="399"/>
        <v>0</v>
      </c>
      <c r="AE646" s="213">
        <f t="shared" si="399"/>
        <v>0</v>
      </c>
      <c r="AF646" s="213">
        <f t="shared" si="399"/>
        <v>0</v>
      </c>
      <c r="AG646" s="213">
        <f t="shared" si="399"/>
        <v>0</v>
      </c>
      <c r="AH646" s="213">
        <f t="shared" si="399"/>
        <v>0</v>
      </c>
      <c r="AI646" s="213">
        <f t="shared" si="399"/>
        <v>0</v>
      </c>
      <c r="AJ646" s="213">
        <f t="shared" si="399"/>
        <v>0</v>
      </c>
      <c r="AK646" s="213">
        <f t="shared" si="399"/>
        <v>0</v>
      </c>
      <c r="AL646" s="213">
        <f t="shared" si="399"/>
        <v>0</v>
      </c>
      <c r="AM646" s="213">
        <f t="shared" si="399"/>
        <v>0</v>
      </c>
      <c r="AN646" s="213">
        <f t="shared" si="399"/>
        <v>0</v>
      </c>
      <c r="AO646" s="213">
        <f t="shared" si="399"/>
        <v>0</v>
      </c>
      <c r="AP646" s="213">
        <f t="shared" si="399"/>
        <v>0</v>
      </c>
    </row>
    <row r="647" spans="1:42" x14ac:dyDescent="0.2">
      <c r="A647" s="4">
        <f t="shared" si="398"/>
        <v>4</v>
      </c>
      <c r="B647" s="238">
        <f t="shared" si="395"/>
        <v>0</v>
      </c>
      <c r="C647" s="213">
        <f t="shared" ref="C647:AP647" si="400">IF(AND(C$2&gt;equip2_reserve_freq*$A634,C$2&lt;=equip2_reserve_freq*$A635),$B635/(equip2_reserve_freq),0)</f>
        <v>0</v>
      </c>
      <c r="D647" s="213">
        <f t="shared" si="400"/>
        <v>0</v>
      </c>
      <c r="E647" s="213">
        <f t="shared" si="400"/>
        <v>0</v>
      </c>
      <c r="F647" s="213">
        <f t="shared" si="400"/>
        <v>0</v>
      </c>
      <c r="G647" s="213">
        <f t="shared" si="400"/>
        <v>0</v>
      </c>
      <c r="H647" s="213">
        <f t="shared" si="400"/>
        <v>0</v>
      </c>
      <c r="I647" s="213">
        <f t="shared" si="400"/>
        <v>0</v>
      </c>
      <c r="J647" s="213">
        <f t="shared" si="400"/>
        <v>0</v>
      </c>
      <c r="K647" s="213">
        <f t="shared" si="400"/>
        <v>0</v>
      </c>
      <c r="L647" s="213">
        <f t="shared" si="400"/>
        <v>0</v>
      </c>
      <c r="M647" s="213">
        <f t="shared" si="400"/>
        <v>0</v>
      </c>
      <c r="N647" s="213">
        <f t="shared" si="400"/>
        <v>0</v>
      </c>
      <c r="O647" s="213">
        <f t="shared" si="400"/>
        <v>0</v>
      </c>
      <c r="P647" s="213">
        <f t="shared" si="400"/>
        <v>0</v>
      </c>
      <c r="Q647" s="213">
        <f t="shared" si="400"/>
        <v>0</v>
      </c>
      <c r="R647" s="213">
        <f t="shared" si="400"/>
        <v>0</v>
      </c>
      <c r="S647" s="213">
        <f t="shared" si="400"/>
        <v>0</v>
      </c>
      <c r="T647" s="213">
        <f t="shared" si="400"/>
        <v>0</v>
      </c>
      <c r="U647" s="213">
        <f t="shared" si="400"/>
        <v>0</v>
      </c>
      <c r="V647" s="213">
        <f t="shared" si="400"/>
        <v>0</v>
      </c>
      <c r="W647" s="213">
        <f t="shared" si="400"/>
        <v>0</v>
      </c>
      <c r="X647" s="213">
        <f t="shared" si="400"/>
        <v>0</v>
      </c>
      <c r="Y647" s="213">
        <f t="shared" si="400"/>
        <v>0</v>
      </c>
      <c r="Z647" s="213">
        <f t="shared" si="400"/>
        <v>0</v>
      </c>
      <c r="AA647" s="213">
        <f t="shared" si="400"/>
        <v>0</v>
      </c>
      <c r="AB647" s="213">
        <f t="shared" si="400"/>
        <v>0</v>
      </c>
      <c r="AC647" s="213">
        <f t="shared" si="400"/>
        <v>0</v>
      </c>
      <c r="AD647" s="213">
        <f t="shared" si="400"/>
        <v>0</v>
      </c>
      <c r="AE647" s="213">
        <f t="shared" si="400"/>
        <v>0</v>
      </c>
      <c r="AF647" s="213">
        <f t="shared" si="400"/>
        <v>0</v>
      </c>
      <c r="AG647" s="213">
        <f t="shared" si="400"/>
        <v>0</v>
      </c>
      <c r="AH647" s="213">
        <f t="shared" si="400"/>
        <v>0</v>
      </c>
      <c r="AI647" s="213">
        <f t="shared" si="400"/>
        <v>0</v>
      </c>
      <c r="AJ647" s="213">
        <f t="shared" si="400"/>
        <v>0</v>
      </c>
      <c r="AK647" s="213">
        <f t="shared" si="400"/>
        <v>0</v>
      </c>
      <c r="AL647" s="213">
        <f t="shared" si="400"/>
        <v>0</v>
      </c>
      <c r="AM647" s="213">
        <f t="shared" si="400"/>
        <v>0</v>
      </c>
      <c r="AN647" s="213">
        <f t="shared" si="400"/>
        <v>0</v>
      </c>
      <c r="AO647" s="213">
        <f t="shared" si="400"/>
        <v>0</v>
      </c>
      <c r="AP647" s="213">
        <f t="shared" si="400"/>
        <v>0</v>
      </c>
    </row>
    <row r="648" spans="1:42" x14ac:dyDescent="0.2">
      <c r="A648" s="4">
        <f t="shared" si="398"/>
        <v>5</v>
      </c>
      <c r="B648" s="238">
        <f t="shared" si="395"/>
        <v>0</v>
      </c>
      <c r="C648" s="213">
        <f t="shared" ref="C648:AP648" si="401">IF(AND(C$2&gt;equip2_reserve_freq*$A635,C$2&lt;=equip2_reserve_freq*$A636),$B636/(equip2_reserve_freq),0)</f>
        <v>0</v>
      </c>
      <c r="D648" s="213">
        <f t="shared" si="401"/>
        <v>0</v>
      </c>
      <c r="E648" s="213">
        <f t="shared" si="401"/>
        <v>0</v>
      </c>
      <c r="F648" s="213">
        <f t="shared" si="401"/>
        <v>0</v>
      </c>
      <c r="G648" s="213">
        <f t="shared" si="401"/>
        <v>0</v>
      </c>
      <c r="H648" s="213">
        <f t="shared" si="401"/>
        <v>0</v>
      </c>
      <c r="I648" s="213">
        <f t="shared" si="401"/>
        <v>0</v>
      </c>
      <c r="J648" s="213">
        <f t="shared" si="401"/>
        <v>0</v>
      </c>
      <c r="K648" s="213">
        <f t="shared" si="401"/>
        <v>0</v>
      </c>
      <c r="L648" s="213">
        <f t="shared" si="401"/>
        <v>0</v>
      </c>
      <c r="M648" s="213">
        <f t="shared" si="401"/>
        <v>0</v>
      </c>
      <c r="N648" s="213">
        <f t="shared" si="401"/>
        <v>0</v>
      </c>
      <c r="O648" s="213">
        <f t="shared" si="401"/>
        <v>0</v>
      </c>
      <c r="P648" s="213">
        <f t="shared" si="401"/>
        <v>0</v>
      </c>
      <c r="Q648" s="213">
        <f t="shared" si="401"/>
        <v>0</v>
      </c>
      <c r="R648" s="213">
        <f t="shared" si="401"/>
        <v>0</v>
      </c>
      <c r="S648" s="213">
        <f t="shared" si="401"/>
        <v>0</v>
      </c>
      <c r="T648" s="213">
        <f t="shared" si="401"/>
        <v>0</v>
      </c>
      <c r="U648" s="213">
        <f t="shared" si="401"/>
        <v>0</v>
      </c>
      <c r="V648" s="213">
        <f t="shared" si="401"/>
        <v>0</v>
      </c>
      <c r="W648" s="213">
        <f t="shared" si="401"/>
        <v>0</v>
      </c>
      <c r="X648" s="213">
        <f t="shared" si="401"/>
        <v>0</v>
      </c>
      <c r="Y648" s="213">
        <f t="shared" si="401"/>
        <v>0</v>
      </c>
      <c r="Z648" s="213">
        <f t="shared" si="401"/>
        <v>0</v>
      </c>
      <c r="AA648" s="213">
        <f t="shared" si="401"/>
        <v>0</v>
      </c>
      <c r="AB648" s="213">
        <f t="shared" si="401"/>
        <v>0</v>
      </c>
      <c r="AC648" s="213">
        <f t="shared" si="401"/>
        <v>0</v>
      </c>
      <c r="AD648" s="213">
        <f t="shared" si="401"/>
        <v>0</v>
      </c>
      <c r="AE648" s="213">
        <f t="shared" si="401"/>
        <v>0</v>
      </c>
      <c r="AF648" s="213">
        <f t="shared" si="401"/>
        <v>0</v>
      </c>
      <c r="AG648" s="213">
        <f t="shared" si="401"/>
        <v>0</v>
      </c>
      <c r="AH648" s="213">
        <f t="shared" si="401"/>
        <v>0</v>
      </c>
      <c r="AI648" s="213">
        <f t="shared" si="401"/>
        <v>0</v>
      </c>
      <c r="AJ648" s="213">
        <f t="shared" si="401"/>
        <v>0</v>
      </c>
      <c r="AK648" s="213">
        <f t="shared" si="401"/>
        <v>0</v>
      </c>
      <c r="AL648" s="213">
        <f t="shared" si="401"/>
        <v>0</v>
      </c>
      <c r="AM648" s="213">
        <f t="shared" si="401"/>
        <v>0</v>
      </c>
      <c r="AN648" s="213">
        <f t="shared" si="401"/>
        <v>0</v>
      </c>
      <c r="AO648" s="213">
        <f t="shared" si="401"/>
        <v>0</v>
      </c>
      <c r="AP648" s="213">
        <f t="shared" si="401"/>
        <v>0</v>
      </c>
    </row>
    <row r="649" spans="1:42" x14ac:dyDescent="0.2">
      <c r="A649" s="4">
        <f t="shared" si="398"/>
        <v>6</v>
      </c>
      <c r="B649" s="238">
        <f t="shared" si="395"/>
        <v>0</v>
      </c>
      <c r="C649" s="213">
        <f t="shared" ref="C649:AP649" si="402">IF(AND(C$2&gt;equip2_reserve_freq*$A636,C$2&lt;=equip2_reserve_freq*$A637),$B637/(equip2_reserve_freq),0)</f>
        <v>0</v>
      </c>
      <c r="D649" s="213">
        <f t="shared" si="402"/>
        <v>0</v>
      </c>
      <c r="E649" s="213">
        <f t="shared" si="402"/>
        <v>0</v>
      </c>
      <c r="F649" s="213">
        <f t="shared" si="402"/>
        <v>0</v>
      </c>
      <c r="G649" s="213">
        <f t="shared" si="402"/>
        <v>0</v>
      </c>
      <c r="H649" s="213">
        <f t="shared" si="402"/>
        <v>0</v>
      </c>
      <c r="I649" s="213">
        <f t="shared" si="402"/>
        <v>0</v>
      </c>
      <c r="J649" s="213">
        <f t="shared" si="402"/>
        <v>0</v>
      </c>
      <c r="K649" s="213">
        <f t="shared" si="402"/>
        <v>0</v>
      </c>
      <c r="L649" s="213">
        <f t="shared" si="402"/>
        <v>0</v>
      </c>
      <c r="M649" s="213">
        <f t="shared" si="402"/>
        <v>0</v>
      </c>
      <c r="N649" s="213">
        <f t="shared" si="402"/>
        <v>0</v>
      </c>
      <c r="O649" s="213">
        <f t="shared" si="402"/>
        <v>0</v>
      </c>
      <c r="P649" s="213">
        <f t="shared" si="402"/>
        <v>0</v>
      </c>
      <c r="Q649" s="213">
        <f t="shared" si="402"/>
        <v>0</v>
      </c>
      <c r="R649" s="213">
        <f t="shared" si="402"/>
        <v>0</v>
      </c>
      <c r="S649" s="213">
        <f t="shared" si="402"/>
        <v>0</v>
      </c>
      <c r="T649" s="213">
        <f t="shared" si="402"/>
        <v>0</v>
      </c>
      <c r="U649" s="213">
        <f t="shared" si="402"/>
        <v>0</v>
      </c>
      <c r="V649" s="213">
        <f t="shared" si="402"/>
        <v>0</v>
      </c>
      <c r="W649" s="213">
        <f t="shared" si="402"/>
        <v>0</v>
      </c>
      <c r="X649" s="213">
        <f t="shared" si="402"/>
        <v>0</v>
      </c>
      <c r="Y649" s="213">
        <f t="shared" si="402"/>
        <v>0</v>
      </c>
      <c r="Z649" s="213">
        <f t="shared" si="402"/>
        <v>0</v>
      </c>
      <c r="AA649" s="213">
        <f t="shared" si="402"/>
        <v>0</v>
      </c>
      <c r="AB649" s="213">
        <f t="shared" si="402"/>
        <v>0</v>
      </c>
      <c r="AC649" s="213">
        <f t="shared" si="402"/>
        <v>0</v>
      </c>
      <c r="AD649" s="213">
        <f t="shared" si="402"/>
        <v>0</v>
      </c>
      <c r="AE649" s="213">
        <f t="shared" si="402"/>
        <v>0</v>
      </c>
      <c r="AF649" s="213">
        <f t="shared" si="402"/>
        <v>0</v>
      </c>
      <c r="AG649" s="213">
        <f t="shared" si="402"/>
        <v>0</v>
      </c>
      <c r="AH649" s="213">
        <f t="shared" si="402"/>
        <v>0</v>
      </c>
      <c r="AI649" s="213">
        <f t="shared" si="402"/>
        <v>0</v>
      </c>
      <c r="AJ649" s="213">
        <f t="shared" si="402"/>
        <v>0</v>
      </c>
      <c r="AK649" s="213">
        <f t="shared" si="402"/>
        <v>0</v>
      </c>
      <c r="AL649" s="213">
        <f t="shared" si="402"/>
        <v>0</v>
      </c>
      <c r="AM649" s="213">
        <f t="shared" si="402"/>
        <v>0</v>
      </c>
      <c r="AN649" s="213">
        <f t="shared" si="402"/>
        <v>0</v>
      </c>
      <c r="AO649" s="213">
        <f t="shared" si="402"/>
        <v>0</v>
      </c>
      <c r="AP649" s="213">
        <f t="shared" si="402"/>
        <v>0</v>
      </c>
    </row>
    <row r="650" spans="1:42" x14ac:dyDescent="0.2">
      <c r="A650" s="4">
        <f t="shared" si="398"/>
        <v>7</v>
      </c>
      <c r="B650" s="238">
        <f t="shared" si="395"/>
        <v>0</v>
      </c>
      <c r="C650" s="213">
        <f t="shared" ref="C650:AP650" si="403">IF(AND(C$2&gt;equip2_reserve_freq*$A637,C$2&lt;=equip2_reserve_freq*$A638),$B638/(equip2_reserve_freq),0)</f>
        <v>0</v>
      </c>
      <c r="D650" s="213">
        <f t="shared" si="403"/>
        <v>0</v>
      </c>
      <c r="E650" s="213">
        <f t="shared" si="403"/>
        <v>0</v>
      </c>
      <c r="F650" s="213">
        <f t="shared" si="403"/>
        <v>0</v>
      </c>
      <c r="G650" s="213">
        <f t="shared" si="403"/>
        <v>0</v>
      </c>
      <c r="H650" s="213">
        <f t="shared" si="403"/>
        <v>0</v>
      </c>
      <c r="I650" s="213">
        <f t="shared" si="403"/>
        <v>0</v>
      </c>
      <c r="J650" s="213">
        <f t="shared" si="403"/>
        <v>0</v>
      </c>
      <c r="K650" s="213">
        <f t="shared" si="403"/>
        <v>0</v>
      </c>
      <c r="L650" s="213">
        <f t="shared" si="403"/>
        <v>0</v>
      </c>
      <c r="M650" s="213">
        <f t="shared" si="403"/>
        <v>0</v>
      </c>
      <c r="N650" s="213">
        <f t="shared" si="403"/>
        <v>0</v>
      </c>
      <c r="O650" s="213">
        <f t="shared" si="403"/>
        <v>0</v>
      </c>
      <c r="P650" s="213">
        <f t="shared" si="403"/>
        <v>0</v>
      </c>
      <c r="Q650" s="213">
        <f t="shared" si="403"/>
        <v>0</v>
      </c>
      <c r="R650" s="213">
        <f t="shared" si="403"/>
        <v>0</v>
      </c>
      <c r="S650" s="213">
        <f t="shared" si="403"/>
        <v>0</v>
      </c>
      <c r="T650" s="213">
        <f t="shared" si="403"/>
        <v>0</v>
      </c>
      <c r="U650" s="213">
        <f t="shared" si="403"/>
        <v>0</v>
      </c>
      <c r="V650" s="213">
        <f t="shared" si="403"/>
        <v>0</v>
      </c>
      <c r="W650" s="213">
        <f t="shared" si="403"/>
        <v>0</v>
      </c>
      <c r="X650" s="213">
        <f t="shared" si="403"/>
        <v>0</v>
      </c>
      <c r="Y650" s="213">
        <f t="shared" si="403"/>
        <v>0</v>
      </c>
      <c r="Z650" s="213">
        <f t="shared" si="403"/>
        <v>0</v>
      </c>
      <c r="AA650" s="213">
        <f t="shared" si="403"/>
        <v>0</v>
      </c>
      <c r="AB650" s="213">
        <f t="shared" si="403"/>
        <v>0</v>
      </c>
      <c r="AC650" s="213">
        <f t="shared" si="403"/>
        <v>0</v>
      </c>
      <c r="AD650" s="213">
        <f t="shared" si="403"/>
        <v>0</v>
      </c>
      <c r="AE650" s="213">
        <f t="shared" si="403"/>
        <v>0</v>
      </c>
      <c r="AF650" s="213">
        <f t="shared" si="403"/>
        <v>0</v>
      </c>
      <c r="AG650" s="213">
        <f t="shared" si="403"/>
        <v>0</v>
      </c>
      <c r="AH650" s="213">
        <f t="shared" si="403"/>
        <v>0</v>
      </c>
      <c r="AI650" s="213">
        <f t="shared" si="403"/>
        <v>0</v>
      </c>
      <c r="AJ650" s="213">
        <f t="shared" si="403"/>
        <v>0</v>
      </c>
      <c r="AK650" s="213">
        <f t="shared" si="403"/>
        <v>0</v>
      </c>
      <c r="AL650" s="213">
        <f t="shared" si="403"/>
        <v>0</v>
      </c>
      <c r="AM650" s="213">
        <f t="shared" si="403"/>
        <v>0</v>
      </c>
      <c r="AN650" s="213">
        <f t="shared" si="403"/>
        <v>0</v>
      </c>
      <c r="AO650" s="213">
        <f t="shared" si="403"/>
        <v>0</v>
      </c>
      <c r="AP650" s="213">
        <f t="shared" si="403"/>
        <v>0</v>
      </c>
    </row>
    <row r="651" spans="1:42" x14ac:dyDescent="0.2">
      <c r="A651" s="4">
        <f t="shared" si="398"/>
        <v>8</v>
      </c>
      <c r="B651" s="238">
        <f t="shared" si="395"/>
        <v>0</v>
      </c>
      <c r="C651" s="213">
        <f t="shared" ref="C651:AP651" si="404">IF(AND(C$2&gt;equip2_reserve_freq*$A638,C$2&lt;=equip2_reserve_freq*$A639),$B639/(equip2_reserve_freq),0)</f>
        <v>0</v>
      </c>
      <c r="D651" s="213">
        <f t="shared" si="404"/>
        <v>0</v>
      </c>
      <c r="E651" s="213">
        <f t="shared" si="404"/>
        <v>0</v>
      </c>
      <c r="F651" s="213">
        <f t="shared" si="404"/>
        <v>0</v>
      </c>
      <c r="G651" s="213">
        <f t="shared" si="404"/>
        <v>0</v>
      </c>
      <c r="H651" s="213">
        <f t="shared" si="404"/>
        <v>0</v>
      </c>
      <c r="I651" s="213">
        <f t="shared" si="404"/>
        <v>0</v>
      </c>
      <c r="J651" s="213">
        <f t="shared" si="404"/>
        <v>0</v>
      </c>
      <c r="K651" s="213">
        <f t="shared" si="404"/>
        <v>0</v>
      </c>
      <c r="L651" s="213">
        <f t="shared" si="404"/>
        <v>0</v>
      </c>
      <c r="M651" s="213">
        <f t="shared" si="404"/>
        <v>0</v>
      </c>
      <c r="N651" s="213">
        <f t="shared" si="404"/>
        <v>0</v>
      </c>
      <c r="O651" s="213">
        <f t="shared" si="404"/>
        <v>0</v>
      </c>
      <c r="P651" s="213">
        <f t="shared" si="404"/>
        <v>0</v>
      </c>
      <c r="Q651" s="213">
        <f t="shared" si="404"/>
        <v>0</v>
      </c>
      <c r="R651" s="213">
        <f t="shared" si="404"/>
        <v>0</v>
      </c>
      <c r="S651" s="213">
        <f t="shared" si="404"/>
        <v>0</v>
      </c>
      <c r="T651" s="213">
        <f t="shared" si="404"/>
        <v>0</v>
      </c>
      <c r="U651" s="213">
        <f t="shared" si="404"/>
        <v>0</v>
      </c>
      <c r="V651" s="213">
        <f t="shared" si="404"/>
        <v>0</v>
      </c>
      <c r="W651" s="213">
        <f t="shared" si="404"/>
        <v>0</v>
      </c>
      <c r="X651" s="213">
        <f t="shared" si="404"/>
        <v>0</v>
      </c>
      <c r="Y651" s="213">
        <f t="shared" si="404"/>
        <v>0</v>
      </c>
      <c r="Z651" s="213">
        <f t="shared" si="404"/>
        <v>0</v>
      </c>
      <c r="AA651" s="213">
        <f t="shared" si="404"/>
        <v>0</v>
      </c>
      <c r="AB651" s="213">
        <f t="shared" si="404"/>
        <v>0</v>
      </c>
      <c r="AC651" s="213">
        <f t="shared" si="404"/>
        <v>0</v>
      </c>
      <c r="AD651" s="213">
        <f t="shared" si="404"/>
        <v>0</v>
      </c>
      <c r="AE651" s="213">
        <f t="shared" si="404"/>
        <v>0</v>
      </c>
      <c r="AF651" s="213">
        <f t="shared" si="404"/>
        <v>0</v>
      </c>
      <c r="AG651" s="213">
        <f t="shared" si="404"/>
        <v>0</v>
      </c>
      <c r="AH651" s="213">
        <f t="shared" si="404"/>
        <v>0</v>
      </c>
      <c r="AI651" s="213">
        <f t="shared" si="404"/>
        <v>0</v>
      </c>
      <c r="AJ651" s="213">
        <f t="shared" si="404"/>
        <v>0</v>
      </c>
      <c r="AK651" s="213">
        <f t="shared" si="404"/>
        <v>0</v>
      </c>
      <c r="AL651" s="213">
        <f t="shared" si="404"/>
        <v>0</v>
      </c>
      <c r="AM651" s="213">
        <f t="shared" si="404"/>
        <v>0</v>
      </c>
      <c r="AN651" s="213">
        <f t="shared" si="404"/>
        <v>0</v>
      </c>
      <c r="AO651" s="213">
        <f t="shared" si="404"/>
        <v>0</v>
      </c>
      <c r="AP651" s="213">
        <f t="shared" si="404"/>
        <v>0</v>
      </c>
    </row>
    <row r="652" spans="1:42" x14ac:dyDescent="0.2">
      <c r="A652" s="4">
        <f>A651+1</f>
        <v>9</v>
      </c>
      <c r="B652" s="238">
        <f t="shared" si="395"/>
        <v>0</v>
      </c>
      <c r="C652" s="213">
        <f t="shared" ref="C652:AP652" si="405">IF(AND(C$2&gt;equip2_reserve_freq*$A639,C$2&lt;=equip2_reserve_freq*$A640),$B640/(equip2_reserve_freq),0)</f>
        <v>0</v>
      </c>
      <c r="D652" s="213">
        <f t="shared" si="405"/>
        <v>0</v>
      </c>
      <c r="E652" s="213">
        <f t="shared" si="405"/>
        <v>0</v>
      </c>
      <c r="F652" s="213">
        <f t="shared" si="405"/>
        <v>0</v>
      </c>
      <c r="G652" s="213">
        <f t="shared" si="405"/>
        <v>0</v>
      </c>
      <c r="H652" s="213">
        <f t="shared" si="405"/>
        <v>0</v>
      </c>
      <c r="I652" s="213">
        <f t="shared" si="405"/>
        <v>0</v>
      </c>
      <c r="J652" s="213">
        <f t="shared" si="405"/>
        <v>0</v>
      </c>
      <c r="K652" s="213">
        <f t="shared" si="405"/>
        <v>0</v>
      </c>
      <c r="L652" s="213">
        <f t="shared" si="405"/>
        <v>0</v>
      </c>
      <c r="M652" s="213">
        <f t="shared" si="405"/>
        <v>0</v>
      </c>
      <c r="N652" s="213">
        <f t="shared" si="405"/>
        <v>0</v>
      </c>
      <c r="O652" s="213">
        <f t="shared" si="405"/>
        <v>0</v>
      </c>
      <c r="P652" s="213">
        <f t="shared" si="405"/>
        <v>0</v>
      </c>
      <c r="Q652" s="213">
        <f t="shared" si="405"/>
        <v>0</v>
      </c>
      <c r="R652" s="213">
        <f t="shared" si="405"/>
        <v>0</v>
      </c>
      <c r="S652" s="213">
        <f t="shared" si="405"/>
        <v>0</v>
      </c>
      <c r="T652" s="213">
        <f t="shared" si="405"/>
        <v>0</v>
      </c>
      <c r="U652" s="213">
        <f t="shared" si="405"/>
        <v>0</v>
      </c>
      <c r="V652" s="213">
        <f t="shared" si="405"/>
        <v>0</v>
      </c>
      <c r="W652" s="213">
        <f t="shared" si="405"/>
        <v>0</v>
      </c>
      <c r="X652" s="213">
        <f t="shared" si="405"/>
        <v>0</v>
      </c>
      <c r="Y652" s="213">
        <f t="shared" si="405"/>
        <v>0</v>
      </c>
      <c r="Z652" s="213">
        <f t="shared" si="405"/>
        <v>0</v>
      </c>
      <c r="AA652" s="213">
        <f t="shared" si="405"/>
        <v>0</v>
      </c>
      <c r="AB652" s="213">
        <f t="shared" si="405"/>
        <v>0</v>
      </c>
      <c r="AC652" s="213">
        <f t="shared" si="405"/>
        <v>0</v>
      </c>
      <c r="AD652" s="213">
        <f t="shared" si="405"/>
        <v>0</v>
      </c>
      <c r="AE652" s="213">
        <f t="shared" si="405"/>
        <v>0</v>
      </c>
      <c r="AF652" s="213">
        <f t="shared" si="405"/>
        <v>0</v>
      </c>
      <c r="AG652" s="213">
        <f t="shared" si="405"/>
        <v>0</v>
      </c>
      <c r="AH652" s="213">
        <f t="shared" si="405"/>
        <v>0</v>
      </c>
      <c r="AI652" s="213">
        <f t="shared" si="405"/>
        <v>0</v>
      </c>
      <c r="AJ652" s="213">
        <f t="shared" si="405"/>
        <v>0</v>
      </c>
      <c r="AK652" s="213">
        <f t="shared" si="405"/>
        <v>0</v>
      </c>
      <c r="AL652" s="213">
        <f t="shared" si="405"/>
        <v>0</v>
      </c>
      <c r="AM652" s="213">
        <f t="shared" si="405"/>
        <v>0</v>
      </c>
      <c r="AN652" s="213">
        <f t="shared" si="405"/>
        <v>0</v>
      </c>
      <c r="AO652" s="213">
        <f t="shared" si="405"/>
        <v>0</v>
      </c>
      <c r="AP652" s="213">
        <f t="shared" si="405"/>
        <v>0</v>
      </c>
    </row>
    <row r="653" spans="1:42" x14ac:dyDescent="0.2">
      <c r="A653" s="4">
        <f t="shared" ref="A653" si="406">A652+1</f>
        <v>10</v>
      </c>
      <c r="B653" s="238">
        <f t="shared" si="395"/>
        <v>0</v>
      </c>
      <c r="C653" s="218">
        <f t="shared" ref="C653:AP653" si="407">IF(AND(C$2&gt;equip2_reserve_freq*$A640,C$2&lt;=equip2_reserve_freq*$A641),$B641/(equip2_reserve_freq),0)</f>
        <v>0</v>
      </c>
      <c r="D653" s="218">
        <f t="shared" si="407"/>
        <v>0</v>
      </c>
      <c r="E653" s="218">
        <f t="shared" si="407"/>
        <v>0</v>
      </c>
      <c r="F653" s="218">
        <f t="shared" si="407"/>
        <v>0</v>
      </c>
      <c r="G653" s="218">
        <f t="shared" si="407"/>
        <v>0</v>
      </c>
      <c r="H653" s="218">
        <f t="shared" si="407"/>
        <v>0</v>
      </c>
      <c r="I653" s="218">
        <f t="shared" si="407"/>
        <v>0</v>
      </c>
      <c r="J653" s="218">
        <f t="shared" si="407"/>
        <v>0</v>
      </c>
      <c r="K653" s="218">
        <f t="shared" si="407"/>
        <v>0</v>
      </c>
      <c r="L653" s="218">
        <f t="shared" si="407"/>
        <v>0</v>
      </c>
      <c r="M653" s="218">
        <f t="shared" si="407"/>
        <v>0</v>
      </c>
      <c r="N653" s="218">
        <f t="shared" si="407"/>
        <v>0</v>
      </c>
      <c r="O653" s="218">
        <f t="shared" si="407"/>
        <v>0</v>
      </c>
      <c r="P653" s="218">
        <f t="shared" si="407"/>
        <v>0</v>
      </c>
      <c r="Q653" s="218">
        <f t="shared" si="407"/>
        <v>0</v>
      </c>
      <c r="R653" s="218">
        <f t="shared" si="407"/>
        <v>0</v>
      </c>
      <c r="S653" s="218">
        <f t="shared" si="407"/>
        <v>0</v>
      </c>
      <c r="T653" s="218">
        <f t="shared" si="407"/>
        <v>0</v>
      </c>
      <c r="U653" s="218">
        <f t="shared" si="407"/>
        <v>0</v>
      </c>
      <c r="V653" s="218">
        <f t="shared" si="407"/>
        <v>0</v>
      </c>
      <c r="W653" s="218">
        <f t="shared" si="407"/>
        <v>0</v>
      </c>
      <c r="X653" s="218">
        <f t="shared" si="407"/>
        <v>0</v>
      </c>
      <c r="Y653" s="218">
        <f t="shared" si="407"/>
        <v>0</v>
      </c>
      <c r="Z653" s="218">
        <f t="shared" si="407"/>
        <v>0</v>
      </c>
      <c r="AA653" s="218">
        <f t="shared" si="407"/>
        <v>0</v>
      </c>
      <c r="AB653" s="218">
        <f t="shared" si="407"/>
        <v>0</v>
      </c>
      <c r="AC653" s="218">
        <f t="shared" si="407"/>
        <v>0</v>
      </c>
      <c r="AD653" s="218">
        <f t="shared" si="407"/>
        <v>0</v>
      </c>
      <c r="AE653" s="218">
        <f t="shared" si="407"/>
        <v>0</v>
      </c>
      <c r="AF653" s="218">
        <f t="shared" si="407"/>
        <v>0</v>
      </c>
      <c r="AG653" s="218">
        <f t="shared" si="407"/>
        <v>0</v>
      </c>
      <c r="AH653" s="218">
        <f t="shared" si="407"/>
        <v>0</v>
      </c>
      <c r="AI653" s="218">
        <f t="shared" si="407"/>
        <v>0</v>
      </c>
      <c r="AJ653" s="218">
        <f t="shared" si="407"/>
        <v>0</v>
      </c>
      <c r="AK653" s="218">
        <f t="shared" si="407"/>
        <v>0</v>
      </c>
      <c r="AL653" s="218">
        <f t="shared" si="407"/>
        <v>0</v>
      </c>
      <c r="AM653" s="218">
        <f t="shared" si="407"/>
        <v>0</v>
      </c>
      <c r="AN653" s="218">
        <f t="shared" si="407"/>
        <v>0</v>
      </c>
      <c r="AO653" s="218">
        <f t="shared" si="407"/>
        <v>0</v>
      </c>
      <c r="AP653" s="218">
        <f t="shared" si="407"/>
        <v>0</v>
      </c>
    </row>
    <row r="654" spans="1:42" x14ac:dyDescent="0.2">
      <c r="A654" s="37" t="s">
        <v>13</v>
      </c>
      <c r="B654" s="28"/>
      <c r="C654" s="217">
        <f>SUM(C644:C653)</f>
        <v>0</v>
      </c>
      <c r="D654" s="217">
        <f t="shared" ref="D654:AP654" si="408">SUM(D644:D653)</f>
        <v>0</v>
      </c>
      <c r="E654" s="217">
        <f t="shared" si="408"/>
        <v>0</v>
      </c>
      <c r="F654" s="217">
        <f t="shared" si="408"/>
        <v>0</v>
      </c>
      <c r="G654" s="217">
        <f t="shared" si="408"/>
        <v>0</v>
      </c>
      <c r="H654" s="217">
        <f t="shared" si="408"/>
        <v>0</v>
      </c>
      <c r="I654" s="217">
        <f t="shared" si="408"/>
        <v>0</v>
      </c>
      <c r="J654" s="217">
        <f t="shared" si="408"/>
        <v>0</v>
      </c>
      <c r="K654" s="217">
        <f t="shared" si="408"/>
        <v>0</v>
      </c>
      <c r="L654" s="217">
        <f t="shared" si="408"/>
        <v>0</v>
      </c>
      <c r="M654" s="217">
        <f t="shared" si="408"/>
        <v>0</v>
      </c>
      <c r="N654" s="217">
        <f t="shared" si="408"/>
        <v>0</v>
      </c>
      <c r="O654" s="217">
        <f t="shared" si="408"/>
        <v>0</v>
      </c>
      <c r="P654" s="217">
        <f t="shared" si="408"/>
        <v>0</v>
      </c>
      <c r="Q654" s="217">
        <f t="shared" si="408"/>
        <v>0</v>
      </c>
      <c r="R654" s="217">
        <f t="shared" si="408"/>
        <v>0</v>
      </c>
      <c r="S654" s="217">
        <f t="shared" si="408"/>
        <v>0</v>
      </c>
      <c r="T654" s="217">
        <f t="shared" si="408"/>
        <v>0</v>
      </c>
      <c r="U654" s="217">
        <f t="shared" si="408"/>
        <v>0</v>
      </c>
      <c r="V654" s="217">
        <f t="shared" si="408"/>
        <v>0</v>
      </c>
      <c r="W654" s="217">
        <f t="shared" si="408"/>
        <v>0</v>
      </c>
      <c r="X654" s="217">
        <f t="shared" si="408"/>
        <v>0</v>
      </c>
      <c r="Y654" s="217">
        <f t="shared" si="408"/>
        <v>0</v>
      </c>
      <c r="Z654" s="217">
        <f t="shared" si="408"/>
        <v>0</v>
      </c>
      <c r="AA654" s="217">
        <f t="shared" si="408"/>
        <v>0</v>
      </c>
      <c r="AB654" s="217">
        <f t="shared" si="408"/>
        <v>0</v>
      </c>
      <c r="AC654" s="217">
        <f t="shared" si="408"/>
        <v>0</v>
      </c>
      <c r="AD654" s="217">
        <f t="shared" si="408"/>
        <v>0</v>
      </c>
      <c r="AE654" s="217">
        <f t="shared" si="408"/>
        <v>0</v>
      </c>
      <c r="AF654" s="217">
        <f t="shared" si="408"/>
        <v>0</v>
      </c>
      <c r="AG654" s="217">
        <f t="shared" si="408"/>
        <v>0</v>
      </c>
      <c r="AH654" s="217">
        <f t="shared" si="408"/>
        <v>0</v>
      </c>
      <c r="AI654" s="217">
        <f t="shared" si="408"/>
        <v>0</v>
      </c>
      <c r="AJ654" s="217">
        <f t="shared" si="408"/>
        <v>0</v>
      </c>
      <c r="AK654" s="217">
        <f t="shared" si="408"/>
        <v>0</v>
      </c>
      <c r="AL654" s="217">
        <f t="shared" si="408"/>
        <v>0</v>
      </c>
      <c r="AM654" s="217">
        <f t="shared" si="408"/>
        <v>0</v>
      </c>
      <c r="AN654" s="217">
        <f t="shared" si="408"/>
        <v>0</v>
      </c>
      <c r="AO654" s="217">
        <f t="shared" si="408"/>
        <v>0</v>
      </c>
      <c r="AP654" s="217">
        <f t="shared" si="408"/>
        <v>0</v>
      </c>
    </row>
    <row r="655" spans="1:42" s="122" customFormat="1" x14ac:dyDescent="0.2">
      <c r="A655" s="4"/>
      <c r="B655" s="203"/>
    </row>
    <row r="656" spans="1:42" s="122" customFormat="1" x14ac:dyDescent="0.2">
      <c r="A656" s="25" t="s">
        <v>320</v>
      </c>
    </row>
    <row r="657" spans="1:42" x14ac:dyDescent="0.2">
      <c r="A657" s="4" t="s">
        <v>311</v>
      </c>
      <c r="B657" s="217">
        <v>0</v>
      </c>
      <c r="C657" s="217">
        <f>B660</f>
        <v>0</v>
      </c>
      <c r="D657" s="217">
        <f t="shared" ref="D657:AP657" si="409">C660</f>
        <v>0</v>
      </c>
      <c r="E657" s="217">
        <f t="shared" si="409"/>
        <v>0</v>
      </c>
      <c r="F657" s="217">
        <f t="shared" si="409"/>
        <v>0</v>
      </c>
      <c r="G657" s="217">
        <f t="shared" si="409"/>
        <v>0</v>
      </c>
      <c r="H657" s="217">
        <f t="shared" si="409"/>
        <v>0</v>
      </c>
      <c r="I657" s="217">
        <f t="shared" si="409"/>
        <v>0</v>
      </c>
      <c r="J657" s="217">
        <f t="shared" si="409"/>
        <v>0</v>
      </c>
      <c r="K657" s="217">
        <f t="shared" si="409"/>
        <v>0</v>
      </c>
      <c r="L657" s="217">
        <f t="shared" si="409"/>
        <v>0</v>
      </c>
      <c r="M657" s="217">
        <f t="shared" si="409"/>
        <v>0</v>
      </c>
      <c r="N657" s="217">
        <f t="shared" si="409"/>
        <v>0</v>
      </c>
      <c r="O657" s="217">
        <f t="shared" si="409"/>
        <v>0</v>
      </c>
      <c r="P657" s="217">
        <f t="shared" si="409"/>
        <v>0</v>
      </c>
      <c r="Q657" s="217">
        <f t="shared" si="409"/>
        <v>0</v>
      </c>
      <c r="R657" s="217">
        <f t="shared" si="409"/>
        <v>0</v>
      </c>
      <c r="S657" s="217">
        <f t="shared" si="409"/>
        <v>0</v>
      </c>
      <c r="T657" s="217">
        <f t="shared" si="409"/>
        <v>0</v>
      </c>
      <c r="U657" s="217">
        <f t="shared" si="409"/>
        <v>0</v>
      </c>
      <c r="V657" s="217">
        <f t="shared" si="409"/>
        <v>0</v>
      </c>
      <c r="W657" s="217">
        <f t="shared" si="409"/>
        <v>0</v>
      </c>
      <c r="X657" s="217">
        <f t="shared" si="409"/>
        <v>0</v>
      </c>
      <c r="Y657" s="217">
        <f t="shared" si="409"/>
        <v>0</v>
      </c>
      <c r="Z657" s="217">
        <f t="shared" si="409"/>
        <v>0</v>
      </c>
      <c r="AA657" s="217">
        <f t="shared" si="409"/>
        <v>0</v>
      </c>
      <c r="AB657" s="217">
        <f t="shared" si="409"/>
        <v>0</v>
      </c>
      <c r="AC657" s="217">
        <f t="shared" si="409"/>
        <v>0</v>
      </c>
      <c r="AD657" s="217">
        <f t="shared" si="409"/>
        <v>0</v>
      </c>
      <c r="AE657" s="217">
        <f t="shared" si="409"/>
        <v>0</v>
      </c>
      <c r="AF657" s="217">
        <f t="shared" si="409"/>
        <v>0</v>
      </c>
      <c r="AG657" s="217">
        <f t="shared" si="409"/>
        <v>0</v>
      </c>
      <c r="AH657" s="217">
        <f t="shared" si="409"/>
        <v>0</v>
      </c>
      <c r="AI657" s="217">
        <f t="shared" si="409"/>
        <v>0</v>
      </c>
      <c r="AJ657" s="217">
        <f t="shared" si="409"/>
        <v>0</v>
      </c>
      <c r="AK657" s="217">
        <f t="shared" si="409"/>
        <v>0</v>
      </c>
      <c r="AL657" s="217">
        <f t="shared" si="409"/>
        <v>0</v>
      </c>
      <c r="AM657" s="217">
        <f t="shared" si="409"/>
        <v>0</v>
      </c>
      <c r="AN657" s="217">
        <f t="shared" si="409"/>
        <v>0</v>
      </c>
      <c r="AO657" s="217">
        <f t="shared" si="409"/>
        <v>0</v>
      </c>
      <c r="AP657" s="217">
        <f t="shared" si="409"/>
        <v>0</v>
      </c>
    </row>
    <row r="658" spans="1:42" x14ac:dyDescent="0.2">
      <c r="A658" s="4" t="s">
        <v>73</v>
      </c>
      <c r="B658" s="217">
        <v>0</v>
      </c>
      <c r="C658" s="217">
        <f>C686</f>
        <v>0</v>
      </c>
      <c r="D658" s="217">
        <f t="shared" ref="D658:AP658" si="410">D686</f>
        <v>0</v>
      </c>
      <c r="E658" s="217">
        <f t="shared" si="410"/>
        <v>0</v>
      </c>
      <c r="F658" s="217">
        <f t="shared" si="410"/>
        <v>0</v>
      </c>
      <c r="G658" s="217">
        <f t="shared" si="410"/>
        <v>0</v>
      </c>
      <c r="H658" s="217">
        <f t="shared" si="410"/>
        <v>0</v>
      </c>
      <c r="I658" s="217">
        <f t="shared" si="410"/>
        <v>0</v>
      </c>
      <c r="J658" s="217">
        <f t="shared" si="410"/>
        <v>0</v>
      </c>
      <c r="K658" s="217">
        <f t="shared" si="410"/>
        <v>0</v>
      </c>
      <c r="L658" s="217">
        <f t="shared" si="410"/>
        <v>0</v>
      </c>
      <c r="M658" s="217">
        <f t="shared" si="410"/>
        <v>0</v>
      </c>
      <c r="N658" s="217">
        <f t="shared" si="410"/>
        <v>0</v>
      </c>
      <c r="O658" s="217">
        <f t="shared" si="410"/>
        <v>0</v>
      </c>
      <c r="P658" s="217">
        <f t="shared" si="410"/>
        <v>0</v>
      </c>
      <c r="Q658" s="217">
        <f t="shared" si="410"/>
        <v>0</v>
      </c>
      <c r="R658" s="217">
        <f t="shared" si="410"/>
        <v>0</v>
      </c>
      <c r="S658" s="217">
        <f t="shared" si="410"/>
        <v>0</v>
      </c>
      <c r="T658" s="217">
        <f t="shared" si="410"/>
        <v>0</v>
      </c>
      <c r="U658" s="217">
        <f t="shared" si="410"/>
        <v>0</v>
      </c>
      <c r="V658" s="217">
        <f t="shared" si="410"/>
        <v>0</v>
      </c>
      <c r="W658" s="217">
        <f t="shared" si="410"/>
        <v>0</v>
      </c>
      <c r="X658" s="217">
        <f t="shared" si="410"/>
        <v>0</v>
      </c>
      <c r="Y658" s="217">
        <f t="shared" si="410"/>
        <v>0</v>
      </c>
      <c r="Z658" s="217">
        <f t="shared" si="410"/>
        <v>0</v>
      </c>
      <c r="AA658" s="217">
        <f t="shared" si="410"/>
        <v>0</v>
      </c>
      <c r="AB658" s="217">
        <f t="shared" si="410"/>
        <v>0</v>
      </c>
      <c r="AC658" s="217">
        <f t="shared" si="410"/>
        <v>0</v>
      </c>
      <c r="AD658" s="217">
        <f t="shared" si="410"/>
        <v>0</v>
      </c>
      <c r="AE658" s="217">
        <f t="shared" si="410"/>
        <v>0</v>
      </c>
      <c r="AF658" s="217">
        <f t="shared" si="410"/>
        <v>0</v>
      </c>
      <c r="AG658" s="217">
        <f t="shared" si="410"/>
        <v>0</v>
      </c>
      <c r="AH658" s="217">
        <f t="shared" si="410"/>
        <v>0</v>
      </c>
      <c r="AI658" s="217">
        <f t="shared" si="410"/>
        <v>0</v>
      </c>
      <c r="AJ658" s="217">
        <f t="shared" si="410"/>
        <v>0</v>
      </c>
      <c r="AK658" s="217">
        <f t="shared" si="410"/>
        <v>0</v>
      </c>
      <c r="AL658" s="217">
        <f t="shared" si="410"/>
        <v>0</v>
      </c>
      <c r="AM658" s="217">
        <f t="shared" si="410"/>
        <v>0</v>
      </c>
      <c r="AN658" s="217">
        <f t="shared" si="410"/>
        <v>0</v>
      </c>
      <c r="AO658" s="217">
        <f t="shared" si="410"/>
        <v>0</v>
      </c>
      <c r="AP658" s="217">
        <f t="shared" si="410"/>
        <v>0</v>
      </c>
    </row>
    <row r="659" spans="1:42" x14ac:dyDescent="0.2">
      <c r="A659" s="4" t="s">
        <v>312</v>
      </c>
      <c r="B659" s="218">
        <v>0</v>
      </c>
      <c r="C659" s="218">
        <f>-C674</f>
        <v>0</v>
      </c>
      <c r="D659" s="218">
        <f t="shared" ref="D659:AP659" si="411">-D674</f>
        <v>0</v>
      </c>
      <c r="E659" s="218">
        <f t="shared" si="411"/>
        <v>0</v>
      </c>
      <c r="F659" s="218">
        <f t="shared" si="411"/>
        <v>0</v>
      </c>
      <c r="G659" s="218">
        <f t="shared" si="411"/>
        <v>0</v>
      </c>
      <c r="H659" s="218">
        <f t="shared" si="411"/>
        <v>0</v>
      </c>
      <c r="I659" s="218">
        <f t="shared" si="411"/>
        <v>0</v>
      </c>
      <c r="J659" s="218">
        <f t="shared" si="411"/>
        <v>0</v>
      </c>
      <c r="K659" s="218">
        <f t="shared" si="411"/>
        <v>0</v>
      </c>
      <c r="L659" s="218">
        <f t="shared" si="411"/>
        <v>0</v>
      </c>
      <c r="M659" s="218">
        <f t="shared" si="411"/>
        <v>0</v>
      </c>
      <c r="N659" s="218">
        <f t="shared" si="411"/>
        <v>0</v>
      </c>
      <c r="O659" s="218">
        <f t="shared" si="411"/>
        <v>0</v>
      </c>
      <c r="P659" s="218">
        <f t="shared" si="411"/>
        <v>0</v>
      </c>
      <c r="Q659" s="218">
        <f t="shared" si="411"/>
        <v>0</v>
      </c>
      <c r="R659" s="218">
        <f t="shared" si="411"/>
        <v>0</v>
      </c>
      <c r="S659" s="218">
        <f t="shared" si="411"/>
        <v>0</v>
      </c>
      <c r="T659" s="218">
        <f t="shared" si="411"/>
        <v>0</v>
      </c>
      <c r="U659" s="218">
        <f t="shared" si="411"/>
        <v>0</v>
      </c>
      <c r="V659" s="218">
        <f t="shared" si="411"/>
        <v>0</v>
      </c>
      <c r="W659" s="218">
        <f t="shared" si="411"/>
        <v>0</v>
      </c>
      <c r="X659" s="218">
        <f t="shared" si="411"/>
        <v>0</v>
      </c>
      <c r="Y659" s="218">
        <f t="shared" si="411"/>
        <v>0</v>
      </c>
      <c r="Z659" s="218">
        <f t="shared" si="411"/>
        <v>0</v>
      </c>
      <c r="AA659" s="218">
        <f t="shared" si="411"/>
        <v>0</v>
      </c>
      <c r="AB659" s="218">
        <f t="shared" si="411"/>
        <v>0</v>
      </c>
      <c r="AC659" s="218">
        <f t="shared" si="411"/>
        <v>0</v>
      </c>
      <c r="AD659" s="218">
        <f t="shared" si="411"/>
        <v>0</v>
      </c>
      <c r="AE659" s="218">
        <f t="shared" si="411"/>
        <v>0</v>
      </c>
      <c r="AF659" s="218">
        <f t="shared" si="411"/>
        <v>0</v>
      </c>
      <c r="AG659" s="218">
        <f t="shared" si="411"/>
        <v>0</v>
      </c>
      <c r="AH659" s="218">
        <f t="shared" si="411"/>
        <v>0</v>
      </c>
      <c r="AI659" s="218">
        <f t="shared" si="411"/>
        <v>0</v>
      </c>
      <c r="AJ659" s="218">
        <f t="shared" si="411"/>
        <v>0</v>
      </c>
      <c r="AK659" s="218">
        <f t="shared" si="411"/>
        <v>0</v>
      </c>
      <c r="AL659" s="218">
        <f t="shared" si="411"/>
        <v>0</v>
      </c>
      <c r="AM659" s="218">
        <f t="shared" si="411"/>
        <v>0</v>
      </c>
      <c r="AN659" s="218">
        <f t="shared" si="411"/>
        <v>0</v>
      </c>
      <c r="AO659" s="218">
        <f t="shared" si="411"/>
        <v>0</v>
      </c>
      <c r="AP659" s="218">
        <f t="shared" si="411"/>
        <v>0</v>
      </c>
    </row>
    <row r="660" spans="1:42" x14ac:dyDescent="0.2">
      <c r="A660" s="4" t="s">
        <v>267</v>
      </c>
      <c r="B660" s="217">
        <f>SUM(B657:B659)</f>
        <v>0</v>
      </c>
      <c r="C660" s="217">
        <f>SUM(C657:C659)</f>
        <v>0</v>
      </c>
      <c r="D660" s="217">
        <f t="shared" ref="D660:AP660" si="412">SUM(D657:D659)</f>
        <v>0</v>
      </c>
      <c r="E660" s="217">
        <f t="shared" si="412"/>
        <v>0</v>
      </c>
      <c r="F660" s="217">
        <f t="shared" si="412"/>
        <v>0</v>
      </c>
      <c r="G660" s="217">
        <f t="shared" si="412"/>
        <v>0</v>
      </c>
      <c r="H660" s="217">
        <f t="shared" si="412"/>
        <v>0</v>
      </c>
      <c r="I660" s="217">
        <f t="shared" si="412"/>
        <v>0</v>
      </c>
      <c r="J660" s="217">
        <f t="shared" si="412"/>
        <v>0</v>
      </c>
      <c r="K660" s="217">
        <f t="shared" si="412"/>
        <v>0</v>
      </c>
      <c r="L660" s="217">
        <f t="shared" si="412"/>
        <v>0</v>
      </c>
      <c r="M660" s="217">
        <f t="shared" si="412"/>
        <v>0</v>
      </c>
      <c r="N660" s="217">
        <f t="shared" si="412"/>
        <v>0</v>
      </c>
      <c r="O660" s="217">
        <f t="shared" si="412"/>
        <v>0</v>
      </c>
      <c r="P660" s="217">
        <f t="shared" si="412"/>
        <v>0</v>
      </c>
      <c r="Q660" s="217">
        <f t="shared" si="412"/>
        <v>0</v>
      </c>
      <c r="R660" s="217">
        <f t="shared" si="412"/>
        <v>0</v>
      </c>
      <c r="S660" s="217">
        <f t="shared" si="412"/>
        <v>0</v>
      </c>
      <c r="T660" s="217">
        <f t="shared" si="412"/>
        <v>0</v>
      </c>
      <c r="U660" s="217">
        <f t="shared" si="412"/>
        <v>0</v>
      </c>
      <c r="V660" s="217">
        <f t="shared" si="412"/>
        <v>0</v>
      </c>
      <c r="W660" s="217">
        <f t="shared" si="412"/>
        <v>0</v>
      </c>
      <c r="X660" s="217">
        <f t="shared" si="412"/>
        <v>0</v>
      </c>
      <c r="Y660" s="217">
        <f t="shared" si="412"/>
        <v>0</v>
      </c>
      <c r="Z660" s="217">
        <f t="shared" si="412"/>
        <v>0</v>
      </c>
      <c r="AA660" s="217">
        <f t="shared" si="412"/>
        <v>0</v>
      </c>
      <c r="AB660" s="217">
        <f t="shared" si="412"/>
        <v>0</v>
      </c>
      <c r="AC660" s="217">
        <f t="shared" si="412"/>
        <v>0</v>
      </c>
      <c r="AD660" s="217">
        <f t="shared" si="412"/>
        <v>0</v>
      </c>
      <c r="AE660" s="217">
        <f t="shared" si="412"/>
        <v>0</v>
      </c>
      <c r="AF660" s="217">
        <f t="shared" si="412"/>
        <v>0</v>
      </c>
      <c r="AG660" s="217">
        <f t="shared" si="412"/>
        <v>0</v>
      </c>
      <c r="AH660" s="217">
        <f t="shared" si="412"/>
        <v>0</v>
      </c>
      <c r="AI660" s="217">
        <f t="shared" si="412"/>
        <v>0</v>
      </c>
      <c r="AJ660" s="217">
        <f t="shared" si="412"/>
        <v>0</v>
      </c>
      <c r="AK660" s="217">
        <f t="shared" si="412"/>
        <v>0</v>
      </c>
      <c r="AL660" s="217">
        <f t="shared" si="412"/>
        <v>0</v>
      </c>
      <c r="AM660" s="217">
        <f t="shared" si="412"/>
        <v>0</v>
      </c>
      <c r="AN660" s="217">
        <f t="shared" si="412"/>
        <v>0</v>
      </c>
      <c r="AO660" s="217">
        <f t="shared" si="412"/>
        <v>0</v>
      </c>
      <c r="AP660" s="217">
        <f t="shared" si="412"/>
        <v>0</v>
      </c>
    </row>
    <row r="661" spans="1:42" s="122" customFormat="1" x14ac:dyDescent="0.2">
      <c r="A661" s="4"/>
      <c r="G661" s="203"/>
      <c r="H661" s="203"/>
      <c r="I661" s="203"/>
      <c r="J661" s="203"/>
      <c r="K661" s="203"/>
      <c r="L661" s="203"/>
      <c r="M661" s="203"/>
      <c r="N661" s="203"/>
      <c r="O661" s="203"/>
      <c r="P661" s="203"/>
      <c r="Q661" s="203"/>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row>
    <row r="662" spans="1:42" s="122" customFormat="1" x14ac:dyDescent="0.2">
      <c r="A662" s="4" t="s">
        <v>314</v>
      </c>
      <c r="G662" s="203"/>
      <c r="H662" s="203"/>
      <c r="I662" s="203"/>
      <c r="J662" s="203"/>
      <c r="K662" s="203"/>
      <c r="L662" s="203"/>
      <c r="M662" s="203"/>
      <c r="N662" s="203"/>
      <c r="O662" s="203"/>
      <c r="P662" s="203"/>
      <c r="Q662" s="203"/>
      <c r="R662" s="203"/>
      <c r="S662" s="203"/>
      <c r="T662" s="203"/>
      <c r="U662" s="203"/>
      <c r="V662" s="203"/>
      <c r="W662" s="203"/>
      <c r="X662" s="203"/>
      <c r="Y662" s="203"/>
      <c r="Z662" s="203"/>
      <c r="AA662" s="203"/>
      <c r="AB662" s="203"/>
      <c r="AC662" s="203"/>
      <c r="AD662" s="203"/>
      <c r="AE662" s="203"/>
      <c r="AF662" s="203"/>
      <c r="AG662" s="203"/>
      <c r="AH662" s="203"/>
      <c r="AI662" s="203"/>
      <c r="AJ662" s="203"/>
      <c r="AK662" s="203"/>
      <c r="AL662" s="203"/>
      <c r="AM662" s="203"/>
      <c r="AN662" s="203"/>
      <c r="AO662" s="203"/>
      <c r="AP662" s="203"/>
    </row>
    <row r="663" spans="1:42" s="122" customFormat="1" x14ac:dyDescent="0.2">
      <c r="A663" s="4" t="s">
        <v>315</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2">
      <c r="A664" s="4">
        <v>1</v>
      </c>
      <c r="B664" s="238">
        <f t="shared" ref="B664:B673" si="413">SUM(C664:AP664)</f>
        <v>0</v>
      </c>
      <c r="C664" s="213">
        <f t="shared" ref="C664:AP664" si="414">IF(C$2&gt;analysis_period,0,IF(C$2=equip3_reserve_freq*$A664,equip3_reserve_cost*system_capacity*1000*(1+inflation_rate/100)^B$2,0))</f>
        <v>0</v>
      </c>
      <c r="D664" s="213">
        <f t="shared" si="414"/>
        <v>0</v>
      </c>
      <c r="E664" s="213">
        <f t="shared" si="414"/>
        <v>0</v>
      </c>
      <c r="F664" s="213">
        <f t="shared" si="414"/>
        <v>0</v>
      </c>
      <c r="G664" s="213">
        <f t="shared" si="414"/>
        <v>0</v>
      </c>
      <c r="H664" s="213">
        <f t="shared" si="414"/>
        <v>0</v>
      </c>
      <c r="I664" s="213">
        <f t="shared" si="414"/>
        <v>0</v>
      </c>
      <c r="J664" s="213">
        <f t="shared" si="414"/>
        <v>0</v>
      </c>
      <c r="K664" s="213">
        <f t="shared" si="414"/>
        <v>0</v>
      </c>
      <c r="L664" s="213">
        <f t="shared" si="414"/>
        <v>0</v>
      </c>
      <c r="M664" s="213">
        <f t="shared" si="414"/>
        <v>0</v>
      </c>
      <c r="N664" s="213">
        <f t="shared" si="414"/>
        <v>0</v>
      </c>
      <c r="O664" s="213">
        <f t="shared" si="414"/>
        <v>0</v>
      </c>
      <c r="P664" s="213">
        <f t="shared" si="414"/>
        <v>0</v>
      </c>
      <c r="Q664" s="213">
        <f t="shared" si="414"/>
        <v>0</v>
      </c>
      <c r="R664" s="213">
        <f t="shared" si="414"/>
        <v>0</v>
      </c>
      <c r="S664" s="213">
        <f t="shared" si="414"/>
        <v>0</v>
      </c>
      <c r="T664" s="213">
        <f t="shared" si="414"/>
        <v>0</v>
      </c>
      <c r="U664" s="213">
        <f t="shared" si="414"/>
        <v>0</v>
      </c>
      <c r="V664" s="213">
        <f t="shared" si="414"/>
        <v>0</v>
      </c>
      <c r="W664" s="213">
        <f t="shared" si="414"/>
        <v>0</v>
      </c>
      <c r="X664" s="213">
        <f t="shared" si="414"/>
        <v>0</v>
      </c>
      <c r="Y664" s="213">
        <f t="shared" si="414"/>
        <v>0</v>
      </c>
      <c r="Z664" s="213">
        <f t="shared" si="414"/>
        <v>0</v>
      </c>
      <c r="AA664" s="213">
        <f t="shared" si="414"/>
        <v>0</v>
      </c>
      <c r="AB664" s="213">
        <f t="shared" si="414"/>
        <v>0</v>
      </c>
      <c r="AC664" s="213">
        <f t="shared" si="414"/>
        <v>0</v>
      </c>
      <c r="AD664" s="213">
        <f t="shared" si="414"/>
        <v>0</v>
      </c>
      <c r="AE664" s="213">
        <f t="shared" si="414"/>
        <v>0</v>
      </c>
      <c r="AF664" s="213">
        <f t="shared" si="414"/>
        <v>0</v>
      </c>
      <c r="AG664" s="213">
        <f t="shared" si="414"/>
        <v>0</v>
      </c>
      <c r="AH664" s="213">
        <f t="shared" si="414"/>
        <v>0</v>
      </c>
      <c r="AI664" s="213">
        <f t="shared" si="414"/>
        <v>0</v>
      </c>
      <c r="AJ664" s="213">
        <f t="shared" si="414"/>
        <v>0</v>
      </c>
      <c r="AK664" s="213">
        <f t="shared" si="414"/>
        <v>0</v>
      </c>
      <c r="AL664" s="213">
        <f t="shared" si="414"/>
        <v>0</v>
      </c>
      <c r="AM664" s="213">
        <f t="shared" si="414"/>
        <v>0</v>
      </c>
      <c r="AN664" s="213">
        <f t="shared" si="414"/>
        <v>0</v>
      </c>
      <c r="AO664" s="213">
        <f t="shared" si="414"/>
        <v>0</v>
      </c>
      <c r="AP664" s="213">
        <f t="shared" si="414"/>
        <v>0</v>
      </c>
    </row>
    <row r="665" spans="1:42" x14ac:dyDescent="0.2">
      <c r="A665" s="4">
        <f>A664+1</f>
        <v>2</v>
      </c>
      <c r="B665" s="238">
        <f t="shared" si="413"/>
        <v>0</v>
      </c>
      <c r="C665" s="213">
        <f t="shared" ref="C665:AP665" si="415">IF(C$2&gt;analysis_period,0,IF(C$2=equip3_reserve_freq*$A665,equip3_reserve_cost*system_capacity*1000*(1+inflation_rate/100)^B$2,0))</f>
        <v>0</v>
      </c>
      <c r="D665" s="213">
        <f t="shared" si="415"/>
        <v>0</v>
      </c>
      <c r="E665" s="213">
        <f t="shared" si="415"/>
        <v>0</v>
      </c>
      <c r="F665" s="213">
        <f t="shared" si="415"/>
        <v>0</v>
      </c>
      <c r="G665" s="213">
        <f t="shared" si="415"/>
        <v>0</v>
      </c>
      <c r="H665" s="213">
        <f t="shared" si="415"/>
        <v>0</v>
      </c>
      <c r="I665" s="213">
        <f t="shared" si="415"/>
        <v>0</v>
      </c>
      <c r="J665" s="213">
        <f t="shared" si="415"/>
        <v>0</v>
      </c>
      <c r="K665" s="213">
        <f t="shared" si="415"/>
        <v>0</v>
      </c>
      <c r="L665" s="213">
        <f t="shared" si="415"/>
        <v>0</v>
      </c>
      <c r="M665" s="213">
        <f t="shared" si="415"/>
        <v>0</v>
      </c>
      <c r="N665" s="213">
        <f t="shared" si="415"/>
        <v>0</v>
      </c>
      <c r="O665" s="213">
        <f t="shared" si="415"/>
        <v>0</v>
      </c>
      <c r="P665" s="213">
        <f t="shared" si="415"/>
        <v>0</v>
      </c>
      <c r="Q665" s="213">
        <f t="shared" si="415"/>
        <v>0</v>
      </c>
      <c r="R665" s="213">
        <f t="shared" si="415"/>
        <v>0</v>
      </c>
      <c r="S665" s="213">
        <f t="shared" si="415"/>
        <v>0</v>
      </c>
      <c r="T665" s="213">
        <f t="shared" si="415"/>
        <v>0</v>
      </c>
      <c r="U665" s="213">
        <f t="shared" si="415"/>
        <v>0</v>
      </c>
      <c r="V665" s="213">
        <f t="shared" si="415"/>
        <v>0</v>
      </c>
      <c r="W665" s="213">
        <f t="shared" si="415"/>
        <v>0</v>
      </c>
      <c r="X665" s="213">
        <f t="shared" si="415"/>
        <v>0</v>
      </c>
      <c r="Y665" s="213">
        <f t="shared" si="415"/>
        <v>0</v>
      </c>
      <c r="Z665" s="213">
        <f t="shared" si="415"/>
        <v>0</v>
      </c>
      <c r="AA665" s="213">
        <f t="shared" si="415"/>
        <v>0</v>
      </c>
      <c r="AB665" s="213">
        <f t="shared" si="415"/>
        <v>0</v>
      </c>
      <c r="AC665" s="213">
        <f t="shared" si="415"/>
        <v>0</v>
      </c>
      <c r="AD665" s="213">
        <f t="shared" si="415"/>
        <v>0</v>
      </c>
      <c r="AE665" s="213">
        <f t="shared" si="415"/>
        <v>0</v>
      </c>
      <c r="AF665" s="213">
        <f t="shared" si="415"/>
        <v>0</v>
      </c>
      <c r="AG665" s="213">
        <f t="shared" si="415"/>
        <v>0</v>
      </c>
      <c r="AH665" s="213">
        <f t="shared" si="415"/>
        <v>0</v>
      </c>
      <c r="AI665" s="213">
        <f t="shared" si="415"/>
        <v>0</v>
      </c>
      <c r="AJ665" s="213">
        <f t="shared" si="415"/>
        <v>0</v>
      </c>
      <c r="AK665" s="213">
        <f t="shared" si="415"/>
        <v>0</v>
      </c>
      <c r="AL665" s="213">
        <f t="shared" si="415"/>
        <v>0</v>
      </c>
      <c r="AM665" s="213">
        <f t="shared" si="415"/>
        <v>0</v>
      </c>
      <c r="AN665" s="213">
        <f t="shared" si="415"/>
        <v>0</v>
      </c>
      <c r="AO665" s="213">
        <f t="shared" si="415"/>
        <v>0</v>
      </c>
      <c r="AP665" s="213">
        <f t="shared" si="415"/>
        <v>0</v>
      </c>
    </row>
    <row r="666" spans="1:42" x14ac:dyDescent="0.2">
      <c r="A666" s="4">
        <f t="shared" ref="A666:A673" si="416">A665+1</f>
        <v>3</v>
      </c>
      <c r="B666" s="238">
        <f t="shared" si="413"/>
        <v>0</v>
      </c>
      <c r="C666" s="213">
        <f t="shared" ref="C666:AP666" si="417">IF(C$2&gt;analysis_period,0,IF(C$2=equip3_reserve_freq*$A666,equip3_reserve_cost*system_capacity*1000*(1+inflation_rate/100)^B$2,0))</f>
        <v>0</v>
      </c>
      <c r="D666" s="213">
        <f t="shared" si="417"/>
        <v>0</v>
      </c>
      <c r="E666" s="213">
        <f t="shared" si="417"/>
        <v>0</v>
      </c>
      <c r="F666" s="213">
        <f t="shared" si="417"/>
        <v>0</v>
      </c>
      <c r="G666" s="213">
        <f t="shared" si="417"/>
        <v>0</v>
      </c>
      <c r="H666" s="213">
        <f t="shared" si="417"/>
        <v>0</v>
      </c>
      <c r="I666" s="213">
        <f t="shared" si="417"/>
        <v>0</v>
      </c>
      <c r="J666" s="213">
        <f t="shared" si="417"/>
        <v>0</v>
      </c>
      <c r="K666" s="213">
        <f t="shared" si="417"/>
        <v>0</v>
      </c>
      <c r="L666" s="213">
        <f t="shared" si="417"/>
        <v>0</v>
      </c>
      <c r="M666" s="213">
        <f t="shared" si="417"/>
        <v>0</v>
      </c>
      <c r="N666" s="213">
        <f t="shared" si="417"/>
        <v>0</v>
      </c>
      <c r="O666" s="213">
        <f t="shared" si="417"/>
        <v>0</v>
      </c>
      <c r="P666" s="213">
        <f t="shared" si="417"/>
        <v>0</v>
      </c>
      <c r="Q666" s="213">
        <f t="shared" si="417"/>
        <v>0</v>
      </c>
      <c r="R666" s="213">
        <f t="shared" si="417"/>
        <v>0</v>
      </c>
      <c r="S666" s="213">
        <f t="shared" si="417"/>
        <v>0</v>
      </c>
      <c r="T666" s="213">
        <f t="shared" si="417"/>
        <v>0</v>
      </c>
      <c r="U666" s="213">
        <f t="shared" si="417"/>
        <v>0</v>
      </c>
      <c r="V666" s="213">
        <f t="shared" si="417"/>
        <v>0</v>
      </c>
      <c r="W666" s="213">
        <f t="shared" si="417"/>
        <v>0</v>
      </c>
      <c r="X666" s="213">
        <f t="shared" si="417"/>
        <v>0</v>
      </c>
      <c r="Y666" s="213">
        <f t="shared" si="417"/>
        <v>0</v>
      </c>
      <c r="Z666" s="213">
        <f t="shared" si="417"/>
        <v>0</v>
      </c>
      <c r="AA666" s="213">
        <f t="shared" si="417"/>
        <v>0</v>
      </c>
      <c r="AB666" s="213">
        <f t="shared" si="417"/>
        <v>0</v>
      </c>
      <c r="AC666" s="213">
        <f t="shared" si="417"/>
        <v>0</v>
      </c>
      <c r="AD666" s="213">
        <f t="shared" si="417"/>
        <v>0</v>
      </c>
      <c r="AE666" s="213">
        <f t="shared" si="417"/>
        <v>0</v>
      </c>
      <c r="AF666" s="213">
        <f t="shared" si="417"/>
        <v>0</v>
      </c>
      <c r="AG666" s="213">
        <f t="shared" si="417"/>
        <v>0</v>
      </c>
      <c r="AH666" s="213">
        <f t="shared" si="417"/>
        <v>0</v>
      </c>
      <c r="AI666" s="213">
        <f t="shared" si="417"/>
        <v>0</v>
      </c>
      <c r="AJ666" s="213">
        <f t="shared" si="417"/>
        <v>0</v>
      </c>
      <c r="AK666" s="213">
        <f t="shared" si="417"/>
        <v>0</v>
      </c>
      <c r="AL666" s="213">
        <f t="shared" si="417"/>
        <v>0</v>
      </c>
      <c r="AM666" s="213">
        <f t="shared" si="417"/>
        <v>0</v>
      </c>
      <c r="AN666" s="213">
        <f t="shared" si="417"/>
        <v>0</v>
      </c>
      <c r="AO666" s="213">
        <f t="shared" si="417"/>
        <v>0</v>
      </c>
      <c r="AP666" s="213">
        <f t="shared" si="417"/>
        <v>0</v>
      </c>
    </row>
    <row r="667" spans="1:42" x14ac:dyDescent="0.2">
      <c r="A667" s="4">
        <f t="shared" si="416"/>
        <v>4</v>
      </c>
      <c r="B667" s="238">
        <f t="shared" si="413"/>
        <v>0</v>
      </c>
      <c r="C667" s="213">
        <f t="shared" ref="C667:AP667" si="418">IF(C$2&gt;analysis_period,0,IF(C$2=equip3_reserve_freq*$A667,equip3_reserve_cost*system_capacity*1000*(1+inflation_rate/100)^B$2,0))</f>
        <v>0</v>
      </c>
      <c r="D667" s="213">
        <f t="shared" si="418"/>
        <v>0</v>
      </c>
      <c r="E667" s="213">
        <f t="shared" si="418"/>
        <v>0</v>
      </c>
      <c r="F667" s="213">
        <f t="shared" si="418"/>
        <v>0</v>
      </c>
      <c r="G667" s="213">
        <f t="shared" si="418"/>
        <v>0</v>
      </c>
      <c r="H667" s="213">
        <f t="shared" si="418"/>
        <v>0</v>
      </c>
      <c r="I667" s="213">
        <f t="shared" si="418"/>
        <v>0</v>
      </c>
      <c r="J667" s="213">
        <f t="shared" si="418"/>
        <v>0</v>
      </c>
      <c r="K667" s="213">
        <f t="shared" si="418"/>
        <v>0</v>
      </c>
      <c r="L667" s="213">
        <f t="shared" si="418"/>
        <v>0</v>
      </c>
      <c r="M667" s="213">
        <f t="shared" si="418"/>
        <v>0</v>
      </c>
      <c r="N667" s="213">
        <f t="shared" si="418"/>
        <v>0</v>
      </c>
      <c r="O667" s="213">
        <f t="shared" si="418"/>
        <v>0</v>
      </c>
      <c r="P667" s="213">
        <f t="shared" si="418"/>
        <v>0</v>
      </c>
      <c r="Q667" s="213">
        <f t="shared" si="418"/>
        <v>0</v>
      </c>
      <c r="R667" s="213">
        <f t="shared" si="418"/>
        <v>0</v>
      </c>
      <c r="S667" s="213">
        <f t="shared" si="418"/>
        <v>0</v>
      </c>
      <c r="T667" s="213">
        <f t="shared" si="418"/>
        <v>0</v>
      </c>
      <c r="U667" s="213">
        <f t="shared" si="418"/>
        <v>0</v>
      </c>
      <c r="V667" s="213">
        <f t="shared" si="418"/>
        <v>0</v>
      </c>
      <c r="W667" s="213">
        <f t="shared" si="418"/>
        <v>0</v>
      </c>
      <c r="X667" s="213">
        <f t="shared" si="418"/>
        <v>0</v>
      </c>
      <c r="Y667" s="213">
        <f t="shared" si="418"/>
        <v>0</v>
      </c>
      <c r="Z667" s="213">
        <f t="shared" si="418"/>
        <v>0</v>
      </c>
      <c r="AA667" s="213">
        <f t="shared" si="418"/>
        <v>0</v>
      </c>
      <c r="AB667" s="213">
        <f t="shared" si="418"/>
        <v>0</v>
      </c>
      <c r="AC667" s="213">
        <f t="shared" si="418"/>
        <v>0</v>
      </c>
      <c r="AD667" s="213">
        <f t="shared" si="418"/>
        <v>0</v>
      </c>
      <c r="AE667" s="213">
        <f t="shared" si="418"/>
        <v>0</v>
      </c>
      <c r="AF667" s="213">
        <f t="shared" si="418"/>
        <v>0</v>
      </c>
      <c r="AG667" s="213">
        <f t="shared" si="418"/>
        <v>0</v>
      </c>
      <c r="AH667" s="213">
        <f t="shared" si="418"/>
        <v>0</v>
      </c>
      <c r="AI667" s="213">
        <f t="shared" si="418"/>
        <v>0</v>
      </c>
      <c r="AJ667" s="213">
        <f t="shared" si="418"/>
        <v>0</v>
      </c>
      <c r="AK667" s="213">
        <f t="shared" si="418"/>
        <v>0</v>
      </c>
      <c r="AL667" s="213">
        <f t="shared" si="418"/>
        <v>0</v>
      </c>
      <c r="AM667" s="213">
        <f t="shared" si="418"/>
        <v>0</v>
      </c>
      <c r="AN667" s="213">
        <f t="shared" si="418"/>
        <v>0</v>
      </c>
      <c r="AO667" s="213">
        <f t="shared" si="418"/>
        <v>0</v>
      </c>
      <c r="AP667" s="213">
        <f t="shared" si="418"/>
        <v>0</v>
      </c>
    </row>
    <row r="668" spans="1:42" x14ac:dyDescent="0.2">
      <c r="A668" s="4">
        <f t="shared" si="416"/>
        <v>5</v>
      </c>
      <c r="B668" s="238">
        <f t="shared" si="413"/>
        <v>0</v>
      </c>
      <c r="C668" s="213">
        <f t="shared" ref="C668:AP668" si="419">IF(C$2&gt;analysis_period,0,IF(C$2=equip3_reserve_freq*$A668,equip3_reserve_cost*system_capacity*1000*(1+inflation_rate/100)^B$2,0))</f>
        <v>0</v>
      </c>
      <c r="D668" s="213">
        <f t="shared" si="419"/>
        <v>0</v>
      </c>
      <c r="E668" s="213">
        <f t="shared" si="419"/>
        <v>0</v>
      </c>
      <c r="F668" s="213">
        <f t="shared" si="419"/>
        <v>0</v>
      </c>
      <c r="G668" s="213">
        <f t="shared" si="419"/>
        <v>0</v>
      </c>
      <c r="H668" s="213">
        <f t="shared" si="419"/>
        <v>0</v>
      </c>
      <c r="I668" s="213">
        <f t="shared" si="419"/>
        <v>0</v>
      </c>
      <c r="J668" s="213">
        <f t="shared" si="419"/>
        <v>0</v>
      </c>
      <c r="K668" s="213">
        <f t="shared" si="419"/>
        <v>0</v>
      </c>
      <c r="L668" s="213">
        <f t="shared" si="419"/>
        <v>0</v>
      </c>
      <c r="M668" s="213">
        <f t="shared" si="419"/>
        <v>0</v>
      </c>
      <c r="N668" s="213">
        <f t="shared" si="419"/>
        <v>0</v>
      </c>
      <c r="O668" s="213">
        <f t="shared" si="419"/>
        <v>0</v>
      </c>
      <c r="P668" s="213">
        <f t="shared" si="419"/>
        <v>0</v>
      </c>
      <c r="Q668" s="213">
        <f t="shared" si="419"/>
        <v>0</v>
      </c>
      <c r="R668" s="213">
        <f t="shared" si="419"/>
        <v>0</v>
      </c>
      <c r="S668" s="213">
        <f t="shared" si="419"/>
        <v>0</v>
      </c>
      <c r="T668" s="213">
        <f t="shared" si="419"/>
        <v>0</v>
      </c>
      <c r="U668" s="213">
        <f t="shared" si="419"/>
        <v>0</v>
      </c>
      <c r="V668" s="213">
        <f t="shared" si="419"/>
        <v>0</v>
      </c>
      <c r="W668" s="213">
        <f t="shared" si="419"/>
        <v>0</v>
      </c>
      <c r="X668" s="213">
        <f t="shared" si="419"/>
        <v>0</v>
      </c>
      <c r="Y668" s="213">
        <f t="shared" si="419"/>
        <v>0</v>
      </c>
      <c r="Z668" s="213">
        <f t="shared" si="419"/>
        <v>0</v>
      </c>
      <c r="AA668" s="213">
        <f t="shared" si="419"/>
        <v>0</v>
      </c>
      <c r="AB668" s="213">
        <f t="shared" si="419"/>
        <v>0</v>
      </c>
      <c r="AC668" s="213">
        <f t="shared" si="419"/>
        <v>0</v>
      </c>
      <c r="AD668" s="213">
        <f t="shared" si="419"/>
        <v>0</v>
      </c>
      <c r="AE668" s="213">
        <f t="shared" si="419"/>
        <v>0</v>
      </c>
      <c r="AF668" s="213">
        <f t="shared" si="419"/>
        <v>0</v>
      </c>
      <c r="AG668" s="213">
        <f t="shared" si="419"/>
        <v>0</v>
      </c>
      <c r="AH668" s="213">
        <f t="shared" si="419"/>
        <v>0</v>
      </c>
      <c r="AI668" s="213">
        <f t="shared" si="419"/>
        <v>0</v>
      </c>
      <c r="AJ668" s="213">
        <f t="shared" si="419"/>
        <v>0</v>
      </c>
      <c r="AK668" s="213">
        <f t="shared" si="419"/>
        <v>0</v>
      </c>
      <c r="AL668" s="213">
        <f t="shared" si="419"/>
        <v>0</v>
      </c>
      <c r="AM668" s="213">
        <f t="shared" si="419"/>
        <v>0</v>
      </c>
      <c r="AN668" s="213">
        <f t="shared" si="419"/>
        <v>0</v>
      </c>
      <c r="AO668" s="213">
        <f t="shared" si="419"/>
        <v>0</v>
      </c>
      <c r="AP668" s="213">
        <f t="shared" si="419"/>
        <v>0</v>
      </c>
    </row>
    <row r="669" spans="1:42" x14ac:dyDescent="0.2">
      <c r="A669" s="4">
        <f t="shared" si="416"/>
        <v>6</v>
      </c>
      <c r="B669" s="238">
        <f t="shared" si="413"/>
        <v>0</v>
      </c>
      <c r="C669" s="213">
        <f t="shared" ref="C669:AP669" si="420">IF(C$2&gt;analysis_period,0,IF(C$2=equip3_reserve_freq*$A669,equip3_reserve_cost*system_capacity*1000*(1+inflation_rate/100)^B$2,0))</f>
        <v>0</v>
      </c>
      <c r="D669" s="213">
        <f t="shared" si="420"/>
        <v>0</v>
      </c>
      <c r="E669" s="213">
        <f t="shared" si="420"/>
        <v>0</v>
      </c>
      <c r="F669" s="213">
        <f t="shared" si="420"/>
        <v>0</v>
      </c>
      <c r="G669" s="213">
        <f t="shared" si="420"/>
        <v>0</v>
      </c>
      <c r="H669" s="213">
        <f t="shared" si="420"/>
        <v>0</v>
      </c>
      <c r="I669" s="213">
        <f t="shared" si="420"/>
        <v>0</v>
      </c>
      <c r="J669" s="213">
        <f t="shared" si="420"/>
        <v>0</v>
      </c>
      <c r="K669" s="213">
        <f t="shared" si="420"/>
        <v>0</v>
      </c>
      <c r="L669" s="213">
        <f t="shared" si="420"/>
        <v>0</v>
      </c>
      <c r="M669" s="213">
        <f t="shared" si="420"/>
        <v>0</v>
      </c>
      <c r="N669" s="213">
        <f t="shared" si="420"/>
        <v>0</v>
      </c>
      <c r="O669" s="213">
        <f t="shared" si="420"/>
        <v>0</v>
      </c>
      <c r="P669" s="213">
        <f t="shared" si="420"/>
        <v>0</v>
      </c>
      <c r="Q669" s="213">
        <f t="shared" si="420"/>
        <v>0</v>
      </c>
      <c r="R669" s="213">
        <f t="shared" si="420"/>
        <v>0</v>
      </c>
      <c r="S669" s="213">
        <f t="shared" si="420"/>
        <v>0</v>
      </c>
      <c r="T669" s="213">
        <f t="shared" si="420"/>
        <v>0</v>
      </c>
      <c r="U669" s="213">
        <f t="shared" si="420"/>
        <v>0</v>
      </c>
      <c r="V669" s="213">
        <f t="shared" si="420"/>
        <v>0</v>
      </c>
      <c r="W669" s="213">
        <f t="shared" si="420"/>
        <v>0</v>
      </c>
      <c r="X669" s="213">
        <f t="shared" si="420"/>
        <v>0</v>
      </c>
      <c r="Y669" s="213">
        <f t="shared" si="420"/>
        <v>0</v>
      </c>
      <c r="Z669" s="213">
        <f t="shared" si="420"/>
        <v>0</v>
      </c>
      <c r="AA669" s="213">
        <f t="shared" si="420"/>
        <v>0</v>
      </c>
      <c r="AB669" s="213">
        <f t="shared" si="420"/>
        <v>0</v>
      </c>
      <c r="AC669" s="213">
        <f t="shared" si="420"/>
        <v>0</v>
      </c>
      <c r="AD669" s="213">
        <f t="shared" si="420"/>
        <v>0</v>
      </c>
      <c r="AE669" s="213">
        <f t="shared" si="420"/>
        <v>0</v>
      </c>
      <c r="AF669" s="213">
        <f t="shared" si="420"/>
        <v>0</v>
      </c>
      <c r="AG669" s="213">
        <f t="shared" si="420"/>
        <v>0</v>
      </c>
      <c r="AH669" s="213">
        <f t="shared" si="420"/>
        <v>0</v>
      </c>
      <c r="AI669" s="213">
        <f t="shared" si="420"/>
        <v>0</v>
      </c>
      <c r="AJ669" s="213">
        <f t="shared" si="420"/>
        <v>0</v>
      </c>
      <c r="AK669" s="213">
        <f t="shared" si="420"/>
        <v>0</v>
      </c>
      <c r="AL669" s="213">
        <f t="shared" si="420"/>
        <v>0</v>
      </c>
      <c r="AM669" s="213">
        <f t="shared" si="420"/>
        <v>0</v>
      </c>
      <c r="AN669" s="213">
        <f t="shared" si="420"/>
        <v>0</v>
      </c>
      <c r="AO669" s="213">
        <f t="shared" si="420"/>
        <v>0</v>
      </c>
      <c r="AP669" s="213">
        <f t="shared" si="420"/>
        <v>0</v>
      </c>
    </row>
    <row r="670" spans="1:42" x14ac:dyDescent="0.2">
      <c r="A670" s="4">
        <f t="shared" si="416"/>
        <v>7</v>
      </c>
      <c r="B670" s="238">
        <f t="shared" si="413"/>
        <v>0</v>
      </c>
      <c r="C670" s="213">
        <f t="shared" ref="C670:AP670" si="421">IF(C$2&gt;analysis_period,0,IF(C$2=equip3_reserve_freq*$A670,equip3_reserve_cost*system_capacity*1000*(1+inflation_rate/100)^B$2,0))</f>
        <v>0</v>
      </c>
      <c r="D670" s="213">
        <f t="shared" si="421"/>
        <v>0</v>
      </c>
      <c r="E670" s="213">
        <f t="shared" si="421"/>
        <v>0</v>
      </c>
      <c r="F670" s="213">
        <f t="shared" si="421"/>
        <v>0</v>
      </c>
      <c r="G670" s="213">
        <f t="shared" si="421"/>
        <v>0</v>
      </c>
      <c r="H670" s="213">
        <f t="shared" si="421"/>
        <v>0</v>
      </c>
      <c r="I670" s="213">
        <f t="shared" si="421"/>
        <v>0</v>
      </c>
      <c r="J670" s="213">
        <f t="shared" si="421"/>
        <v>0</v>
      </c>
      <c r="K670" s="213">
        <f t="shared" si="421"/>
        <v>0</v>
      </c>
      <c r="L670" s="213">
        <f t="shared" si="421"/>
        <v>0</v>
      </c>
      <c r="M670" s="213">
        <f t="shared" si="421"/>
        <v>0</v>
      </c>
      <c r="N670" s="213">
        <f t="shared" si="421"/>
        <v>0</v>
      </c>
      <c r="O670" s="213">
        <f t="shared" si="421"/>
        <v>0</v>
      </c>
      <c r="P670" s="213">
        <f t="shared" si="421"/>
        <v>0</v>
      </c>
      <c r="Q670" s="213">
        <f t="shared" si="421"/>
        <v>0</v>
      </c>
      <c r="R670" s="213">
        <f t="shared" si="421"/>
        <v>0</v>
      </c>
      <c r="S670" s="213">
        <f t="shared" si="421"/>
        <v>0</v>
      </c>
      <c r="T670" s="213">
        <f t="shared" si="421"/>
        <v>0</v>
      </c>
      <c r="U670" s="213">
        <f t="shared" si="421"/>
        <v>0</v>
      </c>
      <c r="V670" s="213">
        <f t="shared" si="421"/>
        <v>0</v>
      </c>
      <c r="W670" s="213">
        <f t="shared" si="421"/>
        <v>0</v>
      </c>
      <c r="X670" s="213">
        <f t="shared" si="421"/>
        <v>0</v>
      </c>
      <c r="Y670" s="213">
        <f t="shared" si="421"/>
        <v>0</v>
      </c>
      <c r="Z670" s="213">
        <f t="shared" si="421"/>
        <v>0</v>
      </c>
      <c r="AA670" s="213">
        <f t="shared" si="421"/>
        <v>0</v>
      </c>
      <c r="AB670" s="213">
        <f t="shared" si="421"/>
        <v>0</v>
      </c>
      <c r="AC670" s="213">
        <f t="shared" si="421"/>
        <v>0</v>
      </c>
      <c r="AD670" s="213">
        <f t="shared" si="421"/>
        <v>0</v>
      </c>
      <c r="AE670" s="213">
        <f t="shared" si="421"/>
        <v>0</v>
      </c>
      <c r="AF670" s="213">
        <f t="shared" si="421"/>
        <v>0</v>
      </c>
      <c r="AG670" s="213">
        <f t="shared" si="421"/>
        <v>0</v>
      </c>
      <c r="AH670" s="213">
        <f t="shared" si="421"/>
        <v>0</v>
      </c>
      <c r="AI670" s="213">
        <f t="shared" si="421"/>
        <v>0</v>
      </c>
      <c r="AJ670" s="213">
        <f t="shared" si="421"/>
        <v>0</v>
      </c>
      <c r="AK670" s="213">
        <f t="shared" si="421"/>
        <v>0</v>
      </c>
      <c r="AL670" s="213">
        <f t="shared" si="421"/>
        <v>0</v>
      </c>
      <c r="AM670" s="213">
        <f t="shared" si="421"/>
        <v>0</v>
      </c>
      <c r="AN670" s="213">
        <f t="shared" si="421"/>
        <v>0</v>
      </c>
      <c r="AO670" s="213">
        <f t="shared" si="421"/>
        <v>0</v>
      </c>
      <c r="AP670" s="213">
        <f t="shared" si="421"/>
        <v>0</v>
      </c>
    </row>
    <row r="671" spans="1:42" x14ac:dyDescent="0.2">
      <c r="A671" s="4">
        <f t="shared" si="416"/>
        <v>8</v>
      </c>
      <c r="B671" s="238">
        <f t="shared" si="413"/>
        <v>0</v>
      </c>
      <c r="C671" s="213">
        <f t="shared" ref="C671:AP671" si="422">IF(C$2&gt;analysis_period,0,IF(C$2=equip3_reserve_freq*$A671,equip3_reserve_cost*system_capacity*1000*(1+inflation_rate/100)^B$2,0))</f>
        <v>0</v>
      </c>
      <c r="D671" s="213">
        <f t="shared" si="422"/>
        <v>0</v>
      </c>
      <c r="E671" s="213">
        <f t="shared" si="422"/>
        <v>0</v>
      </c>
      <c r="F671" s="213">
        <f t="shared" si="422"/>
        <v>0</v>
      </c>
      <c r="G671" s="213">
        <f t="shared" si="422"/>
        <v>0</v>
      </c>
      <c r="H671" s="213">
        <f t="shared" si="422"/>
        <v>0</v>
      </c>
      <c r="I671" s="213">
        <f t="shared" si="422"/>
        <v>0</v>
      </c>
      <c r="J671" s="213">
        <f t="shared" si="422"/>
        <v>0</v>
      </c>
      <c r="K671" s="213">
        <f t="shared" si="422"/>
        <v>0</v>
      </c>
      <c r="L671" s="213">
        <f t="shared" si="422"/>
        <v>0</v>
      </c>
      <c r="M671" s="213">
        <f t="shared" si="422"/>
        <v>0</v>
      </c>
      <c r="N671" s="213">
        <f t="shared" si="422"/>
        <v>0</v>
      </c>
      <c r="O671" s="213">
        <f t="shared" si="422"/>
        <v>0</v>
      </c>
      <c r="P671" s="213">
        <f t="shared" si="422"/>
        <v>0</v>
      </c>
      <c r="Q671" s="213">
        <f t="shared" si="422"/>
        <v>0</v>
      </c>
      <c r="R671" s="213">
        <f t="shared" si="422"/>
        <v>0</v>
      </c>
      <c r="S671" s="213">
        <f t="shared" si="422"/>
        <v>0</v>
      </c>
      <c r="T671" s="213">
        <f t="shared" si="422"/>
        <v>0</v>
      </c>
      <c r="U671" s="213">
        <f t="shared" si="422"/>
        <v>0</v>
      </c>
      <c r="V671" s="213">
        <f t="shared" si="422"/>
        <v>0</v>
      </c>
      <c r="W671" s="213">
        <f t="shared" si="422"/>
        <v>0</v>
      </c>
      <c r="X671" s="213">
        <f t="shared" si="422"/>
        <v>0</v>
      </c>
      <c r="Y671" s="213">
        <f t="shared" si="422"/>
        <v>0</v>
      </c>
      <c r="Z671" s="213">
        <f t="shared" si="422"/>
        <v>0</v>
      </c>
      <c r="AA671" s="213">
        <f t="shared" si="422"/>
        <v>0</v>
      </c>
      <c r="AB671" s="213">
        <f t="shared" si="422"/>
        <v>0</v>
      </c>
      <c r="AC671" s="213">
        <f t="shared" si="422"/>
        <v>0</v>
      </c>
      <c r="AD671" s="213">
        <f t="shared" si="422"/>
        <v>0</v>
      </c>
      <c r="AE671" s="213">
        <f t="shared" si="422"/>
        <v>0</v>
      </c>
      <c r="AF671" s="213">
        <f t="shared" si="422"/>
        <v>0</v>
      </c>
      <c r="AG671" s="213">
        <f t="shared" si="422"/>
        <v>0</v>
      </c>
      <c r="AH671" s="213">
        <f t="shared" si="422"/>
        <v>0</v>
      </c>
      <c r="AI671" s="213">
        <f t="shared" si="422"/>
        <v>0</v>
      </c>
      <c r="AJ671" s="213">
        <f t="shared" si="422"/>
        <v>0</v>
      </c>
      <c r="AK671" s="213">
        <f t="shared" si="422"/>
        <v>0</v>
      </c>
      <c r="AL671" s="213">
        <f t="shared" si="422"/>
        <v>0</v>
      </c>
      <c r="AM671" s="213">
        <f t="shared" si="422"/>
        <v>0</v>
      </c>
      <c r="AN671" s="213">
        <f t="shared" si="422"/>
        <v>0</v>
      </c>
      <c r="AO671" s="213">
        <f t="shared" si="422"/>
        <v>0</v>
      </c>
      <c r="AP671" s="213">
        <f t="shared" si="422"/>
        <v>0</v>
      </c>
    </row>
    <row r="672" spans="1:42" x14ac:dyDescent="0.2">
      <c r="A672" s="4">
        <f>A671+1</f>
        <v>9</v>
      </c>
      <c r="B672" s="238">
        <f t="shared" si="413"/>
        <v>0</v>
      </c>
      <c r="C672" s="213">
        <f t="shared" ref="C672:AP672" si="423">IF(C$2&gt;analysis_period,0,IF(C$2=equip3_reserve_freq*$A672,equip3_reserve_cost*system_capacity*1000*(1+inflation_rate/100)^B$2,0))</f>
        <v>0</v>
      </c>
      <c r="D672" s="213">
        <f t="shared" si="423"/>
        <v>0</v>
      </c>
      <c r="E672" s="213">
        <f t="shared" si="423"/>
        <v>0</v>
      </c>
      <c r="F672" s="213">
        <f t="shared" si="423"/>
        <v>0</v>
      </c>
      <c r="G672" s="213">
        <f t="shared" si="423"/>
        <v>0</v>
      </c>
      <c r="H672" s="213">
        <f t="shared" si="423"/>
        <v>0</v>
      </c>
      <c r="I672" s="213">
        <f t="shared" si="423"/>
        <v>0</v>
      </c>
      <c r="J672" s="213">
        <f t="shared" si="423"/>
        <v>0</v>
      </c>
      <c r="K672" s="213">
        <f t="shared" si="423"/>
        <v>0</v>
      </c>
      <c r="L672" s="213">
        <f t="shared" si="423"/>
        <v>0</v>
      </c>
      <c r="M672" s="213">
        <f t="shared" si="423"/>
        <v>0</v>
      </c>
      <c r="N672" s="213">
        <f t="shared" si="423"/>
        <v>0</v>
      </c>
      <c r="O672" s="213">
        <f t="shared" si="423"/>
        <v>0</v>
      </c>
      <c r="P672" s="213">
        <f t="shared" si="423"/>
        <v>0</v>
      </c>
      <c r="Q672" s="213">
        <f t="shared" si="423"/>
        <v>0</v>
      </c>
      <c r="R672" s="213">
        <f t="shared" si="423"/>
        <v>0</v>
      </c>
      <c r="S672" s="213">
        <f t="shared" si="423"/>
        <v>0</v>
      </c>
      <c r="T672" s="213">
        <f t="shared" si="423"/>
        <v>0</v>
      </c>
      <c r="U672" s="213">
        <f t="shared" si="423"/>
        <v>0</v>
      </c>
      <c r="V672" s="213">
        <f t="shared" si="423"/>
        <v>0</v>
      </c>
      <c r="W672" s="213">
        <f t="shared" si="423"/>
        <v>0</v>
      </c>
      <c r="X672" s="213">
        <f t="shared" si="423"/>
        <v>0</v>
      </c>
      <c r="Y672" s="213">
        <f t="shared" si="423"/>
        <v>0</v>
      </c>
      <c r="Z672" s="213">
        <f t="shared" si="423"/>
        <v>0</v>
      </c>
      <c r="AA672" s="213">
        <f t="shared" si="423"/>
        <v>0</v>
      </c>
      <c r="AB672" s="213">
        <f t="shared" si="423"/>
        <v>0</v>
      </c>
      <c r="AC672" s="213">
        <f t="shared" si="423"/>
        <v>0</v>
      </c>
      <c r="AD672" s="213">
        <f t="shared" si="423"/>
        <v>0</v>
      </c>
      <c r="AE672" s="213">
        <f t="shared" si="423"/>
        <v>0</v>
      </c>
      <c r="AF672" s="213">
        <f t="shared" si="423"/>
        <v>0</v>
      </c>
      <c r="AG672" s="213">
        <f t="shared" si="423"/>
        <v>0</v>
      </c>
      <c r="AH672" s="213">
        <f t="shared" si="423"/>
        <v>0</v>
      </c>
      <c r="AI672" s="213">
        <f t="shared" si="423"/>
        <v>0</v>
      </c>
      <c r="AJ672" s="213">
        <f t="shared" si="423"/>
        <v>0</v>
      </c>
      <c r="AK672" s="213">
        <f t="shared" si="423"/>
        <v>0</v>
      </c>
      <c r="AL672" s="213">
        <f t="shared" si="423"/>
        <v>0</v>
      </c>
      <c r="AM672" s="213">
        <f t="shared" si="423"/>
        <v>0</v>
      </c>
      <c r="AN672" s="213">
        <f t="shared" si="423"/>
        <v>0</v>
      </c>
      <c r="AO672" s="213">
        <f t="shared" si="423"/>
        <v>0</v>
      </c>
      <c r="AP672" s="213">
        <f t="shared" si="423"/>
        <v>0</v>
      </c>
    </row>
    <row r="673" spans="1:42" x14ac:dyDescent="0.2">
      <c r="A673" s="4">
        <f t="shared" si="416"/>
        <v>10</v>
      </c>
      <c r="B673" s="238">
        <f t="shared" si="413"/>
        <v>0</v>
      </c>
      <c r="C673" s="213">
        <f t="shared" ref="C673:AP673" si="424">IF(C$2&gt;analysis_period,0,IF(C$2=equip3_reserve_freq*$A673,equip3_reserve_cost*system_capacity*1000*(1+inflation_rate/100)^B$2,0))</f>
        <v>0</v>
      </c>
      <c r="D673" s="213">
        <f t="shared" si="424"/>
        <v>0</v>
      </c>
      <c r="E673" s="213">
        <f t="shared" si="424"/>
        <v>0</v>
      </c>
      <c r="F673" s="213">
        <f t="shared" si="424"/>
        <v>0</v>
      </c>
      <c r="G673" s="213">
        <f t="shared" si="424"/>
        <v>0</v>
      </c>
      <c r="H673" s="213">
        <f t="shared" si="424"/>
        <v>0</v>
      </c>
      <c r="I673" s="213">
        <f t="shared" si="424"/>
        <v>0</v>
      </c>
      <c r="J673" s="213">
        <f t="shared" si="424"/>
        <v>0</v>
      </c>
      <c r="K673" s="213">
        <f t="shared" si="424"/>
        <v>0</v>
      </c>
      <c r="L673" s="213">
        <f t="shared" si="424"/>
        <v>0</v>
      </c>
      <c r="M673" s="213">
        <f t="shared" si="424"/>
        <v>0</v>
      </c>
      <c r="N673" s="213">
        <f t="shared" si="424"/>
        <v>0</v>
      </c>
      <c r="O673" s="213">
        <f t="shared" si="424"/>
        <v>0</v>
      </c>
      <c r="P673" s="213">
        <f t="shared" si="424"/>
        <v>0</v>
      </c>
      <c r="Q673" s="213">
        <f t="shared" si="424"/>
        <v>0</v>
      </c>
      <c r="R673" s="213">
        <f t="shared" si="424"/>
        <v>0</v>
      </c>
      <c r="S673" s="213">
        <f t="shared" si="424"/>
        <v>0</v>
      </c>
      <c r="T673" s="213">
        <f t="shared" si="424"/>
        <v>0</v>
      </c>
      <c r="U673" s="213">
        <f t="shared" si="424"/>
        <v>0</v>
      </c>
      <c r="V673" s="213">
        <f t="shared" si="424"/>
        <v>0</v>
      </c>
      <c r="W673" s="213">
        <f t="shared" si="424"/>
        <v>0</v>
      </c>
      <c r="X673" s="213">
        <f t="shared" si="424"/>
        <v>0</v>
      </c>
      <c r="Y673" s="213">
        <f t="shared" si="424"/>
        <v>0</v>
      </c>
      <c r="Z673" s="213">
        <f t="shared" si="424"/>
        <v>0</v>
      </c>
      <c r="AA673" s="213">
        <f t="shared" si="424"/>
        <v>0</v>
      </c>
      <c r="AB673" s="213">
        <f t="shared" si="424"/>
        <v>0</v>
      </c>
      <c r="AC673" s="213">
        <f t="shared" si="424"/>
        <v>0</v>
      </c>
      <c r="AD673" s="213">
        <f t="shared" si="424"/>
        <v>0</v>
      </c>
      <c r="AE673" s="213">
        <f t="shared" si="424"/>
        <v>0</v>
      </c>
      <c r="AF673" s="213">
        <f t="shared" si="424"/>
        <v>0</v>
      </c>
      <c r="AG673" s="213">
        <f t="shared" si="424"/>
        <v>0</v>
      </c>
      <c r="AH673" s="213">
        <f t="shared" si="424"/>
        <v>0</v>
      </c>
      <c r="AI673" s="213">
        <f t="shared" si="424"/>
        <v>0</v>
      </c>
      <c r="AJ673" s="213">
        <f t="shared" si="424"/>
        <v>0</v>
      </c>
      <c r="AK673" s="213">
        <f t="shared" si="424"/>
        <v>0</v>
      </c>
      <c r="AL673" s="213">
        <f t="shared" si="424"/>
        <v>0</v>
      </c>
      <c r="AM673" s="213">
        <f t="shared" si="424"/>
        <v>0</v>
      </c>
      <c r="AN673" s="213">
        <f t="shared" si="424"/>
        <v>0</v>
      </c>
      <c r="AO673" s="213">
        <f t="shared" si="424"/>
        <v>0</v>
      </c>
      <c r="AP673" s="213">
        <f t="shared" si="424"/>
        <v>0</v>
      </c>
    </row>
    <row r="674" spans="1:42" x14ac:dyDescent="0.2">
      <c r="A674" s="37" t="s">
        <v>13</v>
      </c>
      <c r="B674" s="28"/>
      <c r="C674" s="217">
        <f>SUM(C664:C673)</f>
        <v>0</v>
      </c>
      <c r="D674" s="217">
        <f t="shared" ref="D674:AP674" si="425">SUM(D664:D673)</f>
        <v>0</v>
      </c>
      <c r="E674" s="217">
        <f t="shared" si="425"/>
        <v>0</v>
      </c>
      <c r="F674" s="217">
        <f t="shared" si="425"/>
        <v>0</v>
      </c>
      <c r="G674" s="217">
        <f t="shared" si="425"/>
        <v>0</v>
      </c>
      <c r="H674" s="217">
        <f t="shared" si="425"/>
        <v>0</v>
      </c>
      <c r="I674" s="217">
        <f t="shared" si="425"/>
        <v>0</v>
      </c>
      <c r="J674" s="217">
        <f t="shared" si="425"/>
        <v>0</v>
      </c>
      <c r="K674" s="217">
        <f t="shared" si="425"/>
        <v>0</v>
      </c>
      <c r="L674" s="217">
        <f t="shared" si="425"/>
        <v>0</v>
      </c>
      <c r="M674" s="217">
        <f t="shared" si="425"/>
        <v>0</v>
      </c>
      <c r="N674" s="217">
        <f t="shared" si="425"/>
        <v>0</v>
      </c>
      <c r="O674" s="217">
        <f t="shared" si="425"/>
        <v>0</v>
      </c>
      <c r="P674" s="217">
        <f t="shared" si="425"/>
        <v>0</v>
      </c>
      <c r="Q674" s="217">
        <f t="shared" si="425"/>
        <v>0</v>
      </c>
      <c r="R674" s="217">
        <f t="shared" si="425"/>
        <v>0</v>
      </c>
      <c r="S674" s="217">
        <f t="shared" si="425"/>
        <v>0</v>
      </c>
      <c r="T674" s="217">
        <f t="shared" si="425"/>
        <v>0</v>
      </c>
      <c r="U674" s="217">
        <f t="shared" si="425"/>
        <v>0</v>
      </c>
      <c r="V674" s="217">
        <f t="shared" si="425"/>
        <v>0</v>
      </c>
      <c r="W674" s="217">
        <f t="shared" si="425"/>
        <v>0</v>
      </c>
      <c r="X674" s="217">
        <f t="shared" si="425"/>
        <v>0</v>
      </c>
      <c r="Y674" s="217">
        <f t="shared" si="425"/>
        <v>0</v>
      </c>
      <c r="Z674" s="217">
        <f t="shared" si="425"/>
        <v>0</v>
      </c>
      <c r="AA674" s="217">
        <f t="shared" si="425"/>
        <v>0</v>
      </c>
      <c r="AB674" s="217">
        <f t="shared" si="425"/>
        <v>0</v>
      </c>
      <c r="AC674" s="217">
        <f t="shared" si="425"/>
        <v>0</v>
      </c>
      <c r="AD674" s="217">
        <f t="shared" si="425"/>
        <v>0</v>
      </c>
      <c r="AE674" s="217">
        <f t="shared" si="425"/>
        <v>0</v>
      </c>
      <c r="AF674" s="217">
        <f t="shared" si="425"/>
        <v>0</v>
      </c>
      <c r="AG674" s="217">
        <f t="shared" si="425"/>
        <v>0</v>
      </c>
      <c r="AH674" s="217">
        <f t="shared" si="425"/>
        <v>0</v>
      </c>
      <c r="AI674" s="217">
        <f t="shared" si="425"/>
        <v>0</v>
      </c>
      <c r="AJ674" s="217">
        <f t="shared" si="425"/>
        <v>0</v>
      </c>
      <c r="AK674" s="217">
        <f t="shared" si="425"/>
        <v>0</v>
      </c>
      <c r="AL674" s="217">
        <f t="shared" si="425"/>
        <v>0</v>
      </c>
      <c r="AM674" s="217">
        <f t="shared" si="425"/>
        <v>0</v>
      </c>
      <c r="AN674" s="217">
        <f t="shared" si="425"/>
        <v>0</v>
      </c>
      <c r="AO674" s="217">
        <f t="shared" si="425"/>
        <v>0</v>
      </c>
      <c r="AP674" s="217">
        <f t="shared" si="425"/>
        <v>0</v>
      </c>
    </row>
    <row r="675" spans="1:42" s="122" customFormat="1" x14ac:dyDescent="0.2">
      <c r="A675" s="4" t="s">
        <v>316</v>
      </c>
      <c r="G675" s="203"/>
      <c r="H675" s="203"/>
      <c r="I675" s="203"/>
      <c r="J675" s="203"/>
      <c r="K675" s="203"/>
      <c r="L675" s="203"/>
      <c r="M675" s="203"/>
      <c r="N675" s="203"/>
      <c r="O675" s="203"/>
      <c r="P675" s="203"/>
      <c r="Q675" s="203"/>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row>
    <row r="676" spans="1:42" x14ac:dyDescent="0.2">
      <c r="A676" s="4">
        <v>1</v>
      </c>
      <c r="B676" s="238">
        <f t="shared" ref="B676:B685" si="426">SUM(C676:AP676)</f>
        <v>0</v>
      </c>
      <c r="C676" s="213">
        <f t="shared" ref="C676:AP676" si="427">IF(C$2&lt;=equip3_reserve_freq*$A$664,$B$664/(equip3_reserve_freq),0)</f>
        <v>0</v>
      </c>
      <c r="D676" s="213">
        <f t="shared" si="427"/>
        <v>0</v>
      </c>
      <c r="E676" s="213">
        <f t="shared" si="427"/>
        <v>0</v>
      </c>
      <c r="F676" s="213">
        <f t="shared" si="427"/>
        <v>0</v>
      </c>
      <c r="G676" s="213">
        <f t="shared" si="427"/>
        <v>0</v>
      </c>
      <c r="H676" s="213">
        <f t="shared" si="427"/>
        <v>0</v>
      </c>
      <c r="I676" s="213">
        <f t="shared" si="427"/>
        <v>0</v>
      </c>
      <c r="J676" s="213">
        <f t="shared" si="427"/>
        <v>0</v>
      </c>
      <c r="K676" s="213">
        <f t="shared" si="427"/>
        <v>0</v>
      </c>
      <c r="L676" s="213">
        <f t="shared" si="427"/>
        <v>0</v>
      </c>
      <c r="M676" s="213">
        <f t="shared" si="427"/>
        <v>0</v>
      </c>
      <c r="N676" s="213">
        <f t="shared" si="427"/>
        <v>0</v>
      </c>
      <c r="O676" s="213">
        <f t="shared" si="427"/>
        <v>0</v>
      </c>
      <c r="P676" s="213">
        <f t="shared" si="427"/>
        <v>0</v>
      </c>
      <c r="Q676" s="213">
        <f t="shared" si="427"/>
        <v>0</v>
      </c>
      <c r="R676" s="213">
        <f t="shared" si="427"/>
        <v>0</v>
      </c>
      <c r="S676" s="213">
        <f t="shared" si="427"/>
        <v>0</v>
      </c>
      <c r="T676" s="213">
        <f t="shared" si="427"/>
        <v>0</v>
      </c>
      <c r="U676" s="213">
        <f t="shared" si="427"/>
        <v>0</v>
      </c>
      <c r="V676" s="213">
        <f t="shared" si="427"/>
        <v>0</v>
      </c>
      <c r="W676" s="213">
        <f t="shared" si="427"/>
        <v>0</v>
      </c>
      <c r="X676" s="213">
        <f t="shared" si="427"/>
        <v>0</v>
      </c>
      <c r="Y676" s="213">
        <f t="shared" si="427"/>
        <v>0</v>
      </c>
      <c r="Z676" s="213">
        <f t="shared" si="427"/>
        <v>0</v>
      </c>
      <c r="AA676" s="213">
        <f t="shared" si="427"/>
        <v>0</v>
      </c>
      <c r="AB676" s="213">
        <f t="shared" si="427"/>
        <v>0</v>
      </c>
      <c r="AC676" s="213">
        <f t="shared" si="427"/>
        <v>0</v>
      </c>
      <c r="AD676" s="213">
        <f t="shared" si="427"/>
        <v>0</v>
      </c>
      <c r="AE676" s="213">
        <f t="shared" si="427"/>
        <v>0</v>
      </c>
      <c r="AF676" s="213">
        <f t="shared" si="427"/>
        <v>0</v>
      </c>
      <c r="AG676" s="213">
        <f t="shared" si="427"/>
        <v>0</v>
      </c>
      <c r="AH676" s="213">
        <f t="shared" si="427"/>
        <v>0</v>
      </c>
      <c r="AI676" s="213">
        <f t="shared" si="427"/>
        <v>0</v>
      </c>
      <c r="AJ676" s="213">
        <f t="shared" si="427"/>
        <v>0</v>
      </c>
      <c r="AK676" s="213">
        <f t="shared" si="427"/>
        <v>0</v>
      </c>
      <c r="AL676" s="213">
        <f t="shared" si="427"/>
        <v>0</v>
      </c>
      <c r="AM676" s="213">
        <f t="shared" si="427"/>
        <v>0</v>
      </c>
      <c r="AN676" s="213">
        <f t="shared" si="427"/>
        <v>0</v>
      </c>
      <c r="AO676" s="213">
        <f t="shared" si="427"/>
        <v>0</v>
      </c>
      <c r="AP676" s="213">
        <f t="shared" si="427"/>
        <v>0</v>
      </c>
    </row>
    <row r="677" spans="1:42" x14ac:dyDescent="0.2">
      <c r="A677" s="4">
        <f>A676+1</f>
        <v>2</v>
      </c>
      <c r="B677" s="238">
        <f t="shared" si="426"/>
        <v>0</v>
      </c>
      <c r="C677" s="213">
        <f t="shared" ref="C677:AP677" si="428">IF(AND(C$2&gt;equip3_reserve_freq*$A664,C$2&lt;=equip3_reserve_freq*$A665),$B665/(equip3_reserve_freq),0)</f>
        <v>0</v>
      </c>
      <c r="D677" s="213">
        <f t="shared" si="428"/>
        <v>0</v>
      </c>
      <c r="E677" s="213">
        <f t="shared" si="428"/>
        <v>0</v>
      </c>
      <c r="F677" s="213">
        <f t="shared" si="428"/>
        <v>0</v>
      </c>
      <c r="G677" s="213">
        <f t="shared" si="428"/>
        <v>0</v>
      </c>
      <c r="H677" s="213">
        <f t="shared" si="428"/>
        <v>0</v>
      </c>
      <c r="I677" s="213">
        <f t="shared" si="428"/>
        <v>0</v>
      </c>
      <c r="J677" s="213">
        <f t="shared" si="428"/>
        <v>0</v>
      </c>
      <c r="K677" s="213">
        <f t="shared" si="428"/>
        <v>0</v>
      </c>
      <c r="L677" s="213">
        <f t="shared" si="428"/>
        <v>0</v>
      </c>
      <c r="M677" s="213">
        <f t="shared" si="428"/>
        <v>0</v>
      </c>
      <c r="N677" s="213">
        <f t="shared" si="428"/>
        <v>0</v>
      </c>
      <c r="O677" s="213">
        <f t="shared" si="428"/>
        <v>0</v>
      </c>
      <c r="P677" s="213">
        <f t="shared" si="428"/>
        <v>0</v>
      </c>
      <c r="Q677" s="213">
        <f t="shared" si="428"/>
        <v>0</v>
      </c>
      <c r="R677" s="213">
        <f t="shared" si="428"/>
        <v>0</v>
      </c>
      <c r="S677" s="213">
        <f t="shared" si="428"/>
        <v>0</v>
      </c>
      <c r="T677" s="213">
        <f t="shared" si="428"/>
        <v>0</v>
      </c>
      <c r="U677" s="213">
        <f t="shared" si="428"/>
        <v>0</v>
      </c>
      <c r="V677" s="213">
        <f t="shared" si="428"/>
        <v>0</v>
      </c>
      <c r="W677" s="213">
        <f t="shared" si="428"/>
        <v>0</v>
      </c>
      <c r="X677" s="213">
        <f t="shared" si="428"/>
        <v>0</v>
      </c>
      <c r="Y677" s="213">
        <f t="shared" si="428"/>
        <v>0</v>
      </c>
      <c r="Z677" s="213">
        <f t="shared" si="428"/>
        <v>0</v>
      </c>
      <c r="AA677" s="213">
        <f t="shared" si="428"/>
        <v>0</v>
      </c>
      <c r="AB677" s="213">
        <f t="shared" si="428"/>
        <v>0</v>
      </c>
      <c r="AC677" s="213">
        <f t="shared" si="428"/>
        <v>0</v>
      </c>
      <c r="AD677" s="213">
        <f t="shared" si="428"/>
        <v>0</v>
      </c>
      <c r="AE677" s="213">
        <f t="shared" si="428"/>
        <v>0</v>
      </c>
      <c r="AF677" s="213">
        <f t="shared" si="428"/>
        <v>0</v>
      </c>
      <c r="AG677" s="213">
        <f t="shared" si="428"/>
        <v>0</v>
      </c>
      <c r="AH677" s="213">
        <f t="shared" si="428"/>
        <v>0</v>
      </c>
      <c r="AI677" s="213">
        <f t="shared" si="428"/>
        <v>0</v>
      </c>
      <c r="AJ677" s="213">
        <f t="shared" si="428"/>
        <v>0</v>
      </c>
      <c r="AK677" s="213">
        <f t="shared" si="428"/>
        <v>0</v>
      </c>
      <c r="AL677" s="213">
        <f t="shared" si="428"/>
        <v>0</v>
      </c>
      <c r="AM677" s="213">
        <f t="shared" si="428"/>
        <v>0</v>
      </c>
      <c r="AN677" s="213">
        <f t="shared" si="428"/>
        <v>0</v>
      </c>
      <c r="AO677" s="213">
        <f t="shared" si="428"/>
        <v>0</v>
      </c>
      <c r="AP677" s="213">
        <f t="shared" si="428"/>
        <v>0</v>
      </c>
    </row>
    <row r="678" spans="1:42" x14ac:dyDescent="0.2">
      <c r="A678" s="4">
        <f t="shared" ref="A678:A683" si="429">A677+1</f>
        <v>3</v>
      </c>
      <c r="B678" s="238">
        <f t="shared" si="426"/>
        <v>0</v>
      </c>
      <c r="C678" s="213">
        <f t="shared" ref="C678:AP678" si="430">IF(AND(C$2&gt;equip3_reserve_freq*$A665,C$2&lt;=equip3_reserve_freq*$A666),$B666/(equip3_reserve_freq),0)</f>
        <v>0</v>
      </c>
      <c r="D678" s="213">
        <f t="shared" si="430"/>
        <v>0</v>
      </c>
      <c r="E678" s="213">
        <f t="shared" si="430"/>
        <v>0</v>
      </c>
      <c r="F678" s="213">
        <f t="shared" si="430"/>
        <v>0</v>
      </c>
      <c r="G678" s="213">
        <f t="shared" si="430"/>
        <v>0</v>
      </c>
      <c r="H678" s="213">
        <f t="shared" si="430"/>
        <v>0</v>
      </c>
      <c r="I678" s="213">
        <f t="shared" si="430"/>
        <v>0</v>
      </c>
      <c r="J678" s="213">
        <f t="shared" si="430"/>
        <v>0</v>
      </c>
      <c r="K678" s="213">
        <f t="shared" si="430"/>
        <v>0</v>
      </c>
      <c r="L678" s="213">
        <f t="shared" si="430"/>
        <v>0</v>
      </c>
      <c r="M678" s="213">
        <f t="shared" si="430"/>
        <v>0</v>
      </c>
      <c r="N678" s="213">
        <f t="shared" si="430"/>
        <v>0</v>
      </c>
      <c r="O678" s="213">
        <f t="shared" si="430"/>
        <v>0</v>
      </c>
      <c r="P678" s="213">
        <f t="shared" si="430"/>
        <v>0</v>
      </c>
      <c r="Q678" s="213">
        <f t="shared" si="430"/>
        <v>0</v>
      </c>
      <c r="R678" s="213">
        <f t="shared" si="430"/>
        <v>0</v>
      </c>
      <c r="S678" s="213">
        <f t="shared" si="430"/>
        <v>0</v>
      </c>
      <c r="T678" s="213">
        <f t="shared" si="430"/>
        <v>0</v>
      </c>
      <c r="U678" s="213">
        <f t="shared" si="430"/>
        <v>0</v>
      </c>
      <c r="V678" s="213">
        <f t="shared" si="430"/>
        <v>0</v>
      </c>
      <c r="W678" s="213">
        <f t="shared" si="430"/>
        <v>0</v>
      </c>
      <c r="X678" s="213">
        <f t="shared" si="430"/>
        <v>0</v>
      </c>
      <c r="Y678" s="213">
        <f t="shared" si="430"/>
        <v>0</v>
      </c>
      <c r="Z678" s="213">
        <f t="shared" si="430"/>
        <v>0</v>
      </c>
      <c r="AA678" s="213">
        <f t="shared" si="430"/>
        <v>0</v>
      </c>
      <c r="AB678" s="213">
        <f t="shared" si="430"/>
        <v>0</v>
      </c>
      <c r="AC678" s="213">
        <f t="shared" si="430"/>
        <v>0</v>
      </c>
      <c r="AD678" s="213">
        <f t="shared" si="430"/>
        <v>0</v>
      </c>
      <c r="AE678" s="213">
        <f t="shared" si="430"/>
        <v>0</v>
      </c>
      <c r="AF678" s="213">
        <f t="shared" si="430"/>
        <v>0</v>
      </c>
      <c r="AG678" s="213">
        <f t="shared" si="430"/>
        <v>0</v>
      </c>
      <c r="AH678" s="213">
        <f t="shared" si="430"/>
        <v>0</v>
      </c>
      <c r="AI678" s="213">
        <f t="shared" si="430"/>
        <v>0</v>
      </c>
      <c r="AJ678" s="213">
        <f t="shared" si="430"/>
        <v>0</v>
      </c>
      <c r="AK678" s="213">
        <f t="shared" si="430"/>
        <v>0</v>
      </c>
      <c r="AL678" s="213">
        <f t="shared" si="430"/>
        <v>0</v>
      </c>
      <c r="AM678" s="213">
        <f t="shared" si="430"/>
        <v>0</v>
      </c>
      <c r="AN678" s="213">
        <f t="shared" si="430"/>
        <v>0</v>
      </c>
      <c r="AO678" s="213">
        <f t="shared" si="430"/>
        <v>0</v>
      </c>
      <c r="AP678" s="213">
        <f t="shared" si="430"/>
        <v>0</v>
      </c>
    </row>
    <row r="679" spans="1:42" x14ac:dyDescent="0.2">
      <c r="A679" s="4">
        <f t="shared" si="429"/>
        <v>4</v>
      </c>
      <c r="B679" s="238">
        <f t="shared" si="426"/>
        <v>0</v>
      </c>
      <c r="C679" s="213">
        <f t="shared" ref="C679:AP679" si="431">IF(AND(C$2&gt;equip3_reserve_freq*$A666,C$2&lt;=equip3_reserve_freq*$A667),$B667/(equip3_reserve_freq),0)</f>
        <v>0</v>
      </c>
      <c r="D679" s="213">
        <f t="shared" si="431"/>
        <v>0</v>
      </c>
      <c r="E679" s="213">
        <f t="shared" si="431"/>
        <v>0</v>
      </c>
      <c r="F679" s="213">
        <f t="shared" si="431"/>
        <v>0</v>
      </c>
      <c r="G679" s="213">
        <f t="shared" si="431"/>
        <v>0</v>
      </c>
      <c r="H679" s="213">
        <f t="shared" si="431"/>
        <v>0</v>
      </c>
      <c r="I679" s="213">
        <f t="shared" si="431"/>
        <v>0</v>
      </c>
      <c r="J679" s="213">
        <f t="shared" si="431"/>
        <v>0</v>
      </c>
      <c r="K679" s="213">
        <f t="shared" si="431"/>
        <v>0</v>
      </c>
      <c r="L679" s="213">
        <f t="shared" si="431"/>
        <v>0</v>
      </c>
      <c r="M679" s="213">
        <f t="shared" si="431"/>
        <v>0</v>
      </c>
      <c r="N679" s="213">
        <f t="shared" si="431"/>
        <v>0</v>
      </c>
      <c r="O679" s="213">
        <f t="shared" si="431"/>
        <v>0</v>
      </c>
      <c r="P679" s="213">
        <f t="shared" si="431"/>
        <v>0</v>
      </c>
      <c r="Q679" s="213">
        <f t="shared" si="431"/>
        <v>0</v>
      </c>
      <c r="R679" s="213">
        <f t="shared" si="431"/>
        <v>0</v>
      </c>
      <c r="S679" s="213">
        <f t="shared" si="431"/>
        <v>0</v>
      </c>
      <c r="T679" s="213">
        <f t="shared" si="431"/>
        <v>0</v>
      </c>
      <c r="U679" s="213">
        <f t="shared" si="431"/>
        <v>0</v>
      </c>
      <c r="V679" s="213">
        <f t="shared" si="431"/>
        <v>0</v>
      </c>
      <c r="W679" s="213">
        <f t="shared" si="431"/>
        <v>0</v>
      </c>
      <c r="X679" s="213">
        <f t="shared" si="431"/>
        <v>0</v>
      </c>
      <c r="Y679" s="213">
        <f t="shared" si="431"/>
        <v>0</v>
      </c>
      <c r="Z679" s="213">
        <f t="shared" si="431"/>
        <v>0</v>
      </c>
      <c r="AA679" s="213">
        <f t="shared" si="431"/>
        <v>0</v>
      </c>
      <c r="AB679" s="213">
        <f t="shared" si="431"/>
        <v>0</v>
      </c>
      <c r="AC679" s="213">
        <f t="shared" si="431"/>
        <v>0</v>
      </c>
      <c r="AD679" s="213">
        <f t="shared" si="431"/>
        <v>0</v>
      </c>
      <c r="AE679" s="213">
        <f t="shared" si="431"/>
        <v>0</v>
      </c>
      <c r="AF679" s="213">
        <f t="shared" si="431"/>
        <v>0</v>
      </c>
      <c r="AG679" s="213">
        <f t="shared" si="431"/>
        <v>0</v>
      </c>
      <c r="AH679" s="213">
        <f t="shared" si="431"/>
        <v>0</v>
      </c>
      <c r="AI679" s="213">
        <f t="shared" si="431"/>
        <v>0</v>
      </c>
      <c r="AJ679" s="213">
        <f t="shared" si="431"/>
        <v>0</v>
      </c>
      <c r="AK679" s="213">
        <f t="shared" si="431"/>
        <v>0</v>
      </c>
      <c r="AL679" s="213">
        <f t="shared" si="431"/>
        <v>0</v>
      </c>
      <c r="AM679" s="213">
        <f t="shared" si="431"/>
        <v>0</v>
      </c>
      <c r="AN679" s="213">
        <f t="shared" si="431"/>
        <v>0</v>
      </c>
      <c r="AO679" s="213">
        <f t="shared" si="431"/>
        <v>0</v>
      </c>
      <c r="AP679" s="213">
        <f t="shared" si="431"/>
        <v>0</v>
      </c>
    </row>
    <row r="680" spans="1:42" x14ac:dyDescent="0.2">
      <c r="A680" s="4">
        <f t="shared" si="429"/>
        <v>5</v>
      </c>
      <c r="B680" s="238">
        <f t="shared" si="426"/>
        <v>0</v>
      </c>
      <c r="C680" s="213">
        <f t="shared" ref="C680:AP680" si="432">IF(AND(C$2&gt;equip3_reserve_freq*$A667,C$2&lt;=equip3_reserve_freq*$A668),$B668/(equip3_reserve_freq),0)</f>
        <v>0</v>
      </c>
      <c r="D680" s="213">
        <f t="shared" si="432"/>
        <v>0</v>
      </c>
      <c r="E680" s="213">
        <f t="shared" si="432"/>
        <v>0</v>
      </c>
      <c r="F680" s="213">
        <f t="shared" si="432"/>
        <v>0</v>
      </c>
      <c r="G680" s="213">
        <f t="shared" si="432"/>
        <v>0</v>
      </c>
      <c r="H680" s="213">
        <f t="shared" si="432"/>
        <v>0</v>
      </c>
      <c r="I680" s="213">
        <f t="shared" si="432"/>
        <v>0</v>
      </c>
      <c r="J680" s="213">
        <f t="shared" si="432"/>
        <v>0</v>
      </c>
      <c r="K680" s="213">
        <f t="shared" si="432"/>
        <v>0</v>
      </c>
      <c r="L680" s="213">
        <f t="shared" si="432"/>
        <v>0</v>
      </c>
      <c r="M680" s="213">
        <f t="shared" si="432"/>
        <v>0</v>
      </c>
      <c r="N680" s="213">
        <f t="shared" si="432"/>
        <v>0</v>
      </c>
      <c r="O680" s="213">
        <f t="shared" si="432"/>
        <v>0</v>
      </c>
      <c r="P680" s="213">
        <f t="shared" si="432"/>
        <v>0</v>
      </c>
      <c r="Q680" s="213">
        <f t="shared" si="432"/>
        <v>0</v>
      </c>
      <c r="R680" s="213">
        <f t="shared" si="432"/>
        <v>0</v>
      </c>
      <c r="S680" s="213">
        <f t="shared" si="432"/>
        <v>0</v>
      </c>
      <c r="T680" s="213">
        <f t="shared" si="432"/>
        <v>0</v>
      </c>
      <c r="U680" s="213">
        <f t="shared" si="432"/>
        <v>0</v>
      </c>
      <c r="V680" s="213">
        <f t="shared" si="432"/>
        <v>0</v>
      </c>
      <c r="W680" s="213">
        <f t="shared" si="432"/>
        <v>0</v>
      </c>
      <c r="X680" s="213">
        <f t="shared" si="432"/>
        <v>0</v>
      </c>
      <c r="Y680" s="213">
        <f t="shared" si="432"/>
        <v>0</v>
      </c>
      <c r="Z680" s="213">
        <f t="shared" si="432"/>
        <v>0</v>
      </c>
      <c r="AA680" s="213">
        <f t="shared" si="432"/>
        <v>0</v>
      </c>
      <c r="AB680" s="213">
        <f t="shared" si="432"/>
        <v>0</v>
      </c>
      <c r="AC680" s="213">
        <f t="shared" si="432"/>
        <v>0</v>
      </c>
      <c r="AD680" s="213">
        <f t="shared" si="432"/>
        <v>0</v>
      </c>
      <c r="AE680" s="213">
        <f t="shared" si="432"/>
        <v>0</v>
      </c>
      <c r="AF680" s="213">
        <f t="shared" si="432"/>
        <v>0</v>
      </c>
      <c r="AG680" s="213">
        <f t="shared" si="432"/>
        <v>0</v>
      </c>
      <c r="AH680" s="213">
        <f t="shared" si="432"/>
        <v>0</v>
      </c>
      <c r="AI680" s="213">
        <f t="shared" si="432"/>
        <v>0</v>
      </c>
      <c r="AJ680" s="213">
        <f t="shared" si="432"/>
        <v>0</v>
      </c>
      <c r="AK680" s="213">
        <f t="shared" si="432"/>
        <v>0</v>
      </c>
      <c r="AL680" s="213">
        <f t="shared" si="432"/>
        <v>0</v>
      </c>
      <c r="AM680" s="213">
        <f t="shared" si="432"/>
        <v>0</v>
      </c>
      <c r="AN680" s="213">
        <f t="shared" si="432"/>
        <v>0</v>
      </c>
      <c r="AO680" s="213">
        <f t="shared" si="432"/>
        <v>0</v>
      </c>
      <c r="AP680" s="213">
        <f t="shared" si="432"/>
        <v>0</v>
      </c>
    </row>
    <row r="681" spans="1:42" x14ac:dyDescent="0.2">
      <c r="A681" s="4">
        <f t="shared" si="429"/>
        <v>6</v>
      </c>
      <c r="B681" s="238">
        <f t="shared" si="426"/>
        <v>0</v>
      </c>
      <c r="C681" s="213">
        <f t="shared" ref="C681:AP681" si="433">IF(AND(C$2&gt;equip3_reserve_freq*$A668,C$2&lt;=equip3_reserve_freq*$A669),$B669/(equip3_reserve_freq),0)</f>
        <v>0</v>
      </c>
      <c r="D681" s="213">
        <f t="shared" si="433"/>
        <v>0</v>
      </c>
      <c r="E681" s="213">
        <f t="shared" si="433"/>
        <v>0</v>
      </c>
      <c r="F681" s="213">
        <f t="shared" si="433"/>
        <v>0</v>
      </c>
      <c r="G681" s="213">
        <f t="shared" si="433"/>
        <v>0</v>
      </c>
      <c r="H681" s="213">
        <f t="shared" si="433"/>
        <v>0</v>
      </c>
      <c r="I681" s="213">
        <f t="shared" si="433"/>
        <v>0</v>
      </c>
      <c r="J681" s="213">
        <f t="shared" si="433"/>
        <v>0</v>
      </c>
      <c r="K681" s="213">
        <f t="shared" si="433"/>
        <v>0</v>
      </c>
      <c r="L681" s="213">
        <f t="shared" si="433"/>
        <v>0</v>
      </c>
      <c r="M681" s="213">
        <f t="shared" si="433"/>
        <v>0</v>
      </c>
      <c r="N681" s="213">
        <f t="shared" si="433"/>
        <v>0</v>
      </c>
      <c r="O681" s="213">
        <f t="shared" si="433"/>
        <v>0</v>
      </c>
      <c r="P681" s="213">
        <f t="shared" si="433"/>
        <v>0</v>
      </c>
      <c r="Q681" s="213">
        <f t="shared" si="433"/>
        <v>0</v>
      </c>
      <c r="R681" s="213">
        <f t="shared" si="433"/>
        <v>0</v>
      </c>
      <c r="S681" s="213">
        <f t="shared" si="433"/>
        <v>0</v>
      </c>
      <c r="T681" s="213">
        <f t="shared" si="433"/>
        <v>0</v>
      </c>
      <c r="U681" s="213">
        <f t="shared" si="433"/>
        <v>0</v>
      </c>
      <c r="V681" s="213">
        <f t="shared" si="433"/>
        <v>0</v>
      </c>
      <c r="W681" s="213">
        <f t="shared" si="433"/>
        <v>0</v>
      </c>
      <c r="X681" s="213">
        <f t="shared" si="433"/>
        <v>0</v>
      </c>
      <c r="Y681" s="213">
        <f t="shared" si="433"/>
        <v>0</v>
      </c>
      <c r="Z681" s="213">
        <f t="shared" si="433"/>
        <v>0</v>
      </c>
      <c r="AA681" s="213">
        <f t="shared" si="433"/>
        <v>0</v>
      </c>
      <c r="AB681" s="213">
        <f t="shared" si="433"/>
        <v>0</v>
      </c>
      <c r="AC681" s="213">
        <f t="shared" si="433"/>
        <v>0</v>
      </c>
      <c r="AD681" s="213">
        <f t="shared" si="433"/>
        <v>0</v>
      </c>
      <c r="AE681" s="213">
        <f t="shared" si="433"/>
        <v>0</v>
      </c>
      <c r="AF681" s="213">
        <f t="shared" si="433"/>
        <v>0</v>
      </c>
      <c r="AG681" s="213">
        <f t="shared" si="433"/>
        <v>0</v>
      </c>
      <c r="AH681" s="213">
        <f t="shared" si="433"/>
        <v>0</v>
      </c>
      <c r="AI681" s="213">
        <f t="shared" si="433"/>
        <v>0</v>
      </c>
      <c r="AJ681" s="213">
        <f t="shared" si="433"/>
        <v>0</v>
      </c>
      <c r="AK681" s="213">
        <f t="shared" si="433"/>
        <v>0</v>
      </c>
      <c r="AL681" s="213">
        <f t="shared" si="433"/>
        <v>0</v>
      </c>
      <c r="AM681" s="213">
        <f t="shared" si="433"/>
        <v>0</v>
      </c>
      <c r="AN681" s="213">
        <f t="shared" si="433"/>
        <v>0</v>
      </c>
      <c r="AO681" s="213">
        <f t="shared" si="433"/>
        <v>0</v>
      </c>
      <c r="AP681" s="213">
        <f t="shared" si="433"/>
        <v>0</v>
      </c>
    </row>
    <row r="682" spans="1:42" x14ac:dyDescent="0.2">
      <c r="A682" s="4">
        <f t="shared" si="429"/>
        <v>7</v>
      </c>
      <c r="B682" s="238">
        <f t="shared" si="426"/>
        <v>0</v>
      </c>
      <c r="C682" s="213">
        <f t="shared" ref="C682:AP682" si="434">IF(AND(C$2&gt;equip3_reserve_freq*$A669,C$2&lt;=equip3_reserve_freq*$A670),$B670/(equip3_reserve_freq),0)</f>
        <v>0</v>
      </c>
      <c r="D682" s="213">
        <f t="shared" si="434"/>
        <v>0</v>
      </c>
      <c r="E682" s="213">
        <f t="shared" si="434"/>
        <v>0</v>
      </c>
      <c r="F682" s="213">
        <f t="shared" si="434"/>
        <v>0</v>
      </c>
      <c r="G682" s="213">
        <f t="shared" si="434"/>
        <v>0</v>
      </c>
      <c r="H682" s="213">
        <f t="shared" si="434"/>
        <v>0</v>
      </c>
      <c r="I682" s="213">
        <f t="shared" si="434"/>
        <v>0</v>
      </c>
      <c r="J682" s="213">
        <f t="shared" si="434"/>
        <v>0</v>
      </c>
      <c r="K682" s="213">
        <f t="shared" si="434"/>
        <v>0</v>
      </c>
      <c r="L682" s="213">
        <f t="shared" si="434"/>
        <v>0</v>
      </c>
      <c r="M682" s="213">
        <f t="shared" si="434"/>
        <v>0</v>
      </c>
      <c r="N682" s="213">
        <f t="shared" si="434"/>
        <v>0</v>
      </c>
      <c r="O682" s="213">
        <f t="shared" si="434"/>
        <v>0</v>
      </c>
      <c r="P682" s="213">
        <f t="shared" si="434"/>
        <v>0</v>
      </c>
      <c r="Q682" s="213">
        <f t="shared" si="434"/>
        <v>0</v>
      </c>
      <c r="R682" s="213">
        <f t="shared" si="434"/>
        <v>0</v>
      </c>
      <c r="S682" s="213">
        <f t="shared" si="434"/>
        <v>0</v>
      </c>
      <c r="T682" s="213">
        <f t="shared" si="434"/>
        <v>0</v>
      </c>
      <c r="U682" s="213">
        <f t="shared" si="434"/>
        <v>0</v>
      </c>
      <c r="V682" s="213">
        <f t="shared" si="434"/>
        <v>0</v>
      </c>
      <c r="W682" s="213">
        <f t="shared" si="434"/>
        <v>0</v>
      </c>
      <c r="X682" s="213">
        <f t="shared" si="434"/>
        <v>0</v>
      </c>
      <c r="Y682" s="213">
        <f t="shared" si="434"/>
        <v>0</v>
      </c>
      <c r="Z682" s="213">
        <f t="shared" si="434"/>
        <v>0</v>
      </c>
      <c r="AA682" s="213">
        <f t="shared" si="434"/>
        <v>0</v>
      </c>
      <c r="AB682" s="213">
        <f t="shared" si="434"/>
        <v>0</v>
      </c>
      <c r="AC682" s="213">
        <f t="shared" si="434"/>
        <v>0</v>
      </c>
      <c r="AD682" s="213">
        <f t="shared" si="434"/>
        <v>0</v>
      </c>
      <c r="AE682" s="213">
        <f t="shared" si="434"/>
        <v>0</v>
      </c>
      <c r="AF682" s="213">
        <f t="shared" si="434"/>
        <v>0</v>
      </c>
      <c r="AG682" s="213">
        <f t="shared" si="434"/>
        <v>0</v>
      </c>
      <c r="AH682" s="213">
        <f t="shared" si="434"/>
        <v>0</v>
      </c>
      <c r="AI682" s="213">
        <f t="shared" si="434"/>
        <v>0</v>
      </c>
      <c r="AJ682" s="213">
        <f t="shared" si="434"/>
        <v>0</v>
      </c>
      <c r="AK682" s="213">
        <f t="shared" si="434"/>
        <v>0</v>
      </c>
      <c r="AL682" s="213">
        <f t="shared" si="434"/>
        <v>0</v>
      </c>
      <c r="AM682" s="213">
        <f t="shared" si="434"/>
        <v>0</v>
      </c>
      <c r="AN682" s="213">
        <f t="shared" si="434"/>
        <v>0</v>
      </c>
      <c r="AO682" s="213">
        <f t="shared" si="434"/>
        <v>0</v>
      </c>
      <c r="AP682" s="213">
        <f t="shared" si="434"/>
        <v>0</v>
      </c>
    </row>
    <row r="683" spans="1:42" x14ac:dyDescent="0.2">
      <c r="A683" s="4">
        <f t="shared" si="429"/>
        <v>8</v>
      </c>
      <c r="B683" s="238">
        <f t="shared" si="426"/>
        <v>0</v>
      </c>
      <c r="C683" s="213">
        <f t="shared" ref="C683:AP683" si="435">IF(AND(C$2&gt;equip3_reserve_freq*$A670,C$2&lt;=equip3_reserve_freq*$A671),$B671/(equip3_reserve_freq),0)</f>
        <v>0</v>
      </c>
      <c r="D683" s="213">
        <f t="shared" si="435"/>
        <v>0</v>
      </c>
      <c r="E683" s="213">
        <f t="shared" si="435"/>
        <v>0</v>
      </c>
      <c r="F683" s="213">
        <f t="shared" si="435"/>
        <v>0</v>
      </c>
      <c r="G683" s="213">
        <f t="shared" si="435"/>
        <v>0</v>
      </c>
      <c r="H683" s="213">
        <f t="shared" si="435"/>
        <v>0</v>
      </c>
      <c r="I683" s="213">
        <f t="shared" si="435"/>
        <v>0</v>
      </c>
      <c r="J683" s="213">
        <f t="shared" si="435"/>
        <v>0</v>
      </c>
      <c r="K683" s="213">
        <f t="shared" si="435"/>
        <v>0</v>
      </c>
      <c r="L683" s="213">
        <f t="shared" si="435"/>
        <v>0</v>
      </c>
      <c r="M683" s="213">
        <f t="shared" si="435"/>
        <v>0</v>
      </c>
      <c r="N683" s="213">
        <f t="shared" si="435"/>
        <v>0</v>
      </c>
      <c r="O683" s="213">
        <f t="shared" si="435"/>
        <v>0</v>
      </c>
      <c r="P683" s="213">
        <f t="shared" si="435"/>
        <v>0</v>
      </c>
      <c r="Q683" s="213">
        <f t="shared" si="435"/>
        <v>0</v>
      </c>
      <c r="R683" s="213">
        <f t="shared" si="435"/>
        <v>0</v>
      </c>
      <c r="S683" s="213">
        <f t="shared" si="435"/>
        <v>0</v>
      </c>
      <c r="T683" s="213">
        <f t="shared" si="435"/>
        <v>0</v>
      </c>
      <c r="U683" s="213">
        <f t="shared" si="435"/>
        <v>0</v>
      </c>
      <c r="V683" s="213">
        <f t="shared" si="435"/>
        <v>0</v>
      </c>
      <c r="W683" s="213">
        <f t="shared" si="435"/>
        <v>0</v>
      </c>
      <c r="X683" s="213">
        <f t="shared" si="435"/>
        <v>0</v>
      </c>
      <c r="Y683" s="213">
        <f t="shared" si="435"/>
        <v>0</v>
      </c>
      <c r="Z683" s="213">
        <f t="shared" si="435"/>
        <v>0</v>
      </c>
      <c r="AA683" s="213">
        <f t="shared" si="435"/>
        <v>0</v>
      </c>
      <c r="AB683" s="213">
        <f t="shared" si="435"/>
        <v>0</v>
      </c>
      <c r="AC683" s="213">
        <f t="shared" si="435"/>
        <v>0</v>
      </c>
      <c r="AD683" s="213">
        <f t="shared" si="435"/>
        <v>0</v>
      </c>
      <c r="AE683" s="213">
        <f t="shared" si="435"/>
        <v>0</v>
      </c>
      <c r="AF683" s="213">
        <f t="shared" si="435"/>
        <v>0</v>
      </c>
      <c r="AG683" s="213">
        <f t="shared" si="435"/>
        <v>0</v>
      </c>
      <c r="AH683" s="213">
        <f t="shared" si="435"/>
        <v>0</v>
      </c>
      <c r="AI683" s="213">
        <f t="shared" si="435"/>
        <v>0</v>
      </c>
      <c r="AJ683" s="213">
        <f t="shared" si="435"/>
        <v>0</v>
      </c>
      <c r="AK683" s="213">
        <f t="shared" si="435"/>
        <v>0</v>
      </c>
      <c r="AL683" s="213">
        <f t="shared" si="435"/>
        <v>0</v>
      </c>
      <c r="AM683" s="213">
        <f t="shared" si="435"/>
        <v>0</v>
      </c>
      <c r="AN683" s="213">
        <f t="shared" si="435"/>
        <v>0</v>
      </c>
      <c r="AO683" s="213">
        <f t="shared" si="435"/>
        <v>0</v>
      </c>
      <c r="AP683" s="213">
        <f t="shared" si="435"/>
        <v>0</v>
      </c>
    </row>
    <row r="684" spans="1:42" x14ac:dyDescent="0.2">
      <c r="A684" s="4">
        <f>A683+1</f>
        <v>9</v>
      </c>
      <c r="B684" s="238">
        <f t="shared" si="426"/>
        <v>0</v>
      </c>
      <c r="C684" s="213">
        <f t="shared" ref="C684:AP684" si="436">IF(AND(C$2&gt;equip3_reserve_freq*$A671,C$2&lt;=equip3_reserve_freq*$A672),$B672/(equip3_reserve_freq),0)</f>
        <v>0</v>
      </c>
      <c r="D684" s="213">
        <f t="shared" si="436"/>
        <v>0</v>
      </c>
      <c r="E684" s="213">
        <f t="shared" si="436"/>
        <v>0</v>
      </c>
      <c r="F684" s="213">
        <f t="shared" si="436"/>
        <v>0</v>
      </c>
      <c r="G684" s="213">
        <f t="shared" si="436"/>
        <v>0</v>
      </c>
      <c r="H684" s="213">
        <f t="shared" si="436"/>
        <v>0</v>
      </c>
      <c r="I684" s="213">
        <f t="shared" si="436"/>
        <v>0</v>
      </c>
      <c r="J684" s="213">
        <f t="shared" si="436"/>
        <v>0</v>
      </c>
      <c r="K684" s="213">
        <f t="shared" si="436"/>
        <v>0</v>
      </c>
      <c r="L684" s="213">
        <f t="shared" si="436"/>
        <v>0</v>
      </c>
      <c r="M684" s="213">
        <f t="shared" si="436"/>
        <v>0</v>
      </c>
      <c r="N684" s="213">
        <f t="shared" si="436"/>
        <v>0</v>
      </c>
      <c r="O684" s="213">
        <f t="shared" si="436"/>
        <v>0</v>
      </c>
      <c r="P684" s="213">
        <f t="shared" si="436"/>
        <v>0</v>
      </c>
      <c r="Q684" s="213">
        <f t="shared" si="436"/>
        <v>0</v>
      </c>
      <c r="R684" s="213">
        <f t="shared" si="436"/>
        <v>0</v>
      </c>
      <c r="S684" s="213">
        <f t="shared" si="436"/>
        <v>0</v>
      </c>
      <c r="T684" s="213">
        <f t="shared" si="436"/>
        <v>0</v>
      </c>
      <c r="U684" s="213">
        <f t="shared" si="436"/>
        <v>0</v>
      </c>
      <c r="V684" s="213">
        <f t="shared" si="436"/>
        <v>0</v>
      </c>
      <c r="W684" s="213">
        <f t="shared" si="436"/>
        <v>0</v>
      </c>
      <c r="X684" s="213">
        <f t="shared" si="436"/>
        <v>0</v>
      </c>
      <c r="Y684" s="213">
        <f t="shared" si="436"/>
        <v>0</v>
      </c>
      <c r="Z684" s="213">
        <f t="shared" si="436"/>
        <v>0</v>
      </c>
      <c r="AA684" s="213">
        <f t="shared" si="436"/>
        <v>0</v>
      </c>
      <c r="AB684" s="213">
        <f t="shared" si="436"/>
        <v>0</v>
      </c>
      <c r="AC684" s="213">
        <f t="shared" si="436"/>
        <v>0</v>
      </c>
      <c r="AD684" s="213">
        <f t="shared" si="436"/>
        <v>0</v>
      </c>
      <c r="AE684" s="213">
        <f t="shared" si="436"/>
        <v>0</v>
      </c>
      <c r="AF684" s="213">
        <f t="shared" si="436"/>
        <v>0</v>
      </c>
      <c r="AG684" s="213">
        <f t="shared" si="436"/>
        <v>0</v>
      </c>
      <c r="AH684" s="213">
        <f t="shared" si="436"/>
        <v>0</v>
      </c>
      <c r="AI684" s="213">
        <f t="shared" si="436"/>
        <v>0</v>
      </c>
      <c r="AJ684" s="213">
        <f t="shared" si="436"/>
        <v>0</v>
      </c>
      <c r="AK684" s="213">
        <f t="shared" si="436"/>
        <v>0</v>
      </c>
      <c r="AL684" s="213">
        <f t="shared" si="436"/>
        <v>0</v>
      </c>
      <c r="AM684" s="213">
        <f t="shared" si="436"/>
        <v>0</v>
      </c>
      <c r="AN684" s="213">
        <f t="shared" si="436"/>
        <v>0</v>
      </c>
      <c r="AO684" s="213">
        <f t="shared" si="436"/>
        <v>0</v>
      </c>
      <c r="AP684" s="213">
        <f t="shared" si="436"/>
        <v>0</v>
      </c>
    </row>
    <row r="685" spans="1:42" x14ac:dyDescent="0.2">
      <c r="A685" s="4">
        <f t="shared" ref="A685" si="437">A684+1</f>
        <v>10</v>
      </c>
      <c r="B685" s="238">
        <f t="shared" si="426"/>
        <v>0</v>
      </c>
      <c r="C685" s="218">
        <f t="shared" ref="C685:AP685" si="438">IF(AND(C$2&gt;equip3_reserve_freq*$A672,C$2&lt;=equip3_reserve_freq*$A673),$B673/(equip3_reserve_freq),0)</f>
        <v>0</v>
      </c>
      <c r="D685" s="218">
        <f t="shared" si="438"/>
        <v>0</v>
      </c>
      <c r="E685" s="218">
        <f t="shared" si="438"/>
        <v>0</v>
      </c>
      <c r="F685" s="218">
        <f t="shared" si="438"/>
        <v>0</v>
      </c>
      <c r="G685" s="218">
        <f t="shared" si="438"/>
        <v>0</v>
      </c>
      <c r="H685" s="218">
        <f t="shared" si="438"/>
        <v>0</v>
      </c>
      <c r="I685" s="218">
        <f t="shared" si="438"/>
        <v>0</v>
      </c>
      <c r="J685" s="218">
        <f t="shared" si="438"/>
        <v>0</v>
      </c>
      <c r="K685" s="218">
        <f t="shared" si="438"/>
        <v>0</v>
      </c>
      <c r="L685" s="218">
        <f t="shared" si="438"/>
        <v>0</v>
      </c>
      <c r="M685" s="218">
        <f t="shared" si="438"/>
        <v>0</v>
      </c>
      <c r="N685" s="218">
        <f t="shared" si="438"/>
        <v>0</v>
      </c>
      <c r="O685" s="218">
        <f t="shared" si="438"/>
        <v>0</v>
      </c>
      <c r="P685" s="218">
        <f t="shared" si="438"/>
        <v>0</v>
      </c>
      <c r="Q685" s="218">
        <f t="shared" si="438"/>
        <v>0</v>
      </c>
      <c r="R685" s="218">
        <f t="shared" si="438"/>
        <v>0</v>
      </c>
      <c r="S685" s="218">
        <f t="shared" si="438"/>
        <v>0</v>
      </c>
      <c r="T685" s="218">
        <f t="shared" si="438"/>
        <v>0</v>
      </c>
      <c r="U685" s="218">
        <f t="shared" si="438"/>
        <v>0</v>
      </c>
      <c r="V685" s="218">
        <f t="shared" si="438"/>
        <v>0</v>
      </c>
      <c r="W685" s="218">
        <f t="shared" si="438"/>
        <v>0</v>
      </c>
      <c r="X685" s="218">
        <f t="shared" si="438"/>
        <v>0</v>
      </c>
      <c r="Y685" s="218">
        <f t="shared" si="438"/>
        <v>0</v>
      </c>
      <c r="Z685" s="218">
        <f t="shared" si="438"/>
        <v>0</v>
      </c>
      <c r="AA685" s="218">
        <f t="shared" si="438"/>
        <v>0</v>
      </c>
      <c r="AB685" s="218">
        <f t="shared" si="438"/>
        <v>0</v>
      </c>
      <c r="AC685" s="218">
        <f t="shared" si="438"/>
        <v>0</v>
      </c>
      <c r="AD685" s="218">
        <f t="shared" si="438"/>
        <v>0</v>
      </c>
      <c r="AE685" s="218">
        <f t="shared" si="438"/>
        <v>0</v>
      </c>
      <c r="AF685" s="218">
        <f t="shared" si="438"/>
        <v>0</v>
      </c>
      <c r="AG685" s="218">
        <f t="shared" si="438"/>
        <v>0</v>
      </c>
      <c r="AH685" s="218">
        <f t="shared" si="438"/>
        <v>0</v>
      </c>
      <c r="AI685" s="218">
        <f t="shared" si="438"/>
        <v>0</v>
      </c>
      <c r="AJ685" s="218">
        <f t="shared" si="438"/>
        <v>0</v>
      </c>
      <c r="AK685" s="218">
        <f t="shared" si="438"/>
        <v>0</v>
      </c>
      <c r="AL685" s="218">
        <f t="shared" si="438"/>
        <v>0</v>
      </c>
      <c r="AM685" s="218">
        <f t="shared" si="438"/>
        <v>0</v>
      </c>
      <c r="AN685" s="218">
        <f t="shared" si="438"/>
        <v>0</v>
      </c>
      <c r="AO685" s="218">
        <f t="shared" si="438"/>
        <v>0</v>
      </c>
      <c r="AP685" s="218">
        <f t="shared" si="438"/>
        <v>0</v>
      </c>
    </row>
    <row r="686" spans="1:42" x14ac:dyDescent="0.2">
      <c r="A686" s="37" t="s">
        <v>13</v>
      </c>
      <c r="B686" s="28"/>
      <c r="C686" s="217">
        <f>SUM(C676:C685)</f>
        <v>0</v>
      </c>
      <c r="D686" s="217">
        <f t="shared" ref="D686:AP686" si="439">SUM(D676:D685)</f>
        <v>0</v>
      </c>
      <c r="E686" s="217">
        <f t="shared" si="439"/>
        <v>0</v>
      </c>
      <c r="F686" s="217">
        <f t="shared" si="439"/>
        <v>0</v>
      </c>
      <c r="G686" s="217">
        <f t="shared" si="439"/>
        <v>0</v>
      </c>
      <c r="H686" s="217">
        <f t="shared" si="439"/>
        <v>0</v>
      </c>
      <c r="I686" s="217">
        <f t="shared" si="439"/>
        <v>0</v>
      </c>
      <c r="J686" s="217">
        <f t="shared" si="439"/>
        <v>0</v>
      </c>
      <c r="K686" s="217">
        <f t="shared" si="439"/>
        <v>0</v>
      </c>
      <c r="L686" s="217">
        <f t="shared" si="439"/>
        <v>0</v>
      </c>
      <c r="M686" s="217">
        <f t="shared" si="439"/>
        <v>0</v>
      </c>
      <c r="N686" s="217">
        <f t="shared" si="439"/>
        <v>0</v>
      </c>
      <c r="O686" s="217">
        <f t="shared" si="439"/>
        <v>0</v>
      </c>
      <c r="P686" s="217">
        <f t="shared" si="439"/>
        <v>0</v>
      </c>
      <c r="Q686" s="217">
        <f t="shared" si="439"/>
        <v>0</v>
      </c>
      <c r="R686" s="217">
        <f t="shared" si="439"/>
        <v>0</v>
      </c>
      <c r="S686" s="217">
        <f t="shared" si="439"/>
        <v>0</v>
      </c>
      <c r="T686" s="217">
        <f t="shared" si="439"/>
        <v>0</v>
      </c>
      <c r="U686" s="217">
        <f t="shared" si="439"/>
        <v>0</v>
      </c>
      <c r="V686" s="217">
        <f t="shared" si="439"/>
        <v>0</v>
      </c>
      <c r="W686" s="217">
        <f t="shared" si="439"/>
        <v>0</v>
      </c>
      <c r="X686" s="217">
        <f t="shared" si="439"/>
        <v>0</v>
      </c>
      <c r="Y686" s="217">
        <f t="shared" si="439"/>
        <v>0</v>
      </c>
      <c r="Z686" s="217">
        <f t="shared" si="439"/>
        <v>0</v>
      </c>
      <c r="AA686" s="217">
        <f t="shared" si="439"/>
        <v>0</v>
      </c>
      <c r="AB686" s="217">
        <f t="shared" si="439"/>
        <v>0</v>
      </c>
      <c r="AC686" s="217">
        <f t="shared" si="439"/>
        <v>0</v>
      </c>
      <c r="AD686" s="217">
        <f t="shared" si="439"/>
        <v>0</v>
      </c>
      <c r="AE686" s="217">
        <f t="shared" si="439"/>
        <v>0</v>
      </c>
      <c r="AF686" s="217">
        <f t="shared" si="439"/>
        <v>0</v>
      </c>
      <c r="AG686" s="217">
        <f t="shared" si="439"/>
        <v>0</v>
      </c>
      <c r="AH686" s="217">
        <f t="shared" si="439"/>
        <v>0</v>
      </c>
      <c r="AI686" s="217">
        <f t="shared" si="439"/>
        <v>0</v>
      </c>
      <c r="AJ686" s="217">
        <f t="shared" si="439"/>
        <v>0</v>
      </c>
      <c r="AK686" s="217">
        <f t="shared" si="439"/>
        <v>0</v>
      </c>
      <c r="AL686" s="217">
        <f t="shared" si="439"/>
        <v>0</v>
      </c>
      <c r="AM686" s="217">
        <f t="shared" si="439"/>
        <v>0</v>
      </c>
      <c r="AN686" s="217">
        <f t="shared" si="439"/>
        <v>0</v>
      </c>
      <c r="AO686" s="217">
        <f t="shared" si="439"/>
        <v>0</v>
      </c>
      <c r="AP686" s="217">
        <f t="shared" si="439"/>
        <v>0</v>
      </c>
    </row>
    <row r="687" spans="1:42" s="122" customFormat="1" x14ac:dyDescent="0.2">
      <c r="A687" s="4"/>
      <c r="B687" s="203"/>
    </row>
    <row r="688" spans="1:42" s="122" customFormat="1" x14ac:dyDescent="0.2">
      <c r="A688" s="4" t="s">
        <v>317</v>
      </c>
      <c r="B688" s="203"/>
    </row>
    <row r="689" spans="1:42" x14ac:dyDescent="0.2">
      <c r="A689" s="27" t="s">
        <v>318</v>
      </c>
      <c r="B689" s="217">
        <f>B578+B584+B590+B596+B628+B660</f>
        <v>0</v>
      </c>
      <c r="C689" s="217">
        <f t="shared" ref="C689:AP689" si="440">C578+C584+C590+C596+C628+C660</f>
        <v>0</v>
      </c>
      <c r="D689" s="217">
        <f t="shared" si="440"/>
        <v>0</v>
      </c>
      <c r="E689" s="217">
        <f t="shared" si="440"/>
        <v>0</v>
      </c>
      <c r="F689" s="217">
        <f t="shared" si="440"/>
        <v>0</v>
      </c>
      <c r="G689" s="217">
        <f t="shared" si="440"/>
        <v>0</v>
      </c>
      <c r="H689" s="217">
        <f t="shared" si="440"/>
        <v>0</v>
      </c>
      <c r="I689" s="217">
        <f t="shared" si="440"/>
        <v>0</v>
      </c>
      <c r="J689" s="217">
        <f t="shared" si="440"/>
        <v>0</v>
      </c>
      <c r="K689" s="217">
        <f t="shared" si="440"/>
        <v>0</v>
      </c>
      <c r="L689" s="217">
        <f t="shared" si="440"/>
        <v>0</v>
      </c>
      <c r="M689" s="217">
        <f t="shared" si="440"/>
        <v>0</v>
      </c>
      <c r="N689" s="217">
        <f t="shared" si="440"/>
        <v>0</v>
      </c>
      <c r="O689" s="217">
        <f t="shared" si="440"/>
        <v>0</v>
      </c>
      <c r="P689" s="217">
        <f t="shared" si="440"/>
        <v>0</v>
      </c>
      <c r="Q689" s="217">
        <f t="shared" si="440"/>
        <v>0</v>
      </c>
      <c r="R689" s="217">
        <f t="shared" si="440"/>
        <v>0</v>
      </c>
      <c r="S689" s="217">
        <f t="shared" si="440"/>
        <v>0</v>
      </c>
      <c r="T689" s="217">
        <f t="shared" si="440"/>
        <v>0</v>
      </c>
      <c r="U689" s="217">
        <f t="shared" si="440"/>
        <v>0</v>
      </c>
      <c r="V689" s="217">
        <f t="shared" si="440"/>
        <v>0</v>
      </c>
      <c r="W689" s="217">
        <f t="shared" si="440"/>
        <v>0</v>
      </c>
      <c r="X689" s="217">
        <f t="shared" si="440"/>
        <v>0</v>
      </c>
      <c r="Y689" s="217">
        <f t="shared" si="440"/>
        <v>0</v>
      </c>
      <c r="Z689" s="217">
        <f t="shared" si="440"/>
        <v>0</v>
      </c>
      <c r="AA689" s="217">
        <f t="shared" si="440"/>
        <v>0</v>
      </c>
      <c r="AB689" s="217">
        <f t="shared" si="440"/>
        <v>0</v>
      </c>
      <c r="AC689" s="217">
        <f t="shared" si="440"/>
        <v>0</v>
      </c>
      <c r="AD689" s="217">
        <f t="shared" si="440"/>
        <v>0</v>
      </c>
      <c r="AE689" s="217">
        <f t="shared" si="440"/>
        <v>0</v>
      </c>
      <c r="AF689" s="217">
        <f t="shared" si="440"/>
        <v>0</v>
      </c>
      <c r="AG689" s="217">
        <f t="shared" si="440"/>
        <v>0</v>
      </c>
      <c r="AH689" s="217">
        <f t="shared" si="440"/>
        <v>0</v>
      </c>
      <c r="AI689" s="217">
        <f t="shared" si="440"/>
        <v>0</v>
      </c>
      <c r="AJ689" s="217">
        <f t="shared" si="440"/>
        <v>0</v>
      </c>
      <c r="AK689" s="217">
        <f t="shared" si="440"/>
        <v>0</v>
      </c>
      <c r="AL689" s="217">
        <f t="shared" si="440"/>
        <v>0</v>
      </c>
      <c r="AM689" s="217">
        <f t="shared" si="440"/>
        <v>0</v>
      </c>
      <c r="AN689" s="217">
        <f t="shared" si="440"/>
        <v>0</v>
      </c>
      <c r="AO689" s="217">
        <f t="shared" si="440"/>
        <v>0</v>
      </c>
      <c r="AP689" s="217">
        <f t="shared" si="440"/>
        <v>0</v>
      </c>
    </row>
    <row r="690" spans="1:42" x14ac:dyDescent="0.2">
      <c r="A690" s="27" t="s">
        <v>317</v>
      </c>
      <c r="B690" s="213"/>
      <c r="C690" s="217">
        <f t="shared" ref="C690:AP690" si="441">IF(C$2&lt;=analysis_period,B689*reserves_interest/100,0)</f>
        <v>0</v>
      </c>
      <c r="D690" s="217">
        <f t="shared" si="441"/>
        <v>0</v>
      </c>
      <c r="E690" s="217">
        <f t="shared" si="441"/>
        <v>0</v>
      </c>
      <c r="F690" s="217">
        <f t="shared" si="441"/>
        <v>0</v>
      </c>
      <c r="G690" s="217">
        <f t="shared" si="441"/>
        <v>0</v>
      </c>
      <c r="H690" s="217">
        <f t="shared" si="441"/>
        <v>0</v>
      </c>
      <c r="I690" s="217">
        <f t="shared" si="441"/>
        <v>0</v>
      </c>
      <c r="J690" s="217">
        <f t="shared" si="441"/>
        <v>0</v>
      </c>
      <c r="K690" s="217">
        <f t="shared" si="441"/>
        <v>0</v>
      </c>
      <c r="L690" s="217">
        <f t="shared" si="441"/>
        <v>0</v>
      </c>
      <c r="M690" s="217">
        <f t="shared" si="441"/>
        <v>0</v>
      </c>
      <c r="N690" s="217">
        <f t="shared" si="441"/>
        <v>0</v>
      </c>
      <c r="O690" s="217">
        <f t="shared" si="441"/>
        <v>0</v>
      </c>
      <c r="P690" s="217">
        <f t="shared" si="441"/>
        <v>0</v>
      </c>
      <c r="Q690" s="217">
        <f t="shared" si="441"/>
        <v>0</v>
      </c>
      <c r="R690" s="217">
        <f t="shared" si="441"/>
        <v>0</v>
      </c>
      <c r="S690" s="217">
        <f t="shared" si="441"/>
        <v>0</v>
      </c>
      <c r="T690" s="217">
        <f t="shared" si="441"/>
        <v>0</v>
      </c>
      <c r="U690" s="217">
        <f t="shared" si="441"/>
        <v>0</v>
      </c>
      <c r="V690" s="217">
        <f t="shared" si="441"/>
        <v>0</v>
      </c>
      <c r="W690" s="217">
        <f t="shared" si="441"/>
        <v>0</v>
      </c>
      <c r="X690" s="217">
        <f t="shared" si="441"/>
        <v>0</v>
      </c>
      <c r="Y690" s="217">
        <f t="shared" si="441"/>
        <v>0</v>
      </c>
      <c r="Z690" s="217">
        <f t="shared" si="441"/>
        <v>0</v>
      </c>
      <c r="AA690" s="217">
        <f t="shared" si="441"/>
        <v>0</v>
      </c>
      <c r="AB690" s="217">
        <f t="shared" si="441"/>
        <v>0</v>
      </c>
      <c r="AC690" s="217">
        <f t="shared" si="441"/>
        <v>0</v>
      </c>
      <c r="AD690" s="217">
        <f t="shared" si="441"/>
        <v>0</v>
      </c>
      <c r="AE690" s="217">
        <f t="shared" si="441"/>
        <v>0</v>
      </c>
      <c r="AF690" s="217">
        <f t="shared" si="441"/>
        <v>0</v>
      </c>
      <c r="AG690" s="217">
        <f t="shared" si="441"/>
        <v>0</v>
      </c>
      <c r="AH690" s="217">
        <f t="shared" si="441"/>
        <v>0</v>
      </c>
      <c r="AI690" s="217">
        <f t="shared" si="441"/>
        <v>0</v>
      </c>
      <c r="AJ690" s="217">
        <f t="shared" si="441"/>
        <v>0</v>
      </c>
      <c r="AK690" s="217">
        <f t="shared" si="441"/>
        <v>0</v>
      </c>
      <c r="AL690" s="217">
        <f t="shared" si="441"/>
        <v>0</v>
      </c>
      <c r="AM690" s="217">
        <f t="shared" si="441"/>
        <v>0</v>
      </c>
      <c r="AN690" s="217">
        <f t="shared" si="441"/>
        <v>0</v>
      </c>
      <c r="AO690" s="217">
        <f t="shared" si="441"/>
        <v>0</v>
      </c>
      <c r="AP690" s="217">
        <f t="shared" si="441"/>
        <v>0</v>
      </c>
    </row>
  </sheetData>
  <mergeCells count="4">
    <mergeCell ref="G227:J227"/>
    <mergeCell ref="K227:L227"/>
    <mergeCell ref="G360:J360"/>
    <mergeCell ref="K360:L36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236</v>
      </c>
      <c r="B1" s="312"/>
      <c r="C1" s="313"/>
      <c r="D1" s="312"/>
      <c r="E1" s="346"/>
      <c r="F1" s="346"/>
      <c r="G1" s="347"/>
    </row>
    <row r="2" spans="1:7" s="1" customFormat="1" ht="12.75" x14ac:dyDescent="0.2">
      <c r="A2" s="2" t="s">
        <v>77</v>
      </c>
      <c r="B2" s="3" t="s">
        <v>44</v>
      </c>
      <c r="C2" s="3" t="s">
        <v>45</v>
      </c>
      <c r="D2" s="3" t="s">
        <v>46</v>
      </c>
      <c r="E2" s="3" t="s">
        <v>47</v>
      </c>
      <c r="F2" s="3" t="s">
        <v>48</v>
      </c>
      <c r="G2" s="348"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189</v>
      </c>
      <c r="B43" s="130"/>
      <c r="C43" s="130"/>
      <c r="D43" s="130"/>
      <c r="E43" s="130"/>
      <c r="F43" s="130"/>
      <c r="G43" s="130"/>
    </row>
    <row r="44" spans="1:7" x14ac:dyDescent="0.25">
      <c r="A44" s="130" t="s">
        <v>94</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250</vt:i4>
      </vt:variant>
    </vt:vector>
  </HeadingPairs>
  <TitlesOfParts>
    <vt:vector size="253"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2020-01-09T00:20:36Z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