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filterPrivacy="1" showInkAnnotation="0" codeName="ThisWorkbook" defaultThemeVersion="124226"/>
  <bookViews>
    <workbookView xWindow="10785" yWindow="-15"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Inputs!$C$148</definedName>
    <definedName name="AnnualOMCapacity">Inputs!$D$156</definedName>
    <definedName name="AnnualOMFixed">Inputs!$D$155</definedName>
    <definedName name="AnnualOMProduction">Inputs!$D$157</definedName>
    <definedName name="AnnualPBIFederal">Inputs!$D$162</definedName>
    <definedName name="AnnualPBIOther">Inputs!$D$165</definedName>
    <definedName name="AnnualPBIState">Inputs!$D$163</definedName>
    <definedName name="AnnualPBIUtility">Inputs!$D$164</definedName>
    <definedName name="AnnualPPAPrice">Inputs!$C$149</definedName>
    <definedName name="AnnualPPARevenue">Inputs!$C$150</definedName>
    <definedName name="AnnualPTCFederal">Inputs!$D$167</definedName>
    <definedName name="AnnualPTCState">Inputs!$D$168</definedName>
    <definedName name="AnnualTaxFederal">Inputs!$D$160</definedName>
    <definedName name="AnnualTaxState">Inputs!$D$159</definedName>
    <definedName name="batt_computed_bank_capacity">Inputs!$C$170</definedName>
    <definedName name="batt_replacement_cost">Inputs!$C$172</definedName>
    <definedName name="batt_replacement_cost_escal">Inputs!$C$173</definedName>
    <definedName name="batt_replacement_option">Inputs!$C$171</definedName>
    <definedName name="BatteryReplSched">Inputs!$C$175</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disbursement_debtservice">Inputs!$C$179</definedName>
    <definedName name="cf_funding_debtservice">Inputs!$C$178</definedName>
    <definedName name="cf_reserve_debtservice">Inputs!$C$180</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Inputs!$C$61</definedName>
    <definedName name="DebtServiceCoverageRatio">Inputs!$C$63</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reserve_months">Inputs!$C$91</definedName>
    <definedName name="elec_cost_with_system">Inputs!$C$152</definedName>
    <definedName name="elec_cost_without_system">Inputs!$C$153</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Inputs!$C$46</definedName>
    <definedName name="host_nominal_discount_rate">Inputs!$C$42</definedName>
    <definedName name="host_real_discount_rate">Inputs!$C$41</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Inputs!$C$49</definedName>
    <definedName name="IRRTarget">Inputs!$C$34</definedName>
    <definedName name="IRRTargetYear">Inputs!$C$35</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Inputs!$C$37</definedName>
    <definedName name="PPAPriceInput">Inputs!$C$36</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Inputs!$C$43</definedName>
    <definedName name="reserves_interest">Inputs!$C$89</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ystem_capacity">Inputs!$C$3</definedName>
    <definedName name="system_heat_rate">Inputs!$C$20</definedName>
    <definedName name="term_int_rate">Inputs!$C$68</definedName>
    <definedName name="term_tenor">Inputs!$C$66</definedName>
    <definedName name="total_installed_cost">Inputs!$C$6</definedName>
  </definedNames>
  <calcPr calcId="171027"/>
</workbook>
</file>

<file path=xl/calcChain.xml><?xml version="1.0" encoding="utf-8"?>
<calcChain xmlns="http://schemas.openxmlformats.org/spreadsheetml/2006/main">
  <c r="C42" i="1" l="1"/>
  <c r="B9" i="7" l="1" a="1"/>
  <c r="C9" i="7" s="1"/>
  <c r="B8" i="7" a="1"/>
  <c r="G8" i="7" s="1"/>
  <c r="AP9" i="7" l="1"/>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B10" i="7" l="1"/>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5" i="7" a="1"/>
  <c r="C575" i="7" s="1"/>
  <c r="B574" i="7" a="1"/>
  <c r="C574" i="7" s="1"/>
  <c r="B573" i="7" a="1"/>
  <c r="B573" i="7" s="1"/>
  <c r="X10" i="7" l="1"/>
  <c r="AC574" i="7"/>
  <c r="M574" i="7"/>
  <c r="AP574" i="7"/>
  <c r="Z574" i="7"/>
  <c r="J574" i="7"/>
  <c r="AD574" i="7"/>
  <c r="AO574" i="7"/>
  <c r="Y574" i="7"/>
  <c r="AL574" i="7"/>
  <c r="V574" i="7"/>
  <c r="F574" i="7"/>
  <c r="AK574" i="7"/>
  <c r="U574" i="7"/>
  <c r="E574" i="7"/>
  <c r="AG574" i="7"/>
  <c r="Q574" i="7"/>
  <c r="N574" i="7"/>
  <c r="I574" i="7"/>
  <c r="AH574" i="7"/>
  <c r="R574" i="7"/>
  <c r="B574" i="7"/>
  <c r="AL575" i="7"/>
  <c r="AD575" i="7"/>
  <c r="V575" i="7"/>
  <c r="N575" i="7"/>
  <c r="F575" i="7"/>
  <c r="AK575" i="7"/>
  <c r="AC575" i="7"/>
  <c r="U575" i="7"/>
  <c r="M575" i="7"/>
  <c r="E575" i="7"/>
  <c r="AN575" i="7"/>
  <c r="AJ575" i="7"/>
  <c r="AF575" i="7"/>
  <c r="AB575" i="7"/>
  <c r="X575" i="7"/>
  <c r="T575" i="7"/>
  <c r="P575" i="7"/>
  <c r="L575" i="7"/>
  <c r="H575" i="7"/>
  <c r="D575" i="7"/>
  <c r="AP575" i="7"/>
  <c r="AH575" i="7"/>
  <c r="Z575" i="7"/>
  <c r="R575" i="7"/>
  <c r="J575" i="7"/>
  <c r="B575" i="7"/>
  <c r="C572" i="7" s="1"/>
  <c r="AO575" i="7"/>
  <c r="AG575" i="7"/>
  <c r="Y575" i="7"/>
  <c r="Q575" i="7"/>
  <c r="I575" i="7"/>
  <c r="AM575" i="7"/>
  <c r="AI575" i="7"/>
  <c r="AE575" i="7"/>
  <c r="AA575" i="7"/>
  <c r="W575" i="7"/>
  <c r="S575" i="7"/>
  <c r="O575" i="7"/>
  <c r="K575" i="7"/>
  <c r="G575" i="7"/>
  <c r="AN574" i="7"/>
  <c r="AJ574" i="7"/>
  <c r="AF574" i="7"/>
  <c r="AB574" i="7"/>
  <c r="X574" i="7"/>
  <c r="T574" i="7"/>
  <c r="P574" i="7"/>
  <c r="L574" i="7"/>
  <c r="H574" i="7"/>
  <c r="D574" i="7"/>
  <c r="AM574" i="7"/>
  <c r="AI574" i="7"/>
  <c r="AE574" i="7"/>
  <c r="AA574" i="7"/>
  <c r="W574" i="7"/>
  <c r="S574" i="7"/>
  <c r="O574" i="7"/>
  <c r="K574" i="7"/>
  <c r="G574" i="7"/>
  <c r="AN573" i="7"/>
  <c r="AF573" i="7"/>
  <c r="X573" i="7"/>
  <c r="P573" i="7"/>
  <c r="H573" i="7"/>
  <c r="AM573" i="7"/>
  <c r="AE573" i="7"/>
  <c r="AA573" i="7"/>
  <c r="W573" i="7"/>
  <c r="S573" i="7"/>
  <c r="O573" i="7"/>
  <c r="K573" i="7"/>
  <c r="G573" i="7"/>
  <c r="C573" i="7"/>
  <c r="AO573" i="7"/>
  <c r="AK573" i="7"/>
  <c r="AG573" i="7"/>
  <c r="AC573" i="7"/>
  <c r="Y573" i="7"/>
  <c r="U573" i="7"/>
  <c r="Q573" i="7"/>
  <c r="M573" i="7"/>
  <c r="I573" i="7"/>
  <c r="E573" i="7"/>
  <c r="AJ573" i="7"/>
  <c r="AB573" i="7"/>
  <c r="T573" i="7"/>
  <c r="L573" i="7"/>
  <c r="D573" i="7"/>
  <c r="AI573" i="7"/>
  <c r="AP573" i="7"/>
  <c r="AL573" i="7"/>
  <c r="AH573" i="7"/>
  <c r="AD573" i="7"/>
  <c r="Z573" i="7"/>
  <c r="V573" i="7"/>
  <c r="R573" i="7"/>
  <c r="N573" i="7"/>
  <c r="J573" i="7"/>
  <c r="F573" i="7"/>
  <c r="C15" i="1" l="1"/>
  <c r="AP587" i="7" l="1"/>
  <c r="C219" i="7" l="1" a="1"/>
  <c r="E219" i="7" s="1"/>
  <c r="C179" i="7" a="1"/>
  <c r="C179" i="7" s="1"/>
  <c r="K219" i="7" l="1"/>
  <c r="W219" i="7"/>
  <c r="L219" i="7"/>
  <c r="AB219" i="7"/>
  <c r="D219" i="7"/>
  <c r="AM219" i="7"/>
  <c r="R219" i="7"/>
  <c r="G219" i="7"/>
  <c r="AH219" i="7"/>
  <c r="P219" i="7"/>
  <c r="F219" i="7"/>
  <c r="AL219" i="7"/>
  <c r="AF219" i="7"/>
  <c r="AA219" i="7"/>
  <c r="V219" i="7"/>
  <c r="AO179" i="7"/>
  <c r="AK179" i="7"/>
  <c r="AG179" i="7"/>
  <c r="AC179" i="7"/>
  <c r="Y179" i="7"/>
  <c r="U179" i="7"/>
  <c r="Q179" i="7"/>
  <c r="M179" i="7"/>
  <c r="I179" i="7"/>
  <c r="E179" i="7"/>
  <c r="AP219" i="7"/>
  <c r="AJ219" i="7"/>
  <c r="AE219" i="7"/>
  <c r="Z219" i="7"/>
  <c r="T219" i="7"/>
  <c r="O219" i="7"/>
  <c r="J219" i="7"/>
  <c r="AN179" i="7"/>
  <c r="AJ179" i="7"/>
  <c r="AF179" i="7"/>
  <c r="AB179" i="7"/>
  <c r="X179" i="7"/>
  <c r="T179" i="7"/>
  <c r="P179" i="7"/>
  <c r="L179" i="7"/>
  <c r="H179" i="7"/>
  <c r="D179" i="7"/>
  <c r="AN219" i="7"/>
  <c r="AI219" i="7"/>
  <c r="AD219" i="7"/>
  <c r="X219" i="7"/>
  <c r="S219" i="7"/>
  <c r="N219" i="7"/>
  <c r="H219" i="7"/>
  <c r="C219" i="7"/>
  <c r="AP179" i="7"/>
  <c r="AL179" i="7"/>
  <c r="AH179" i="7"/>
  <c r="AD179" i="7"/>
  <c r="Z179" i="7"/>
  <c r="V179" i="7"/>
  <c r="R179" i="7"/>
  <c r="N179" i="7"/>
  <c r="J179" i="7"/>
  <c r="F179" i="7"/>
  <c r="AM179" i="7"/>
  <c r="AI179" i="7"/>
  <c r="AE179" i="7"/>
  <c r="AA179" i="7"/>
  <c r="W179" i="7"/>
  <c r="S179" i="7"/>
  <c r="O179" i="7"/>
  <c r="K179" i="7"/>
  <c r="G179" i="7"/>
  <c r="AO219" i="7"/>
  <c r="AK219" i="7"/>
  <c r="AG219" i="7"/>
  <c r="AC219" i="7"/>
  <c r="Y219" i="7"/>
  <c r="U219" i="7"/>
  <c r="Q219" i="7"/>
  <c r="M219" i="7"/>
  <c r="I219" i="7"/>
  <c r="B21" i="7" a="1"/>
  <c r="C21" i="7" s="1"/>
  <c r="B20" i="7" a="1"/>
  <c r="C20" i="7" s="1"/>
  <c r="B587" i="7" l="1"/>
  <c r="B585" i="7" s="1"/>
  <c r="B80" i="7" s="1"/>
  <c r="C12" i="7"/>
  <c r="C13" i="7" s="1"/>
  <c r="C14" i="7" s="1"/>
  <c r="C15" i="7" s="1"/>
  <c r="V21" i="7"/>
  <c r="V12" i="7" s="1"/>
  <c r="V13" i="7" s="1"/>
  <c r="V14" i="7" s="1"/>
  <c r="AG21" i="7"/>
  <c r="AG12" i="7" s="1"/>
  <c r="AG13" i="7" s="1"/>
  <c r="AG14" i="7" s="1"/>
  <c r="AD20" i="7"/>
  <c r="N20" i="7"/>
  <c r="M21" i="7"/>
  <c r="M12" i="7" s="1"/>
  <c r="M13" i="7" s="1"/>
  <c r="M14" i="7" s="1"/>
  <c r="AP20" i="7"/>
  <c r="Z20" i="7"/>
  <c r="J20" i="7"/>
  <c r="AO21" i="7"/>
  <c r="AO12" i="7" s="1"/>
  <c r="AO13" i="7" s="1"/>
  <c r="AO14" i="7" s="1"/>
  <c r="AD21" i="7"/>
  <c r="AD12" i="7" s="1"/>
  <c r="AD13" i="7" s="1"/>
  <c r="AD14" i="7" s="1"/>
  <c r="U21" i="7"/>
  <c r="U12" i="7" s="1"/>
  <c r="U13" i="7" s="1"/>
  <c r="U14" i="7" s="1"/>
  <c r="I21" i="7"/>
  <c r="I12" i="7" s="1"/>
  <c r="I13" i="7" s="1"/>
  <c r="I14" i="7" s="1"/>
  <c r="AL20" i="7"/>
  <c r="V20" i="7"/>
  <c r="F20" i="7"/>
  <c r="AL21" i="7"/>
  <c r="AL12" i="7" s="1"/>
  <c r="AL13" i="7" s="1"/>
  <c r="AL14" i="7" s="1"/>
  <c r="AC21" i="7"/>
  <c r="AC12" i="7" s="1"/>
  <c r="AC13" i="7" s="1"/>
  <c r="AC14" i="7" s="1"/>
  <c r="Q21" i="7"/>
  <c r="Q12" i="7" s="1"/>
  <c r="Q13" i="7" s="1"/>
  <c r="Q14" i="7" s="1"/>
  <c r="F21" i="7"/>
  <c r="F12" i="7" s="1"/>
  <c r="F13" i="7" s="1"/>
  <c r="F14" i="7" s="1"/>
  <c r="AH20" i="7"/>
  <c r="R20" i="7"/>
  <c r="B20" i="7"/>
  <c r="AK21" i="7"/>
  <c r="AK12" i="7" s="1"/>
  <c r="AK13" i="7" s="1"/>
  <c r="AK14" i="7" s="1"/>
  <c r="Y21" i="7"/>
  <c r="Y12" i="7" s="1"/>
  <c r="Y13" i="7" s="1"/>
  <c r="Y14" i="7" s="1"/>
  <c r="N21" i="7"/>
  <c r="N12" i="7" s="1"/>
  <c r="N13" i="7" s="1"/>
  <c r="N14" i="7" s="1"/>
  <c r="E21" i="7"/>
  <c r="E12" i="7" s="1"/>
  <c r="E13" i="7" s="1"/>
  <c r="E14" i="7" s="1"/>
  <c r="AN20" i="7"/>
  <c r="AJ20" i="7"/>
  <c r="AF20" i="7"/>
  <c r="AB20" i="7"/>
  <c r="X20" i="7"/>
  <c r="T20" i="7"/>
  <c r="P20" i="7"/>
  <c r="L20" i="7"/>
  <c r="H20" i="7"/>
  <c r="D20" i="7"/>
  <c r="AP21" i="7"/>
  <c r="AP12" i="7" s="1"/>
  <c r="AP13" i="7" s="1"/>
  <c r="AP14" i="7" s="1"/>
  <c r="AH21" i="7"/>
  <c r="AH12" i="7" s="1"/>
  <c r="AH13" i="7" s="1"/>
  <c r="AH14" i="7" s="1"/>
  <c r="Z21" i="7"/>
  <c r="Z12" i="7" s="1"/>
  <c r="Z13" i="7" s="1"/>
  <c r="Z14" i="7" s="1"/>
  <c r="R21" i="7"/>
  <c r="R12" i="7" s="1"/>
  <c r="R13" i="7" s="1"/>
  <c r="R14" i="7" s="1"/>
  <c r="J21" i="7"/>
  <c r="J12" i="7" s="1"/>
  <c r="J13" i="7" s="1"/>
  <c r="J14" i="7" s="1"/>
  <c r="B21" i="7"/>
  <c r="B12" i="7" s="1"/>
  <c r="B13" i="7" s="1"/>
  <c r="AO20" i="7"/>
  <c r="AK20" i="7"/>
  <c r="AG20" i="7"/>
  <c r="AC20" i="7"/>
  <c r="Y20" i="7"/>
  <c r="U20" i="7"/>
  <c r="Q20" i="7"/>
  <c r="M20" i="7"/>
  <c r="I20" i="7"/>
  <c r="E20" i="7"/>
  <c r="AM20" i="7"/>
  <c r="AI20" i="7"/>
  <c r="AE20" i="7"/>
  <c r="AA20" i="7"/>
  <c r="W20" i="7"/>
  <c r="S20" i="7"/>
  <c r="O20" i="7"/>
  <c r="K20" i="7"/>
  <c r="G20" i="7"/>
  <c r="AN21" i="7"/>
  <c r="AN12" i="7" s="1"/>
  <c r="AN13" i="7" s="1"/>
  <c r="AN14" i="7" s="1"/>
  <c r="AJ21" i="7"/>
  <c r="AJ12" i="7" s="1"/>
  <c r="AJ13" i="7" s="1"/>
  <c r="AJ14" i="7" s="1"/>
  <c r="AF21" i="7"/>
  <c r="AF12" i="7" s="1"/>
  <c r="AF13" i="7" s="1"/>
  <c r="AF14" i="7" s="1"/>
  <c r="AB21" i="7"/>
  <c r="AB12" i="7" s="1"/>
  <c r="AB13" i="7" s="1"/>
  <c r="AB14" i="7" s="1"/>
  <c r="X21" i="7"/>
  <c r="X12" i="7" s="1"/>
  <c r="X13" i="7" s="1"/>
  <c r="X14" i="7" s="1"/>
  <c r="T21" i="7"/>
  <c r="T12" i="7" s="1"/>
  <c r="T13" i="7" s="1"/>
  <c r="T14" i="7" s="1"/>
  <c r="P21" i="7"/>
  <c r="P12" i="7" s="1"/>
  <c r="P13" i="7" s="1"/>
  <c r="P14" i="7" s="1"/>
  <c r="L21" i="7"/>
  <c r="L12" i="7" s="1"/>
  <c r="L13" i="7" s="1"/>
  <c r="L14" i="7" s="1"/>
  <c r="H21" i="7"/>
  <c r="H12" i="7" s="1"/>
  <c r="H13" i="7" s="1"/>
  <c r="H14" i="7" s="1"/>
  <c r="D21" i="7"/>
  <c r="D12" i="7" s="1"/>
  <c r="D13" i="7" s="1"/>
  <c r="D14" i="7" s="1"/>
  <c r="AM21" i="7"/>
  <c r="AM12" i="7" s="1"/>
  <c r="AM13" i="7" s="1"/>
  <c r="AM14" i="7" s="1"/>
  <c r="AI21" i="7"/>
  <c r="AI12" i="7" s="1"/>
  <c r="AI13" i="7" s="1"/>
  <c r="AI14" i="7" s="1"/>
  <c r="AE21" i="7"/>
  <c r="AE12" i="7" s="1"/>
  <c r="AE13" i="7" s="1"/>
  <c r="AE14" i="7" s="1"/>
  <c r="AA21" i="7"/>
  <c r="AA12" i="7" s="1"/>
  <c r="AA13" i="7" s="1"/>
  <c r="AA14" i="7" s="1"/>
  <c r="W21" i="7"/>
  <c r="W12" i="7" s="1"/>
  <c r="W13" i="7" s="1"/>
  <c r="W14" i="7" s="1"/>
  <c r="S21" i="7"/>
  <c r="S12" i="7" s="1"/>
  <c r="S13" i="7" s="1"/>
  <c r="S14" i="7" s="1"/>
  <c r="O21" i="7"/>
  <c r="O12" i="7" s="1"/>
  <c r="O13" i="7" s="1"/>
  <c r="O14" i="7" s="1"/>
  <c r="K21" i="7"/>
  <c r="K12" i="7" s="1"/>
  <c r="K13" i="7" s="1"/>
  <c r="K14" i="7" s="1"/>
  <c r="G21" i="7"/>
  <c r="G12" i="7" s="1"/>
  <c r="G13" i="7" s="1"/>
  <c r="G14" i="7" s="1"/>
  <c r="B14" i="7" l="1"/>
  <c r="F14" i="1"/>
  <c r="D15" i="7"/>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F587" i="7"/>
  <c r="G133" i="7"/>
  <c r="AL587" i="7"/>
  <c r="AM133" i="7"/>
  <c r="AE587" i="7"/>
  <c r="AF133" i="7"/>
  <c r="Q587" i="7"/>
  <c r="R133" i="7"/>
  <c r="X587" i="7"/>
  <c r="Y133" i="7"/>
  <c r="AK587" i="7"/>
  <c r="AL133" i="7"/>
  <c r="J587" i="7"/>
  <c r="K133" i="7"/>
  <c r="C587" i="7"/>
  <c r="D133" i="7"/>
  <c r="AI587" i="7"/>
  <c r="AJ133" i="7"/>
  <c r="Y587" i="7"/>
  <c r="Z133" i="7"/>
  <c r="AJ587" i="7"/>
  <c r="AK133" i="7"/>
  <c r="AO587" i="7"/>
  <c r="AP133" i="7"/>
  <c r="L587" i="7"/>
  <c r="M133" i="7"/>
  <c r="N587" i="7"/>
  <c r="O133" i="7"/>
  <c r="H587" i="7"/>
  <c r="I133" i="7"/>
  <c r="G587" i="7"/>
  <c r="H133" i="7"/>
  <c r="AM587" i="7"/>
  <c r="AN133" i="7"/>
  <c r="AG587" i="7"/>
  <c r="AH133" i="7"/>
  <c r="R587" i="7"/>
  <c r="S133" i="7"/>
  <c r="K587" i="7"/>
  <c r="L133" i="7"/>
  <c r="V587" i="7"/>
  <c r="W133" i="7"/>
  <c r="O587" i="7"/>
  <c r="P133" i="7"/>
  <c r="Z587" i="7"/>
  <c r="AA133" i="7"/>
  <c r="S587" i="7"/>
  <c r="T133" i="7"/>
  <c r="E587" i="7"/>
  <c r="F133" i="7"/>
  <c r="T587" i="7"/>
  <c r="U133" i="7"/>
  <c r="AD587" i="7"/>
  <c r="AE133" i="7"/>
  <c r="W587" i="7"/>
  <c r="X133" i="7"/>
  <c r="D587" i="7"/>
  <c r="E133" i="7"/>
  <c r="P587" i="7"/>
  <c r="Q133" i="7"/>
  <c r="AC587" i="7"/>
  <c r="AD133" i="7"/>
  <c r="AF587" i="7"/>
  <c r="AG133" i="7"/>
  <c r="AH587" i="7"/>
  <c r="AI133" i="7"/>
  <c r="AA587" i="7"/>
  <c r="AB133" i="7"/>
  <c r="I587" i="7"/>
  <c r="J133" i="7"/>
  <c r="M587" i="7"/>
  <c r="N133" i="7"/>
  <c r="AB587" i="7"/>
  <c r="AC133" i="7"/>
  <c r="AN587" i="7"/>
  <c r="AO133" i="7"/>
  <c r="U587" i="7"/>
  <c r="V133" i="7"/>
  <c r="D147" i="1"/>
  <c r="E147" i="1" l="1"/>
  <c r="E174" i="1" s="1"/>
  <c r="E176" i="1" s="1"/>
  <c r="D174" i="1"/>
  <c r="D176" i="1" s="1"/>
  <c r="F147" i="1"/>
  <c r="B561" i="7"/>
  <c r="G147" i="1" l="1"/>
  <c r="F174" i="1"/>
  <c r="F176" i="1" s="1"/>
  <c r="B5" i="7" a="1"/>
  <c r="B71" i="7"/>
  <c r="H147" i="1" l="1"/>
  <c r="G174" i="1"/>
  <c r="G176" i="1" s="1"/>
  <c r="C5" i="7"/>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0" i="7"/>
  <c r="I147" i="1" l="1"/>
  <c r="H174" i="1"/>
  <c r="H176" i="1" s="1"/>
  <c r="P231" i="7"/>
  <c r="P230" i="7"/>
  <c r="P229" i="7"/>
  <c r="P228" i="7"/>
  <c r="P227" i="7"/>
  <c r="P226" i="7"/>
  <c r="P364" i="7"/>
  <c r="P363" i="7"/>
  <c r="P362" i="7"/>
  <c r="P361" i="7"/>
  <c r="J147" i="1" l="1"/>
  <c r="I174" i="1"/>
  <c r="I176" i="1" s="1"/>
  <c r="M359" i="7"/>
  <c r="B385" i="7"/>
  <c r="B384" i="7"/>
  <c r="B382" i="7"/>
  <c r="B249" i="7"/>
  <c r="B379" i="7"/>
  <c r="B378" i="7"/>
  <c r="B377" i="7"/>
  <c r="B376" i="7"/>
  <c r="B246" i="7"/>
  <c r="B245" i="7"/>
  <c r="B244" i="7"/>
  <c r="B252" i="7"/>
  <c r="B251" i="7"/>
  <c r="K147" i="1" l="1"/>
  <c r="J174" i="1"/>
  <c r="J176" i="1" s="1"/>
  <c r="X19" i="7"/>
  <c r="S19" i="7"/>
  <c r="N19" i="7"/>
  <c r="H19" i="7"/>
  <c r="C19" i="7"/>
  <c r="W19" i="7"/>
  <c r="R19" i="7"/>
  <c r="L19" i="7"/>
  <c r="G19" i="7"/>
  <c r="AL19" i="7"/>
  <c r="AA19" i="7"/>
  <c r="V19" i="7"/>
  <c r="P19" i="7"/>
  <c r="K19" i="7"/>
  <c r="F19" i="7"/>
  <c r="AP19" i="7"/>
  <c r="Z19" i="7"/>
  <c r="T19" i="7"/>
  <c r="O19" i="7"/>
  <c r="J19" i="7"/>
  <c r="D19" i="7"/>
  <c r="F9" i="1"/>
  <c r="Y19" i="7"/>
  <c r="U19" i="7"/>
  <c r="Q19" i="7"/>
  <c r="M19" i="7"/>
  <c r="I19" i="7"/>
  <c r="E19" i="7"/>
  <c r="L147" i="1" l="1"/>
  <c r="K174" i="1"/>
  <c r="K176" i="1" s="1"/>
  <c r="AK19" i="7"/>
  <c r="AK134" i="7"/>
  <c r="AP134" i="7"/>
  <c r="AB19" i="7"/>
  <c r="AB134" i="7"/>
  <c r="AD19" i="7"/>
  <c r="AD134" i="7"/>
  <c r="AO19" i="7"/>
  <c r="AO134" i="7"/>
  <c r="AH19" i="7"/>
  <c r="AH134" i="7"/>
  <c r="AI19" i="7"/>
  <c r="AI134" i="7"/>
  <c r="AC19" i="7"/>
  <c r="AC134" i="7"/>
  <c r="AE19" i="7"/>
  <c r="AE134" i="7"/>
  <c r="AF19" i="7"/>
  <c r="AF134" i="7"/>
  <c r="AM19" i="7"/>
  <c r="AM134" i="7"/>
  <c r="AN19" i="7"/>
  <c r="AN134" i="7"/>
  <c r="AG19" i="7"/>
  <c r="AG134" i="7"/>
  <c r="AJ19" i="7"/>
  <c r="AJ134" i="7"/>
  <c r="AL134" i="7"/>
  <c r="B593" i="7"/>
  <c r="B81" i="7"/>
  <c r="M147" i="1" l="1"/>
  <c r="L174" i="1"/>
  <c r="L176" i="1" s="1"/>
  <c r="F10" i="1"/>
  <c r="B72" i="7"/>
  <c r="B69" i="7"/>
  <c r="N147" i="1" l="1"/>
  <c r="M174" i="1"/>
  <c r="M176" i="1" s="1"/>
  <c r="P232" i="7"/>
  <c r="C145" i="1"/>
  <c r="G85" i="1"/>
  <c r="G84" i="1"/>
  <c r="G83" i="1"/>
  <c r="G82" i="1"/>
  <c r="G81" i="1"/>
  <c r="O147" i="1" l="1"/>
  <c r="N174" i="1"/>
  <c r="N176" i="1" s="1"/>
  <c r="B363" i="7"/>
  <c r="B231" i="7"/>
  <c r="B362" i="7"/>
  <c r="B230" i="7"/>
  <c r="B229" i="7"/>
  <c r="B360" i="7"/>
  <c r="B228" i="7"/>
  <c r="B359" i="7"/>
  <c r="B227" i="7"/>
  <c r="B226" i="7"/>
  <c r="B361" i="7"/>
  <c r="B364" i="7"/>
  <c r="C144" i="1"/>
  <c r="H81" i="1"/>
  <c r="I81" i="1" s="1"/>
  <c r="H83" i="1"/>
  <c r="I83" i="1" s="1"/>
  <c r="H84" i="1"/>
  <c r="I84" i="1" s="1"/>
  <c r="H85" i="1"/>
  <c r="I85" i="1" s="1"/>
  <c r="H82" i="1"/>
  <c r="I82" i="1" s="1"/>
  <c r="G86" i="1"/>
  <c r="P147" i="1" l="1"/>
  <c r="O174" i="1"/>
  <c r="O176" i="1" s="1"/>
  <c r="B365" i="7"/>
  <c r="H86" i="1"/>
  <c r="I86" i="1"/>
  <c r="B73" i="7" s="1"/>
  <c r="C44" i="1"/>
  <c r="Q147" i="1" l="1"/>
  <c r="P174" i="1"/>
  <c r="P176" i="1" s="1"/>
  <c r="B265" i="7"/>
  <c r="G42" i="4"/>
  <c r="G3" i="4"/>
  <c r="R147" i="1" l="1"/>
  <c r="Q174" i="1"/>
  <c r="Q176" i="1" s="1"/>
  <c r="C519" i="7"/>
  <c r="C165" i="7" s="1"/>
  <c r="C520" i="7"/>
  <c r="C521" i="7"/>
  <c r="C167" i="7" s="1"/>
  <c r="C522" i="7"/>
  <c r="C512" i="7"/>
  <c r="B243" i="7" s="1"/>
  <c r="C513" i="7"/>
  <c r="C514" i="7"/>
  <c r="C161" i="7" s="1"/>
  <c r="C515" i="7"/>
  <c r="S147" i="1" l="1"/>
  <c r="R174" i="1"/>
  <c r="R176" i="1" s="1"/>
  <c r="B250" i="7"/>
  <c r="B253" i="7" s="1"/>
  <c r="B383" i="7"/>
  <c r="C516" i="7"/>
  <c r="C523" i="7"/>
  <c r="B75" i="7" s="1"/>
  <c r="C160" i="7"/>
  <c r="C162" i="7"/>
  <c r="C166" i="7"/>
  <c r="C168" i="7"/>
  <c r="C199" i="7"/>
  <c r="C201" i="7"/>
  <c r="C205" i="7"/>
  <c r="C207" i="7"/>
  <c r="C159" i="7"/>
  <c r="C200" i="7"/>
  <c r="C202" i="7"/>
  <c r="C206" i="7"/>
  <c r="C208" i="7"/>
  <c r="T147" i="1" l="1"/>
  <c r="S174" i="1"/>
  <c r="S176" i="1" s="1"/>
  <c r="B95" i="7"/>
  <c r="C209" i="7"/>
  <c r="C57" i="1"/>
  <c r="C52" i="1"/>
  <c r="U147" i="1" l="1"/>
  <c r="T174" i="1"/>
  <c r="T176" i="1" s="1"/>
  <c r="B373" i="7"/>
  <c r="B372" i="7"/>
  <c r="B371" i="7"/>
  <c r="B370" i="7"/>
  <c r="B240" i="7"/>
  <c r="B239" i="7"/>
  <c r="B238" i="7"/>
  <c r="B237"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47" i="1" l="1"/>
  <c r="U174" i="1"/>
  <c r="U176" i="1" s="1"/>
  <c r="C2" i="7"/>
  <c r="W147" i="1" l="1"/>
  <c r="V174" i="1"/>
  <c r="V176" i="1" s="1"/>
  <c r="C586" i="7"/>
  <c r="C565" i="7"/>
  <c r="C566" i="7"/>
  <c r="C568" i="7"/>
  <c r="C499" i="7"/>
  <c r="C493" i="7"/>
  <c r="C539" i="7"/>
  <c r="C535" i="7"/>
  <c r="C531" i="7"/>
  <c r="C527" i="7"/>
  <c r="C38" i="7"/>
  <c r="C42" i="7"/>
  <c r="C35" i="7"/>
  <c r="C556" i="7"/>
  <c r="D556" i="7" s="1"/>
  <c r="C46" i="7"/>
  <c r="C45" i="7"/>
  <c r="C47" i="7"/>
  <c r="C133" i="7"/>
  <c r="C31" i="7"/>
  <c r="C48" i="7" s="1"/>
  <c r="C661" i="7"/>
  <c r="C629" i="7"/>
  <c r="C597" i="7"/>
  <c r="C28" i="7"/>
  <c r="C49" i="7"/>
  <c r="D2" i="7"/>
  <c r="X147" i="1" l="1"/>
  <c r="W174" i="1"/>
  <c r="W176" i="1" s="1"/>
  <c r="D586" i="7"/>
  <c r="D565" i="7"/>
  <c r="D566" i="7"/>
  <c r="D568" i="7"/>
  <c r="D539" i="7"/>
  <c r="D535" i="7"/>
  <c r="D531" i="7"/>
  <c r="D527" i="7"/>
  <c r="D499" i="7"/>
  <c r="D493" i="7"/>
  <c r="D38" i="7"/>
  <c r="D42" i="7"/>
  <c r="D35" i="7"/>
  <c r="E556" i="7"/>
  <c r="D47" i="7"/>
  <c r="D46" i="7"/>
  <c r="D45" i="7"/>
  <c r="D31" i="7"/>
  <c r="D48" i="7" s="1"/>
  <c r="D661" i="7"/>
  <c r="D629" i="7"/>
  <c r="D597" i="7"/>
  <c r="D28" i="7"/>
  <c r="D49" i="7"/>
  <c r="E2" i="7"/>
  <c r="Y147" i="1" l="1"/>
  <c r="X174" i="1"/>
  <c r="X176" i="1" s="1"/>
  <c r="E586" i="7"/>
  <c r="E565" i="7"/>
  <c r="E566" i="7"/>
  <c r="E568" i="7"/>
  <c r="E499" i="7"/>
  <c r="E493" i="7"/>
  <c r="E539" i="7"/>
  <c r="E535" i="7"/>
  <c r="E531" i="7"/>
  <c r="E527" i="7"/>
  <c r="E38" i="7"/>
  <c r="E42" i="7"/>
  <c r="E35" i="7"/>
  <c r="F556" i="7"/>
  <c r="E47" i="7"/>
  <c r="E46" i="7"/>
  <c r="E45" i="7"/>
  <c r="E31" i="7"/>
  <c r="E48" i="7" s="1"/>
  <c r="E661" i="7"/>
  <c r="E629" i="7"/>
  <c r="E597" i="7"/>
  <c r="E49" i="7"/>
  <c r="E28" i="7"/>
  <c r="F2" i="7"/>
  <c r="D94" i="1"/>
  <c r="D96" i="1"/>
  <c r="D95" i="1"/>
  <c r="Z147" i="1" l="1"/>
  <c r="Y174" i="1"/>
  <c r="Y176" i="1" s="1"/>
  <c r="F586" i="7"/>
  <c r="F565" i="7"/>
  <c r="F566" i="7"/>
  <c r="F568" i="7"/>
  <c r="F493" i="7"/>
  <c r="F539" i="7"/>
  <c r="F535" i="7"/>
  <c r="F531" i="7"/>
  <c r="F527" i="7"/>
  <c r="F499" i="7"/>
  <c r="F38" i="7"/>
  <c r="F42" i="7"/>
  <c r="F35" i="7"/>
  <c r="G556" i="7"/>
  <c r="F47" i="7"/>
  <c r="F46" i="7"/>
  <c r="F45" i="7"/>
  <c r="F31" i="7"/>
  <c r="F48" i="7" s="1"/>
  <c r="F629" i="7"/>
  <c r="F661" i="7"/>
  <c r="F597" i="7"/>
  <c r="F49" i="7"/>
  <c r="F28" i="7"/>
  <c r="G2" i="7"/>
  <c r="AP581" i="7"/>
  <c r="AA147" i="1" l="1"/>
  <c r="Z174" i="1"/>
  <c r="Z176" i="1" s="1"/>
  <c r="G586" i="7"/>
  <c r="G565" i="7"/>
  <c r="G566" i="7"/>
  <c r="G568" i="7"/>
  <c r="G499" i="7"/>
  <c r="G493" i="7"/>
  <c r="G531" i="7"/>
  <c r="G539" i="7"/>
  <c r="G535" i="7"/>
  <c r="G527" i="7"/>
  <c r="G38" i="7"/>
  <c r="G42" i="7"/>
  <c r="G35" i="7"/>
  <c r="H556" i="7"/>
  <c r="G47" i="7"/>
  <c r="G46" i="7"/>
  <c r="G45" i="7"/>
  <c r="G31" i="7"/>
  <c r="G48" i="7" s="1"/>
  <c r="G661" i="7"/>
  <c r="G629" i="7"/>
  <c r="G597" i="7"/>
  <c r="G28" i="7"/>
  <c r="G49" i="7"/>
  <c r="H2"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188" i="7"/>
  <c r="G360" i="7"/>
  <c r="G361" i="7"/>
  <c r="G362" i="7"/>
  <c r="G363" i="7"/>
  <c r="G364" i="7"/>
  <c r="G228" i="7"/>
  <c r="G229" i="7"/>
  <c r="G230" i="7"/>
  <c r="G231" i="7"/>
  <c r="G227" i="7"/>
  <c r="AB147" i="1" l="1"/>
  <c r="AA174" i="1"/>
  <c r="AA176" i="1" s="1"/>
  <c r="H586" i="7"/>
  <c r="H565" i="7"/>
  <c r="H566" i="7"/>
  <c r="H568" i="7"/>
  <c r="H531" i="7"/>
  <c r="H499" i="7"/>
  <c r="H493" i="7"/>
  <c r="H539" i="7"/>
  <c r="H535" i="7"/>
  <c r="H527" i="7"/>
  <c r="H38" i="7"/>
  <c r="H42" i="7"/>
  <c r="H35" i="7"/>
  <c r="I556" i="7"/>
  <c r="H47" i="7"/>
  <c r="H46" i="7"/>
  <c r="H45" i="7"/>
  <c r="H31" i="7"/>
  <c r="H48" i="7" s="1"/>
  <c r="H661" i="7"/>
  <c r="H597" i="7"/>
  <c r="H629" i="7"/>
  <c r="H28" i="7"/>
  <c r="H49" i="7"/>
  <c r="I2" i="7"/>
  <c r="A674" i="7"/>
  <c r="A675" i="7" s="1"/>
  <c r="A676" i="7" s="1"/>
  <c r="A677" i="7" s="1"/>
  <c r="A678" i="7" s="1"/>
  <c r="A679" i="7" s="1"/>
  <c r="A680" i="7" s="1"/>
  <c r="A681" i="7" s="1"/>
  <c r="A682" i="7" s="1"/>
  <c r="A662" i="7"/>
  <c r="H662" i="7" s="1"/>
  <c r="B657" i="7"/>
  <c r="C654" i="7" s="1"/>
  <c r="A642" i="7"/>
  <c r="A643" i="7" s="1"/>
  <c r="A644" i="7" s="1"/>
  <c r="A645" i="7" s="1"/>
  <c r="A646" i="7" s="1"/>
  <c r="A647" i="7" s="1"/>
  <c r="A648" i="7" s="1"/>
  <c r="A649" i="7" s="1"/>
  <c r="A650" i="7" s="1"/>
  <c r="A630" i="7"/>
  <c r="H630" i="7" s="1"/>
  <c r="B625" i="7"/>
  <c r="C622" i="7" s="1"/>
  <c r="A610" i="7"/>
  <c r="A611" i="7" s="1"/>
  <c r="A612" i="7" s="1"/>
  <c r="A613" i="7" s="1"/>
  <c r="A614" i="7" s="1"/>
  <c r="A615" i="7" s="1"/>
  <c r="A616" i="7" s="1"/>
  <c r="A617" i="7" s="1"/>
  <c r="A618" i="7" s="1"/>
  <c r="A598" i="7"/>
  <c r="H598" i="7" s="1"/>
  <c r="C590" i="7"/>
  <c r="A538" i="7"/>
  <c r="A534" i="7"/>
  <c r="A530" i="7"/>
  <c r="A526" i="7"/>
  <c r="A522" i="7"/>
  <c r="A252" i="7" s="1"/>
  <c r="A521" i="7"/>
  <c r="A251" i="7" s="1"/>
  <c r="A520" i="7"/>
  <c r="A250" i="7" s="1"/>
  <c r="A519" i="7"/>
  <c r="A249" i="7" s="1"/>
  <c r="A515" i="7"/>
  <c r="A246" i="7" s="1"/>
  <c r="A514" i="7"/>
  <c r="A245" i="7" s="1"/>
  <c r="A513" i="7"/>
  <c r="A244" i="7" s="1"/>
  <c r="A512" i="7"/>
  <c r="A243" i="7" s="1"/>
  <c r="A511" i="7"/>
  <c r="A242" i="7" s="1"/>
  <c r="C509" i="7"/>
  <c r="A509" i="7"/>
  <c r="A240" i="7" s="1"/>
  <c r="C508" i="7"/>
  <c r="A508" i="7"/>
  <c r="A239" i="7" s="1"/>
  <c r="C507" i="7"/>
  <c r="A507" i="7"/>
  <c r="A238" i="7" s="1"/>
  <c r="C506" i="7"/>
  <c r="A506" i="7"/>
  <c r="A237" i="7" s="1"/>
  <c r="A505" i="7"/>
  <c r="A236" i="7" s="1"/>
  <c r="K365" i="7"/>
  <c r="K232" i="7"/>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A427" i="7"/>
  <c r="A428" i="7" s="1"/>
  <c r="A429" i="7" s="1"/>
  <c r="A430" i="7" s="1"/>
  <c r="A431" i="7" s="1"/>
  <c r="A432" i="7" s="1"/>
  <c r="A433" i="7" s="1"/>
  <c r="A434" i="7" s="1"/>
  <c r="A435" i="7" s="1"/>
  <c r="A415" i="7"/>
  <c r="A416" i="7" s="1"/>
  <c r="A417" i="7" s="1"/>
  <c r="A418" i="7" s="1"/>
  <c r="A419" i="7" s="1"/>
  <c r="A420" i="7" s="1"/>
  <c r="A421" i="7" s="1"/>
  <c r="A422" i="7" s="1"/>
  <c r="A423" i="7" s="1"/>
  <c r="B409" i="7"/>
  <c r="B408" i="7"/>
  <c r="A387" i="7"/>
  <c r="A345" i="7"/>
  <c r="A346" i="7" s="1"/>
  <c r="A347" i="7" s="1"/>
  <c r="A348" i="7" s="1"/>
  <c r="A349" i="7" s="1"/>
  <c r="A350" i="7" s="1"/>
  <c r="A351" i="7" s="1"/>
  <c r="A352" i="7" s="1"/>
  <c r="A353" i="7" s="1"/>
  <c r="A333" i="7"/>
  <c r="A334" i="7" s="1"/>
  <c r="A335" i="7" s="1"/>
  <c r="A336" i="7" s="1"/>
  <c r="A337" i="7" s="1"/>
  <c r="A338" i="7" s="1"/>
  <c r="A339" i="7" s="1"/>
  <c r="A340" i="7" s="1"/>
  <c r="A341" i="7" s="1"/>
  <c r="A319" i="7"/>
  <c r="A320" i="7" s="1"/>
  <c r="A321" i="7" s="1"/>
  <c r="A322" i="7" s="1"/>
  <c r="A323" i="7" s="1"/>
  <c r="A324" i="7" s="1"/>
  <c r="A325" i="7" s="1"/>
  <c r="A326" i="7" s="1"/>
  <c r="A327" i="7" s="1"/>
  <c r="A307" i="7"/>
  <c r="A308" i="7" s="1"/>
  <c r="A309" i="7" s="1"/>
  <c r="A310" i="7" s="1"/>
  <c r="A311" i="7" s="1"/>
  <c r="A312" i="7" s="1"/>
  <c r="A313" i="7" s="1"/>
  <c r="A314" i="7" s="1"/>
  <c r="A315" i="7" s="1"/>
  <c r="A293" i="7"/>
  <c r="A294" i="7" s="1"/>
  <c r="A295" i="7" s="1"/>
  <c r="A296" i="7" s="1"/>
  <c r="A297" i="7" s="1"/>
  <c r="A298" i="7" s="1"/>
  <c r="A299" i="7" s="1"/>
  <c r="A300" i="7" s="1"/>
  <c r="A301" i="7" s="1"/>
  <c r="A282" i="7"/>
  <c r="A283" i="7" s="1"/>
  <c r="A284" i="7" s="1"/>
  <c r="A285" i="7" s="1"/>
  <c r="A286" i="7" s="1"/>
  <c r="A287" i="7" s="1"/>
  <c r="A288" i="7" s="1"/>
  <c r="A289" i="7" s="1"/>
  <c r="A290" i="7" s="1"/>
  <c r="B276" i="7"/>
  <c r="B275" i="7"/>
  <c r="A253" i="7"/>
  <c r="A248" i="7"/>
  <c r="A247" i="7"/>
  <c r="A241" i="7"/>
  <c r="A235" i="7"/>
  <c r="A231" i="7"/>
  <c r="A364" i="7" s="1"/>
  <c r="A230" i="7"/>
  <c r="A363" i="7" s="1"/>
  <c r="A229" i="7"/>
  <c r="A362" i="7" s="1"/>
  <c r="A228" i="7"/>
  <c r="A361" i="7" s="1"/>
  <c r="A227" i="7"/>
  <c r="A360" i="7" s="1"/>
  <c r="A226" i="7"/>
  <c r="A359" i="7" s="1"/>
  <c r="A210" i="7"/>
  <c r="A204" i="7"/>
  <c r="A198" i="7"/>
  <c r="A192" i="7"/>
  <c r="A191" i="7"/>
  <c r="A170" i="7"/>
  <c r="A164" i="7"/>
  <c r="A158" i="7"/>
  <c r="A152" i="7"/>
  <c r="A151" i="7"/>
  <c r="B119" i="7"/>
  <c r="B118" i="7"/>
  <c r="B115" i="7"/>
  <c r="B11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E104" i="7"/>
  <c r="D104" i="7"/>
  <c r="C104" i="7"/>
  <c r="B88" i="7"/>
  <c r="B87" i="7"/>
  <c r="B86" i="7"/>
  <c r="B83" i="7"/>
  <c r="B82" i="7"/>
  <c r="B65" i="7"/>
  <c r="A61" i="7"/>
  <c r="A60" i="7"/>
  <c r="A59" i="7"/>
  <c r="A58" i="7"/>
  <c r="AC147" i="1" l="1"/>
  <c r="AB174" i="1"/>
  <c r="AB176" i="1" s="1"/>
  <c r="I586" i="7"/>
  <c r="I565" i="7"/>
  <c r="I566" i="7"/>
  <c r="I568" i="7"/>
  <c r="I499" i="7"/>
  <c r="I493" i="7"/>
  <c r="I539" i="7"/>
  <c r="I535" i="7"/>
  <c r="I531" i="7"/>
  <c r="I527" i="7"/>
  <c r="I38" i="7"/>
  <c r="I42" i="7"/>
  <c r="I35" i="7"/>
  <c r="J556" i="7"/>
  <c r="I47" i="7"/>
  <c r="I46" i="7"/>
  <c r="I45" i="7"/>
  <c r="I31" i="7"/>
  <c r="I48" i="7" s="1"/>
  <c r="A663" i="7"/>
  <c r="C675" i="7" s="1"/>
  <c r="C662" i="7"/>
  <c r="C333" i="7" s="1"/>
  <c r="D662" i="7"/>
  <c r="E662" i="7"/>
  <c r="F662" i="7"/>
  <c r="G662" i="7"/>
  <c r="A599" i="7"/>
  <c r="C611" i="7" s="1"/>
  <c r="C598" i="7"/>
  <c r="D598" i="7"/>
  <c r="E598" i="7"/>
  <c r="F598" i="7"/>
  <c r="G598" i="7"/>
  <c r="A631" i="7"/>
  <c r="I631" i="7" s="1"/>
  <c r="C630" i="7"/>
  <c r="C307" i="7" s="1"/>
  <c r="D630" i="7"/>
  <c r="E630" i="7"/>
  <c r="F630" i="7"/>
  <c r="G630" i="7"/>
  <c r="I662" i="7"/>
  <c r="I661" i="7"/>
  <c r="I663" i="7"/>
  <c r="I629" i="7"/>
  <c r="I630" i="7"/>
  <c r="I597" i="7"/>
  <c r="I598" i="7"/>
  <c r="I49" i="7"/>
  <c r="I28" i="7"/>
  <c r="C193" i="7"/>
  <c r="C153" i="7"/>
  <c r="C195" i="7"/>
  <c r="C155" i="7"/>
  <c r="C194" i="7"/>
  <c r="C154" i="7"/>
  <c r="C196" i="7"/>
  <c r="C156" i="7"/>
  <c r="J2" i="7"/>
  <c r="C580" i="7"/>
  <c r="C510" i="7"/>
  <c r="B247" i="7"/>
  <c r="B241" i="7"/>
  <c r="B89" i="7"/>
  <c r="B374" i="7"/>
  <c r="B380" i="7"/>
  <c r="D610" i="7"/>
  <c r="D394" i="7"/>
  <c r="D263" i="7"/>
  <c r="C674" i="7"/>
  <c r="C332" i="7"/>
  <c r="C642" i="7"/>
  <c r="C610" i="7"/>
  <c r="C281" i="7"/>
  <c r="C500" i="7"/>
  <c r="C494" i="7"/>
  <c r="C395" i="7"/>
  <c r="C394" i="7"/>
  <c r="C393" i="7"/>
  <c r="C392" i="7"/>
  <c r="C391" i="7"/>
  <c r="C409" i="7"/>
  <c r="C276" i="7"/>
  <c r="C262" i="7"/>
  <c r="C261" i="7"/>
  <c r="C260" i="7"/>
  <c r="C259" i="7"/>
  <c r="C258" i="7"/>
  <c r="B120" i="7"/>
  <c r="C37" i="7"/>
  <c r="D37" i="7"/>
  <c r="B116" i="7"/>
  <c r="A392" i="7"/>
  <c r="A399" i="7" s="1"/>
  <c r="A394" i="7"/>
  <c r="A401" i="7" s="1"/>
  <c r="A396" i="7"/>
  <c r="A403" i="7" s="1"/>
  <c r="A369" i="7"/>
  <c r="A380" i="7"/>
  <c r="A381" i="7"/>
  <c r="A258" i="7"/>
  <c r="A265" i="7" s="1"/>
  <c r="A259" i="7"/>
  <c r="A266" i="7" s="1"/>
  <c r="A260" i="7"/>
  <c r="A267" i="7" s="1"/>
  <c r="A261" i="7"/>
  <c r="A268" i="7" s="1"/>
  <c r="A262" i="7"/>
  <c r="A269" i="7" s="1"/>
  <c r="A263" i="7"/>
  <c r="A270" i="7" s="1"/>
  <c r="A391" i="7"/>
  <c r="A398" i="7" s="1"/>
  <c r="A393" i="7"/>
  <c r="A400" i="7" s="1"/>
  <c r="A395" i="7"/>
  <c r="A402" i="7" s="1"/>
  <c r="A368" i="7"/>
  <c r="A374" i="7"/>
  <c r="A375" i="7"/>
  <c r="A386" i="7"/>
  <c r="AD147" i="1" l="1"/>
  <c r="AC174" i="1"/>
  <c r="AC176" i="1" s="1"/>
  <c r="J586" i="7"/>
  <c r="J565" i="7"/>
  <c r="J566" i="7"/>
  <c r="J568" i="7"/>
  <c r="J499" i="7"/>
  <c r="J527" i="7"/>
  <c r="J493" i="7"/>
  <c r="J539" i="7"/>
  <c r="J535" i="7"/>
  <c r="J531" i="7"/>
  <c r="J38" i="7"/>
  <c r="J42" i="7"/>
  <c r="J35" i="7"/>
  <c r="K556" i="7"/>
  <c r="B74" i="7"/>
  <c r="B76" i="7" s="1"/>
  <c r="B94" i="7"/>
  <c r="J47" i="7"/>
  <c r="J46" i="7"/>
  <c r="J45" i="7"/>
  <c r="I599" i="7"/>
  <c r="J31" i="7"/>
  <c r="J48" i="7" s="1"/>
  <c r="D365" i="7"/>
  <c r="D643" i="7"/>
  <c r="C643" i="7"/>
  <c r="C277" i="7"/>
  <c r="A600" i="7"/>
  <c r="D612" i="7" s="1"/>
  <c r="C599" i="7"/>
  <c r="C283" i="7" s="1"/>
  <c r="D599" i="7"/>
  <c r="E599" i="7"/>
  <c r="F599" i="7"/>
  <c r="G599" i="7"/>
  <c r="H599" i="7"/>
  <c r="A632" i="7"/>
  <c r="D644" i="7" s="1"/>
  <c r="C631" i="7"/>
  <c r="C308" i="7" s="1"/>
  <c r="D631" i="7"/>
  <c r="E631" i="7"/>
  <c r="F631" i="7"/>
  <c r="G631" i="7"/>
  <c r="H631" i="7"/>
  <c r="A664" i="7"/>
  <c r="J664" i="7" s="1"/>
  <c r="C663" i="7"/>
  <c r="C334" i="7" s="1"/>
  <c r="D663" i="7"/>
  <c r="E663" i="7"/>
  <c r="F663" i="7"/>
  <c r="G663" i="7"/>
  <c r="H663" i="7"/>
  <c r="J661" i="7"/>
  <c r="J632" i="7"/>
  <c r="J631" i="7"/>
  <c r="J630" i="7"/>
  <c r="J629" i="7"/>
  <c r="J663" i="7"/>
  <c r="J662" i="7"/>
  <c r="J598" i="7"/>
  <c r="J599" i="7"/>
  <c r="J597" i="7"/>
  <c r="C157" i="7"/>
  <c r="J49" i="7"/>
  <c r="J28" i="7"/>
  <c r="K2" i="7"/>
  <c r="D494" i="7"/>
  <c r="D259" i="7"/>
  <c r="D260" i="7"/>
  <c r="D391" i="7"/>
  <c r="D395" i="7"/>
  <c r="D500" i="7"/>
  <c r="D611" i="7"/>
  <c r="D306" i="7"/>
  <c r="D333" i="7"/>
  <c r="D276" i="7"/>
  <c r="D261" i="7"/>
  <c r="D392" i="7"/>
  <c r="D396" i="7"/>
  <c r="D281" i="7"/>
  <c r="D674" i="7"/>
  <c r="D39" i="7"/>
  <c r="D258" i="7"/>
  <c r="D262" i="7"/>
  <c r="D393" i="7"/>
  <c r="D409" i="7"/>
  <c r="D282" i="7"/>
  <c r="D642" i="7"/>
  <c r="D675" i="7"/>
  <c r="D580" i="7"/>
  <c r="D232" i="7"/>
  <c r="C197" i="7"/>
  <c r="C410" i="7"/>
  <c r="C306" i="7"/>
  <c r="C39" i="7"/>
  <c r="E674" i="7"/>
  <c r="E675" i="7"/>
  <c r="E643" i="7"/>
  <c r="E642" i="7"/>
  <c r="E610" i="7"/>
  <c r="E500" i="7"/>
  <c r="E396" i="7"/>
  <c r="E395" i="7"/>
  <c r="E394" i="7"/>
  <c r="E392" i="7"/>
  <c r="E391" i="7"/>
  <c r="E409" i="7"/>
  <c r="E263" i="7"/>
  <c r="E262" i="7"/>
  <c r="E261" i="7"/>
  <c r="E259" i="7"/>
  <c r="E258" i="7"/>
  <c r="E37" i="7"/>
  <c r="C467" i="7"/>
  <c r="C282" i="7"/>
  <c r="C414" i="7"/>
  <c r="C441" i="7"/>
  <c r="C466" i="7"/>
  <c r="D332" i="7"/>
  <c r="AE147" i="1" l="1"/>
  <c r="AD174" i="1"/>
  <c r="AD176" i="1" s="1"/>
  <c r="K586" i="7"/>
  <c r="K565" i="7"/>
  <c r="K566" i="7"/>
  <c r="K568" i="7"/>
  <c r="K499" i="7"/>
  <c r="K493" i="7"/>
  <c r="K539" i="7"/>
  <c r="K535" i="7"/>
  <c r="K531" i="7"/>
  <c r="K527" i="7"/>
  <c r="K38" i="7"/>
  <c r="K42" i="7"/>
  <c r="K35" i="7"/>
  <c r="L556" i="7"/>
  <c r="K46" i="7"/>
  <c r="K45" i="7"/>
  <c r="K47" i="7"/>
  <c r="D227" i="7"/>
  <c r="D228" i="7"/>
  <c r="D230" i="7"/>
  <c r="D231" i="7"/>
  <c r="D226" i="7"/>
  <c r="D229" i="7"/>
  <c r="D364" i="7"/>
  <c r="D362" i="7"/>
  <c r="D359" i="7"/>
  <c r="D360" i="7"/>
  <c r="D361" i="7"/>
  <c r="D363" i="7"/>
  <c r="D440" i="7"/>
  <c r="C416" i="7"/>
  <c r="C442" i="7"/>
  <c r="D415" i="7"/>
  <c r="C468" i="7"/>
  <c r="C440" i="7"/>
  <c r="E644" i="7"/>
  <c r="K31" i="7"/>
  <c r="K48" i="7" s="1"/>
  <c r="E612" i="7"/>
  <c r="D283" i="7"/>
  <c r="D334" i="7"/>
  <c r="D676" i="7"/>
  <c r="J600" i="7"/>
  <c r="A665" i="7"/>
  <c r="C677" i="7" s="1"/>
  <c r="C664" i="7"/>
  <c r="D664" i="7"/>
  <c r="E664" i="7"/>
  <c r="F664" i="7"/>
  <c r="G664" i="7"/>
  <c r="H664" i="7"/>
  <c r="C676" i="7"/>
  <c r="I664" i="7"/>
  <c r="A601" i="7"/>
  <c r="F613" i="7" s="1"/>
  <c r="C600" i="7"/>
  <c r="D600" i="7"/>
  <c r="E600" i="7"/>
  <c r="F600" i="7"/>
  <c r="G600" i="7"/>
  <c r="H600" i="7"/>
  <c r="I600" i="7"/>
  <c r="C612" i="7"/>
  <c r="D308" i="7"/>
  <c r="A633" i="7"/>
  <c r="K633" i="7" s="1"/>
  <c r="C632" i="7"/>
  <c r="D632" i="7"/>
  <c r="E632" i="7"/>
  <c r="F632" i="7"/>
  <c r="G632" i="7"/>
  <c r="H632" i="7"/>
  <c r="C644" i="7"/>
  <c r="C645" i="7"/>
  <c r="I632" i="7"/>
  <c r="K664" i="7"/>
  <c r="K663" i="7"/>
  <c r="K661" i="7"/>
  <c r="K632" i="7"/>
  <c r="K662" i="7"/>
  <c r="K630" i="7"/>
  <c r="K600" i="7"/>
  <c r="K598" i="7"/>
  <c r="K631" i="7"/>
  <c r="K599" i="7"/>
  <c r="K597" i="7"/>
  <c r="K629" i="7"/>
  <c r="D277" i="7"/>
  <c r="D410" i="7"/>
  <c r="K28" i="7"/>
  <c r="K49" i="7"/>
  <c r="L2" i="7"/>
  <c r="E260" i="7"/>
  <c r="E276" i="7"/>
  <c r="E393" i="7"/>
  <c r="E494" i="7"/>
  <c r="E611" i="7"/>
  <c r="E676" i="7"/>
  <c r="E308" i="7"/>
  <c r="E281" i="7"/>
  <c r="E334" i="7"/>
  <c r="E333" i="7"/>
  <c r="D307" i="7"/>
  <c r="E282" i="7"/>
  <c r="E307" i="7"/>
  <c r="F580" i="7"/>
  <c r="E580" i="7"/>
  <c r="E332" i="7"/>
  <c r="E39" i="7"/>
  <c r="D467" i="7"/>
  <c r="D466" i="7"/>
  <c r="C415" i="7"/>
  <c r="D414" i="7"/>
  <c r="F676" i="7"/>
  <c r="F675" i="7"/>
  <c r="F334" i="7"/>
  <c r="F333" i="7"/>
  <c r="F332" i="7"/>
  <c r="F644" i="7"/>
  <c r="F643" i="7"/>
  <c r="F642" i="7"/>
  <c r="F308" i="7"/>
  <c r="F307" i="7"/>
  <c r="F306" i="7"/>
  <c r="F612" i="7"/>
  <c r="F611" i="7"/>
  <c r="F610" i="7"/>
  <c r="F282" i="7"/>
  <c r="F281" i="7"/>
  <c r="F500" i="7"/>
  <c r="F494" i="7"/>
  <c r="F409" i="7"/>
  <c r="F396" i="7"/>
  <c r="F395" i="7"/>
  <c r="F394" i="7"/>
  <c r="F393" i="7"/>
  <c r="F392" i="7"/>
  <c r="F391" i="7"/>
  <c r="F263" i="7"/>
  <c r="F262" i="7"/>
  <c r="F261" i="7"/>
  <c r="F260" i="7"/>
  <c r="F259" i="7"/>
  <c r="F258" i="7"/>
  <c r="F276" i="7"/>
  <c r="F37" i="7"/>
  <c r="E277" i="7"/>
  <c r="E410" i="7"/>
  <c r="AF147" i="1" l="1"/>
  <c r="AE174" i="1"/>
  <c r="AE176" i="1" s="1"/>
  <c r="L586" i="7"/>
  <c r="L565" i="7"/>
  <c r="L566" i="7"/>
  <c r="L568" i="7"/>
  <c r="L535" i="7"/>
  <c r="L527" i="7"/>
  <c r="L499" i="7"/>
  <c r="L493" i="7"/>
  <c r="L539" i="7"/>
  <c r="L531" i="7"/>
  <c r="L38" i="7"/>
  <c r="L42" i="7"/>
  <c r="L35" i="7"/>
  <c r="M556" i="7"/>
  <c r="L47" i="7"/>
  <c r="L46" i="7"/>
  <c r="L45" i="7"/>
  <c r="D442" i="7"/>
  <c r="E441" i="7"/>
  <c r="E415" i="7"/>
  <c r="D441" i="7"/>
  <c r="E467" i="7"/>
  <c r="E466" i="7"/>
  <c r="E468" i="7"/>
  <c r="D468" i="7"/>
  <c r="E414" i="7"/>
  <c r="D416" i="7"/>
  <c r="E442" i="7"/>
  <c r="L31" i="7"/>
  <c r="L48" i="7" s="1"/>
  <c r="F677" i="7"/>
  <c r="F645" i="7"/>
  <c r="F284" i="7"/>
  <c r="E309" i="7"/>
  <c r="F309" i="7"/>
  <c r="K601" i="7"/>
  <c r="E284" i="7"/>
  <c r="E335" i="7"/>
  <c r="C309" i="7"/>
  <c r="D309" i="7"/>
  <c r="C284" i="7"/>
  <c r="D284" i="7"/>
  <c r="A634" i="7"/>
  <c r="C646" i="7" s="1"/>
  <c r="C633" i="7"/>
  <c r="D633" i="7"/>
  <c r="E633" i="7"/>
  <c r="F633" i="7"/>
  <c r="G633" i="7"/>
  <c r="H633" i="7"/>
  <c r="I633" i="7"/>
  <c r="J633" i="7"/>
  <c r="D645" i="7"/>
  <c r="A602" i="7"/>
  <c r="E614" i="7" s="1"/>
  <c r="C601" i="7"/>
  <c r="D601" i="7"/>
  <c r="E601" i="7"/>
  <c r="F601" i="7"/>
  <c r="G601" i="7"/>
  <c r="H601" i="7"/>
  <c r="I601" i="7"/>
  <c r="C614" i="7"/>
  <c r="J601" i="7"/>
  <c r="E613" i="7"/>
  <c r="D613" i="7"/>
  <c r="E645" i="7"/>
  <c r="K665" i="7"/>
  <c r="C613" i="7"/>
  <c r="C335" i="7"/>
  <c r="D335" i="7"/>
  <c r="A666" i="7"/>
  <c r="C678" i="7" s="1"/>
  <c r="C665" i="7"/>
  <c r="D665" i="7"/>
  <c r="E665" i="7"/>
  <c r="F665" i="7"/>
  <c r="G665" i="7"/>
  <c r="H665" i="7"/>
  <c r="I665" i="7"/>
  <c r="D678" i="7"/>
  <c r="E677" i="7"/>
  <c r="J665" i="7"/>
  <c r="D677" i="7"/>
  <c r="E678" i="7"/>
  <c r="L664" i="7"/>
  <c r="L662" i="7"/>
  <c r="L665" i="7"/>
  <c r="L663" i="7"/>
  <c r="L661" i="7"/>
  <c r="L632" i="7"/>
  <c r="L630" i="7"/>
  <c r="L601" i="7"/>
  <c r="L600" i="7"/>
  <c r="L599" i="7"/>
  <c r="L598" i="7"/>
  <c r="L597" i="7"/>
  <c r="L633" i="7"/>
  <c r="L631" i="7"/>
  <c r="L629" i="7"/>
  <c r="L28" i="7"/>
  <c r="L49" i="7"/>
  <c r="M2" i="7"/>
  <c r="E283" i="7"/>
  <c r="E306" i="7"/>
  <c r="F335" i="7"/>
  <c r="F283" i="7"/>
  <c r="G580" i="7"/>
  <c r="F39" i="7"/>
  <c r="F414" i="7"/>
  <c r="F442" i="7"/>
  <c r="F466" i="7"/>
  <c r="F467" i="7"/>
  <c r="G677" i="7"/>
  <c r="G676" i="7"/>
  <c r="G675" i="7"/>
  <c r="G335" i="7"/>
  <c r="G334" i="7"/>
  <c r="G333" i="7"/>
  <c r="G332" i="7"/>
  <c r="G645" i="7"/>
  <c r="G644" i="7"/>
  <c r="G643" i="7"/>
  <c r="G642" i="7"/>
  <c r="G309" i="7"/>
  <c r="G308" i="7"/>
  <c r="G307" i="7"/>
  <c r="G306" i="7"/>
  <c r="G613" i="7"/>
  <c r="G612" i="7"/>
  <c r="G611" i="7"/>
  <c r="G610" i="7"/>
  <c r="G284" i="7"/>
  <c r="G283" i="7"/>
  <c r="G282" i="7"/>
  <c r="G281" i="7"/>
  <c r="G500" i="7"/>
  <c r="G494" i="7"/>
  <c r="G396" i="7"/>
  <c r="G395" i="7"/>
  <c r="G394" i="7"/>
  <c r="G393" i="7"/>
  <c r="G392" i="7"/>
  <c r="G391" i="7"/>
  <c r="G409" i="7"/>
  <c r="G276" i="7"/>
  <c r="G263" i="7"/>
  <c r="G262" i="7"/>
  <c r="G261" i="7"/>
  <c r="G260" i="7"/>
  <c r="G259" i="7"/>
  <c r="G258" i="7"/>
  <c r="G37" i="7"/>
  <c r="F277" i="7"/>
  <c r="F415" i="7"/>
  <c r="F440" i="7"/>
  <c r="F468" i="7"/>
  <c r="F410" i="7"/>
  <c r="F441" i="7"/>
  <c r="AG147" i="1" l="1"/>
  <c r="AF174" i="1"/>
  <c r="AF176" i="1" s="1"/>
  <c r="M586" i="7"/>
  <c r="M565" i="7"/>
  <c r="M566" i="7"/>
  <c r="M568" i="7"/>
  <c r="M499" i="7"/>
  <c r="M493" i="7"/>
  <c r="M539" i="7"/>
  <c r="M535" i="7"/>
  <c r="M531" i="7"/>
  <c r="M527" i="7"/>
  <c r="M38" i="7"/>
  <c r="M42" i="7"/>
  <c r="M35" i="7"/>
  <c r="N556" i="7"/>
  <c r="M47" i="7"/>
  <c r="M46" i="7"/>
  <c r="M45" i="7"/>
  <c r="E440" i="7"/>
  <c r="F443" i="7"/>
  <c r="D417" i="7"/>
  <c r="E443" i="7"/>
  <c r="C417" i="7"/>
  <c r="F417" i="7"/>
  <c r="D443" i="7"/>
  <c r="F416" i="7"/>
  <c r="C443" i="7"/>
  <c r="F469" i="7"/>
  <c r="E469" i="7"/>
  <c r="D469" i="7"/>
  <c r="E417" i="7"/>
  <c r="E416" i="7"/>
  <c r="C469" i="7"/>
  <c r="G646" i="7"/>
  <c r="M31" i="7"/>
  <c r="M48" i="7" s="1"/>
  <c r="E646" i="7"/>
  <c r="L634" i="7"/>
  <c r="G310" i="7"/>
  <c r="D614" i="7"/>
  <c r="G285" i="7"/>
  <c r="G614" i="7"/>
  <c r="L602" i="7"/>
  <c r="G336" i="7"/>
  <c r="D646" i="7"/>
  <c r="G678" i="7"/>
  <c r="L666" i="7"/>
  <c r="F646" i="7"/>
  <c r="C285" i="7"/>
  <c r="D285" i="7"/>
  <c r="F285" i="7"/>
  <c r="E285" i="7"/>
  <c r="D336" i="7"/>
  <c r="C336" i="7"/>
  <c r="F336" i="7"/>
  <c r="E336" i="7"/>
  <c r="A603" i="7"/>
  <c r="C615" i="7" s="1"/>
  <c r="C602" i="7"/>
  <c r="D602" i="7"/>
  <c r="E602" i="7"/>
  <c r="F602" i="7"/>
  <c r="G602" i="7"/>
  <c r="H602" i="7"/>
  <c r="I602" i="7"/>
  <c r="J602" i="7"/>
  <c r="K602" i="7"/>
  <c r="F614" i="7"/>
  <c r="C310" i="7"/>
  <c r="D310" i="7"/>
  <c r="F310" i="7"/>
  <c r="E310" i="7"/>
  <c r="A667" i="7"/>
  <c r="E679" i="7" s="1"/>
  <c r="C666" i="7"/>
  <c r="D666" i="7"/>
  <c r="E666" i="7"/>
  <c r="F666" i="7"/>
  <c r="G666" i="7"/>
  <c r="H666" i="7"/>
  <c r="I666" i="7"/>
  <c r="J666" i="7"/>
  <c r="K666" i="7"/>
  <c r="F678" i="7"/>
  <c r="A635" i="7"/>
  <c r="D647" i="7" s="1"/>
  <c r="C634" i="7"/>
  <c r="D634" i="7"/>
  <c r="E634" i="7"/>
  <c r="F634" i="7"/>
  <c r="G634" i="7"/>
  <c r="H634" i="7"/>
  <c r="I634" i="7"/>
  <c r="J634" i="7"/>
  <c r="K634" i="7"/>
  <c r="M665" i="7"/>
  <c r="M663" i="7"/>
  <c r="M662" i="7"/>
  <c r="M661" i="7"/>
  <c r="M666" i="7"/>
  <c r="M629" i="7"/>
  <c r="M634" i="7"/>
  <c r="M632" i="7"/>
  <c r="M664" i="7"/>
  <c r="M633" i="7"/>
  <c r="M631" i="7"/>
  <c r="M601" i="7"/>
  <c r="M599" i="7"/>
  <c r="M597" i="7"/>
  <c r="M630" i="7"/>
  <c r="M602" i="7"/>
  <c r="M600" i="7"/>
  <c r="M598" i="7"/>
  <c r="M49" i="7"/>
  <c r="M28" i="7"/>
  <c r="N2" i="7"/>
  <c r="H580" i="7"/>
  <c r="G39" i="7"/>
  <c r="G414" i="7"/>
  <c r="G417" i="7"/>
  <c r="G441" i="7"/>
  <c r="G469" i="7"/>
  <c r="G442" i="7"/>
  <c r="G466" i="7"/>
  <c r="H678" i="7"/>
  <c r="H677" i="7"/>
  <c r="H676" i="7"/>
  <c r="H675" i="7"/>
  <c r="H336" i="7"/>
  <c r="H335" i="7"/>
  <c r="H334" i="7"/>
  <c r="H333" i="7"/>
  <c r="H332" i="7"/>
  <c r="H646" i="7"/>
  <c r="H645" i="7"/>
  <c r="H644" i="7"/>
  <c r="H643" i="7"/>
  <c r="H642" i="7"/>
  <c r="H310" i="7"/>
  <c r="H309" i="7"/>
  <c r="H308" i="7"/>
  <c r="H307" i="7"/>
  <c r="H306" i="7"/>
  <c r="H614" i="7"/>
  <c r="H613" i="7"/>
  <c r="H612" i="7"/>
  <c r="H611" i="7"/>
  <c r="H610" i="7"/>
  <c r="H285" i="7"/>
  <c r="H284" i="7"/>
  <c r="H283" i="7"/>
  <c r="H282" i="7"/>
  <c r="H281" i="7"/>
  <c r="H500" i="7"/>
  <c r="H494" i="7"/>
  <c r="H409" i="7"/>
  <c r="H396" i="7"/>
  <c r="H395" i="7"/>
  <c r="H394" i="7"/>
  <c r="H393" i="7"/>
  <c r="H392" i="7"/>
  <c r="H391" i="7"/>
  <c r="H263" i="7"/>
  <c r="H262" i="7"/>
  <c r="H261" i="7"/>
  <c r="H260" i="7"/>
  <c r="H259" i="7"/>
  <c r="H258" i="7"/>
  <c r="H276" i="7"/>
  <c r="H37" i="7"/>
  <c r="G277" i="7"/>
  <c r="G416" i="7"/>
  <c r="G415" i="7"/>
  <c r="G443" i="7"/>
  <c r="G467" i="7"/>
  <c r="G440" i="7"/>
  <c r="G468" i="7"/>
  <c r="G410" i="7"/>
  <c r="AH147" i="1" l="1"/>
  <c r="AG174" i="1"/>
  <c r="AG176" i="1" s="1"/>
  <c r="N586" i="7"/>
  <c r="N565" i="7"/>
  <c r="N566" i="7"/>
  <c r="N568" i="7"/>
  <c r="N493" i="7"/>
  <c r="N539" i="7"/>
  <c r="N535" i="7"/>
  <c r="N531" i="7"/>
  <c r="N527" i="7"/>
  <c r="N499" i="7"/>
  <c r="N38" i="7"/>
  <c r="N42" i="7"/>
  <c r="N35" i="7"/>
  <c r="O556" i="7"/>
  <c r="N47" i="7"/>
  <c r="N46" i="7"/>
  <c r="N45" i="7"/>
  <c r="C418" i="7"/>
  <c r="G418" i="7"/>
  <c r="E470" i="7"/>
  <c r="E444" i="7"/>
  <c r="F470" i="7"/>
  <c r="G444" i="7"/>
  <c r="F444" i="7"/>
  <c r="C470" i="7"/>
  <c r="D418" i="7"/>
  <c r="D444" i="7"/>
  <c r="D470" i="7"/>
  <c r="F418" i="7"/>
  <c r="C444" i="7"/>
  <c r="E418" i="7"/>
  <c r="G470" i="7"/>
  <c r="N31" i="7"/>
  <c r="N48" i="7" s="1"/>
  <c r="H647" i="7"/>
  <c r="H679" i="7"/>
  <c r="H615" i="7"/>
  <c r="F615" i="7"/>
  <c r="M635" i="7"/>
  <c r="E647" i="7"/>
  <c r="F647" i="7"/>
  <c r="H286" i="7"/>
  <c r="D615" i="7"/>
  <c r="C647" i="7"/>
  <c r="E615" i="7"/>
  <c r="M603" i="7"/>
  <c r="H311" i="7"/>
  <c r="M667" i="7"/>
  <c r="F679" i="7"/>
  <c r="D679" i="7"/>
  <c r="C679" i="7"/>
  <c r="H337" i="7"/>
  <c r="A636" i="7"/>
  <c r="E648" i="7" s="1"/>
  <c r="C635" i="7"/>
  <c r="D635" i="7"/>
  <c r="E635" i="7"/>
  <c r="F635" i="7"/>
  <c r="G635" i="7"/>
  <c r="H635" i="7"/>
  <c r="I635" i="7"/>
  <c r="J635" i="7"/>
  <c r="K635" i="7"/>
  <c r="L635" i="7"/>
  <c r="G647" i="7"/>
  <c r="C337" i="7"/>
  <c r="D337" i="7"/>
  <c r="E337" i="7"/>
  <c r="F337" i="7"/>
  <c r="G337" i="7"/>
  <c r="C286" i="7"/>
  <c r="D286" i="7"/>
  <c r="E286" i="7"/>
  <c r="G286" i="7"/>
  <c r="F286" i="7"/>
  <c r="C311" i="7"/>
  <c r="D311" i="7"/>
  <c r="E311" i="7"/>
  <c r="F311" i="7"/>
  <c r="G311" i="7"/>
  <c r="A668" i="7"/>
  <c r="G680" i="7" s="1"/>
  <c r="C667" i="7"/>
  <c r="D667" i="7"/>
  <c r="E667" i="7"/>
  <c r="F667" i="7"/>
  <c r="G667" i="7"/>
  <c r="H667" i="7"/>
  <c r="I667" i="7"/>
  <c r="J667" i="7"/>
  <c r="K667" i="7"/>
  <c r="G679" i="7"/>
  <c r="L667" i="7"/>
  <c r="A604" i="7"/>
  <c r="G616" i="7" s="1"/>
  <c r="C603" i="7"/>
  <c r="D603" i="7"/>
  <c r="E603" i="7"/>
  <c r="F603" i="7"/>
  <c r="G603" i="7"/>
  <c r="H603" i="7"/>
  <c r="I603" i="7"/>
  <c r="C616" i="7"/>
  <c r="J603" i="7"/>
  <c r="K603" i="7"/>
  <c r="L603" i="7"/>
  <c r="G615" i="7"/>
  <c r="N667" i="7"/>
  <c r="N665" i="7"/>
  <c r="N663" i="7"/>
  <c r="N635" i="7"/>
  <c r="N634" i="7"/>
  <c r="N633" i="7"/>
  <c r="N632" i="7"/>
  <c r="N631" i="7"/>
  <c r="N630" i="7"/>
  <c r="N629" i="7"/>
  <c r="N662" i="7"/>
  <c r="N666" i="7"/>
  <c r="N661" i="7"/>
  <c r="N664" i="7"/>
  <c r="N603" i="7"/>
  <c r="N601" i="7"/>
  <c r="N599" i="7"/>
  <c r="N597" i="7"/>
  <c r="N602" i="7"/>
  <c r="N600" i="7"/>
  <c r="N598" i="7"/>
  <c r="N49" i="7"/>
  <c r="N28" i="7"/>
  <c r="O2" i="7"/>
  <c r="I580" i="7"/>
  <c r="H39" i="7"/>
  <c r="H415" i="7"/>
  <c r="H416" i="7"/>
  <c r="H440" i="7"/>
  <c r="H444" i="7"/>
  <c r="H468" i="7"/>
  <c r="H410" i="7"/>
  <c r="H441" i="7"/>
  <c r="H469" i="7"/>
  <c r="I679" i="7"/>
  <c r="I678" i="7"/>
  <c r="I677" i="7"/>
  <c r="I676" i="7"/>
  <c r="I337" i="7"/>
  <c r="I336" i="7"/>
  <c r="I335" i="7"/>
  <c r="I334" i="7"/>
  <c r="I333" i="7"/>
  <c r="I311" i="7"/>
  <c r="I310" i="7"/>
  <c r="I332" i="7"/>
  <c r="I647" i="7"/>
  <c r="I646" i="7"/>
  <c r="I645" i="7"/>
  <c r="I644" i="7"/>
  <c r="I643" i="7"/>
  <c r="I642" i="7"/>
  <c r="I286" i="7"/>
  <c r="I285" i="7"/>
  <c r="I309" i="7"/>
  <c r="I307" i="7"/>
  <c r="I306" i="7"/>
  <c r="I615" i="7"/>
  <c r="I614" i="7"/>
  <c r="I613" i="7"/>
  <c r="I612" i="7"/>
  <c r="I611" i="7"/>
  <c r="I610" i="7"/>
  <c r="I284" i="7"/>
  <c r="I283" i="7"/>
  <c r="I282" i="7"/>
  <c r="I281" i="7"/>
  <c r="I500" i="7"/>
  <c r="I494" i="7"/>
  <c r="I396" i="7"/>
  <c r="I395" i="7"/>
  <c r="I394" i="7"/>
  <c r="I393" i="7"/>
  <c r="I392" i="7"/>
  <c r="I391" i="7"/>
  <c r="I308" i="7"/>
  <c r="I409" i="7"/>
  <c r="I276" i="7"/>
  <c r="I263" i="7"/>
  <c r="I262" i="7"/>
  <c r="I261" i="7"/>
  <c r="I260" i="7"/>
  <c r="I259" i="7"/>
  <c r="I258" i="7"/>
  <c r="I37" i="7"/>
  <c r="H277" i="7"/>
  <c r="H417" i="7"/>
  <c r="H414" i="7"/>
  <c r="H418" i="7"/>
  <c r="H442" i="7"/>
  <c r="H466" i="7"/>
  <c r="H470" i="7"/>
  <c r="H443" i="7"/>
  <c r="H467" i="7"/>
  <c r="AI147" i="1" l="1"/>
  <c r="AH174" i="1"/>
  <c r="AH176" i="1" s="1"/>
  <c r="O586" i="7"/>
  <c r="O565" i="7"/>
  <c r="O566" i="7"/>
  <c r="O568" i="7"/>
  <c r="O499" i="7"/>
  <c r="O539" i="7"/>
  <c r="O535" i="7"/>
  <c r="O527" i="7"/>
  <c r="O493" i="7"/>
  <c r="O531" i="7"/>
  <c r="O38" i="7"/>
  <c r="O42" i="7"/>
  <c r="O35" i="7"/>
  <c r="P556" i="7"/>
  <c r="O47" i="7"/>
  <c r="O46" i="7"/>
  <c r="O45" i="7"/>
  <c r="G445" i="7"/>
  <c r="D419" i="7"/>
  <c r="H445" i="7"/>
  <c r="E445" i="7"/>
  <c r="G471" i="7"/>
  <c r="D445" i="7"/>
  <c r="F471" i="7"/>
  <c r="H471" i="7"/>
  <c r="C419" i="7"/>
  <c r="C445" i="7"/>
  <c r="E471" i="7"/>
  <c r="F419" i="7"/>
  <c r="D471" i="7"/>
  <c r="H419" i="7"/>
  <c r="G419" i="7"/>
  <c r="C471" i="7"/>
  <c r="F445" i="7"/>
  <c r="E419" i="7"/>
  <c r="O31" i="7"/>
  <c r="O48" i="7" s="1"/>
  <c r="C680" i="7"/>
  <c r="F680" i="7"/>
  <c r="I648" i="7"/>
  <c r="N636" i="7"/>
  <c r="F648" i="7"/>
  <c r="C648" i="7"/>
  <c r="I680" i="7"/>
  <c r="E680" i="7"/>
  <c r="D680" i="7"/>
  <c r="I616" i="7"/>
  <c r="N668" i="7"/>
  <c r="I312" i="7"/>
  <c r="D648" i="7"/>
  <c r="D616" i="7"/>
  <c r="G648" i="7"/>
  <c r="N604" i="7"/>
  <c r="F616" i="7"/>
  <c r="I338" i="7"/>
  <c r="A669" i="7"/>
  <c r="D681" i="7" s="1"/>
  <c r="C668" i="7"/>
  <c r="D668" i="7"/>
  <c r="E668" i="7"/>
  <c r="F668" i="7"/>
  <c r="G668" i="7"/>
  <c r="H668" i="7"/>
  <c r="I668" i="7"/>
  <c r="C681" i="7"/>
  <c r="J668" i="7"/>
  <c r="K668" i="7"/>
  <c r="L668" i="7"/>
  <c r="H680" i="7"/>
  <c r="M668" i="7"/>
  <c r="C287" i="7"/>
  <c r="E287" i="7"/>
  <c r="D287" i="7"/>
  <c r="F287" i="7"/>
  <c r="G287" i="7"/>
  <c r="H287" i="7"/>
  <c r="C312" i="7"/>
  <c r="D312" i="7"/>
  <c r="F312" i="7"/>
  <c r="E312" i="7"/>
  <c r="G312" i="7"/>
  <c r="H312" i="7"/>
  <c r="A605" i="7"/>
  <c r="E617" i="7" s="1"/>
  <c r="C604" i="7"/>
  <c r="D604" i="7"/>
  <c r="E604" i="7"/>
  <c r="F604" i="7"/>
  <c r="G604" i="7"/>
  <c r="H604" i="7"/>
  <c r="I604" i="7"/>
  <c r="J604" i="7"/>
  <c r="K604" i="7"/>
  <c r="L604" i="7"/>
  <c r="M604" i="7"/>
  <c r="H616" i="7"/>
  <c r="A637" i="7"/>
  <c r="F649" i="7" s="1"/>
  <c r="C636" i="7"/>
  <c r="D636" i="7"/>
  <c r="E636" i="7"/>
  <c r="F636" i="7"/>
  <c r="G636" i="7"/>
  <c r="H636" i="7"/>
  <c r="I636" i="7"/>
  <c r="C649" i="7"/>
  <c r="J636" i="7"/>
  <c r="K636" i="7"/>
  <c r="L636" i="7"/>
  <c r="M636" i="7"/>
  <c r="H648" i="7"/>
  <c r="I287" i="7"/>
  <c r="E616" i="7"/>
  <c r="C338" i="7"/>
  <c r="D338" i="7"/>
  <c r="E338" i="7"/>
  <c r="F338" i="7"/>
  <c r="G338" i="7"/>
  <c r="H338" i="7"/>
  <c r="O668" i="7"/>
  <c r="O667" i="7"/>
  <c r="O666" i="7"/>
  <c r="O665" i="7"/>
  <c r="O664" i="7"/>
  <c r="O663" i="7"/>
  <c r="O661" i="7"/>
  <c r="O636" i="7"/>
  <c r="O634" i="7"/>
  <c r="O662" i="7"/>
  <c r="O635" i="7"/>
  <c r="O633" i="7"/>
  <c r="O631" i="7"/>
  <c r="O629" i="7"/>
  <c r="O602" i="7"/>
  <c r="O600" i="7"/>
  <c r="O598" i="7"/>
  <c r="O630" i="7"/>
  <c r="O604" i="7"/>
  <c r="O632" i="7"/>
  <c r="O603" i="7"/>
  <c r="O601" i="7"/>
  <c r="O599" i="7"/>
  <c r="O597" i="7"/>
  <c r="O28" i="7"/>
  <c r="O49" i="7"/>
  <c r="P2" i="7"/>
  <c r="J580" i="7"/>
  <c r="I418" i="7"/>
  <c r="I417" i="7"/>
  <c r="I441" i="7"/>
  <c r="I445" i="7"/>
  <c r="I469" i="7"/>
  <c r="I442" i="7"/>
  <c r="I466" i="7"/>
  <c r="I470" i="7"/>
  <c r="I39" i="7"/>
  <c r="J680" i="7"/>
  <c r="J679" i="7"/>
  <c r="J678" i="7"/>
  <c r="J677" i="7"/>
  <c r="J676" i="7"/>
  <c r="J338" i="7"/>
  <c r="J337" i="7"/>
  <c r="J336" i="7"/>
  <c r="J335" i="7"/>
  <c r="J334" i="7"/>
  <c r="J333" i="7"/>
  <c r="J332" i="7"/>
  <c r="J648" i="7"/>
  <c r="J647" i="7"/>
  <c r="J646" i="7"/>
  <c r="J645" i="7"/>
  <c r="J644" i="7"/>
  <c r="J643" i="7"/>
  <c r="J642" i="7"/>
  <c r="J312" i="7"/>
  <c r="J311" i="7"/>
  <c r="J310" i="7"/>
  <c r="J309" i="7"/>
  <c r="J308" i="7"/>
  <c r="J307" i="7"/>
  <c r="J306" i="7"/>
  <c r="J616" i="7"/>
  <c r="J615" i="7"/>
  <c r="J614" i="7"/>
  <c r="J613" i="7"/>
  <c r="J612" i="7"/>
  <c r="J611" i="7"/>
  <c r="J610" i="7"/>
  <c r="J287" i="7"/>
  <c r="J286" i="7"/>
  <c r="J285" i="7"/>
  <c r="J284" i="7"/>
  <c r="J283" i="7"/>
  <c r="J282" i="7"/>
  <c r="J281" i="7"/>
  <c r="J500" i="7"/>
  <c r="J494" i="7"/>
  <c r="J409" i="7"/>
  <c r="J396" i="7"/>
  <c r="J395" i="7"/>
  <c r="J394" i="7"/>
  <c r="J393" i="7"/>
  <c r="J392" i="7"/>
  <c r="J391" i="7"/>
  <c r="J263" i="7"/>
  <c r="J262" i="7"/>
  <c r="J261" i="7"/>
  <c r="J260" i="7"/>
  <c r="J259" i="7"/>
  <c r="J258" i="7"/>
  <c r="J276" i="7"/>
  <c r="J37" i="7"/>
  <c r="I277" i="7"/>
  <c r="I414" i="7"/>
  <c r="I416" i="7"/>
  <c r="I415" i="7"/>
  <c r="I419" i="7"/>
  <c r="I443" i="7"/>
  <c r="I467" i="7"/>
  <c r="I471" i="7"/>
  <c r="I440" i="7"/>
  <c r="I444" i="7"/>
  <c r="I468" i="7"/>
  <c r="I410" i="7"/>
  <c r="AJ147" i="1" l="1"/>
  <c r="AI174" i="1"/>
  <c r="AI176" i="1" s="1"/>
  <c r="C617" i="7"/>
  <c r="P586" i="7"/>
  <c r="P565" i="7"/>
  <c r="P566" i="7"/>
  <c r="P568" i="7"/>
  <c r="P539" i="7"/>
  <c r="P531" i="7"/>
  <c r="P499" i="7"/>
  <c r="P493" i="7"/>
  <c r="P535" i="7"/>
  <c r="P527" i="7"/>
  <c r="P38" i="7"/>
  <c r="P42" i="7"/>
  <c r="P35" i="7"/>
  <c r="Q556" i="7"/>
  <c r="O605" i="7"/>
  <c r="P47" i="7"/>
  <c r="P46" i="7"/>
  <c r="P45" i="7"/>
  <c r="C420" i="7"/>
  <c r="H472" i="7"/>
  <c r="D446" i="7"/>
  <c r="I420" i="7"/>
  <c r="G472" i="7"/>
  <c r="C446" i="7"/>
  <c r="F472" i="7"/>
  <c r="H420" i="7"/>
  <c r="F446" i="7"/>
  <c r="E472" i="7"/>
  <c r="G420" i="7"/>
  <c r="D472" i="7"/>
  <c r="H446" i="7"/>
  <c r="F420" i="7"/>
  <c r="I446" i="7"/>
  <c r="C472" i="7"/>
  <c r="G446" i="7"/>
  <c r="D420" i="7"/>
  <c r="E446" i="7"/>
  <c r="E420" i="7"/>
  <c r="I472" i="7"/>
  <c r="P31" i="7"/>
  <c r="P48" i="7" s="1"/>
  <c r="E649" i="7"/>
  <c r="G617" i="7"/>
  <c r="D617" i="7"/>
  <c r="J617" i="7"/>
  <c r="H617" i="7"/>
  <c r="F617" i="7"/>
  <c r="J681" i="7"/>
  <c r="F681" i="7"/>
  <c r="O637" i="7"/>
  <c r="H649" i="7"/>
  <c r="G649" i="7"/>
  <c r="J288" i="7"/>
  <c r="H681" i="7"/>
  <c r="J649" i="7"/>
  <c r="D649" i="7"/>
  <c r="E681" i="7"/>
  <c r="O669" i="7"/>
  <c r="G681" i="7"/>
  <c r="J313" i="7"/>
  <c r="A638" i="7"/>
  <c r="D650" i="7" s="1"/>
  <c r="C637" i="7"/>
  <c r="D637" i="7"/>
  <c r="E637" i="7"/>
  <c r="F637" i="7"/>
  <c r="G637" i="7"/>
  <c r="H637" i="7"/>
  <c r="I637" i="7"/>
  <c r="J637" i="7"/>
  <c r="K637" i="7"/>
  <c r="L637" i="7"/>
  <c r="M637" i="7"/>
  <c r="I649" i="7"/>
  <c r="N637" i="7"/>
  <c r="D339" i="7"/>
  <c r="C339" i="7"/>
  <c r="E339" i="7"/>
  <c r="F339" i="7"/>
  <c r="G339" i="7"/>
  <c r="H339" i="7"/>
  <c r="I339" i="7"/>
  <c r="C288" i="7"/>
  <c r="D288" i="7"/>
  <c r="F288" i="7"/>
  <c r="E288" i="7"/>
  <c r="G288" i="7"/>
  <c r="H288" i="7"/>
  <c r="I288" i="7"/>
  <c r="A670" i="7"/>
  <c r="I682" i="7" s="1"/>
  <c r="C669" i="7"/>
  <c r="D669" i="7"/>
  <c r="E669" i="7"/>
  <c r="F669" i="7"/>
  <c r="G669" i="7"/>
  <c r="H669" i="7"/>
  <c r="I669" i="7"/>
  <c r="C682" i="7"/>
  <c r="J669" i="7"/>
  <c r="K669" i="7"/>
  <c r="L669" i="7"/>
  <c r="M669" i="7"/>
  <c r="I681" i="7"/>
  <c r="N669" i="7"/>
  <c r="J339" i="7"/>
  <c r="C313" i="7"/>
  <c r="E313" i="7"/>
  <c r="D313" i="7"/>
  <c r="F313" i="7"/>
  <c r="G313" i="7"/>
  <c r="H313" i="7"/>
  <c r="I313" i="7"/>
  <c r="A606" i="7"/>
  <c r="F618" i="7" s="1"/>
  <c r="C605" i="7"/>
  <c r="D605" i="7"/>
  <c r="E605" i="7"/>
  <c r="F605" i="7"/>
  <c r="G605" i="7"/>
  <c r="H605" i="7"/>
  <c r="I605" i="7"/>
  <c r="C618" i="7"/>
  <c r="J605" i="7"/>
  <c r="K605" i="7"/>
  <c r="L605" i="7"/>
  <c r="M605" i="7"/>
  <c r="N605" i="7"/>
  <c r="I617" i="7"/>
  <c r="P668" i="7"/>
  <c r="P666" i="7"/>
  <c r="P664" i="7"/>
  <c r="P667" i="7"/>
  <c r="P663" i="7"/>
  <c r="P665" i="7"/>
  <c r="P636" i="7"/>
  <c r="P634" i="7"/>
  <c r="P630" i="7"/>
  <c r="P661" i="7"/>
  <c r="P662" i="7"/>
  <c r="P637" i="7"/>
  <c r="P635" i="7"/>
  <c r="P633" i="7"/>
  <c r="P669" i="7"/>
  <c r="P603" i="7"/>
  <c r="P602" i="7"/>
  <c r="P601" i="7"/>
  <c r="P600" i="7"/>
  <c r="P599" i="7"/>
  <c r="P598" i="7"/>
  <c r="P597" i="7"/>
  <c r="P632" i="7"/>
  <c r="P629" i="7"/>
  <c r="P604" i="7"/>
  <c r="P631" i="7"/>
  <c r="P605" i="7"/>
  <c r="P28" i="7"/>
  <c r="P49" i="7"/>
  <c r="Q2" i="7"/>
  <c r="K580" i="7"/>
  <c r="J419" i="7"/>
  <c r="J414" i="7"/>
  <c r="J418" i="7"/>
  <c r="J442" i="7"/>
  <c r="J446" i="7"/>
  <c r="J466" i="7"/>
  <c r="J470" i="7"/>
  <c r="J443" i="7"/>
  <c r="J467" i="7"/>
  <c r="J471" i="7"/>
  <c r="J39" i="7"/>
  <c r="K682" i="7"/>
  <c r="K681" i="7"/>
  <c r="K680" i="7"/>
  <c r="K679" i="7"/>
  <c r="K678" i="7"/>
  <c r="K677" i="7"/>
  <c r="K676" i="7"/>
  <c r="K339" i="7"/>
  <c r="K338" i="7"/>
  <c r="K337" i="7"/>
  <c r="K336" i="7"/>
  <c r="K335" i="7"/>
  <c r="K334" i="7"/>
  <c r="K313" i="7"/>
  <c r="K312" i="7"/>
  <c r="K311" i="7"/>
  <c r="K310" i="7"/>
  <c r="K333" i="7"/>
  <c r="K650" i="7"/>
  <c r="K649" i="7"/>
  <c r="K648" i="7"/>
  <c r="K647" i="7"/>
  <c r="K646" i="7"/>
  <c r="K645" i="7"/>
  <c r="K644" i="7"/>
  <c r="K643" i="7"/>
  <c r="K642" i="7"/>
  <c r="K309" i="7"/>
  <c r="K288" i="7"/>
  <c r="K287" i="7"/>
  <c r="K286" i="7"/>
  <c r="K285" i="7"/>
  <c r="K308" i="7"/>
  <c r="K307" i="7"/>
  <c r="K306" i="7"/>
  <c r="K617" i="7"/>
  <c r="K616" i="7"/>
  <c r="K615" i="7"/>
  <c r="K614" i="7"/>
  <c r="K613" i="7"/>
  <c r="K612" i="7"/>
  <c r="K611" i="7"/>
  <c r="K610" i="7"/>
  <c r="K283" i="7"/>
  <c r="K284" i="7"/>
  <c r="K282" i="7"/>
  <c r="K500" i="7"/>
  <c r="K494" i="7"/>
  <c r="K396" i="7"/>
  <c r="K395" i="7"/>
  <c r="K394" i="7"/>
  <c r="K393" i="7"/>
  <c r="K392" i="7"/>
  <c r="K391" i="7"/>
  <c r="K409" i="7"/>
  <c r="K276" i="7"/>
  <c r="K263" i="7"/>
  <c r="K262" i="7"/>
  <c r="K261" i="7"/>
  <c r="K260" i="7"/>
  <c r="K259" i="7"/>
  <c r="K258" i="7"/>
  <c r="K37" i="7"/>
  <c r="J417" i="7"/>
  <c r="J277" i="7"/>
  <c r="J415" i="7"/>
  <c r="J416" i="7"/>
  <c r="J420" i="7"/>
  <c r="J440" i="7"/>
  <c r="J444" i="7"/>
  <c r="J468" i="7"/>
  <c r="J472" i="7"/>
  <c r="J410" i="7"/>
  <c r="J441" i="7"/>
  <c r="J445" i="7"/>
  <c r="J469" i="7"/>
  <c r="AK147" i="1" l="1"/>
  <c r="AJ174" i="1"/>
  <c r="AJ176" i="1" s="1"/>
  <c r="Q586" i="7"/>
  <c r="Q565" i="7"/>
  <c r="Q566" i="7"/>
  <c r="Q568" i="7"/>
  <c r="Q499" i="7"/>
  <c r="Q493" i="7"/>
  <c r="Q539" i="7"/>
  <c r="Q535" i="7"/>
  <c r="Q531" i="7"/>
  <c r="Q527" i="7"/>
  <c r="Q38" i="7"/>
  <c r="Q42" i="7"/>
  <c r="Q35" i="7"/>
  <c r="R556" i="7"/>
  <c r="Q47" i="7"/>
  <c r="Q46" i="7"/>
  <c r="Q45" i="7"/>
  <c r="E447" i="7"/>
  <c r="C421" i="7"/>
  <c r="D447" i="7"/>
  <c r="C447" i="7"/>
  <c r="I473" i="7"/>
  <c r="D473" i="7"/>
  <c r="J473" i="7"/>
  <c r="I421" i="7"/>
  <c r="H473" i="7"/>
  <c r="D421" i="7"/>
  <c r="I447" i="7"/>
  <c r="H421" i="7"/>
  <c r="G473" i="7"/>
  <c r="H447" i="7"/>
  <c r="G421" i="7"/>
  <c r="F473" i="7"/>
  <c r="G447" i="7"/>
  <c r="E421" i="7"/>
  <c r="E473" i="7"/>
  <c r="J421" i="7"/>
  <c r="F447" i="7"/>
  <c r="F421" i="7"/>
  <c r="C473" i="7"/>
  <c r="J447" i="7"/>
  <c r="C650" i="7"/>
  <c r="G650" i="7"/>
  <c r="G618" i="7"/>
  <c r="P606" i="7"/>
  <c r="Q31" i="7"/>
  <c r="Q48" i="7" s="1"/>
  <c r="K314" i="7"/>
  <c r="F682" i="7"/>
  <c r="H682" i="7"/>
  <c r="K340" i="7"/>
  <c r="I618" i="7"/>
  <c r="D618" i="7"/>
  <c r="E650" i="7"/>
  <c r="E682" i="7"/>
  <c r="H618" i="7"/>
  <c r="E618" i="7"/>
  <c r="G682" i="7"/>
  <c r="D682" i="7"/>
  <c r="I650" i="7"/>
  <c r="K618" i="7"/>
  <c r="P638" i="7"/>
  <c r="P670" i="7"/>
  <c r="H650" i="7"/>
  <c r="F650" i="7"/>
  <c r="K289" i="7"/>
  <c r="C340" i="7"/>
  <c r="D340" i="7"/>
  <c r="E340" i="7"/>
  <c r="F340" i="7"/>
  <c r="G340" i="7"/>
  <c r="H340" i="7"/>
  <c r="I340" i="7"/>
  <c r="J340" i="7"/>
  <c r="C606" i="7"/>
  <c r="D606" i="7"/>
  <c r="D607" i="7" s="1"/>
  <c r="D592" i="7" s="1"/>
  <c r="D86" i="7" s="1"/>
  <c r="E606" i="7"/>
  <c r="E607" i="7" s="1"/>
  <c r="E592" i="7" s="1"/>
  <c r="E86" i="7" s="1"/>
  <c r="F606" i="7"/>
  <c r="F607" i="7" s="1"/>
  <c r="F592" i="7" s="1"/>
  <c r="F86" i="7" s="1"/>
  <c r="G606" i="7"/>
  <c r="G607" i="7" s="1"/>
  <c r="G592" i="7" s="1"/>
  <c r="G86" i="7" s="1"/>
  <c r="H606" i="7"/>
  <c r="H607" i="7" s="1"/>
  <c r="H592" i="7" s="1"/>
  <c r="H86" i="7" s="1"/>
  <c r="I606" i="7"/>
  <c r="I607" i="7" s="1"/>
  <c r="I592" i="7" s="1"/>
  <c r="I86" i="7" s="1"/>
  <c r="J606" i="7"/>
  <c r="J607" i="7" s="1"/>
  <c r="J592" i="7" s="1"/>
  <c r="J86" i="7" s="1"/>
  <c r="K606" i="7"/>
  <c r="K607" i="7" s="1"/>
  <c r="K592" i="7" s="1"/>
  <c r="K86" i="7" s="1"/>
  <c r="L606" i="7"/>
  <c r="M606" i="7"/>
  <c r="N606" i="7"/>
  <c r="O606" i="7"/>
  <c r="J618" i="7"/>
  <c r="C670" i="7"/>
  <c r="D670" i="7"/>
  <c r="D671" i="7" s="1"/>
  <c r="D656" i="7" s="1"/>
  <c r="D88" i="7" s="1"/>
  <c r="E670" i="7"/>
  <c r="E671" i="7" s="1"/>
  <c r="E656" i="7" s="1"/>
  <c r="E88" i="7" s="1"/>
  <c r="F670" i="7"/>
  <c r="F671" i="7" s="1"/>
  <c r="F656" i="7" s="1"/>
  <c r="F88" i="7" s="1"/>
  <c r="G670" i="7"/>
  <c r="G671" i="7" s="1"/>
  <c r="G656" i="7" s="1"/>
  <c r="G88" i="7" s="1"/>
  <c r="H670" i="7"/>
  <c r="H671" i="7" s="1"/>
  <c r="H656" i="7" s="1"/>
  <c r="H88" i="7" s="1"/>
  <c r="I670" i="7"/>
  <c r="I671" i="7" s="1"/>
  <c r="I656" i="7" s="1"/>
  <c r="I88" i="7" s="1"/>
  <c r="J670" i="7"/>
  <c r="J671" i="7" s="1"/>
  <c r="J656" i="7" s="1"/>
  <c r="J88" i="7" s="1"/>
  <c r="K670" i="7"/>
  <c r="K671" i="7" s="1"/>
  <c r="K656" i="7" s="1"/>
  <c r="K88" i="7" s="1"/>
  <c r="L670" i="7"/>
  <c r="M670" i="7"/>
  <c r="N670" i="7"/>
  <c r="O670" i="7"/>
  <c r="J682" i="7"/>
  <c r="C314" i="7"/>
  <c r="D314" i="7"/>
  <c r="F314" i="7"/>
  <c r="E314" i="7"/>
  <c r="G314" i="7"/>
  <c r="H314" i="7"/>
  <c r="I314" i="7"/>
  <c r="J314" i="7"/>
  <c r="C289" i="7"/>
  <c r="D289" i="7"/>
  <c r="E289" i="7"/>
  <c r="F289" i="7"/>
  <c r="G289" i="7"/>
  <c r="H289" i="7"/>
  <c r="I289" i="7"/>
  <c r="J289" i="7"/>
  <c r="C638" i="7"/>
  <c r="D638" i="7"/>
  <c r="D639" i="7" s="1"/>
  <c r="D624" i="7" s="1"/>
  <c r="D87" i="7" s="1"/>
  <c r="E638" i="7"/>
  <c r="E639" i="7" s="1"/>
  <c r="E624" i="7" s="1"/>
  <c r="E87" i="7" s="1"/>
  <c r="F638" i="7"/>
  <c r="F639" i="7" s="1"/>
  <c r="F624" i="7" s="1"/>
  <c r="F87" i="7" s="1"/>
  <c r="G638" i="7"/>
  <c r="G639" i="7" s="1"/>
  <c r="G624" i="7" s="1"/>
  <c r="G87" i="7" s="1"/>
  <c r="H638" i="7"/>
  <c r="H639" i="7" s="1"/>
  <c r="H624" i="7" s="1"/>
  <c r="H87" i="7" s="1"/>
  <c r="I638" i="7"/>
  <c r="I639" i="7" s="1"/>
  <c r="I624" i="7" s="1"/>
  <c r="I87" i="7" s="1"/>
  <c r="J638" i="7"/>
  <c r="J639" i="7" s="1"/>
  <c r="J624" i="7" s="1"/>
  <c r="J87" i="7" s="1"/>
  <c r="K638" i="7"/>
  <c r="K639" i="7" s="1"/>
  <c r="K624" i="7" s="1"/>
  <c r="K87" i="7" s="1"/>
  <c r="L638" i="7"/>
  <c r="M638" i="7"/>
  <c r="N638" i="7"/>
  <c r="J650" i="7"/>
  <c r="O638" i="7"/>
  <c r="Q662" i="7"/>
  <c r="Q661" i="7"/>
  <c r="Q670" i="7"/>
  <c r="Q668" i="7"/>
  <c r="Q666" i="7"/>
  <c r="Q664" i="7"/>
  <c r="Q667" i="7"/>
  <c r="Q637" i="7"/>
  <c r="Q635" i="7"/>
  <c r="Q669" i="7"/>
  <c r="Q663" i="7"/>
  <c r="Q665" i="7"/>
  <c r="Q638" i="7"/>
  <c r="Q636" i="7"/>
  <c r="Q634" i="7"/>
  <c r="Q632" i="7"/>
  <c r="Q630" i="7"/>
  <c r="Q606" i="7"/>
  <c r="Q604" i="7"/>
  <c r="Q629" i="7"/>
  <c r="Q602" i="7"/>
  <c r="Q600" i="7"/>
  <c r="Q598" i="7"/>
  <c r="Q631" i="7"/>
  <c r="Q605" i="7"/>
  <c r="Q603" i="7"/>
  <c r="Q601" i="7"/>
  <c r="Q599" i="7"/>
  <c r="Q597" i="7"/>
  <c r="Q633" i="7"/>
  <c r="Q49" i="7"/>
  <c r="Q28" i="7"/>
  <c r="R2" i="7"/>
  <c r="L580" i="7"/>
  <c r="K442" i="7"/>
  <c r="K421" i="7"/>
  <c r="K470" i="7"/>
  <c r="K417" i="7"/>
  <c r="K446" i="7"/>
  <c r="K277" i="7"/>
  <c r="K418" i="7"/>
  <c r="L682" i="7"/>
  <c r="L681" i="7"/>
  <c r="L680" i="7"/>
  <c r="L679" i="7"/>
  <c r="L678" i="7"/>
  <c r="L677" i="7"/>
  <c r="L675" i="7"/>
  <c r="L340" i="7"/>
  <c r="L339" i="7"/>
  <c r="L338" i="7"/>
  <c r="L337" i="7"/>
  <c r="L336" i="7"/>
  <c r="L335" i="7"/>
  <c r="L334" i="7"/>
  <c r="L333" i="7"/>
  <c r="L650" i="7"/>
  <c r="L649" i="7"/>
  <c r="L648" i="7"/>
  <c r="L647" i="7"/>
  <c r="L646" i="7"/>
  <c r="L645" i="7"/>
  <c r="L644" i="7"/>
  <c r="L643" i="7"/>
  <c r="L642" i="7"/>
  <c r="L314" i="7"/>
  <c r="L313" i="7"/>
  <c r="L312" i="7"/>
  <c r="L311" i="7"/>
  <c r="L310" i="7"/>
  <c r="L309" i="7"/>
  <c r="L308" i="7"/>
  <c r="L307" i="7"/>
  <c r="L306" i="7"/>
  <c r="L618" i="7"/>
  <c r="L617" i="7"/>
  <c r="L616" i="7"/>
  <c r="L615" i="7"/>
  <c r="L614" i="7"/>
  <c r="L613" i="7"/>
  <c r="L612" i="7"/>
  <c r="L611" i="7"/>
  <c r="L610" i="7"/>
  <c r="L289" i="7"/>
  <c r="L288" i="7"/>
  <c r="L287" i="7"/>
  <c r="L286" i="7"/>
  <c r="L285" i="7"/>
  <c r="L284" i="7"/>
  <c r="L283" i="7"/>
  <c r="L282" i="7"/>
  <c r="L500" i="7"/>
  <c r="L494" i="7"/>
  <c r="L409" i="7"/>
  <c r="L396" i="7"/>
  <c r="L395" i="7"/>
  <c r="L394" i="7"/>
  <c r="L393" i="7"/>
  <c r="L392" i="7"/>
  <c r="L391" i="7"/>
  <c r="L263" i="7"/>
  <c r="L262" i="7"/>
  <c r="L261" i="7"/>
  <c r="L260" i="7"/>
  <c r="L259" i="7"/>
  <c r="L258" i="7"/>
  <c r="L276" i="7"/>
  <c r="L37" i="7"/>
  <c r="K420" i="7"/>
  <c r="K441" i="7"/>
  <c r="K445" i="7"/>
  <c r="K469" i="7"/>
  <c r="K473" i="7"/>
  <c r="K39" i="7"/>
  <c r="K281" i="7"/>
  <c r="K332" i="7"/>
  <c r="K416" i="7"/>
  <c r="K415" i="7"/>
  <c r="K419" i="7"/>
  <c r="K443" i="7"/>
  <c r="K447" i="7"/>
  <c r="K467" i="7"/>
  <c r="K471" i="7"/>
  <c r="K440" i="7"/>
  <c r="K444" i="7"/>
  <c r="K468" i="7"/>
  <c r="K472" i="7"/>
  <c r="K410" i="7"/>
  <c r="AL147" i="1" l="1"/>
  <c r="AK174" i="1"/>
  <c r="AK176" i="1" s="1"/>
  <c r="R586" i="7"/>
  <c r="R565" i="7"/>
  <c r="R566" i="7"/>
  <c r="R568" i="7"/>
  <c r="R535" i="7"/>
  <c r="R531" i="7"/>
  <c r="R499" i="7"/>
  <c r="R493" i="7"/>
  <c r="R539" i="7"/>
  <c r="R527" i="7"/>
  <c r="R38" i="7"/>
  <c r="R42" i="7"/>
  <c r="R35" i="7"/>
  <c r="S556" i="7"/>
  <c r="R47" i="7"/>
  <c r="R46" i="7"/>
  <c r="R45" i="7"/>
  <c r="D422" i="7"/>
  <c r="D448" i="7"/>
  <c r="H474" i="7"/>
  <c r="K448" i="7"/>
  <c r="G474" i="7"/>
  <c r="J422" i="7"/>
  <c r="J448" i="7"/>
  <c r="F474" i="7"/>
  <c r="I422" i="7"/>
  <c r="I448" i="7"/>
  <c r="E474" i="7"/>
  <c r="H422" i="7"/>
  <c r="H448" i="7"/>
  <c r="D474" i="7"/>
  <c r="G422" i="7"/>
  <c r="G448" i="7"/>
  <c r="C474" i="7"/>
  <c r="K474" i="7"/>
  <c r="C422" i="7"/>
  <c r="F422" i="7"/>
  <c r="E448" i="7"/>
  <c r="J474" i="7"/>
  <c r="K422" i="7"/>
  <c r="C448" i="7"/>
  <c r="E422" i="7"/>
  <c r="F448" i="7"/>
  <c r="I474" i="7"/>
  <c r="R31" i="7"/>
  <c r="R48" i="7" s="1"/>
  <c r="L290" i="7"/>
  <c r="L341" i="7"/>
  <c r="L315" i="7"/>
  <c r="J89" i="7"/>
  <c r="H89" i="7"/>
  <c r="I89" i="7"/>
  <c r="D89" i="7"/>
  <c r="G89" i="7"/>
  <c r="C290" i="7"/>
  <c r="D290" i="7"/>
  <c r="E290" i="7"/>
  <c r="F290" i="7"/>
  <c r="G290" i="7"/>
  <c r="H290" i="7"/>
  <c r="I290" i="7"/>
  <c r="J290" i="7"/>
  <c r="K290" i="7"/>
  <c r="C607" i="7"/>
  <c r="C592" i="7" s="1"/>
  <c r="C86" i="7" s="1"/>
  <c r="C315" i="7"/>
  <c r="D315" i="7"/>
  <c r="E315" i="7"/>
  <c r="F315" i="7"/>
  <c r="G315" i="7"/>
  <c r="H315" i="7"/>
  <c r="I315" i="7"/>
  <c r="J315" i="7"/>
  <c r="K315" i="7"/>
  <c r="C639" i="7"/>
  <c r="C624" i="7" s="1"/>
  <c r="C87" i="7" s="1"/>
  <c r="F89" i="7"/>
  <c r="C341" i="7"/>
  <c r="D341" i="7"/>
  <c r="F341" i="7"/>
  <c r="E341" i="7"/>
  <c r="G341" i="7"/>
  <c r="H341" i="7"/>
  <c r="I341" i="7"/>
  <c r="J341" i="7"/>
  <c r="K341" i="7"/>
  <c r="C671" i="7"/>
  <c r="C656" i="7" s="1"/>
  <c r="C88" i="7" s="1"/>
  <c r="E89" i="7"/>
  <c r="R669" i="7"/>
  <c r="R667" i="7"/>
  <c r="R665" i="7"/>
  <c r="R663" i="7"/>
  <c r="R668" i="7"/>
  <c r="R664" i="7"/>
  <c r="R662" i="7"/>
  <c r="R638" i="7"/>
  <c r="R637" i="7"/>
  <c r="R636" i="7"/>
  <c r="R635" i="7"/>
  <c r="R634" i="7"/>
  <c r="R633" i="7"/>
  <c r="R632" i="7"/>
  <c r="R631" i="7"/>
  <c r="R630" i="7"/>
  <c r="R629" i="7"/>
  <c r="R606" i="7"/>
  <c r="R605" i="7"/>
  <c r="R604" i="7"/>
  <c r="R666" i="7"/>
  <c r="R661" i="7"/>
  <c r="R670" i="7"/>
  <c r="R603" i="7"/>
  <c r="R601" i="7"/>
  <c r="R599" i="7"/>
  <c r="R597" i="7"/>
  <c r="R602" i="7"/>
  <c r="R600" i="7"/>
  <c r="R598" i="7"/>
  <c r="R49" i="7"/>
  <c r="R28" i="7"/>
  <c r="S2" i="7"/>
  <c r="M580" i="7"/>
  <c r="L332" i="7"/>
  <c r="L607" i="7"/>
  <c r="L592" i="7" s="1"/>
  <c r="L86" i="7" s="1"/>
  <c r="L671" i="7"/>
  <c r="L656" i="7" s="1"/>
  <c r="L88" i="7" s="1"/>
  <c r="L281" i="7"/>
  <c r="L39" i="7"/>
  <c r="L639" i="7"/>
  <c r="L624" i="7" s="1"/>
  <c r="L87" i="7" s="1"/>
  <c r="K466" i="7"/>
  <c r="L419" i="7"/>
  <c r="L277" i="7"/>
  <c r="L417" i="7"/>
  <c r="L418" i="7"/>
  <c r="L422" i="7"/>
  <c r="L442" i="7"/>
  <c r="L446" i="7"/>
  <c r="L470" i="7"/>
  <c r="L474" i="7"/>
  <c r="L443" i="7"/>
  <c r="L447" i="7"/>
  <c r="L467" i="7"/>
  <c r="L471" i="7"/>
  <c r="K414" i="7"/>
  <c r="M682" i="7"/>
  <c r="M681" i="7"/>
  <c r="M680" i="7"/>
  <c r="M679" i="7"/>
  <c r="M678" i="7"/>
  <c r="M677" i="7"/>
  <c r="M674" i="7"/>
  <c r="M341" i="7"/>
  <c r="M340" i="7"/>
  <c r="M339" i="7"/>
  <c r="M338" i="7"/>
  <c r="M337" i="7"/>
  <c r="M336" i="7"/>
  <c r="M335" i="7"/>
  <c r="M334" i="7"/>
  <c r="M333" i="7"/>
  <c r="M315" i="7"/>
  <c r="M314" i="7"/>
  <c r="M313" i="7"/>
  <c r="M312" i="7"/>
  <c r="M311" i="7"/>
  <c r="M310" i="7"/>
  <c r="M309" i="7"/>
  <c r="M650" i="7"/>
  <c r="M649" i="7"/>
  <c r="M648" i="7"/>
  <c r="M647" i="7"/>
  <c r="M646" i="7"/>
  <c r="M645" i="7"/>
  <c r="M644" i="7"/>
  <c r="M643" i="7"/>
  <c r="M642" i="7"/>
  <c r="M290" i="7"/>
  <c r="M289" i="7"/>
  <c r="M288" i="7"/>
  <c r="M287" i="7"/>
  <c r="M286" i="7"/>
  <c r="M285" i="7"/>
  <c r="M308" i="7"/>
  <c r="M307" i="7"/>
  <c r="M306" i="7"/>
  <c r="M618" i="7"/>
  <c r="M617" i="7"/>
  <c r="M616" i="7"/>
  <c r="M615" i="7"/>
  <c r="M614" i="7"/>
  <c r="M613" i="7"/>
  <c r="M612" i="7"/>
  <c r="M611" i="7"/>
  <c r="M610" i="7"/>
  <c r="M284" i="7"/>
  <c r="M283" i="7"/>
  <c r="M282" i="7"/>
  <c r="M281" i="7"/>
  <c r="M500" i="7"/>
  <c r="M494" i="7"/>
  <c r="M396" i="7"/>
  <c r="M395" i="7"/>
  <c r="M394" i="7"/>
  <c r="M393" i="7"/>
  <c r="M392" i="7"/>
  <c r="M391" i="7"/>
  <c r="M409" i="7"/>
  <c r="M276" i="7"/>
  <c r="M263" i="7"/>
  <c r="M262" i="7"/>
  <c r="M261" i="7"/>
  <c r="M260" i="7"/>
  <c r="M259" i="7"/>
  <c r="M258" i="7"/>
  <c r="M37" i="7"/>
  <c r="L415" i="7"/>
  <c r="L421" i="7"/>
  <c r="L416" i="7"/>
  <c r="L420" i="7"/>
  <c r="L440" i="7"/>
  <c r="L444" i="7"/>
  <c r="L448" i="7"/>
  <c r="L468" i="7"/>
  <c r="L472" i="7"/>
  <c r="L410" i="7"/>
  <c r="L441" i="7"/>
  <c r="L445" i="7"/>
  <c r="L469" i="7"/>
  <c r="L473" i="7"/>
  <c r="K89" i="7"/>
  <c r="AM147" i="1" l="1"/>
  <c r="AL174" i="1"/>
  <c r="AL176" i="1" s="1"/>
  <c r="S586" i="7"/>
  <c r="S565" i="7"/>
  <c r="S566" i="7"/>
  <c r="S568" i="7"/>
  <c r="S499" i="7"/>
  <c r="S493" i="7"/>
  <c r="S539" i="7"/>
  <c r="S535" i="7"/>
  <c r="S531" i="7"/>
  <c r="S527" i="7"/>
  <c r="S38" i="7"/>
  <c r="S42" i="7"/>
  <c r="S35" i="7"/>
  <c r="T556" i="7"/>
  <c r="S46" i="7"/>
  <c r="S45" i="7"/>
  <c r="S47" i="7"/>
  <c r="H423" i="7"/>
  <c r="J475" i="7"/>
  <c r="E449" i="7"/>
  <c r="G423" i="7"/>
  <c r="L414" i="7"/>
  <c r="I475" i="7"/>
  <c r="D449" i="7"/>
  <c r="F423" i="7"/>
  <c r="F449" i="7"/>
  <c r="L466" i="7"/>
  <c r="H475" i="7"/>
  <c r="K449" i="7"/>
  <c r="C449" i="7"/>
  <c r="E423" i="7"/>
  <c r="L449" i="7"/>
  <c r="G475" i="7"/>
  <c r="J449" i="7"/>
  <c r="D423" i="7"/>
  <c r="L475" i="7"/>
  <c r="C475" i="7"/>
  <c r="E475" i="7"/>
  <c r="I449" i="7"/>
  <c r="K423" i="7"/>
  <c r="C423" i="7"/>
  <c r="L423" i="7"/>
  <c r="K475" i="7"/>
  <c r="F475" i="7"/>
  <c r="H449" i="7"/>
  <c r="J423" i="7"/>
  <c r="D475" i="7"/>
  <c r="G449" i="7"/>
  <c r="I423" i="7"/>
  <c r="S31" i="7"/>
  <c r="S48" i="7" s="1"/>
  <c r="C89" i="7"/>
  <c r="S670" i="7"/>
  <c r="S669" i="7"/>
  <c r="S668" i="7"/>
  <c r="S667" i="7"/>
  <c r="S666" i="7"/>
  <c r="S665" i="7"/>
  <c r="S664" i="7"/>
  <c r="S663" i="7"/>
  <c r="S633" i="7"/>
  <c r="S662" i="7"/>
  <c r="S638" i="7"/>
  <c r="S636" i="7"/>
  <c r="S634" i="7"/>
  <c r="S632" i="7"/>
  <c r="S661" i="7"/>
  <c r="S637" i="7"/>
  <c r="S635" i="7"/>
  <c r="S631" i="7"/>
  <c r="S629" i="7"/>
  <c r="S604" i="7"/>
  <c r="S603" i="7"/>
  <c r="S601" i="7"/>
  <c r="S599" i="7"/>
  <c r="S597" i="7"/>
  <c r="S630" i="7"/>
  <c r="S605" i="7"/>
  <c r="S602" i="7"/>
  <c r="S600" i="7"/>
  <c r="S598" i="7"/>
  <c r="S606" i="7"/>
  <c r="S28" i="7"/>
  <c r="S49" i="7"/>
  <c r="T2" i="7"/>
  <c r="N580" i="7"/>
  <c r="M332" i="7"/>
  <c r="L89" i="7"/>
  <c r="M671" i="7"/>
  <c r="M656" i="7" s="1"/>
  <c r="M88" i="7" s="1"/>
  <c r="M39" i="7"/>
  <c r="M415" i="7"/>
  <c r="M444" i="7"/>
  <c r="M448" i="7"/>
  <c r="M467" i="7"/>
  <c r="M422" i="7"/>
  <c r="M471" i="7"/>
  <c r="M475" i="7"/>
  <c r="M418" i="7"/>
  <c r="M420" i="7"/>
  <c r="M417" i="7"/>
  <c r="M421" i="7"/>
  <c r="M441" i="7"/>
  <c r="M445" i="7"/>
  <c r="M449" i="7"/>
  <c r="M469" i="7"/>
  <c r="M473" i="7"/>
  <c r="M442" i="7"/>
  <c r="M446" i="7"/>
  <c r="M470" i="7"/>
  <c r="M474" i="7"/>
  <c r="N682" i="7"/>
  <c r="N681" i="7"/>
  <c r="N680" i="7"/>
  <c r="N679" i="7"/>
  <c r="N678" i="7"/>
  <c r="N677" i="7"/>
  <c r="N674" i="7"/>
  <c r="N341" i="7"/>
  <c r="N340" i="7"/>
  <c r="N339" i="7"/>
  <c r="N338" i="7"/>
  <c r="N337" i="7"/>
  <c r="N336" i="7"/>
  <c r="N335" i="7"/>
  <c r="N334" i="7"/>
  <c r="N333" i="7"/>
  <c r="N332" i="7"/>
  <c r="N650" i="7"/>
  <c r="N649" i="7"/>
  <c r="N648" i="7"/>
  <c r="N647" i="7"/>
  <c r="N646" i="7"/>
  <c r="N645" i="7"/>
  <c r="N644" i="7"/>
  <c r="N643" i="7"/>
  <c r="N642" i="7"/>
  <c r="N315" i="7"/>
  <c r="N314" i="7"/>
  <c r="N313" i="7"/>
  <c r="N312" i="7"/>
  <c r="N311" i="7"/>
  <c r="N310" i="7"/>
  <c r="N309" i="7"/>
  <c r="N308" i="7"/>
  <c r="N307" i="7"/>
  <c r="N306" i="7"/>
  <c r="N618" i="7"/>
  <c r="N617" i="7"/>
  <c r="N616" i="7"/>
  <c r="N615" i="7"/>
  <c r="N614" i="7"/>
  <c r="N613" i="7"/>
  <c r="N612" i="7"/>
  <c r="N611" i="7"/>
  <c r="N610" i="7"/>
  <c r="N290" i="7"/>
  <c r="N289" i="7"/>
  <c r="N288" i="7"/>
  <c r="N287" i="7"/>
  <c r="N286" i="7"/>
  <c r="N285" i="7"/>
  <c r="N284" i="7"/>
  <c r="N283" i="7"/>
  <c r="N282" i="7"/>
  <c r="N281" i="7"/>
  <c r="N500" i="7"/>
  <c r="N494" i="7"/>
  <c r="N409" i="7"/>
  <c r="N396" i="7"/>
  <c r="N395" i="7"/>
  <c r="N394" i="7"/>
  <c r="N393" i="7"/>
  <c r="N392" i="7"/>
  <c r="N391" i="7"/>
  <c r="N263" i="7"/>
  <c r="N262" i="7"/>
  <c r="N261" i="7"/>
  <c r="N260" i="7"/>
  <c r="N259" i="7"/>
  <c r="N258" i="7"/>
  <c r="N276" i="7"/>
  <c r="N37" i="7"/>
  <c r="M277" i="7"/>
  <c r="M414" i="7"/>
  <c r="M416" i="7"/>
  <c r="M419" i="7"/>
  <c r="M423" i="7"/>
  <c r="M443" i="7"/>
  <c r="M447" i="7"/>
  <c r="M440" i="7"/>
  <c r="M468" i="7"/>
  <c r="M472" i="7"/>
  <c r="M410" i="7"/>
  <c r="M607" i="7"/>
  <c r="M592" i="7" s="1"/>
  <c r="M86" i="7" s="1"/>
  <c r="M639" i="7"/>
  <c r="M624" i="7" s="1"/>
  <c r="M87" i="7" s="1"/>
  <c r="AN147" i="1" l="1"/>
  <c r="AM174" i="1"/>
  <c r="AM176" i="1" s="1"/>
  <c r="T586" i="7"/>
  <c r="T565" i="7"/>
  <c r="T566" i="7"/>
  <c r="T568" i="7"/>
  <c r="T535" i="7"/>
  <c r="T527" i="7"/>
  <c r="T499" i="7"/>
  <c r="T493" i="7"/>
  <c r="T539" i="7"/>
  <c r="T531" i="7"/>
  <c r="T38" i="7"/>
  <c r="T42" i="7"/>
  <c r="T35" i="7"/>
  <c r="U556" i="7"/>
  <c r="T47" i="7"/>
  <c r="T46" i="7"/>
  <c r="T45" i="7"/>
  <c r="M466" i="7"/>
  <c r="T31" i="7"/>
  <c r="T48" i="7" s="1"/>
  <c r="T669" i="7"/>
  <c r="T667" i="7"/>
  <c r="T665" i="7"/>
  <c r="T663" i="7"/>
  <c r="T661" i="7"/>
  <c r="T662" i="7"/>
  <c r="T668" i="7"/>
  <c r="T638" i="7"/>
  <c r="T636" i="7"/>
  <c r="T634" i="7"/>
  <c r="T670" i="7"/>
  <c r="T664" i="7"/>
  <c r="T666" i="7"/>
  <c r="T637" i="7"/>
  <c r="T635" i="7"/>
  <c r="T633" i="7"/>
  <c r="T631" i="7"/>
  <c r="T629" i="7"/>
  <c r="T605" i="7"/>
  <c r="T603" i="7"/>
  <c r="T602" i="7"/>
  <c r="T601" i="7"/>
  <c r="T600" i="7"/>
  <c r="T599" i="7"/>
  <c r="T598" i="7"/>
  <c r="T597" i="7"/>
  <c r="T630" i="7"/>
  <c r="T632" i="7"/>
  <c r="T606" i="7"/>
  <c r="T604" i="7"/>
  <c r="T28" i="7"/>
  <c r="T49" i="7"/>
  <c r="U2" i="7"/>
  <c r="O580" i="7"/>
  <c r="N443" i="7"/>
  <c r="N419" i="7"/>
  <c r="N421" i="7"/>
  <c r="N467" i="7"/>
  <c r="N471" i="7"/>
  <c r="N475" i="7"/>
  <c r="N447" i="7"/>
  <c r="N417" i="7"/>
  <c r="N277" i="7"/>
  <c r="N415" i="7"/>
  <c r="N423" i="7"/>
  <c r="N416" i="7"/>
  <c r="N420" i="7"/>
  <c r="N440" i="7"/>
  <c r="N444" i="7"/>
  <c r="N448" i="7"/>
  <c r="N468" i="7"/>
  <c r="N472" i="7"/>
  <c r="N410" i="7"/>
  <c r="N441" i="7"/>
  <c r="N445" i="7"/>
  <c r="N449" i="7"/>
  <c r="N469" i="7"/>
  <c r="N473" i="7"/>
  <c r="O682" i="7"/>
  <c r="O681" i="7"/>
  <c r="O680" i="7"/>
  <c r="O679" i="7"/>
  <c r="O678" i="7"/>
  <c r="O676" i="7"/>
  <c r="O341" i="7"/>
  <c r="O340" i="7"/>
  <c r="O339" i="7"/>
  <c r="O338" i="7"/>
  <c r="O337" i="7"/>
  <c r="O336" i="7"/>
  <c r="O335" i="7"/>
  <c r="O334" i="7"/>
  <c r="O674" i="7"/>
  <c r="O332" i="7"/>
  <c r="O315" i="7"/>
  <c r="O314" i="7"/>
  <c r="O313" i="7"/>
  <c r="O312" i="7"/>
  <c r="O311" i="7"/>
  <c r="O310" i="7"/>
  <c r="O309" i="7"/>
  <c r="O333" i="7"/>
  <c r="O650" i="7"/>
  <c r="O649" i="7"/>
  <c r="O648" i="7"/>
  <c r="O647" i="7"/>
  <c r="O646" i="7"/>
  <c r="O645" i="7"/>
  <c r="O644" i="7"/>
  <c r="O643" i="7"/>
  <c r="O642" i="7"/>
  <c r="O290" i="7"/>
  <c r="O289" i="7"/>
  <c r="O288" i="7"/>
  <c r="O287" i="7"/>
  <c r="O286" i="7"/>
  <c r="O285" i="7"/>
  <c r="O308" i="7"/>
  <c r="O307" i="7"/>
  <c r="O306" i="7"/>
  <c r="O618" i="7"/>
  <c r="O617" i="7"/>
  <c r="O616" i="7"/>
  <c r="O615" i="7"/>
  <c r="O614" i="7"/>
  <c r="O613" i="7"/>
  <c r="O612" i="7"/>
  <c r="O611" i="7"/>
  <c r="O609" i="7"/>
  <c r="O283" i="7"/>
  <c r="O284" i="7"/>
  <c r="O282" i="7"/>
  <c r="O500" i="7"/>
  <c r="O494" i="7"/>
  <c r="O396" i="7"/>
  <c r="O395" i="7"/>
  <c r="O394" i="7"/>
  <c r="O393" i="7"/>
  <c r="O392" i="7"/>
  <c r="O391" i="7"/>
  <c r="O409" i="7"/>
  <c r="O276" i="7"/>
  <c r="O263" i="7"/>
  <c r="O262" i="7"/>
  <c r="O261" i="7"/>
  <c r="O260" i="7"/>
  <c r="O259" i="7"/>
  <c r="O258" i="7"/>
  <c r="O37" i="7"/>
  <c r="N414" i="7"/>
  <c r="N418" i="7"/>
  <c r="N422" i="7"/>
  <c r="N442" i="7"/>
  <c r="N446" i="7"/>
  <c r="N466" i="7"/>
  <c r="N470" i="7"/>
  <c r="N474" i="7"/>
  <c r="M89" i="7"/>
  <c r="N39" i="7"/>
  <c r="N607" i="7"/>
  <c r="N592" i="7" s="1"/>
  <c r="N86" i="7" s="1"/>
  <c r="N639" i="7"/>
  <c r="N624" i="7" s="1"/>
  <c r="N87" i="7" s="1"/>
  <c r="N671" i="7"/>
  <c r="N656" i="7" s="1"/>
  <c r="N88" i="7" s="1"/>
  <c r="AO147" i="1" l="1"/>
  <c r="AN174" i="1"/>
  <c r="AN176" i="1" s="1"/>
  <c r="U554" i="7"/>
  <c r="U586" i="7"/>
  <c r="U565" i="7"/>
  <c r="U566" i="7"/>
  <c r="U568" i="7"/>
  <c r="U564" i="7"/>
  <c r="U499" i="7"/>
  <c r="U493" i="7"/>
  <c r="U539" i="7"/>
  <c r="U535" i="7"/>
  <c r="U531" i="7"/>
  <c r="U527" i="7"/>
  <c r="U38" i="7"/>
  <c r="U42" i="7"/>
  <c r="U35" i="7"/>
  <c r="U560" i="7"/>
  <c r="V556" i="7"/>
  <c r="U548" i="7"/>
  <c r="U47" i="7"/>
  <c r="U46" i="7"/>
  <c r="U45" i="7"/>
  <c r="U31" i="7"/>
  <c r="U48" i="7" s="1"/>
  <c r="U670" i="7"/>
  <c r="U668" i="7"/>
  <c r="U666" i="7"/>
  <c r="U664" i="7"/>
  <c r="U662" i="7"/>
  <c r="U661" i="7"/>
  <c r="U638" i="7"/>
  <c r="U669" i="7"/>
  <c r="U665" i="7"/>
  <c r="U667" i="7"/>
  <c r="U663" i="7"/>
  <c r="U637" i="7"/>
  <c r="U635" i="7"/>
  <c r="U633" i="7"/>
  <c r="U636" i="7"/>
  <c r="U634" i="7"/>
  <c r="U632" i="7"/>
  <c r="U630" i="7"/>
  <c r="U606" i="7"/>
  <c r="U605" i="7"/>
  <c r="U631" i="7"/>
  <c r="U602" i="7"/>
  <c r="U600" i="7"/>
  <c r="U598" i="7"/>
  <c r="U604" i="7"/>
  <c r="U629" i="7"/>
  <c r="U603" i="7"/>
  <c r="U601" i="7"/>
  <c r="U599" i="7"/>
  <c r="U597" i="7"/>
  <c r="U49" i="7"/>
  <c r="U28" i="7"/>
  <c r="V2" i="7"/>
  <c r="P580" i="7"/>
  <c r="O39" i="7"/>
  <c r="O607" i="7"/>
  <c r="O592" i="7" s="1"/>
  <c r="O86" i="7" s="1"/>
  <c r="O639" i="7"/>
  <c r="O624" i="7" s="1"/>
  <c r="O87" i="7" s="1"/>
  <c r="O442" i="7"/>
  <c r="O421" i="7"/>
  <c r="O470" i="7"/>
  <c r="O417" i="7"/>
  <c r="O445" i="7"/>
  <c r="P682" i="7"/>
  <c r="P681" i="7"/>
  <c r="P680" i="7"/>
  <c r="P679" i="7"/>
  <c r="P678" i="7"/>
  <c r="P676" i="7"/>
  <c r="P674" i="7"/>
  <c r="P341" i="7"/>
  <c r="P340" i="7"/>
  <c r="P339" i="7"/>
  <c r="P338" i="7"/>
  <c r="P337" i="7"/>
  <c r="P336" i="7"/>
  <c r="P335" i="7"/>
  <c r="P334" i="7"/>
  <c r="P333" i="7"/>
  <c r="P332" i="7"/>
  <c r="P650" i="7"/>
  <c r="P649" i="7"/>
  <c r="P648" i="7"/>
  <c r="P647" i="7"/>
  <c r="P646" i="7"/>
  <c r="P645" i="7"/>
  <c r="P644" i="7"/>
  <c r="P643" i="7"/>
  <c r="P642" i="7"/>
  <c r="P315" i="7"/>
  <c r="P314" i="7"/>
  <c r="P313" i="7"/>
  <c r="P312" i="7"/>
  <c r="P311" i="7"/>
  <c r="P310" i="7"/>
  <c r="P309" i="7"/>
  <c r="P308" i="7"/>
  <c r="P307" i="7"/>
  <c r="P306" i="7"/>
  <c r="P618" i="7"/>
  <c r="P617" i="7"/>
  <c r="P616" i="7"/>
  <c r="P615" i="7"/>
  <c r="P614" i="7"/>
  <c r="P613" i="7"/>
  <c r="P612" i="7"/>
  <c r="P611" i="7"/>
  <c r="P609" i="7"/>
  <c r="P290" i="7"/>
  <c r="P289" i="7"/>
  <c r="P288" i="7"/>
  <c r="P287" i="7"/>
  <c r="P286" i="7"/>
  <c r="P285" i="7"/>
  <c r="P284" i="7"/>
  <c r="P283" i="7"/>
  <c r="P282" i="7"/>
  <c r="P500" i="7"/>
  <c r="P494" i="7"/>
  <c r="P409" i="7"/>
  <c r="P396" i="7"/>
  <c r="P395" i="7"/>
  <c r="P394" i="7"/>
  <c r="P393" i="7"/>
  <c r="P392" i="7"/>
  <c r="P391" i="7"/>
  <c r="P263" i="7"/>
  <c r="P262" i="7"/>
  <c r="P261" i="7"/>
  <c r="P260" i="7"/>
  <c r="P259" i="7"/>
  <c r="P258" i="7"/>
  <c r="P276" i="7"/>
  <c r="P37" i="7"/>
  <c r="O418" i="7"/>
  <c r="O419" i="7"/>
  <c r="O443" i="7"/>
  <c r="O467" i="7"/>
  <c r="O471" i="7"/>
  <c r="O475" i="7"/>
  <c r="O444" i="7"/>
  <c r="O448" i="7"/>
  <c r="O472" i="7"/>
  <c r="O410" i="7"/>
  <c r="O420" i="7"/>
  <c r="O422" i="7"/>
  <c r="O441" i="7"/>
  <c r="O449" i="7"/>
  <c r="O469" i="7"/>
  <c r="O473" i="7"/>
  <c r="O446" i="7"/>
  <c r="O466" i="7"/>
  <c r="O474" i="7"/>
  <c r="N89" i="7"/>
  <c r="O281" i="7"/>
  <c r="O671" i="7"/>
  <c r="O656" i="7" s="1"/>
  <c r="O88" i="7" s="1"/>
  <c r="O277" i="7"/>
  <c r="O416" i="7"/>
  <c r="O415" i="7"/>
  <c r="O423" i="7"/>
  <c r="O447" i="7"/>
  <c r="O440" i="7"/>
  <c r="O468" i="7"/>
  <c r="AP147" i="1" l="1"/>
  <c r="AO174" i="1"/>
  <c r="AO176" i="1" s="1"/>
  <c r="V554" i="7"/>
  <c r="V586" i="7"/>
  <c r="V565" i="7"/>
  <c r="V566" i="7"/>
  <c r="V568" i="7"/>
  <c r="V564" i="7"/>
  <c r="V493" i="7"/>
  <c r="V539" i="7"/>
  <c r="V535" i="7"/>
  <c r="V531" i="7"/>
  <c r="V527" i="7"/>
  <c r="V499" i="7"/>
  <c r="V38" i="7"/>
  <c r="V42" i="7"/>
  <c r="V35" i="7"/>
  <c r="V560" i="7"/>
  <c r="W556" i="7"/>
  <c r="V548" i="7"/>
  <c r="V47" i="7"/>
  <c r="V46" i="7"/>
  <c r="V45" i="7"/>
  <c r="V31" i="7"/>
  <c r="V48" i="7" s="1"/>
  <c r="V670" i="7"/>
  <c r="V668" i="7"/>
  <c r="V666" i="7"/>
  <c r="V664" i="7"/>
  <c r="V637" i="7"/>
  <c r="V636" i="7"/>
  <c r="V635" i="7"/>
  <c r="V634" i="7"/>
  <c r="V633" i="7"/>
  <c r="V632" i="7"/>
  <c r="V631" i="7"/>
  <c r="V630" i="7"/>
  <c r="V629" i="7"/>
  <c r="V606" i="7"/>
  <c r="V605" i="7"/>
  <c r="V604" i="7"/>
  <c r="V663" i="7"/>
  <c r="V638" i="7"/>
  <c r="V669" i="7"/>
  <c r="V665" i="7"/>
  <c r="V661" i="7"/>
  <c r="V667" i="7"/>
  <c r="V662" i="7"/>
  <c r="V602" i="7"/>
  <c r="V600" i="7"/>
  <c r="V598" i="7"/>
  <c r="V603" i="7"/>
  <c r="V601" i="7"/>
  <c r="V599" i="7"/>
  <c r="V597" i="7"/>
  <c r="V49" i="7"/>
  <c r="V28" i="7"/>
  <c r="W2" i="7"/>
  <c r="Q580" i="7"/>
  <c r="O89" i="7"/>
  <c r="O414" i="7"/>
  <c r="P419" i="7"/>
  <c r="P277" i="7"/>
  <c r="P417" i="7"/>
  <c r="P418" i="7"/>
  <c r="P422" i="7"/>
  <c r="P442" i="7"/>
  <c r="P446" i="7"/>
  <c r="P466" i="7"/>
  <c r="P470" i="7"/>
  <c r="P474" i="7"/>
  <c r="P443" i="7"/>
  <c r="P447" i="7"/>
  <c r="P467" i="7"/>
  <c r="P471" i="7"/>
  <c r="P475" i="7"/>
  <c r="P39" i="7"/>
  <c r="P281" i="7"/>
  <c r="P607" i="7"/>
  <c r="P592" i="7" s="1"/>
  <c r="P86" i="7" s="1"/>
  <c r="P639" i="7"/>
  <c r="P624" i="7" s="1"/>
  <c r="P87" i="7" s="1"/>
  <c r="P671" i="7"/>
  <c r="P656" i="7" s="1"/>
  <c r="P88" i="7" s="1"/>
  <c r="Q682" i="7"/>
  <c r="Q681" i="7"/>
  <c r="Q680" i="7"/>
  <c r="Q679" i="7"/>
  <c r="Q678" i="7"/>
  <c r="Q676" i="7"/>
  <c r="Q674" i="7"/>
  <c r="Q341" i="7"/>
  <c r="Q340" i="7"/>
  <c r="Q339" i="7"/>
  <c r="Q338" i="7"/>
  <c r="Q337" i="7"/>
  <c r="Q336" i="7"/>
  <c r="Q335" i="7"/>
  <c r="Q334" i="7"/>
  <c r="Q333" i="7"/>
  <c r="Q315" i="7"/>
  <c r="Q314" i="7"/>
  <c r="Q313" i="7"/>
  <c r="Q312" i="7"/>
  <c r="Q311" i="7"/>
  <c r="Q310" i="7"/>
  <c r="Q309" i="7"/>
  <c r="Q332" i="7"/>
  <c r="Q650" i="7"/>
  <c r="Q649" i="7"/>
  <c r="Q648" i="7"/>
  <c r="Q647" i="7"/>
  <c r="Q646" i="7"/>
  <c r="Q645" i="7"/>
  <c r="Q644" i="7"/>
  <c r="Q643" i="7"/>
  <c r="Q642" i="7"/>
  <c r="Q308" i="7"/>
  <c r="Q290" i="7"/>
  <c r="Q289" i="7"/>
  <c r="Q288" i="7"/>
  <c r="Q287" i="7"/>
  <c r="Q286" i="7"/>
  <c r="Q285" i="7"/>
  <c r="Q307" i="7"/>
  <c r="Q618" i="7"/>
  <c r="Q617" i="7"/>
  <c r="Q616" i="7"/>
  <c r="Q615" i="7"/>
  <c r="Q614" i="7"/>
  <c r="Q613" i="7"/>
  <c r="Q612" i="7"/>
  <c r="Q611" i="7"/>
  <c r="Q609" i="7"/>
  <c r="Q284" i="7"/>
  <c r="Q283" i="7"/>
  <c r="Q282" i="7"/>
  <c r="Q500" i="7"/>
  <c r="Q494" i="7"/>
  <c r="Q396" i="7"/>
  <c r="Q395" i="7"/>
  <c r="Q394" i="7"/>
  <c r="Q393" i="7"/>
  <c r="Q392" i="7"/>
  <c r="Q391" i="7"/>
  <c r="Q409" i="7"/>
  <c r="Q276" i="7"/>
  <c r="Q263" i="7"/>
  <c r="Q262" i="7"/>
  <c r="Q261" i="7"/>
  <c r="Q260" i="7"/>
  <c r="Q259" i="7"/>
  <c r="Q258" i="7"/>
  <c r="Q37" i="7"/>
  <c r="P415" i="7"/>
  <c r="P423" i="7"/>
  <c r="P421" i="7"/>
  <c r="P416" i="7"/>
  <c r="P420" i="7"/>
  <c r="P440" i="7"/>
  <c r="P444" i="7"/>
  <c r="P448" i="7"/>
  <c r="P468" i="7"/>
  <c r="P472" i="7"/>
  <c r="P410" i="7"/>
  <c r="P441" i="7"/>
  <c r="P445" i="7"/>
  <c r="P449" i="7"/>
  <c r="P469" i="7"/>
  <c r="P473" i="7"/>
  <c r="AQ147" i="1" l="1"/>
  <c r="AQ174" i="1" s="1"/>
  <c r="AQ176" i="1" s="1"/>
  <c r="C44" i="7" s="1" a="1"/>
  <c r="AP174" i="1"/>
  <c r="AP176" i="1" s="1"/>
  <c r="W554" i="7"/>
  <c r="W586" i="7"/>
  <c r="W565" i="7"/>
  <c r="W566" i="7"/>
  <c r="W568" i="7"/>
  <c r="W564" i="7"/>
  <c r="U547" i="7"/>
  <c r="U549" i="7" s="1"/>
  <c r="W499" i="7"/>
  <c r="W493" i="7"/>
  <c r="W531" i="7"/>
  <c r="W539" i="7"/>
  <c r="W535" i="7"/>
  <c r="W527" i="7"/>
  <c r="W38" i="7"/>
  <c r="W42" i="7"/>
  <c r="W35" i="7"/>
  <c r="W560" i="7"/>
  <c r="X556" i="7"/>
  <c r="W548" i="7"/>
  <c r="W47" i="7"/>
  <c r="W46" i="7"/>
  <c r="W45" i="7"/>
  <c r="W31" i="7"/>
  <c r="W48" i="7" s="1"/>
  <c r="W670" i="7"/>
  <c r="W669" i="7"/>
  <c r="W668" i="7"/>
  <c r="W667" i="7"/>
  <c r="W666" i="7"/>
  <c r="W665" i="7"/>
  <c r="W664" i="7"/>
  <c r="W663" i="7"/>
  <c r="W662" i="7"/>
  <c r="W638" i="7"/>
  <c r="W661" i="7"/>
  <c r="W637" i="7"/>
  <c r="W635" i="7"/>
  <c r="W636" i="7"/>
  <c r="W634" i="7"/>
  <c r="W632" i="7"/>
  <c r="W630" i="7"/>
  <c r="W606" i="7"/>
  <c r="W604" i="7"/>
  <c r="W631" i="7"/>
  <c r="W603" i="7"/>
  <c r="W601" i="7"/>
  <c r="W599" i="7"/>
  <c r="W597" i="7"/>
  <c r="W633" i="7"/>
  <c r="W629" i="7"/>
  <c r="W605" i="7"/>
  <c r="W602" i="7"/>
  <c r="W600" i="7"/>
  <c r="W598" i="7"/>
  <c r="W28" i="7"/>
  <c r="W49" i="7"/>
  <c r="X2" i="7"/>
  <c r="R580" i="7"/>
  <c r="Q281" i="7"/>
  <c r="Q639" i="7"/>
  <c r="Q624" i="7" s="1"/>
  <c r="Q87" i="7" s="1"/>
  <c r="Q39" i="7"/>
  <c r="Q306" i="7"/>
  <c r="Q607" i="7"/>
  <c r="Q592" i="7" s="1"/>
  <c r="Q86" i="7" s="1"/>
  <c r="Q418" i="7"/>
  <c r="Q420" i="7"/>
  <c r="Q417" i="7"/>
  <c r="Q421" i="7"/>
  <c r="Q441" i="7"/>
  <c r="Q445" i="7"/>
  <c r="Q449" i="7"/>
  <c r="Q469" i="7"/>
  <c r="Q473" i="7"/>
  <c r="Q442" i="7"/>
  <c r="Q446" i="7"/>
  <c r="Q466" i="7"/>
  <c r="Q470" i="7"/>
  <c r="Q474" i="7"/>
  <c r="P414" i="7"/>
  <c r="Q671" i="7"/>
  <c r="Q656" i="7" s="1"/>
  <c r="Q88" i="7" s="1"/>
  <c r="P89" i="7"/>
  <c r="R682" i="7"/>
  <c r="R681" i="7"/>
  <c r="R680" i="7"/>
  <c r="R679" i="7"/>
  <c r="R677" i="7"/>
  <c r="R675" i="7"/>
  <c r="R674" i="7"/>
  <c r="R341" i="7"/>
  <c r="R340" i="7"/>
  <c r="R339" i="7"/>
  <c r="R338" i="7"/>
  <c r="R337" i="7"/>
  <c r="R336" i="7"/>
  <c r="R335" i="7"/>
  <c r="R334" i="7"/>
  <c r="R333" i="7"/>
  <c r="R332" i="7"/>
  <c r="R650" i="7"/>
  <c r="R649" i="7"/>
  <c r="R648" i="7"/>
  <c r="R647" i="7"/>
  <c r="R646" i="7"/>
  <c r="R645" i="7"/>
  <c r="R644" i="7"/>
  <c r="R643" i="7"/>
  <c r="R641" i="7"/>
  <c r="R315" i="7"/>
  <c r="R314" i="7"/>
  <c r="R313" i="7"/>
  <c r="R312" i="7"/>
  <c r="R311" i="7"/>
  <c r="R310" i="7"/>
  <c r="R309" i="7"/>
  <c r="R308" i="7"/>
  <c r="R307" i="7"/>
  <c r="R306" i="7"/>
  <c r="R618" i="7"/>
  <c r="R617" i="7"/>
  <c r="R616" i="7"/>
  <c r="R615" i="7"/>
  <c r="R614" i="7"/>
  <c r="R613" i="7"/>
  <c r="R612" i="7"/>
  <c r="R611" i="7"/>
  <c r="R609" i="7"/>
  <c r="R290" i="7"/>
  <c r="R289" i="7"/>
  <c r="R288" i="7"/>
  <c r="R287" i="7"/>
  <c r="R286" i="7"/>
  <c r="R285" i="7"/>
  <c r="R284" i="7"/>
  <c r="R283" i="7"/>
  <c r="R282" i="7"/>
  <c r="R500" i="7"/>
  <c r="R494" i="7"/>
  <c r="R409" i="7"/>
  <c r="R396" i="7"/>
  <c r="R395" i="7"/>
  <c r="R394" i="7"/>
  <c r="R393" i="7"/>
  <c r="R392" i="7"/>
  <c r="R391" i="7"/>
  <c r="R263" i="7"/>
  <c r="R262" i="7"/>
  <c r="R261" i="7"/>
  <c r="R260" i="7"/>
  <c r="R259" i="7"/>
  <c r="R258" i="7"/>
  <c r="R276" i="7"/>
  <c r="R37" i="7"/>
  <c r="Q277" i="7"/>
  <c r="Q422" i="7"/>
  <c r="Q416" i="7"/>
  <c r="Q415" i="7"/>
  <c r="Q419" i="7"/>
  <c r="Q423" i="7"/>
  <c r="Q443" i="7"/>
  <c r="Q447" i="7"/>
  <c r="Q467" i="7"/>
  <c r="Q471" i="7"/>
  <c r="Q475" i="7"/>
  <c r="Q444" i="7"/>
  <c r="Q448" i="7"/>
  <c r="Q468" i="7"/>
  <c r="Q472" i="7"/>
  <c r="Q410" i="7"/>
  <c r="C44" i="7" l="1"/>
  <c r="S44" i="7"/>
  <c r="AF44" i="7"/>
  <c r="D44" i="7"/>
  <c r="P44" i="7"/>
  <c r="AD44" i="7"/>
  <c r="K44" i="7"/>
  <c r="R44" i="7"/>
  <c r="AG44" i="7"/>
  <c r="F44" i="7"/>
  <c r="AB44" i="7"/>
  <c r="G44" i="7"/>
  <c r="AN44" i="7"/>
  <c r="Q44" i="7"/>
  <c r="T44" i="7"/>
  <c r="AA44" i="7"/>
  <c r="AH44" i="7"/>
  <c r="O44" i="7"/>
  <c r="V44" i="7"/>
  <c r="I44" i="7"/>
  <c r="Z44" i="7"/>
  <c r="AI44" i="7"/>
  <c r="AJ44" i="7"/>
  <c r="H44" i="7"/>
  <c r="AL44" i="7"/>
  <c r="N44" i="7"/>
  <c r="AC44" i="7"/>
  <c r="X44" i="7"/>
  <c r="U44" i="7"/>
  <c r="W44" i="7"/>
  <c r="E44" i="7"/>
  <c r="AE44" i="7"/>
  <c r="AO44" i="7"/>
  <c r="AP44" i="7"/>
  <c r="J44" i="7"/>
  <c r="AK44" i="7"/>
  <c r="L44" i="7"/>
  <c r="AM44" i="7"/>
  <c r="Y44" i="7"/>
  <c r="M44" i="7"/>
  <c r="X554" i="7"/>
  <c r="X586" i="7"/>
  <c r="X565" i="7"/>
  <c r="X566" i="7"/>
  <c r="X568" i="7"/>
  <c r="X564" i="7"/>
  <c r="V547" i="7"/>
  <c r="V549" i="7" s="1"/>
  <c r="X531" i="7"/>
  <c r="X499" i="7"/>
  <c r="X493" i="7"/>
  <c r="X539" i="7"/>
  <c r="X535" i="7"/>
  <c r="X527" i="7"/>
  <c r="X38" i="7"/>
  <c r="X42" i="7"/>
  <c r="X35" i="7"/>
  <c r="X560" i="7"/>
  <c r="Y556" i="7"/>
  <c r="X548" i="7"/>
  <c r="X47" i="7"/>
  <c r="X46" i="7"/>
  <c r="X45" i="7"/>
  <c r="Q440" i="7"/>
  <c r="Q414" i="7"/>
  <c r="X31" i="7"/>
  <c r="X48" i="7" s="1"/>
  <c r="X669" i="7"/>
  <c r="X667" i="7"/>
  <c r="X665" i="7"/>
  <c r="X663" i="7"/>
  <c r="X670" i="7"/>
  <c r="X666" i="7"/>
  <c r="X662" i="7"/>
  <c r="X668" i="7"/>
  <c r="X661" i="7"/>
  <c r="X637" i="7"/>
  <c r="X635" i="7"/>
  <c r="X631" i="7"/>
  <c r="X664" i="7"/>
  <c r="X636" i="7"/>
  <c r="X634" i="7"/>
  <c r="X632" i="7"/>
  <c r="X638" i="7"/>
  <c r="X603" i="7"/>
  <c r="X602" i="7"/>
  <c r="X601" i="7"/>
  <c r="X600" i="7"/>
  <c r="X599" i="7"/>
  <c r="X598" i="7"/>
  <c r="X597" i="7"/>
  <c r="X633" i="7"/>
  <c r="X629" i="7"/>
  <c r="X606" i="7"/>
  <c r="X604" i="7"/>
  <c r="X605" i="7"/>
  <c r="X630" i="7"/>
  <c r="X28" i="7"/>
  <c r="X49" i="7"/>
  <c r="Y2" i="7"/>
  <c r="S580" i="7"/>
  <c r="E232" i="7"/>
  <c r="B386" i="7"/>
  <c r="R281" i="7"/>
  <c r="Q89" i="7"/>
  <c r="S682" i="7"/>
  <c r="S681" i="7"/>
  <c r="S680" i="7"/>
  <c r="S679" i="7"/>
  <c r="S677" i="7"/>
  <c r="S675" i="7"/>
  <c r="S341" i="7"/>
  <c r="S340" i="7"/>
  <c r="S339" i="7"/>
  <c r="S338" i="7"/>
  <c r="S337" i="7"/>
  <c r="S336" i="7"/>
  <c r="S335" i="7"/>
  <c r="S334" i="7"/>
  <c r="S674" i="7"/>
  <c r="S332" i="7"/>
  <c r="S315" i="7"/>
  <c r="S314" i="7"/>
  <c r="S313" i="7"/>
  <c r="S312" i="7"/>
  <c r="S311" i="7"/>
  <c r="S310" i="7"/>
  <c r="S309" i="7"/>
  <c r="S333" i="7"/>
  <c r="S650" i="7"/>
  <c r="S649" i="7"/>
  <c r="S648" i="7"/>
  <c r="S647" i="7"/>
  <c r="S646" i="7"/>
  <c r="S645" i="7"/>
  <c r="S644" i="7"/>
  <c r="S643" i="7"/>
  <c r="S641" i="7"/>
  <c r="S290" i="7"/>
  <c r="S289" i="7"/>
  <c r="S288" i="7"/>
  <c r="S287" i="7"/>
  <c r="S286" i="7"/>
  <c r="S285" i="7"/>
  <c r="S308" i="7"/>
  <c r="S307" i="7"/>
  <c r="S306" i="7"/>
  <c r="S618" i="7"/>
  <c r="S617" i="7"/>
  <c r="S616" i="7"/>
  <c r="S615" i="7"/>
  <c r="S614" i="7"/>
  <c r="S613" i="7"/>
  <c r="S612" i="7"/>
  <c r="S611" i="7"/>
  <c r="S609" i="7"/>
  <c r="S283" i="7"/>
  <c r="S284" i="7"/>
  <c r="S282" i="7"/>
  <c r="S500" i="7"/>
  <c r="S494" i="7"/>
  <c r="S396" i="7"/>
  <c r="S395" i="7"/>
  <c r="S394" i="7"/>
  <c r="S393" i="7"/>
  <c r="S392" i="7"/>
  <c r="S391" i="7"/>
  <c r="S409" i="7"/>
  <c r="S276" i="7"/>
  <c r="S263" i="7"/>
  <c r="S262" i="7"/>
  <c r="S261" i="7"/>
  <c r="S260" i="7"/>
  <c r="S259" i="7"/>
  <c r="S258" i="7"/>
  <c r="S37" i="7"/>
  <c r="R421" i="7"/>
  <c r="R419" i="7"/>
  <c r="R418" i="7"/>
  <c r="R422" i="7"/>
  <c r="R442" i="7"/>
  <c r="R446" i="7"/>
  <c r="R466" i="7"/>
  <c r="R470" i="7"/>
  <c r="R474" i="7"/>
  <c r="R443" i="7"/>
  <c r="R447" i="7"/>
  <c r="R467" i="7"/>
  <c r="R471" i="7"/>
  <c r="R475" i="7"/>
  <c r="R39" i="7"/>
  <c r="R607" i="7"/>
  <c r="R592" i="7" s="1"/>
  <c r="R86" i="7" s="1"/>
  <c r="R639" i="7"/>
  <c r="R624" i="7" s="1"/>
  <c r="R87" i="7" s="1"/>
  <c r="R671" i="7"/>
  <c r="R656" i="7" s="1"/>
  <c r="R88" i="7" s="1"/>
  <c r="R417" i="7"/>
  <c r="R277" i="7"/>
  <c r="R415" i="7"/>
  <c r="R423" i="7"/>
  <c r="R416" i="7"/>
  <c r="R420" i="7"/>
  <c r="R440" i="7"/>
  <c r="R444" i="7"/>
  <c r="R448" i="7"/>
  <c r="R468" i="7"/>
  <c r="R472" i="7"/>
  <c r="R410" i="7"/>
  <c r="R441" i="7"/>
  <c r="R445" i="7"/>
  <c r="R449" i="7"/>
  <c r="R469" i="7"/>
  <c r="R473" i="7"/>
  <c r="Y554" i="7" l="1"/>
  <c r="Y586" i="7"/>
  <c r="Y565" i="7"/>
  <c r="Y566" i="7"/>
  <c r="Y568" i="7"/>
  <c r="Y564" i="7"/>
  <c r="W547" i="7"/>
  <c r="W549" i="7" s="1"/>
  <c r="Y499" i="7"/>
  <c r="Y493" i="7"/>
  <c r="Y539" i="7"/>
  <c r="Y535" i="7"/>
  <c r="Y531" i="7"/>
  <c r="Y527" i="7"/>
  <c r="Y38" i="7"/>
  <c r="Y42" i="7"/>
  <c r="Y35" i="7"/>
  <c r="Y560" i="7"/>
  <c r="Z556" i="7"/>
  <c r="Y548" i="7"/>
  <c r="Y47" i="7"/>
  <c r="Y46" i="7"/>
  <c r="Y45" i="7"/>
  <c r="E365" i="7"/>
  <c r="E362" i="7" s="1"/>
  <c r="B387" i="7"/>
  <c r="E226" i="7"/>
  <c r="E229" i="7"/>
  <c r="E231" i="7"/>
  <c r="E230" i="7"/>
  <c r="E227" i="7"/>
  <c r="E228" i="7"/>
  <c r="R414" i="7"/>
  <c r="Y31" i="7"/>
  <c r="Y48" i="7" s="1"/>
  <c r="Y661" i="7"/>
  <c r="Y638" i="7"/>
  <c r="Y669" i="7"/>
  <c r="Y667" i="7"/>
  <c r="Y665" i="7"/>
  <c r="Y663" i="7"/>
  <c r="Y664" i="7"/>
  <c r="Y670" i="7"/>
  <c r="Y636" i="7"/>
  <c r="Y634" i="7"/>
  <c r="Y666" i="7"/>
  <c r="Y662" i="7"/>
  <c r="Y668" i="7"/>
  <c r="Y637" i="7"/>
  <c r="Y635" i="7"/>
  <c r="Y633" i="7"/>
  <c r="Y631" i="7"/>
  <c r="Y629" i="7"/>
  <c r="Y605" i="7"/>
  <c r="Y606" i="7"/>
  <c r="Y604" i="7"/>
  <c r="Y603" i="7"/>
  <c r="Y601" i="7"/>
  <c r="Y599" i="7"/>
  <c r="Y597" i="7"/>
  <c r="Y632" i="7"/>
  <c r="Y630" i="7"/>
  <c r="Y602" i="7"/>
  <c r="Y600" i="7"/>
  <c r="Y598" i="7"/>
  <c r="Y49" i="7"/>
  <c r="Y28" i="7"/>
  <c r="Z2" i="7"/>
  <c r="C169" i="7"/>
  <c r="T580" i="7"/>
  <c r="B254" i="7"/>
  <c r="S281" i="7"/>
  <c r="T682" i="7"/>
  <c r="T681" i="7"/>
  <c r="T680" i="7"/>
  <c r="T679" i="7"/>
  <c r="T677" i="7"/>
  <c r="T675" i="7"/>
  <c r="T674" i="7"/>
  <c r="T341" i="7"/>
  <c r="T340" i="7"/>
  <c r="T339" i="7"/>
  <c r="T338" i="7"/>
  <c r="T337" i="7"/>
  <c r="T336" i="7"/>
  <c r="T335" i="7"/>
  <c r="T334" i="7"/>
  <c r="T333" i="7"/>
  <c r="T332" i="7"/>
  <c r="T650" i="7"/>
  <c r="T649" i="7"/>
  <c r="T648" i="7"/>
  <c r="T647" i="7"/>
  <c r="T646" i="7"/>
  <c r="T645" i="7"/>
  <c r="T644" i="7"/>
  <c r="T643" i="7"/>
  <c r="T641" i="7"/>
  <c r="T315" i="7"/>
  <c r="T314" i="7"/>
  <c r="T313" i="7"/>
  <c r="T312" i="7"/>
  <c r="T311" i="7"/>
  <c r="T310" i="7"/>
  <c r="T309" i="7"/>
  <c r="T308" i="7"/>
  <c r="T307" i="7"/>
  <c r="T306" i="7"/>
  <c r="T618" i="7"/>
  <c r="T617" i="7"/>
  <c r="T616" i="7"/>
  <c r="T615" i="7"/>
  <c r="T614" i="7"/>
  <c r="T613" i="7"/>
  <c r="T612" i="7"/>
  <c r="T611" i="7"/>
  <c r="T609" i="7"/>
  <c r="T290" i="7"/>
  <c r="T289" i="7"/>
  <c r="T288" i="7"/>
  <c r="T287" i="7"/>
  <c r="T286" i="7"/>
  <c r="T285" i="7"/>
  <c r="T284" i="7"/>
  <c r="T283" i="7"/>
  <c r="T282" i="7"/>
  <c r="T500" i="7"/>
  <c r="T494" i="7"/>
  <c r="T409" i="7"/>
  <c r="T396" i="7"/>
  <c r="T395" i="7"/>
  <c r="T394" i="7"/>
  <c r="T393" i="7"/>
  <c r="T392" i="7"/>
  <c r="T391" i="7"/>
  <c r="T263" i="7"/>
  <c r="T262" i="7"/>
  <c r="T261" i="7"/>
  <c r="T260" i="7"/>
  <c r="T259" i="7"/>
  <c r="T258" i="7"/>
  <c r="T276" i="7"/>
  <c r="T37" i="7"/>
  <c r="S277" i="7"/>
  <c r="S416" i="7"/>
  <c r="S418" i="7"/>
  <c r="S415" i="7"/>
  <c r="S419" i="7"/>
  <c r="S423" i="7"/>
  <c r="S443" i="7"/>
  <c r="S447" i="7"/>
  <c r="S467" i="7"/>
  <c r="S471" i="7"/>
  <c r="S475" i="7"/>
  <c r="S440" i="7"/>
  <c r="S444" i="7"/>
  <c r="S448" i="7"/>
  <c r="S468" i="7"/>
  <c r="S472" i="7"/>
  <c r="S410" i="7"/>
  <c r="R89" i="7"/>
  <c r="S39" i="7"/>
  <c r="S607" i="7"/>
  <c r="S592" i="7" s="1"/>
  <c r="S86" i="7" s="1"/>
  <c r="S639" i="7"/>
  <c r="S624" i="7" s="1"/>
  <c r="S87" i="7" s="1"/>
  <c r="S420" i="7"/>
  <c r="S422" i="7"/>
  <c r="S417" i="7"/>
  <c r="S421" i="7"/>
  <c r="S441" i="7"/>
  <c r="S445" i="7"/>
  <c r="S449" i="7"/>
  <c r="S469" i="7"/>
  <c r="S473" i="7"/>
  <c r="S442" i="7"/>
  <c r="S446" i="7"/>
  <c r="S466" i="7"/>
  <c r="S470" i="7"/>
  <c r="S474" i="7"/>
  <c r="S671" i="7"/>
  <c r="S656" i="7" s="1"/>
  <c r="S88" i="7" s="1"/>
  <c r="Z554" i="7" l="1"/>
  <c r="Z586" i="7"/>
  <c r="Z565" i="7"/>
  <c r="Z566" i="7"/>
  <c r="Z568" i="7"/>
  <c r="Z564" i="7"/>
  <c r="X547" i="7"/>
  <c r="X549" i="7" s="1"/>
  <c r="Z499" i="7"/>
  <c r="Z527" i="7"/>
  <c r="Z493" i="7"/>
  <c r="Z539" i="7"/>
  <c r="Z535" i="7"/>
  <c r="Z531" i="7"/>
  <c r="Z38" i="7"/>
  <c r="Z42" i="7"/>
  <c r="Z35" i="7"/>
  <c r="Z560" i="7"/>
  <c r="AA556" i="7"/>
  <c r="Z548" i="7"/>
  <c r="E359" i="7"/>
  <c r="E361" i="7"/>
  <c r="E360" i="7"/>
  <c r="E364" i="7"/>
  <c r="E363" i="7"/>
  <c r="Z47" i="7"/>
  <c r="Z46" i="7"/>
  <c r="Z45" i="7"/>
  <c r="S414" i="7"/>
  <c r="Z31" i="7"/>
  <c r="Z48" i="7" s="1"/>
  <c r="Z670" i="7"/>
  <c r="Z668" i="7"/>
  <c r="Z666" i="7"/>
  <c r="Z664" i="7"/>
  <c r="Z662" i="7"/>
  <c r="Z667" i="7"/>
  <c r="Z663" i="7"/>
  <c r="Z661" i="7"/>
  <c r="Z637" i="7"/>
  <c r="Z636" i="7"/>
  <c r="Z635" i="7"/>
  <c r="Z634" i="7"/>
  <c r="Z633" i="7"/>
  <c r="Z632" i="7"/>
  <c r="Z631" i="7"/>
  <c r="Z630" i="7"/>
  <c r="Z629" i="7"/>
  <c r="Z606" i="7"/>
  <c r="Z605" i="7"/>
  <c r="Z604" i="7"/>
  <c r="Z669" i="7"/>
  <c r="Z665" i="7"/>
  <c r="Z638" i="7"/>
  <c r="Z597" i="7"/>
  <c r="Z602" i="7"/>
  <c r="Z600" i="7"/>
  <c r="Z598" i="7"/>
  <c r="Z603" i="7"/>
  <c r="Z601" i="7"/>
  <c r="Z599" i="7"/>
  <c r="Z49" i="7"/>
  <c r="Z28" i="7"/>
  <c r="AA2" i="7"/>
  <c r="U580" i="7"/>
  <c r="T281" i="7"/>
  <c r="T671" i="7"/>
  <c r="T656" i="7" s="1"/>
  <c r="T88" i="7" s="1"/>
  <c r="U682" i="7"/>
  <c r="U681" i="7"/>
  <c r="U680" i="7"/>
  <c r="U678" i="7"/>
  <c r="U677" i="7"/>
  <c r="U675" i="7"/>
  <c r="U674" i="7"/>
  <c r="U341" i="7"/>
  <c r="U340" i="7"/>
  <c r="U339" i="7"/>
  <c r="U338" i="7"/>
  <c r="U337" i="7"/>
  <c r="U336" i="7"/>
  <c r="U335" i="7"/>
  <c r="U334" i="7"/>
  <c r="U333" i="7"/>
  <c r="U315" i="7"/>
  <c r="U314" i="7"/>
  <c r="U313" i="7"/>
  <c r="U312" i="7"/>
  <c r="U311" i="7"/>
  <c r="U310" i="7"/>
  <c r="U309" i="7"/>
  <c r="U332" i="7"/>
  <c r="U650" i="7"/>
  <c r="U649" i="7"/>
  <c r="U648" i="7"/>
  <c r="U647" i="7"/>
  <c r="U646" i="7"/>
  <c r="U645" i="7"/>
  <c r="U644" i="7"/>
  <c r="U643" i="7"/>
  <c r="U641" i="7"/>
  <c r="U308" i="7"/>
  <c r="U290" i="7"/>
  <c r="U289" i="7"/>
  <c r="U288" i="7"/>
  <c r="U287" i="7"/>
  <c r="U286" i="7"/>
  <c r="U285" i="7"/>
  <c r="U307" i="7"/>
  <c r="U306" i="7"/>
  <c r="U618" i="7"/>
  <c r="U617" i="7"/>
  <c r="U616" i="7"/>
  <c r="U615" i="7"/>
  <c r="U614" i="7"/>
  <c r="U613" i="7"/>
  <c r="U612" i="7"/>
  <c r="U611" i="7"/>
  <c r="U609" i="7"/>
  <c r="U284" i="7"/>
  <c r="U283" i="7"/>
  <c r="U282" i="7"/>
  <c r="U500" i="7"/>
  <c r="U494" i="7"/>
  <c r="U396" i="7"/>
  <c r="U395" i="7"/>
  <c r="U394" i="7"/>
  <c r="U393" i="7"/>
  <c r="U392" i="7"/>
  <c r="U391" i="7"/>
  <c r="U409" i="7"/>
  <c r="U276" i="7"/>
  <c r="U263" i="7"/>
  <c r="U262" i="7"/>
  <c r="U261" i="7"/>
  <c r="U260" i="7"/>
  <c r="U259" i="7"/>
  <c r="U258" i="7"/>
  <c r="U37" i="7"/>
  <c r="T419" i="7"/>
  <c r="T277" i="7"/>
  <c r="T417" i="7"/>
  <c r="T418" i="7"/>
  <c r="T422" i="7"/>
  <c r="T442" i="7"/>
  <c r="T446" i="7"/>
  <c r="T466" i="7"/>
  <c r="T470" i="7"/>
  <c r="T474" i="7"/>
  <c r="T443" i="7"/>
  <c r="T447" i="7"/>
  <c r="T467" i="7"/>
  <c r="T471" i="7"/>
  <c r="T475" i="7"/>
  <c r="T39" i="7"/>
  <c r="T607" i="7"/>
  <c r="T592" i="7" s="1"/>
  <c r="T86" i="7" s="1"/>
  <c r="T639" i="7"/>
  <c r="T624" i="7" s="1"/>
  <c r="T87" i="7" s="1"/>
  <c r="T415" i="7"/>
  <c r="T423" i="7"/>
  <c r="T421" i="7"/>
  <c r="T416" i="7"/>
  <c r="T420" i="7"/>
  <c r="T440" i="7"/>
  <c r="T444" i="7"/>
  <c r="T448" i="7"/>
  <c r="T468" i="7"/>
  <c r="T472" i="7"/>
  <c r="T410" i="7"/>
  <c r="T441" i="7"/>
  <c r="T445" i="7"/>
  <c r="T449" i="7"/>
  <c r="T469" i="7"/>
  <c r="T473" i="7"/>
  <c r="S89" i="7"/>
  <c r="AA554" i="7" l="1"/>
  <c r="AA585" i="7"/>
  <c r="AA565" i="7"/>
  <c r="AA566" i="7"/>
  <c r="AA568" i="7"/>
  <c r="AA564" i="7"/>
  <c r="Y547" i="7"/>
  <c r="Y549" i="7" s="1"/>
  <c r="AA499" i="7"/>
  <c r="AA493" i="7"/>
  <c r="AA539" i="7"/>
  <c r="AA535" i="7"/>
  <c r="AA531" i="7"/>
  <c r="AA527" i="7"/>
  <c r="AA38" i="7"/>
  <c r="AA42" i="7"/>
  <c r="AA35" i="7"/>
  <c r="AA560" i="7"/>
  <c r="AB556" i="7"/>
  <c r="AA548" i="7"/>
  <c r="AA45" i="7"/>
  <c r="AA47" i="7"/>
  <c r="AA46" i="7"/>
  <c r="T414" i="7"/>
  <c r="AA31" i="7"/>
  <c r="AA48" i="7" s="1"/>
  <c r="AA670" i="7"/>
  <c r="AA669" i="7"/>
  <c r="AA668" i="7"/>
  <c r="AA667" i="7"/>
  <c r="AA666" i="7"/>
  <c r="AA665" i="7"/>
  <c r="AA664" i="7"/>
  <c r="AA663" i="7"/>
  <c r="AA662" i="7"/>
  <c r="AA638" i="7"/>
  <c r="AA637" i="7"/>
  <c r="AA635" i="7"/>
  <c r="AA633" i="7"/>
  <c r="AA661" i="7"/>
  <c r="AA636" i="7"/>
  <c r="AA634" i="7"/>
  <c r="AA632" i="7"/>
  <c r="AA630" i="7"/>
  <c r="AA606" i="7"/>
  <c r="AA602" i="7"/>
  <c r="AA600" i="7"/>
  <c r="AA598" i="7"/>
  <c r="AA629" i="7"/>
  <c r="AA605" i="7"/>
  <c r="AA603" i="7"/>
  <c r="AA601" i="7"/>
  <c r="AA599" i="7"/>
  <c r="AA597" i="7"/>
  <c r="AA631" i="7"/>
  <c r="AA604" i="7"/>
  <c r="AA28" i="7"/>
  <c r="AA49" i="7"/>
  <c r="AB2" i="7"/>
  <c r="V580" i="7"/>
  <c r="U281" i="7"/>
  <c r="U671" i="7"/>
  <c r="U656" i="7" s="1"/>
  <c r="U88" i="7" s="1"/>
  <c r="V682" i="7"/>
  <c r="V681" i="7"/>
  <c r="V680" i="7"/>
  <c r="V678" i="7"/>
  <c r="V677" i="7"/>
  <c r="V675" i="7"/>
  <c r="V674" i="7"/>
  <c r="V341" i="7"/>
  <c r="V340" i="7"/>
  <c r="V339" i="7"/>
  <c r="V338" i="7"/>
  <c r="V337" i="7"/>
  <c r="V336" i="7"/>
  <c r="V335" i="7"/>
  <c r="V334" i="7"/>
  <c r="V333" i="7"/>
  <c r="V332" i="7"/>
  <c r="V650" i="7"/>
  <c r="V649" i="7"/>
  <c r="V648" i="7"/>
  <c r="V647" i="7"/>
  <c r="V646" i="7"/>
  <c r="V645" i="7"/>
  <c r="V644" i="7"/>
  <c r="V643" i="7"/>
  <c r="V641" i="7"/>
  <c r="V315" i="7"/>
  <c r="V314" i="7"/>
  <c r="V313" i="7"/>
  <c r="V312" i="7"/>
  <c r="V311" i="7"/>
  <c r="V310" i="7"/>
  <c r="V309" i="7"/>
  <c r="V308" i="7"/>
  <c r="V307" i="7"/>
  <c r="V306" i="7"/>
  <c r="V618" i="7"/>
  <c r="V617" i="7"/>
  <c r="V616" i="7"/>
  <c r="V615" i="7"/>
  <c r="V614" i="7"/>
  <c r="V613" i="7"/>
  <c r="V612" i="7"/>
  <c r="V611" i="7"/>
  <c r="V609" i="7"/>
  <c r="V290" i="7"/>
  <c r="V289" i="7"/>
  <c r="V288" i="7"/>
  <c r="V287" i="7"/>
  <c r="V286" i="7"/>
  <c r="V285" i="7"/>
  <c r="V284" i="7"/>
  <c r="V283" i="7"/>
  <c r="V282" i="7"/>
  <c r="V500" i="7"/>
  <c r="V494" i="7"/>
  <c r="V409" i="7"/>
  <c r="V396" i="7"/>
  <c r="V395" i="7"/>
  <c r="V394" i="7"/>
  <c r="V393" i="7"/>
  <c r="V392" i="7"/>
  <c r="V391" i="7"/>
  <c r="V263" i="7"/>
  <c r="V262" i="7"/>
  <c r="V261" i="7"/>
  <c r="V260" i="7"/>
  <c r="V259" i="7"/>
  <c r="V258" i="7"/>
  <c r="V276" i="7"/>
  <c r="V37" i="7"/>
  <c r="U277" i="7"/>
  <c r="U422" i="7"/>
  <c r="U416" i="7"/>
  <c r="U415" i="7"/>
  <c r="U419" i="7"/>
  <c r="U423" i="7"/>
  <c r="U443" i="7"/>
  <c r="U447" i="7"/>
  <c r="U467" i="7"/>
  <c r="U471" i="7"/>
  <c r="U475" i="7"/>
  <c r="U440" i="7"/>
  <c r="U444" i="7"/>
  <c r="U448" i="7"/>
  <c r="U468" i="7"/>
  <c r="U472" i="7"/>
  <c r="U410" i="7"/>
  <c r="T89" i="7"/>
  <c r="U39" i="7"/>
  <c r="U607" i="7"/>
  <c r="U592" i="7" s="1"/>
  <c r="U86" i="7" s="1"/>
  <c r="U639" i="7"/>
  <c r="U624" i="7" s="1"/>
  <c r="U87" i="7" s="1"/>
  <c r="U418" i="7"/>
  <c r="U420" i="7"/>
  <c r="U417" i="7"/>
  <c r="U421" i="7"/>
  <c r="U441" i="7"/>
  <c r="U445" i="7"/>
  <c r="U449" i="7"/>
  <c r="U469" i="7"/>
  <c r="U473" i="7"/>
  <c r="U442" i="7"/>
  <c r="U446" i="7"/>
  <c r="U466" i="7"/>
  <c r="U470" i="7"/>
  <c r="U474" i="7"/>
  <c r="AB554" i="7" l="1"/>
  <c r="AB586" i="7"/>
  <c r="AB585" i="7"/>
  <c r="AB565" i="7"/>
  <c r="AB566" i="7"/>
  <c r="AB568" i="7"/>
  <c r="AB564" i="7"/>
  <c r="Z547" i="7"/>
  <c r="Z549" i="7" s="1"/>
  <c r="AB535" i="7"/>
  <c r="AB527" i="7"/>
  <c r="AB499" i="7"/>
  <c r="AB493" i="7"/>
  <c r="AB539" i="7"/>
  <c r="AB531" i="7"/>
  <c r="AB38" i="7"/>
  <c r="AB35" i="7"/>
  <c r="AB42" i="7"/>
  <c r="AB560" i="7"/>
  <c r="AC556" i="7"/>
  <c r="AB548" i="7"/>
  <c r="AB47" i="7"/>
  <c r="AB46" i="7"/>
  <c r="AB45" i="7"/>
  <c r="U414" i="7"/>
  <c r="AB31" i="7"/>
  <c r="AB48" i="7" s="1"/>
  <c r="AB670" i="7"/>
  <c r="AB668" i="7"/>
  <c r="AB666" i="7"/>
  <c r="AB664" i="7"/>
  <c r="AB638" i="7"/>
  <c r="AB665" i="7"/>
  <c r="AB662" i="7"/>
  <c r="AB637" i="7"/>
  <c r="AB635" i="7"/>
  <c r="AB667" i="7"/>
  <c r="AB661" i="7"/>
  <c r="AB669" i="7"/>
  <c r="AB663" i="7"/>
  <c r="AB636" i="7"/>
  <c r="AB634" i="7"/>
  <c r="AB632" i="7"/>
  <c r="AB630" i="7"/>
  <c r="AB606" i="7"/>
  <c r="AB604" i="7"/>
  <c r="AB603" i="7"/>
  <c r="AB602" i="7"/>
  <c r="AB601" i="7"/>
  <c r="AB600" i="7"/>
  <c r="AB599" i="7"/>
  <c r="AB598" i="7"/>
  <c r="AB597" i="7"/>
  <c r="AB629" i="7"/>
  <c r="AB605" i="7"/>
  <c r="AB633" i="7"/>
  <c r="AB631" i="7"/>
  <c r="AB28" i="7"/>
  <c r="AB49" i="7"/>
  <c r="AC2" i="7"/>
  <c r="W580" i="7"/>
  <c r="W553" i="7"/>
  <c r="V607" i="7"/>
  <c r="V592" i="7" s="1"/>
  <c r="V86" i="7" s="1"/>
  <c r="V671" i="7"/>
  <c r="V656" i="7" s="1"/>
  <c r="V88" i="7" s="1"/>
  <c r="V281" i="7"/>
  <c r="V39" i="7"/>
  <c r="V639" i="7"/>
  <c r="V624" i="7" s="1"/>
  <c r="V87" i="7" s="1"/>
  <c r="W682" i="7"/>
  <c r="W681" i="7"/>
  <c r="W680" i="7"/>
  <c r="W678" i="7"/>
  <c r="W676" i="7"/>
  <c r="W675" i="7"/>
  <c r="W341" i="7"/>
  <c r="W340" i="7"/>
  <c r="W339" i="7"/>
  <c r="W338" i="7"/>
  <c r="W337" i="7"/>
  <c r="W336" i="7"/>
  <c r="W335" i="7"/>
  <c r="W334" i="7"/>
  <c r="W673" i="7"/>
  <c r="W332" i="7"/>
  <c r="W315" i="7"/>
  <c r="W314" i="7"/>
  <c r="W313" i="7"/>
  <c r="W312" i="7"/>
  <c r="W311" i="7"/>
  <c r="W310" i="7"/>
  <c r="W309" i="7"/>
  <c r="W333" i="7"/>
  <c r="W650" i="7"/>
  <c r="W649" i="7"/>
  <c r="W648" i="7"/>
  <c r="W647" i="7"/>
  <c r="W646" i="7"/>
  <c r="W645" i="7"/>
  <c r="W644" i="7"/>
  <c r="W643" i="7"/>
  <c r="W641" i="7"/>
  <c r="W290" i="7"/>
  <c r="W289" i="7"/>
  <c r="W288" i="7"/>
  <c r="W287" i="7"/>
  <c r="W286" i="7"/>
  <c r="W285" i="7"/>
  <c r="W308" i="7"/>
  <c r="W307" i="7"/>
  <c r="W306" i="7"/>
  <c r="W618" i="7"/>
  <c r="W617" i="7"/>
  <c r="W616" i="7"/>
  <c r="W615" i="7"/>
  <c r="W614" i="7"/>
  <c r="W613" i="7"/>
  <c r="W612" i="7"/>
  <c r="W611" i="7"/>
  <c r="W609" i="7"/>
  <c r="W283" i="7"/>
  <c r="W284" i="7"/>
  <c r="W282" i="7"/>
  <c r="W500" i="7"/>
  <c r="W494" i="7"/>
  <c r="W396" i="7"/>
  <c r="W395" i="7"/>
  <c r="W394" i="7"/>
  <c r="W393" i="7"/>
  <c r="W392" i="7"/>
  <c r="W391" i="7"/>
  <c r="W409" i="7"/>
  <c r="W276" i="7"/>
  <c r="W263" i="7"/>
  <c r="W262" i="7"/>
  <c r="W261" i="7"/>
  <c r="W260" i="7"/>
  <c r="W259" i="7"/>
  <c r="W258" i="7"/>
  <c r="W37" i="7"/>
  <c r="V417" i="7"/>
  <c r="V277" i="7"/>
  <c r="V415" i="7"/>
  <c r="V423" i="7"/>
  <c r="V416" i="7"/>
  <c r="V420" i="7"/>
  <c r="V440" i="7"/>
  <c r="V444" i="7"/>
  <c r="V448" i="7"/>
  <c r="V468" i="7"/>
  <c r="V472" i="7"/>
  <c r="V410" i="7"/>
  <c r="V441" i="7"/>
  <c r="V445" i="7"/>
  <c r="V449" i="7"/>
  <c r="V469" i="7"/>
  <c r="V473" i="7"/>
  <c r="V421" i="7"/>
  <c r="V419" i="7"/>
  <c r="V418" i="7"/>
  <c r="V422" i="7"/>
  <c r="V442" i="7"/>
  <c r="V446" i="7"/>
  <c r="V466" i="7"/>
  <c r="V470" i="7"/>
  <c r="V474" i="7"/>
  <c r="V443" i="7"/>
  <c r="V447" i="7"/>
  <c r="V467" i="7"/>
  <c r="V471" i="7"/>
  <c r="V475" i="7"/>
  <c r="U89" i="7"/>
  <c r="AB80" i="7" l="1"/>
  <c r="AC554" i="7"/>
  <c r="AC586" i="7"/>
  <c r="AC585" i="7"/>
  <c r="AC565" i="7"/>
  <c r="AC566" i="7"/>
  <c r="AC568" i="7"/>
  <c r="AC564" i="7"/>
  <c r="AA547" i="7"/>
  <c r="AA549" i="7" s="1"/>
  <c r="AC499" i="7"/>
  <c r="AC493" i="7"/>
  <c r="AC539" i="7"/>
  <c r="AC535" i="7"/>
  <c r="AC531" i="7"/>
  <c r="AC527" i="7"/>
  <c r="AC38" i="7"/>
  <c r="AC42" i="7"/>
  <c r="AC35" i="7"/>
  <c r="AC560" i="7"/>
  <c r="AD556" i="7"/>
  <c r="AC548" i="7"/>
  <c r="AC47" i="7"/>
  <c r="AC46" i="7"/>
  <c r="AC45" i="7"/>
  <c r="V414" i="7"/>
  <c r="AC31" i="7"/>
  <c r="AC48" i="7" s="1"/>
  <c r="AC669" i="7"/>
  <c r="AC667" i="7"/>
  <c r="AC665" i="7"/>
  <c r="AC663" i="7"/>
  <c r="AC661" i="7"/>
  <c r="AC638" i="7"/>
  <c r="AC668" i="7"/>
  <c r="AC664" i="7"/>
  <c r="AC670" i="7"/>
  <c r="AC662" i="7"/>
  <c r="AC629" i="7"/>
  <c r="AC666" i="7"/>
  <c r="AC636" i="7"/>
  <c r="AC634" i="7"/>
  <c r="AC632" i="7"/>
  <c r="AC637" i="7"/>
  <c r="AC635" i="7"/>
  <c r="AC633" i="7"/>
  <c r="AC631" i="7"/>
  <c r="AC630" i="7"/>
  <c r="AC603" i="7"/>
  <c r="AC601" i="7"/>
  <c r="AC599" i="7"/>
  <c r="AC597" i="7"/>
  <c r="AC604" i="7"/>
  <c r="AC606" i="7"/>
  <c r="AC605" i="7"/>
  <c r="AC602" i="7"/>
  <c r="AC600" i="7"/>
  <c r="AC598" i="7"/>
  <c r="AC49" i="7"/>
  <c r="AC28" i="7"/>
  <c r="AD2" i="7"/>
  <c r="W555" i="7"/>
  <c r="W557" i="7" s="1"/>
  <c r="X580" i="7"/>
  <c r="X553" i="7"/>
  <c r="W185" i="7"/>
  <c r="W148" i="7"/>
  <c r="W64" i="7"/>
  <c r="W78" i="7"/>
  <c r="V89" i="7"/>
  <c r="W281" i="7"/>
  <c r="W39" i="7"/>
  <c r="W639" i="7"/>
  <c r="W624" i="7" s="1"/>
  <c r="W87" i="7" s="1"/>
  <c r="W607" i="7"/>
  <c r="W592" i="7" s="1"/>
  <c r="W86" i="7" s="1"/>
  <c r="W420" i="7"/>
  <c r="W422" i="7"/>
  <c r="W417" i="7"/>
  <c r="W421" i="7"/>
  <c r="W441" i="7"/>
  <c r="W445" i="7"/>
  <c r="W449" i="7"/>
  <c r="W469" i="7"/>
  <c r="W473" i="7"/>
  <c r="W442" i="7"/>
  <c r="W446" i="7"/>
  <c r="W466" i="7"/>
  <c r="W470" i="7"/>
  <c r="W474" i="7"/>
  <c r="X572" i="7"/>
  <c r="W671" i="7"/>
  <c r="W656" i="7" s="1"/>
  <c r="W88" i="7" s="1"/>
  <c r="X682" i="7"/>
  <c r="X681" i="7"/>
  <c r="X679" i="7"/>
  <c r="X678" i="7"/>
  <c r="X676" i="7"/>
  <c r="X675" i="7"/>
  <c r="X673" i="7"/>
  <c r="X341" i="7"/>
  <c r="X340" i="7"/>
  <c r="X339" i="7"/>
  <c r="X338" i="7"/>
  <c r="X337" i="7"/>
  <c r="X335" i="7"/>
  <c r="X334" i="7"/>
  <c r="X333" i="7"/>
  <c r="X332" i="7"/>
  <c r="X650" i="7"/>
  <c r="X649" i="7"/>
  <c r="X648" i="7"/>
  <c r="X647" i="7"/>
  <c r="X646" i="7"/>
  <c r="X645" i="7"/>
  <c r="X644" i="7"/>
  <c r="X643" i="7"/>
  <c r="X641" i="7"/>
  <c r="X315" i="7"/>
  <c r="X314" i="7"/>
  <c r="X313" i="7"/>
  <c r="X312" i="7"/>
  <c r="X311" i="7"/>
  <c r="X310" i="7"/>
  <c r="X309" i="7"/>
  <c r="X308" i="7"/>
  <c r="X307" i="7"/>
  <c r="X306" i="7"/>
  <c r="X618" i="7"/>
  <c r="X617" i="7"/>
  <c r="X616" i="7"/>
  <c r="X615" i="7"/>
  <c r="X614" i="7"/>
  <c r="X613" i="7"/>
  <c r="X612" i="7"/>
  <c r="X611" i="7"/>
  <c r="X609" i="7"/>
  <c r="X290" i="7"/>
  <c r="X289" i="7"/>
  <c r="X288" i="7"/>
  <c r="X287" i="7"/>
  <c r="X286" i="7"/>
  <c r="X285" i="7"/>
  <c r="X284" i="7"/>
  <c r="X283" i="7"/>
  <c r="X282" i="7"/>
  <c r="X500" i="7"/>
  <c r="X494" i="7"/>
  <c r="X409" i="7"/>
  <c r="X396" i="7"/>
  <c r="X395" i="7"/>
  <c r="X394" i="7"/>
  <c r="X393" i="7"/>
  <c r="X392" i="7"/>
  <c r="X391" i="7"/>
  <c r="X336" i="7"/>
  <c r="X263" i="7"/>
  <c r="X262" i="7"/>
  <c r="X261" i="7"/>
  <c r="X260" i="7"/>
  <c r="X259" i="7"/>
  <c r="X258" i="7"/>
  <c r="X276" i="7"/>
  <c r="X37" i="7"/>
  <c r="W277" i="7"/>
  <c r="W416" i="7"/>
  <c r="W418" i="7"/>
  <c r="W415" i="7"/>
  <c r="W419" i="7"/>
  <c r="W423" i="7"/>
  <c r="W443" i="7"/>
  <c r="W447" i="7"/>
  <c r="W467" i="7"/>
  <c r="W471" i="7"/>
  <c r="W475" i="7"/>
  <c r="W440" i="7"/>
  <c r="W444" i="7"/>
  <c r="W448" i="7"/>
  <c r="W468" i="7"/>
  <c r="W472" i="7"/>
  <c r="W410" i="7"/>
  <c r="AC80" i="7" l="1"/>
  <c r="AD554" i="7"/>
  <c r="AD586" i="7"/>
  <c r="AD585" i="7"/>
  <c r="AD565" i="7"/>
  <c r="AD566" i="7"/>
  <c r="AD568" i="7"/>
  <c r="AD564" i="7"/>
  <c r="AB547" i="7"/>
  <c r="AB549" i="7" s="1"/>
  <c r="AD539" i="7"/>
  <c r="AD535" i="7"/>
  <c r="AD531" i="7"/>
  <c r="AD527" i="7"/>
  <c r="AD499" i="7"/>
  <c r="AD493" i="7"/>
  <c r="AD38" i="7"/>
  <c r="AD42" i="7"/>
  <c r="AD35" i="7"/>
  <c r="AD560" i="7"/>
  <c r="AE556" i="7"/>
  <c r="AD548" i="7"/>
  <c r="AD47" i="7"/>
  <c r="AD46" i="7"/>
  <c r="AD45" i="7"/>
  <c r="W414" i="7"/>
  <c r="AD31" i="7"/>
  <c r="AD48" i="7" s="1"/>
  <c r="AD669" i="7"/>
  <c r="AD667" i="7"/>
  <c r="AD665" i="7"/>
  <c r="AD663" i="7"/>
  <c r="AD662" i="7"/>
  <c r="AD637" i="7"/>
  <c r="AD636" i="7"/>
  <c r="AD635" i="7"/>
  <c r="AD634" i="7"/>
  <c r="AD633" i="7"/>
  <c r="AD632" i="7"/>
  <c r="AD631" i="7"/>
  <c r="AD630" i="7"/>
  <c r="AD629" i="7"/>
  <c r="AD606" i="7"/>
  <c r="AD605" i="7"/>
  <c r="AD604" i="7"/>
  <c r="AD666" i="7"/>
  <c r="AD661" i="7"/>
  <c r="AD668" i="7"/>
  <c r="AD670" i="7"/>
  <c r="AD664" i="7"/>
  <c r="AD638" i="7"/>
  <c r="AD603" i="7"/>
  <c r="AD601" i="7"/>
  <c r="AD599" i="7"/>
  <c r="AD597" i="7"/>
  <c r="AD602" i="7"/>
  <c r="AD600" i="7"/>
  <c r="AD598" i="7"/>
  <c r="AD49" i="7"/>
  <c r="AD28" i="7"/>
  <c r="AE2" i="7"/>
  <c r="X555" i="7"/>
  <c r="X557" i="7" s="1"/>
  <c r="Y580" i="7"/>
  <c r="Y553" i="7"/>
  <c r="X185" i="7"/>
  <c r="X148" i="7"/>
  <c r="X64" i="7"/>
  <c r="X281" i="7"/>
  <c r="W89" i="7"/>
  <c r="X419" i="7"/>
  <c r="X277" i="7"/>
  <c r="X417" i="7"/>
  <c r="X418" i="7"/>
  <c r="X422" i="7"/>
  <c r="X442" i="7"/>
  <c r="X446" i="7"/>
  <c r="X466" i="7"/>
  <c r="X470" i="7"/>
  <c r="X474" i="7"/>
  <c r="X443" i="7"/>
  <c r="X447" i="7"/>
  <c r="X467" i="7"/>
  <c r="X471" i="7"/>
  <c r="X475" i="7"/>
  <c r="Y572" i="7"/>
  <c r="X39" i="7"/>
  <c r="X78" i="7"/>
  <c r="X607" i="7"/>
  <c r="X592" i="7" s="1"/>
  <c r="X86" i="7" s="1"/>
  <c r="X639" i="7"/>
  <c r="X624" i="7" s="1"/>
  <c r="X87" i="7" s="1"/>
  <c r="X671" i="7"/>
  <c r="X656" i="7" s="1"/>
  <c r="X88" i="7" s="1"/>
  <c r="Y682" i="7"/>
  <c r="Y681" i="7"/>
  <c r="Y679" i="7"/>
  <c r="Y678" i="7"/>
  <c r="Y676" i="7"/>
  <c r="Y675" i="7"/>
  <c r="Y341" i="7"/>
  <c r="Y340" i="7"/>
  <c r="Y339" i="7"/>
  <c r="Y338" i="7"/>
  <c r="Y337" i="7"/>
  <c r="Y336" i="7"/>
  <c r="Y335" i="7"/>
  <c r="Y334" i="7"/>
  <c r="Y673" i="7"/>
  <c r="Y333" i="7"/>
  <c r="Y315" i="7"/>
  <c r="Y314" i="7"/>
  <c r="Y313" i="7"/>
  <c r="Y312" i="7"/>
  <c r="Y311" i="7"/>
  <c r="Y310" i="7"/>
  <c r="Y309" i="7"/>
  <c r="Y332" i="7"/>
  <c r="Y650" i="7"/>
  <c r="Y649" i="7"/>
  <c r="Y648" i="7"/>
  <c r="Y647" i="7"/>
  <c r="Y646" i="7"/>
  <c r="Y645" i="7"/>
  <c r="Y644" i="7"/>
  <c r="Y643" i="7"/>
  <c r="Y641" i="7"/>
  <c r="Y308" i="7"/>
  <c r="Y290" i="7"/>
  <c r="Y289" i="7"/>
  <c r="Y288" i="7"/>
  <c r="Y287" i="7"/>
  <c r="Y286" i="7"/>
  <c r="Y285" i="7"/>
  <c r="Y307" i="7"/>
  <c r="Y306" i="7"/>
  <c r="Y618" i="7"/>
  <c r="Y617" i="7"/>
  <c r="Y616" i="7"/>
  <c r="Y615" i="7"/>
  <c r="Y614" i="7"/>
  <c r="Y613" i="7"/>
  <c r="Y612" i="7"/>
  <c r="Y611" i="7"/>
  <c r="Y609" i="7"/>
  <c r="Y284" i="7"/>
  <c r="Y283" i="7"/>
  <c r="Y282" i="7"/>
  <c r="Y500" i="7"/>
  <c r="Y494" i="7"/>
  <c r="Y396" i="7"/>
  <c r="Y395" i="7"/>
  <c r="Y394" i="7"/>
  <c r="Y393" i="7"/>
  <c r="Y392" i="7"/>
  <c r="Y391" i="7"/>
  <c r="Y409" i="7"/>
  <c r="Y276" i="7"/>
  <c r="Y263" i="7"/>
  <c r="Y262" i="7"/>
  <c r="Y261" i="7"/>
  <c r="Y260" i="7"/>
  <c r="Y259" i="7"/>
  <c r="Y258" i="7"/>
  <c r="Y37" i="7"/>
  <c r="X415" i="7"/>
  <c r="X423" i="7"/>
  <c r="X421" i="7"/>
  <c r="X416" i="7"/>
  <c r="X420" i="7"/>
  <c r="X440" i="7"/>
  <c r="X444" i="7"/>
  <c r="X448" i="7"/>
  <c r="X468" i="7"/>
  <c r="X472" i="7"/>
  <c r="X410" i="7"/>
  <c r="X441" i="7"/>
  <c r="X445" i="7"/>
  <c r="X449" i="7"/>
  <c r="X469" i="7"/>
  <c r="X473" i="7"/>
  <c r="AD80" i="7" l="1"/>
  <c r="AE554" i="7"/>
  <c r="AE586" i="7"/>
  <c r="AE585" i="7"/>
  <c r="AE565" i="7"/>
  <c r="AE566" i="7"/>
  <c r="AE568" i="7"/>
  <c r="AE564" i="7"/>
  <c r="AC547" i="7"/>
  <c r="AC549" i="7" s="1"/>
  <c r="AE499" i="7"/>
  <c r="AE493" i="7"/>
  <c r="AE539" i="7"/>
  <c r="AE535" i="7"/>
  <c r="AE527" i="7"/>
  <c r="AE531" i="7"/>
  <c r="AE38" i="7"/>
  <c r="AE42" i="7"/>
  <c r="AE35" i="7"/>
  <c r="AE560" i="7"/>
  <c r="AF556" i="7"/>
  <c r="AE548" i="7"/>
  <c r="AE46" i="7"/>
  <c r="AE47" i="7"/>
  <c r="AE45" i="7"/>
  <c r="W99" i="7"/>
  <c r="W100" i="7" s="1"/>
  <c r="X414" i="7"/>
  <c r="AE31" i="7"/>
  <c r="AE48" i="7" s="1"/>
  <c r="AE670" i="7"/>
  <c r="AE669" i="7"/>
  <c r="AE668" i="7"/>
  <c r="AE667" i="7"/>
  <c r="AE666" i="7"/>
  <c r="AE665" i="7"/>
  <c r="AE664" i="7"/>
  <c r="AE663" i="7"/>
  <c r="AE662" i="7"/>
  <c r="AE661" i="7"/>
  <c r="AE636" i="7"/>
  <c r="AE634" i="7"/>
  <c r="AE638" i="7"/>
  <c r="AE637" i="7"/>
  <c r="AE635" i="7"/>
  <c r="AE633" i="7"/>
  <c r="AE631" i="7"/>
  <c r="AE629" i="7"/>
  <c r="AE605" i="7"/>
  <c r="AE597" i="7"/>
  <c r="AE632" i="7"/>
  <c r="AE630" i="7"/>
  <c r="AE604" i="7"/>
  <c r="AE602" i="7"/>
  <c r="AE600" i="7"/>
  <c r="AE598" i="7"/>
  <c r="AE606" i="7"/>
  <c r="AE603" i="7"/>
  <c r="AE601" i="7"/>
  <c r="AE599" i="7"/>
  <c r="AE28" i="7"/>
  <c r="AE49" i="7"/>
  <c r="AF2" i="7"/>
  <c r="Y555" i="7"/>
  <c r="Y557" i="7" s="1"/>
  <c r="Z580" i="7"/>
  <c r="Y281" i="7"/>
  <c r="Z553" i="7"/>
  <c r="Y185" i="7"/>
  <c r="Y148" i="7"/>
  <c r="Y64" i="7"/>
  <c r="Y671" i="7"/>
  <c r="Y656" i="7" s="1"/>
  <c r="Y88" i="7" s="1"/>
  <c r="Y39" i="7"/>
  <c r="Z682" i="7"/>
  <c r="Z681" i="7"/>
  <c r="Z679" i="7"/>
  <c r="Z678" i="7"/>
  <c r="Z676" i="7"/>
  <c r="Z675" i="7"/>
  <c r="Z673" i="7"/>
  <c r="Z341" i="7"/>
  <c r="Z340" i="7"/>
  <c r="Z339" i="7"/>
  <c r="Z338" i="7"/>
  <c r="Z337" i="7"/>
  <c r="Z336" i="7"/>
  <c r="Z335" i="7"/>
  <c r="Z334" i="7"/>
  <c r="Z333" i="7"/>
  <c r="Z332" i="7"/>
  <c r="Z650" i="7"/>
  <c r="Z649" i="7"/>
  <c r="Z648" i="7"/>
  <c r="Z647" i="7"/>
  <c r="Z646" i="7"/>
  <c r="Z645" i="7"/>
  <c r="Z644" i="7"/>
  <c r="Z643" i="7"/>
  <c r="Z641" i="7"/>
  <c r="Z315" i="7"/>
  <c r="Z314" i="7"/>
  <c r="Z313" i="7"/>
  <c r="Z312" i="7"/>
  <c r="Z311" i="7"/>
  <c r="Z310" i="7"/>
  <c r="Z309" i="7"/>
  <c r="Z308" i="7"/>
  <c r="Z307" i="7"/>
  <c r="Z306" i="7"/>
  <c r="Z618" i="7"/>
  <c r="Z617" i="7"/>
  <c r="Z616" i="7"/>
  <c r="Z615" i="7"/>
  <c r="Z614" i="7"/>
  <c r="Z613" i="7"/>
  <c r="Z612" i="7"/>
  <c r="Z611" i="7"/>
  <c r="Z609" i="7"/>
  <c r="Z290" i="7"/>
  <c r="Z289" i="7"/>
  <c r="Z288" i="7"/>
  <c r="Z287" i="7"/>
  <c r="Z286" i="7"/>
  <c r="Z285" i="7"/>
  <c r="Z284" i="7"/>
  <c r="Z283" i="7"/>
  <c r="Z282" i="7"/>
  <c r="Z500" i="7"/>
  <c r="Z494" i="7"/>
  <c r="Z409" i="7"/>
  <c r="Z396" i="7"/>
  <c r="Z395" i="7"/>
  <c r="Z394" i="7"/>
  <c r="Z393" i="7"/>
  <c r="Z392" i="7"/>
  <c r="Z391" i="7"/>
  <c r="Z263" i="7"/>
  <c r="Z262" i="7"/>
  <c r="Z261" i="7"/>
  <c r="Z260" i="7"/>
  <c r="Z259" i="7"/>
  <c r="Z258" i="7"/>
  <c r="Z276" i="7"/>
  <c r="Z37" i="7"/>
  <c r="Y277" i="7"/>
  <c r="Y422" i="7"/>
  <c r="Y416" i="7"/>
  <c r="Y415" i="7"/>
  <c r="Y419" i="7"/>
  <c r="Y423" i="7"/>
  <c r="Y443" i="7"/>
  <c r="Y447" i="7"/>
  <c r="Y467" i="7"/>
  <c r="Y471" i="7"/>
  <c r="Y475" i="7"/>
  <c r="Y440" i="7"/>
  <c r="Y444" i="7"/>
  <c r="Y448" i="7"/>
  <c r="Y468" i="7"/>
  <c r="Y472" i="7"/>
  <c r="Y410" i="7"/>
  <c r="Y78" i="7"/>
  <c r="Y607" i="7"/>
  <c r="Y592" i="7" s="1"/>
  <c r="Y86" i="7" s="1"/>
  <c r="Y639" i="7"/>
  <c r="Y624" i="7" s="1"/>
  <c r="Y87" i="7" s="1"/>
  <c r="X89" i="7"/>
  <c r="Y418" i="7"/>
  <c r="Y420" i="7"/>
  <c r="Y417" i="7"/>
  <c r="Y421" i="7"/>
  <c r="Y441" i="7"/>
  <c r="Y445" i="7"/>
  <c r="Y449" i="7"/>
  <c r="Y469" i="7"/>
  <c r="Y473" i="7"/>
  <c r="Y442" i="7"/>
  <c r="Y446" i="7"/>
  <c r="Y466" i="7"/>
  <c r="Y470" i="7"/>
  <c r="Y474" i="7"/>
  <c r="Z572" i="7"/>
  <c r="AE80" i="7" l="1"/>
  <c r="AF554" i="7"/>
  <c r="AF585" i="7"/>
  <c r="AF586" i="7"/>
  <c r="W572" i="7"/>
  <c r="AF565" i="7"/>
  <c r="AF566" i="7"/>
  <c r="AF568" i="7"/>
  <c r="AF564" i="7"/>
  <c r="AD547" i="7"/>
  <c r="AD549" i="7" s="1"/>
  <c r="AF531" i="7"/>
  <c r="AF499" i="7"/>
  <c r="AF493" i="7"/>
  <c r="AF539" i="7"/>
  <c r="AF535" i="7"/>
  <c r="AF527" i="7"/>
  <c r="AF38" i="7"/>
  <c r="AF42" i="7"/>
  <c r="AF35" i="7"/>
  <c r="AF560" i="7"/>
  <c r="AG556" i="7"/>
  <c r="AF548" i="7"/>
  <c r="AF47" i="7"/>
  <c r="AF46" i="7"/>
  <c r="AF45" i="7"/>
  <c r="Y414" i="7"/>
  <c r="AF31" i="7"/>
  <c r="AF48" i="7" s="1"/>
  <c r="AF670" i="7"/>
  <c r="AF668" i="7"/>
  <c r="AF666" i="7"/>
  <c r="AF664" i="7"/>
  <c r="AF662" i="7"/>
  <c r="AF669" i="7"/>
  <c r="AF665" i="7"/>
  <c r="AF661" i="7"/>
  <c r="AF636" i="7"/>
  <c r="AF634" i="7"/>
  <c r="AF632" i="7"/>
  <c r="AF630" i="7"/>
  <c r="AF606" i="7"/>
  <c r="AF667" i="7"/>
  <c r="AF663" i="7"/>
  <c r="AF638" i="7"/>
  <c r="AF637" i="7"/>
  <c r="AF635" i="7"/>
  <c r="AF633" i="7"/>
  <c r="AF603" i="7"/>
  <c r="AF602" i="7"/>
  <c r="AF601" i="7"/>
  <c r="AF600" i="7"/>
  <c r="AF599" i="7"/>
  <c r="AF598" i="7"/>
  <c r="AF597" i="7"/>
  <c r="AF604" i="7"/>
  <c r="AF631" i="7"/>
  <c r="AF605" i="7"/>
  <c r="AF629" i="7"/>
  <c r="AF28" i="7"/>
  <c r="AF49" i="7"/>
  <c r="AG2" i="7"/>
  <c r="X99" i="7"/>
  <c r="X100" i="7" s="1"/>
  <c r="Z555" i="7"/>
  <c r="Z557" i="7" s="1"/>
  <c r="Z281" i="7"/>
  <c r="AA553" i="7"/>
  <c r="Z185" i="7"/>
  <c r="Z148" i="7"/>
  <c r="Z64" i="7"/>
  <c r="AA682" i="7"/>
  <c r="AA680" i="7"/>
  <c r="AA679" i="7"/>
  <c r="AA678" i="7"/>
  <c r="AA676" i="7"/>
  <c r="AA675" i="7"/>
  <c r="AA341" i="7"/>
  <c r="AA340" i="7"/>
  <c r="AA339" i="7"/>
  <c r="AA338" i="7"/>
  <c r="AA337" i="7"/>
  <c r="AA336" i="7"/>
  <c r="AA335" i="7"/>
  <c r="AA334" i="7"/>
  <c r="AA673" i="7"/>
  <c r="AA332" i="7"/>
  <c r="AA315" i="7"/>
  <c r="AA314" i="7"/>
  <c r="AA313" i="7"/>
  <c r="AA312" i="7"/>
  <c r="AA311" i="7"/>
  <c r="AA310" i="7"/>
  <c r="AA309" i="7"/>
  <c r="AA333" i="7"/>
  <c r="AA650" i="7"/>
  <c r="AA649" i="7"/>
  <c r="AA648" i="7"/>
  <c r="AA647" i="7"/>
  <c r="AA646" i="7"/>
  <c r="AA645" i="7"/>
  <c r="AA644" i="7"/>
  <c r="AA643" i="7"/>
  <c r="AA641" i="7"/>
  <c r="AA290" i="7"/>
  <c r="AA289" i="7"/>
  <c r="AA288" i="7"/>
  <c r="AA287" i="7"/>
  <c r="AA286" i="7"/>
  <c r="AA285" i="7"/>
  <c r="AA308" i="7"/>
  <c r="AA307" i="7"/>
  <c r="AA306" i="7"/>
  <c r="AA618" i="7"/>
  <c r="AA617" i="7"/>
  <c r="AA616" i="7"/>
  <c r="AA615" i="7"/>
  <c r="AA614" i="7"/>
  <c r="AA613" i="7"/>
  <c r="AA612" i="7"/>
  <c r="AA610" i="7"/>
  <c r="AA609" i="7"/>
  <c r="AA283" i="7"/>
  <c r="AA284" i="7"/>
  <c r="AA282" i="7"/>
  <c r="AA500" i="7"/>
  <c r="AA494" i="7"/>
  <c r="AA396" i="7"/>
  <c r="AA395" i="7"/>
  <c r="AA394" i="7"/>
  <c r="AA393" i="7"/>
  <c r="AA392" i="7"/>
  <c r="AA391" i="7"/>
  <c r="AA409" i="7"/>
  <c r="AA276" i="7"/>
  <c r="AA263" i="7"/>
  <c r="AA262" i="7"/>
  <c r="AA261" i="7"/>
  <c r="AA260" i="7"/>
  <c r="AA259" i="7"/>
  <c r="AA258" i="7"/>
  <c r="AA37" i="7"/>
  <c r="Z421" i="7"/>
  <c r="Z419" i="7"/>
  <c r="Z418" i="7"/>
  <c r="Z422" i="7"/>
  <c r="Z442" i="7"/>
  <c r="Z446" i="7"/>
  <c r="Z466" i="7"/>
  <c r="Z470" i="7"/>
  <c r="Z474" i="7"/>
  <c r="Z443" i="7"/>
  <c r="Z447" i="7"/>
  <c r="Z467" i="7"/>
  <c r="Z471" i="7"/>
  <c r="Z475" i="7"/>
  <c r="AA572" i="7"/>
  <c r="Z39" i="7"/>
  <c r="Z78" i="7"/>
  <c r="Z607" i="7"/>
  <c r="Z592" i="7" s="1"/>
  <c r="Z86" i="7" s="1"/>
  <c r="Z639" i="7"/>
  <c r="Z624" i="7" s="1"/>
  <c r="Z87" i="7" s="1"/>
  <c r="Z671" i="7"/>
  <c r="Z656" i="7" s="1"/>
  <c r="Z88" i="7" s="1"/>
  <c r="Z417" i="7"/>
  <c r="Z277" i="7"/>
  <c r="Z415" i="7"/>
  <c r="Z423" i="7"/>
  <c r="Z416" i="7"/>
  <c r="Z420" i="7"/>
  <c r="Z440" i="7"/>
  <c r="Z444" i="7"/>
  <c r="Z448" i="7"/>
  <c r="Z468" i="7"/>
  <c r="Z472" i="7"/>
  <c r="Z410" i="7"/>
  <c r="Z441" i="7"/>
  <c r="Z445" i="7"/>
  <c r="Z449" i="7"/>
  <c r="Z469" i="7"/>
  <c r="Z473" i="7"/>
  <c r="Y89" i="7"/>
  <c r="AF80" i="7" l="1"/>
  <c r="AG554" i="7"/>
  <c r="AG586" i="7"/>
  <c r="AG585" i="7"/>
  <c r="AG565" i="7"/>
  <c r="AG566" i="7"/>
  <c r="AG568" i="7"/>
  <c r="AG564" i="7"/>
  <c r="AE547" i="7"/>
  <c r="AE549" i="7" s="1"/>
  <c r="AG499" i="7"/>
  <c r="AG493" i="7"/>
  <c r="AG539" i="7"/>
  <c r="AG535" i="7"/>
  <c r="AG531" i="7"/>
  <c r="AG527" i="7"/>
  <c r="AG38" i="7"/>
  <c r="AG42" i="7"/>
  <c r="AG35" i="7"/>
  <c r="AG560" i="7"/>
  <c r="AH556" i="7"/>
  <c r="AG548" i="7"/>
  <c r="Z99" i="7"/>
  <c r="Z100" i="7" s="1"/>
  <c r="AG47" i="7"/>
  <c r="AG46" i="7"/>
  <c r="AG45" i="7"/>
  <c r="Z414" i="7"/>
  <c r="AG31" i="7"/>
  <c r="AG48" i="7" s="1"/>
  <c r="AG29" i="7"/>
  <c r="Y99" i="7"/>
  <c r="Y100" i="7" s="1"/>
  <c r="AG661" i="7"/>
  <c r="AG638" i="7"/>
  <c r="AG670" i="7"/>
  <c r="AG668" i="7"/>
  <c r="AG666" i="7"/>
  <c r="AG664" i="7"/>
  <c r="AG667" i="7"/>
  <c r="AG663" i="7"/>
  <c r="AG637" i="7"/>
  <c r="AG635" i="7"/>
  <c r="AG633" i="7"/>
  <c r="AG669" i="7"/>
  <c r="AG665" i="7"/>
  <c r="AG662" i="7"/>
  <c r="AG636" i="7"/>
  <c r="AG634" i="7"/>
  <c r="AG632" i="7"/>
  <c r="AG630" i="7"/>
  <c r="AG606" i="7"/>
  <c r="AG604" i="7"/>
  <c r="AG631" i="7"/>
  <c r="AG602" i="7"/>
  <c r="AG600" i="7"/>
  <c r="AG598" i="7"/>
  <c r="AG605" i="7"/>
  <c r="AG629" i="7"/>
  <c r="AG603" i="7"/>
  <c r="AG601" i="7"/>
  <c r="AG599" i="7"/>
  <c r="AG597" i="7"/>
  <c r="AG687" i="7"/>
  <c r="AG49" i="7"/>
  <c r="AG28" i="7"/>
  <c r="AH2" i="7"/>
  <c r="AA281" i="7"/>
  <c r="AA555" i="7"/>
  <c r="AA557" i="7" s="1"/>
  <c r="AB580" i="7"/>
  <c r="AB553" i="7"/>
  <c r="AA185" i="7"/>
  <c r="AA148" i="7"/>
  <c r="AA64" i="7"/>
  <c r="AA639" i="7"/>
  <c r="AA624" i="7" s="1"/>
  <c r="AA87" i="7" s="1"/>
  <c r="AA607" i="7"/>
  <c r="AA592" i="7" s="1"/>
  <c r="AA86" i="7" s="1"/>
  <c r="AA78" i="7"/>
  <c r="AB682" i="7"/>
  <c r="AB680" i="7"/>
  <c r="AB679" i="7"/>
  <c r="AB677" i="7"/>
  <c r="AB676" i="7"/>
  <c r="AB675" i="7"/>
  <c r="AB673" i="7"/>
  <c r="AB341" i="7"/>
  <c r="AB340" i="7"/>
  <c r="AB339" i="7"/>
  <c r="AB338" i="7"/>
  <c r="AB337" i="7"/>
  <c r="AB336" i="7"/>
  <c r="AB335" i="7"/>
  <c r="AB334" i="7"/>
  <c r="AB333" i="7"/>
  <c r="AB332" i="7"/>
  <c r="AB650" i="7"/>
  <c r="AB649" i="7"/>
  <c r="AB648" i="7"/>
  <c r="AB647" i="7"/>
  <c r="AB646" i="7"/>
  <c r="AB645" i="7"/>
  <c r="AB644" i="7"/>
  <c r="AB643" i="7"/>
  <c r="AB641" i="7"/>
  <c r="AB315" i="7"/>
  <c r="AB314" i="7"/>
  <c r="AB313" i="7"/>
  <c r="AB312" i="7"/>
  <c r="AB311" i="7"/>
  <c r="AB310" i="7"/>
  <c r="AB309" i="7"/>
  <c r="AB308" i="7"/>
  <c r="AB307" i="7"/>
  <c r="AB306" i="7"/>
  <c r="AB618" i="7"/>
  <c r="AB617" i="7"/>
  <c r="AB616" i="7"/>
  <c r="AB615" i="7"/>
  <c r="AB614" i="7"/>
  <c r="AB613" i="7"/>
  <c r="AB612" i="7"/>
  <c r="AB610" i="7"/>
  <c r="AB609" i="7"/>
  <c r="AB290" i="7"/>
  <c r="AB289" i="7"/>
  <c r="AB288" i="7"/>
  <c r="AB287" i="7"/>
  <c r="AB286" i="7"/>
  <c r="AB285" i="7"/>
  <c r="AB284" i="7"/>
  <c r="AB283" i="7"/>
  <c r="AB282" i="7"/>
  <c r="AB281" i="7"/>
  <c r="AB500" i="7"/>
  <c r="AB494" i="7"/>
  <c r="AB409" i="7"/>
  <c r="AB396" i="7"/>
  <c r="AB395" i="7"/>
  <c r="AB394" i="7"/>
  <c r="AB393" i="7"/>
  <c r="AB392" i="7"/>
  <c r="AB391" i="7"/>
  <c r="AB276" i="7"/>
  <c r="AB263" i="7"/>
  <c r="AB262" i="7"/>
  <c r="AB261" i="7"/>
  <c r="AB260" i="7"/>
  <c r="AB259" i="7"/>
  <c r="AB258" i="7"/>
  <c r="AB37" i="7"/>
  <c r="AA420" i="7"/>
  <c r="AA422" i="7"/>
  <c r="AA417" i="7"/>
  <c r="AA421" i="7"/>
  <c r="AA441" i="7"/>
  <c r="AA445" i="7"/>
  <c r="AA449" i="7"/>
  <c r="AA469" i="7"/>
  <c r="AA473" i="7"/>
  <c r="AA442" i="7"/>
  <c r="AA446" i="7"/>
  <c r="AA466" i="7"/>
  <c r="AA470" i="7"/>
  <c r="AA474" i="7"/>
  <c r="AB572" i="7"/>
  <c r="Z89" i="7"/>
  <c r="AA39" i="7"/>
  <c r="AA671" i="7"/>
  <c r="AA656" i="7" s="1"/>
  <c r="AA88" i="7" s="1"/>
  <c r="AA277" i="7"/>
  <c r="AA416" i="7"/>
  <c r="AA418" i="7"/>
  <c r="AA415" i="7"/>
  <c r="AA419" i="7"/>
  <c r="AA423" i="7"/>
  <c r="AA443" i="7"/>
  <c r="AA447" i="7"/>
  <c r="AA467" i="7"/>
  <c r="AA471" i="7"/>
  <c r="AA475" i="7"/>
  <c r="AA440" i="7"/>
  <c r="AA444" i="7"/>
  <c r="AA448" i="7"/>
  <c r="AA468" i="7"/>
  <c r="AA472" i="7"/>
  <c r="AA410" i="7"/>
  <c r="AG80" i="7" l="1"/>
  <c r="AH554" i="7"/>
  <c r="AH586" i="7"/>
  <c r="AH585" i="7"/>
  <c r="AH565" i="7"/>
  <c r="AH566" i="7"/>
  <c r="AH568" i="7"/>
  <c r="AH564" i="7"/>
  <c r="AF547" i="7"/>
  <c r="AF549" i="7" s="1"/>
  <c r="AH493" i="7"/>
  <c r="AH531" i="7"/>
  <c r="AH499" i="7"/>
  <c r="AH539" i="7"/>
  <c r="AH535" i="7"/>
  <c r="AH527" i="7"/>
  <c r="AH38" i="7"/>
  <c r="AH42" i="7"/>
  <c r="AH35" i="7"/>
  <c r="AH560" i="7"/>
  <c r="AI556" i="7"/>
  <c r="AH548" i="7"/>
  <c r="AH47" i="7"/>
  <c r="AH46" i="7"/>
  <c r="AH45" i="7"/>
  <c r="AA414" i="7"/>
  <c r="AH31" i="7"/>
  <c r="AH48" i="7" s="1"/>
  <c r="AH29" i="7"/>
  <c r="AH669" i="7"/>
  <c r="AH667" i="7"/>
  <c r="AH665" i="7"/>
  <c r="AH663" i="7"/>
  <c r="AH670" i="7"/>
  <c r="AH666" i="7"/>
  <c r="AH638" i="7"/>
  <c r="AH637" i="7"/>
  <c r="AH636" i="7"/>
  <c r="AH635" i="7"/>
  <c r="AH634" i="7"/>
  <c r="AH633" i="7"/>
  <c r="AH632" i="7"/>
  <c r="AH631" i="7"/>
  <c r="AH630" i="7"/>
  <c r="AH629" i="7"/>
  <c r="AH606" i="7"/>
  <c r="AH605" i="7"/>
  <c r="AH604" i="7"/>
  <c r="AH668" i="7"/>
  <c r="AH664" i="7"/>
  <c r="AH662" i="7"/>
  <c r="AH661" i="7"/>
  <c r="AH603" i="7"/>
  <c r="AH601" i="7"/>
  <c r="AH599" i="7"/>
  <c r="AH597" i="7"/>
  <c r="AH602" i="7"/>
  <c r="AH600" i="7"/>
  <c r="AH598" i="7"/>
  <c r="AH687" i="7"/>
  <c r="AH49" i="7"/>
  <c r="AH28" i="7"/>
  <c r="AI2" i="7"/>
  <c r="AB555" i="7"/>
  <c r="AB557" i="7" s="1"/>
  <c r="AC580" i="7"/>
  <c r="AC553" i="7"/>
  <c r="AB185" i="7"/>
  <c r="AB148" i="7"/>
  <c r="AB64" i="7"/>
  <c r="AA89" i="7"/>
  <c r="AB607" i="7"/>
  <c r="AB592" i="7" s="1"/>
  <c r="AB86" i="7" s="1"/>
  <c r="AB671" i="7"/>
  <c r="AB656" i="7" s="1"/>
  <c r="AB88" i="7" s="1"/>
  <c r="AB39" i="7"/>
  <c r="AB639" i="7"/>
  <c r="AB624" i="7" s="1"/>
  <c r="AB87" i="7" s="1"/>
  <c r="AB78" i="7"/>
  <c r="AC682" i="7"/>
  <c r="AC680" i="7"/>
  <c r="AC679" i="7"/>
  <c r="AC677" i="7"/>
  <c r="AC676" i="7"/>
  <c r="AC675" i="7"/>
  <c r="AC341" i="7"/>
  <c r="AC340" i="7"/>
  <c r="AC339" i="7"/>
  <c r="AC338" i="7"/>
  <c r="AC337" i="7"/>
  <c r="AC336" i="7"/>
  <c r="AC335" i="7"/>
  <c r="AC334" i="7"/>
  <c r="AC673" i="7"/>
  <c r="AC333" i="7"/>
  <c r="AC315" i="7"/>
  <c r="AC314" i="7"/>
  <c r="AC313" i="7"/>
  <c r="AC312" i="7"/>
  <c r="AC311" i="7"/>
  <c r="AC310" i="7"/>
  <c r="AC309" i="7"/>
  <c r="AC332" i="7"/>
  <c r="AC650" i="7"/>
  <c r="AC649" i="7"/>
  <c r="AC648" i="7"/>
  <c r="AC647" i="7"/>
  <c r="AC646" i="7"/>
  <c r="AC645" i="7"/>
  <c r="AC644" i="7"/>
  <c r="AC643" i="7"/>
  <c r="AC641" i="7"/>
  <c r="AC308" i="7"/>
  <c r="AC290" i="7"/>
  <c r="AC289" i="7"/>
  <c r="AC288" i="7"/>
  <c r="AC287" i="7"/>
  <c r="AC286" i="7"/>
  <c r="AC285" i="7"/>
  <c r="AC307" i="7"/>
  <c r="AC306" i="7"/>
  <c r="AC618" i="7"/>
  <c r="AC617" i="7"/>
  <c r="AC616" i="7"/>
  <c r="AC615" i="7"/>
  <c r="AC614" i="7"/>
  <c r="AC613" i="7"/>
  <c r="AC612" i="7"/>
  <c r="AC610" i="7"/>
  <c r="AC609" i="7"/>
  <c r="AC284" i="7"/>
  <c r="AC283" i="7"/>
  <c r="AC282" i="7"/>
  <c r="AC281" i="7"/>
  <c r="AC500" i="7"/>
  <c r="AC494" i="7"/>
  <c r="AC396" i="7"/>
  <c r="AC395" i="7"/>
  <c r="AC394" i="7"/>
  <c r="AC393" i="7"/>
  <c r="AC392" i="7"/>
  <c r="AC391" i="7"/>
  <c r="AC409" i="7"/>
  <c r="AC276" i="7"/>
  <c r="AC263" i="7"/>
  <c r="AC262" i="7"/>
  <c r="AC261" i="7"/>
  <c r="AC260" i="7"/>
  <c r="AC259" i="7"/>
  <c r="AC258" i="7"/>
  <c r="AC37" i="7"/>
  <c r="AB419" i="7"/>
  <c r="AB277" i="7"/>
  <c r="AB417" i="7"/>
  <c r="AB416" i="7"/>
  <c r="AB420" i="7"/>
  <c r="AB440" i="7"/>
  <c r="AB444" i="7"/>
  <c r="AB448" i="7"/>
  <c r="AB468" i="7"/>
  <c r="AB472" i="7"/>
  <c r="AB410" i="7"/>
  <c r="AB441" i="7"/>
  <c r="AB445" i="7"/>
  <c r="AB449" i="7"/>
  <c r="AB469" i="7"/>
  <c r="AB473" i="7"/>
  <c r="AB415" i="7"/>
  <c r="AB423" i="7"/>
  <c r="AB421" i="7"/>
  <c r="AB414" i="7"/>
  <c r="AB418" i="7"/>
  <c r="AB422" i="7"/>
  <c r="AB442" i="7"/>
  <c r="AB446" i="7"/>
  <c r="AB466" i="7"/>
  <c r="AB470" i="7"/>
  <c r="AB474" i="7"/>
  <c r="AB443" i="7"/>
  <c r="AB447" i="7"/>
  <c r="AB467" i="7"/>
  <c r="AB471" i="7"/>
  <c r="AB475" i="7"/>
  <c r="AC572" i="7"/>
  <c r="AH80" i="7" l="1"/>
  <c r="AI554" i="7"/>
  <c r="AI586" i="7"/>
  <c r="AI585" i="7"/>
  <c r="AI565" i="7"/>
  <c r="AI566" i="7"/>
  <c r="AI568" i="7"/>
  <c r="AI564" i="7"/>
  <c r="AG547" i="7"/>
  <c r="AG549" i="7" s="1"/>
  <c r="AI499" i="7"/>
  <c r="AI493" i="7"/>
  <c r="AI539" i="7"/>
  <c r="AI535" i="7"/>
  <c r="AI531" i="7"/>
  <c r="AI527" i="7"/>
  <c r="AI38" i="7"/>
  <c r="AI42" i="7"/>
  <c r="AI35" i="7"/>
  <c r="AI560" i="7"/>
  <c r="AJ556" i="7"/>
  <c r="AI548" i="7"/>
  <c r="AB99" i="7"/>
  <c r="AB100" i="7" s="1"/>
  <c r="AI47" i="7"/>
  <c r="AI45" i="7"/>
  <c r="AI46" i="7"/>
  <c r="AI31" i="7"/>
  <c r="AI48" i="7" s="1"/>
  <c r="AI29" i="7"/>
  <c r="AA99" i="7"/>
  <c r="AA100" i="7" s="1"/>
  <c r="AI670" i="7"/>
  <c r="AI669" i="7"/>
  <c r="AI668" i="7"/>
  <c r="AI667" i="7"/>
  <c r="AI666" i="7"/>
  <c r="AI665" i="7"/>
  <c r="AI664" i="7"/>
  <c r="AI663" i="7"/>
  <c r="AI662" i="7"/>
  <c r="AI637" i="7"/>
  <c r="AI633" i="7"/>
  <c r="AI638" i="7"/>
  <c r="AI661" i="7"/>
  <c r="AI636" i="7"/>
  <c r="AI634" i="7"/>
  <c r="AI632" i="7"/>
  <c r="AI635" i="7"/>
  <c r="AI631" i="7"/>
  <c r="AI629" i="7"/>
  <c r="AI605" i="7"/>
  <c r="AI603" i="7"/>
  <c r="AI601" i="7"/>
  <c r="AI599" i="7"/>
  <c r="AI597" i="7"/>
  <c r="AI606" i="7"/>
  <c r="AI602" i="7"/>
  <c r="AI600" i="7"/>
  <c r="AI598" i="7"/>
  <c r="AI630" i="7"/>
  <c r="AI604" i="7"/>
  <c r="AI687" i="7"/>
  <c r="AI28" i="7"/>
  <c r="AI49" i="7"/>
  <c r="AJ2" i="7"/>
  <c r="AC555" i="7"/>
  <c r="AC557" i="7" s="1"/>
  <c r="AD580" i="7"/>
  <c r="AD553" i="7"/>
  <c r="AC185" i="7"/>
  <c r="AC148" i="7"/>
  <c r="AC64" i="7"/>
  <c r="AB89" i="7"/>
  <c r="AC671" i="7"/>
  <c r="AC656" i="7" s="1"/>
  <c r="AC88" i="7" s="1"/>
  <c r="AC39" i="7"/>
  <c r="AD681" i="7"/>
  <c r="AD680" i="7"/>
  <c r="AD679" i="7"/>
  <c r="AD677" i="7"/>
  <c r="AD676" i="7"/>
  <c r="AD675" i="7"/>
  <c r="AD673" i="7"/>
  <c r="AD341" i="7"/>
  <c r="AD340" i="7"/>
  <c r="AD339" i="7"/>
  <c r="AD338" i="7"/>
  <c r="AD337" i="7"/>
  <c r="AD336" i="7"/>
  <c r="AD335" i="7"/>
  <c r="AD334" i="7"/>
  <c r="AD333" i="7"/>
  <c r="AD332" i="7"/>
  <c r="AD650" i="7"/>
  <c r="AD649" i="7"/>
  <c r="AD648" i="7"/>
  <c r="AD647" i="7"/>
  <c r="AD646" i="7"/>
  <c r="AD645" i="7"/>
  <c r="AD644" i="7"/>
  <c r="AD643" i="7"/>
  <c r="AD641" i="7"/>
  <c r="AD315" i="7"/>
  <c r="AD314" i="7"/>
  <c r="AD313" i="7"/>
  <c r="AD312" i="7"/>
  <c r="AD311" i="7"/>
  <c r="AD310" i="7"/>
  <c r="AD309" i="7"/>
  <c r="AD308" i="7"/>
  <c r="AD307" i="7"/>
  <c r="AD306" i="7"/>
  <c r="AD618" i="7"/>
  <c r="AD617" i="7"/>
  <c r="AD616" i="7"/>
  <c r="AD615" i="7"/>
  <c r="AD614" i="7"/>
  <c r="AD613" i="7"/>
  <c r="AD612" i="7"/>
  <c r="AD610" i="7"/>
  <c r="AD609" i="7"/>
  <c r="AD290" i="7"/>
  <c r="AD289" i="7"/>
  <c r="AD288" i="7"/>
  <c r="AD287" i="7"/>
  <c r="AD286" i="7"/>
  <c r="AD285" i="7"/>
  <c r="AD284" i="7"/>
  <c r="AD283" i="7"/>
  <c r="AD282" i="7"/>
  <c r="AD281" i="7"/>
  <c r="AD500" i="7"/>
  <c r="AD494" i="7"/>
  <c r="AD409" i="7"/>
  <c r="AD396" i="7"/>
  <c r="AD395" i="7"/>
  <c r="AD394" i="7"/>
  <c r="AD393" i="7"/>
  <c r="AD392" i="7"/>
  <c r="AD391" i="7"/>
  <c r="AD276" i="7"/>
  <c r="AD263" i="7"/>
  <c r="AD262" i="7"/>
  <c r="AD261" i="7"/>
  <c r="AD260" i="7"/>
  <c r="AD259" i="7"/>
  <c r="AD258" i="7"/>
  <c r="AD37" i="7"/>
  <c r="AC277" i="7"/>
  <c r="AC418" i="7"/>
  <c r="AC416" i="7"/>
  <c r="AC415" i="7"/>
  <c r="AC419" i="7"/>
  <c r="AC423" i="7"/>
  <c r="AC443" i="7"/>
  <c r="AC447" i="7"/>
  <c r="AC467" i="7"/>
  <c r="AC471" i="7"/>
  <c r="AC475" i="7"/>
  <c r="AC440" i="7"/>
  <c r="AC444" i="7"/>
  <c r="AC448" i="7"/>
  <c r="AC468" i="7"/>
  <c r="AC472" i="7"/>
  <c r="AC410" i="7"/>
  <c r="AC78" i="7"/>
  <c r="AC607" i="7"/>
  <c r="AC592" i="7" s="1"/>
  <c r="AC86" i="7" s="1"/>
  <c r="AC639" i="7"/>
  <c r="AC624" i="7" s="1"/>
  <c r="AC87" i="7" s="1"/>
  <c r="AC414" i="7"/>
  <c r="AC422" i="7"/>
  <c r="AC420" i="7"/>
  <c r="AC417" i="7"/>
  <c r="AC421" i="7"/>
  <c r="AC441" i="7"/>
  <c r="AC445" i="7"/>
  <c r="AC449" i="7"/>
  <c r="AC469" i="7"/>
  <c r="AC473" i="7"/>
  <c r="AC442" i="7"/>
  <c r="AC446" i="7"/>
  <c r="AC466" i="7"/>
  <c r="AC470" i="7"/>
  <c r="AC474" i="7"/>
  <c r="AD572" i="7"/>
  <c r="AI80" i="7" l="1"/>
  <c r="AJ554" i="7"/>
  <c r="AJ586" i="7"/>
  <c r="AJ585" i="7"/>
  <c r="AJ565" i="7"/>
  <c r="AJ566" i="7"/>
  <c r="AJ568" i="7"/>
  <c r="AJ564" i="7"/>
  <c r="AH547" i="7"/>
  <c r="AH549" i="7" s="1"/>
  <c r="AJ535" i="7"/>
  <c r="AJ531" i="7"/>
  <c r="AJ527" i="7"/>
  <c r="AJ499" i="7"/>
  <c r="AJ493" i="7"/>
  <c r="AJ539" i="7"/>
  <c r="AJ38" i="7"/>
  <c r="AJ42" i="7"/>
  <c r="AJ35" i="7"/>
  <c r="AJ560" i="7"/>
  <c r="AK556" i="7"/>
  <c r="AJ548" i="7"/>
  <c r="AJ47" i="7"/>
  <c r="AJ46" i="7"/>
  <c r="AJ45" i="7"/>
  <c r="AJ31" i="7"/>
  <c r="AJ48" i="7" s="1"/>
  <c r="AJ29" i="7"/>
  <c r="AJ669" i="7"/>
  <c r="AJ667" i="7"/>
  <c r="AJ665" i="7"/>
  <c r="AJ663" i="7"/>
  <c r="AJ661" i="7"/>
  <c r="AJ668" i="7"/>
  <c r="AJ638" i="7"/>
  <c r="AJ664" i="7"/>
  <c r="AJ662" i="7"/>
  <c r="AJ636" i="7"/>
  <c r="AJ634" i="7"/>
  <c r="AJ670" i="7"/>
  <c r="AJ666" i="7"/>
  <c r="AJ637" i="7"/>
  <c r="AJ635" i="7"/>
  <c r="AJ633" i="7"/>
  <c r="AJ631" i="7"/>
  <c r="AJ629" i="7"/>
  <c r="AJ605" i="7"/>
  <c r="AJ603" i="7"/>
  <c r="AJ602" i="7"/>
  <c r="AJ601" i="7"/>
  <c r="AJ600" i="7"/>
  <c r="AJ599" i="7"/>
  <c r="AJ598" i="7"/>
  <c r="AJ597" i="7"/>
  <c r="AJ606" i="7"/>
  <c r="AJ630" i="7"/>
  <c r="AJ604" i="7"/>
  <c r="AJ632" i="7"/>
  <c r="AJ687" i="7"/>
  <c r="AJ28" i="7"/>
  <c r="AJ49" i="7"/>
  <c r="AK2" i="7"/>
  <c r="AD555" i="7"/>
  <c r="AD557" i="7" s="1"/>
  <c r="AE580" i="7"/>
  <c r="AE553" i="7"/>
  <c r="AD185" i="7"/>
  <c r="AD148" i="7"/>
  <c r="AD64" i="7"/>
  <c r="AE681" i="7"/>
  <c r="AE680" i="7"/>
  <c r="AE679" i="7"/>
  <c r="AE677" i="7"/>
  <c r="AE676" i="7"/>
  <c r="AE675" i="7"/>
  <c r="AE673" i="7"/>
  <c r="AE341" i="7"/>
  <c r="AE340" i="7"/>
  <c r="AE339" i="7"/>
  <c r="AE338" i="7"/>
  <c r="AE337" i="7"/>
  <c r="AE336" i="7"/>
  <c r="AE335" i="7"/>
  <c r="AE334" i="7"/>
  <c r="AE332" i="7"/>
  <c r="AE315" i="7"/>
  <c r="AE314" i="7"/>
  <c r="AE313" i="7"/>
  <c r="AE312" i="7"/>
  <c r="AE311" i="7"/>
  <c r="AE310" i="7"/>
  <c r="AE309" i="7"/>
  <c r="AE333" i="7"/>
  <c r="AE650" i="7"/>
  <c r="AE649" i="7"/>
  <c r="AE648" i="7"/>
  <c r="AE647" i="7"/>
  <c r="AE646" i="7"/>
  <c r="AE645" i="7"/>
  <c r="AE644" i="7"/>
  <c r="AE643" i="7"/>
  <c r="AE641" i="7"/>
  <c r="AE290" i="7"/>
  <c r="AE289" i="7"/>
  <c r="AE288" i="7"/>
  <c r="AE287" i="7"/>
  <c r="AE286" i="7"/>
  <c r="AE285" i="7"/>
  <c r="AE308" i="7"/>
  <c r="AE307" i="7"/>
  <c r="AE306" i="7"/>
  <c r="AE618" i="7"/>
  <c r="AE617" i="7"/>
  <c r="AE616" i="7"/>
  <c r="AE615" i="7"/>
  <c r="AE614" i="7"/>
  <c r="AE613" i="7"/>
  <c r="AE612" i="7"/>
  <c r="AE610" i="7"/>
  <c r="AE609" i="7"/>
  <c r="AE283" i="7"/>
  <c r="AE284" i="7"/>
  <c r="AE282" i="7"/>
  <c r="AE281" i="7"/>
  <c r="AE500" i="7"/>
  <c r="AE494" i="7"/>
  <c r="AE396" i="7"/>
  <c r="AE395" i="7"/>
  <c r="AE394" i="7"/>
  <c r="AE393" i="7"/>
  <c r="AE392" i="7"/>
  <c r="AE391" i="7"/>
  <c r="AE409" i="7"/>
  <c r="AE276" i="7"/>
  <c r="AE263" i="7"/>
  <c r="AE262" i="7"/>
  <c r="AE261" i="7"/>
  <c r="AE260" i="7"/>
  <c r="AE259" i="7"/>
  <c r="AE258" i="7"/>
  <c r="AE37" i="7"/>
  <c r="AD417" i="7"/>
  <c r="AD277" i="7"/>
  <c r="AD415" i="7"/>
  <c r="AD423" i="7"/>
  <c r="AD414" i="7"/>
  <c r="AD418" i="7"/>
  <c r="AD422" i="7"/>
  <c r="AD442" i="7"/>
  <c r="AD446" i="7"/>
  <c r="AD466" i="7"/>
  <c r="AD470" i="7"/>
  <c r="AD474" i="7"/>
  <c r="AD443" i="7"/>
  <c r="AD447" i="7"/>
  <c r="AD467" i="7"/>
  <c r="AD471" i="7"/>
  <c r="AD475" i="7"/>
  <c r="AE572" i="7"/>
  <c r="AD39" i="7"/>
  <c r="AD78" i="7"/>
  <c r="AD607" i="7"/>
  <c r="AD592" i="7" s="1"/>
  <c r="AD86" i="7" s="1"/>
  <c r="AD639" i="7"/>
  <c r="AD624" i="7" s="1"/>
  <c r="AD87" i="7" s="1"/>
  <c r="AD671" i="7"/>
  <c r="AD656" i="7" s="1"/>
  <c r="AD88" i="7" s="1"/>
  <c r="AD421" i="7"/>
  <c r="AD419" i="7"/>
  <c r="AD416" i="7"/>
  <c r="AD420" i="7"/>
  <c r="AD440" i="7"/>
  <c r="AD444" i="7"/>
  <c r="AD448" i="7"/>
  <c r="AD468" i="7"/>
  <c r="AD472" i="7"/>
  <c r="AD410" i="7"/>
  <c r="AD441" i="7"/>
  <c r="AD445" i="7"/>
  <c r="AD449" i="7"/>
  <c r="AD469" i="7"/>
  <c r="AD473" i="7"/>
  <c r="AC89" i="7"/>
  <c r="AJ80" i="7" l="1"/>
  <c r="AK554" i="7"/>
  <c r="AK586" i="7"/>
  <c r="AK585" i="7"/>
  <c r="AK565" i="7"/>
  <c r="AK566" i="7"/>
  <c r="AK568" i="7"/>
  <c r="AK564" i="7"/>
  <c r="AI547" i="7"/>
  <c r="AI549" i="7" s="1"/>
  <c r="AK499" i="7"/>
  <c r="AK493" i="7"/>
  <c r="AK539" i="7"/>
  <c r="AK535" i="7"/>
  <c r="AK531" i="7"/>
  <c r="AK527" i="7"/>
  <c r="AK38" i="7"/>
  <c r="AK42" i="7"/>
  <c r="AK35" i="7"/>
  <c r="AK560" i="7"/>
  <c r="AL556" i="7"/>
  <c r="AK548" i="7"/>
  <c r="AK47" i="7"/>
  <c r="AK46" i="7"/>
  <c r="AK45" i="7"/>
  <c r="AK31" i="7"/>
  <c r="AK48" i="7" s="1"/>
  <c r="AK29" i="7"/>
  <c r="AC99" i="7"/>
  <c r="AC100" i="7" s="1"/>
  <c r="AK670" i="7"/>
  <c r="AK668" i="7"/>
  <c r="AK666" i="7"/>
  <c r="AK664" i="7"/>
  <c r="AK662" i="7"/>
  <c r="AK661" i="7"/>
  <c r="AK638" i="7"/>
  <c r="AK667" i="7"/>
  <c r="AK663" i="7"/>
  <c r="AK669" i="7"/>
  <c r="AK665" i="7"/>
  <c r="AK637" i="7"/>
  <c r="AK635" i="7"/>
  <c r="AK633" i="7"/>
  <c r="AK636" i="7"/>
  <c r="AK634" i="7"/>
  <c r="AK632" i="7"/>
  <c r="AK630" i="7"/>
  <c r="AK606" i="7"/>
  <c r="AK629" i="7"/>
  <c r="AK604" i="7"/>
  <c r="AK602" i="7"/>
  <c r="AK600" i="7"/>
  <c r="AK598" i="7"/>
  <c r="AK631" i="7"/>
  <c r="AK605" i="7"/>
  <c r="AK603" i="7"/>
  <c r="AK601" i="7"/>
  <c r="AK599" i="7"/>
  <c r="AK597" i="7"/>
  <c r="AK687" i="7"/>
  <c r="AK49" i="7"/>
  <c r="AK28" i="7"/>
  <c r="AL2" i="7"/>
  <c r="AE555" i="7"/>
  <c r="AE557" i="7" s="1"/>
  <c r="AF553" i="7"/>
  <c r="AE185" i="7"/>
  <c r="AE148" i="7"/>
  <c r="AE64" i="7"/>
  <c r="AE607" i="7"/>
  <c r="AE592" i="7" s="1"/>
  <c r="AE86" i="7" s="1"/>
  <c r="AE639" i="7"/>
  <c r="AE624" i="7" s="1"/>
  <c r="AE87" i="7" s="1"/>
  <c r="AE78" i="7"/>
  <c r="AE420" i="7"/>
  <c r="AE414" i="7"/>
  <c r="AE422" i="7"/>
  <c r="AE417" i="7"/>
  <c r="AE421" i="7"/>
  <c r="AE441" i="7"/>
  <c r="AE445" i="7"/>
  <c r="AE449" i="7"/>
  <c r="AE469" i="7"/>
  <c r="AE473" i="7"/>
  <c r="AE442" i="7"/>
  <c r="AE446" i="7"/>
  <c r="AE466" i="7"/>
  <c r="AE470" i="7"/>
  <c r="AE474" i="7"/>
  <c r="AF572" i="7"/>
  <c r="AE39" i="7"/>
  <c r="AE671" i="7"/>
  <c r="AE656" i="7" s="1"/>
  <c r="AE88" i="7" s="1"/>
  <c r="AF681" i="7"/>
  <c r="AF680" i="7"/>
  <c r="AF679" i="7"/>
  <c r="AF677" i="7"/>
  <c r="AF676" i="7"/>
  <c r="AF675" i="7"/>
  <c r="AF673" i="7"/>
  <c r="AF341" i="7"/>
  <c r="AF340" i="7"/>
  <c r="AF339" i="7"/>
  <c r="AF338" i="7"/>
  <c r="AF337" i="7"/>
  <c r="AF336" i="7"/>
  <c r="AF335" i="7"/>
  <c r="AF334" i="7"/>
  <c r="AF333" i="7"/>
  <c r="AF332" i="7"/>
  <c r="AF650" i="7"/>
  <c r="AF649" i="7"/>
  <c r="AF648" i="7"/>
  <c r="AF647" i="7"/>
  <c r="AF646" i="7"/>
  <c r="AF645" i="7"/>
  <c r="AF644" i="7"/>
  <c r="AF643" i="7"/>
  <c r="AF641" i="7"/>
  <c r="AF315" i="7"/>
  <c r="AF314" i="7"/>
  <c r="AF313" i="7"/>
  <c r="AF312" i="7"/>
  <c r="AF311" i="7"/>
  <c r="AF310" i="7"/>
  <c r="AF309" i="7"/>
  <c r="AF308" i="7"/>
  <c r="AF307" i="7"/>
  <c r="AF306" i="7"/>
  <c r="AF618" i="7"/>
  <c r="AF617" i="7"/>
  <c r="AF616" i="7"/>
  <c r="AF615" i="7"/>
  <c r="AF614" i="7"/>
  <c r="AF613" i="7"/>
  <c r="AF612" i="7"/>
  <c r="AF610" i="7"/>
  <c r="AF609" i="7"/>
  <c r="AF290" i="7"/>
  <c r="AF289" i="7"/>
  <c r="AF288" i="7"/>
  <c r="AF287" i="7"/>
  <c r="AF286" i="7"/>
  <c r="AF285" i="7"/>
  <c r="AF284" i="7"/>
  <c r="AF283" i="7"/>
  <c r="AF282" i="7"/>
  <c r="AF281" i="7"/>
  <c r="AF500" i="7"/>
  <c r="AF494" i="7"/>
  <c r="AF409" i="7"/>
  <c r="AF396" i="7"/>
  <c r="AF395" i="7"/>
  <c r="AF394" i="7"/>
  <c r="AF393" i="7"/>
  <c r="AF392" i="7"/>
  <c r="AF391" i="7"/>
  <c r="AF276" i="7"/>
  <c r="AF263" i="7"/>
  <c r="AF262" i="7"/>
  <c r="AF261" i="7"/>
  <c r="AF260" i="7"/>
  <c r="AF259" i="7"/>
  <c r="AF258" i="7"/>
  <c r="AF37" i="7"/>
  <c r="AE277" i="7"/>
  <c r="AE416" i="7"/>
  <c r="AE418" i="7"/>
  <c r="AE415" i="7"/>
  <c r="AE419" i="7"/>
  <c r="AE423" i="7"/>
  <c r="AE443" i="7"/>
  <c r="AE447" i="7"/>
  <c r="AE467" i="7"/>
  <c r="AE471" i="7"/>
  <c r="AE475" i="7"/>
  <c r="AE440" i="7"/>
  <c r="AE444" i="7"/>
  <c r="AE448" i="7"/>
  <c r="AE468" i="7"/>
  <c r="AE472" i="7"/>
  <c r="AE410" i="7"/>
  <c r="AD89" i="7"/>
  <c r="AK80" i="7" l="1"/>
  <c r="AL554" i="7"/>
  <c r="AL586" i="7"/>
  <c r="AL585" i="7"/>
  <c r="AL565" i="7"/>
  <c r="AL566" i="7"/>
  <c r="AL568" i="7"/>
  <c r="AL564" i="7"/>
  <c r="AJ547" i="7"/>
  <c r="AJ549" i="7" s="1"/>
  <c r="AL539" i="7"/>
  <c r="AL535" i="7"/>
  <c r="AL531" i="7"/>
  <c r="AL527" i="7"/>
  <c r="AL499" i="7"/>
  <c r="AL493" i="7"/>
  <c r="AL38" i="7"/>
  <c r="AL42" i="7"/>
  <c r="AL35" i="7"/>
  <c r="AL560" i="7"/>
  <c r="AM556" i="7"/>
  <c r="AL548" i="7"/>
  <c r="AE99" i="7"/>
  <c r="AE100" i="7" s="1"/>
  <c r="AL47" i="7"/>
  <c r="AL46" i="7"/>
  <c r="AL45" i="7"/>
  <c r="AL31" i="7"/>
  <c r="AL48" i="7" s="1"/>
  <c r="AL29" i="7"/>
  <c r="AD99" i="7"/>
  <c r="AD100" i="7" s="1"/>
  <c r="AL670" i="7"/>
  <c r="AL668" i="7"/>
  <c r="AL666" i="7"/>
  <c r="AL664" i="7"/>
  <c r="AL662" i="7"/>
  <c r="AL637" i="7"/>
  <c r="AL636" i="7"/>
  <c r="AL635" i="7"/>
  <c r="AL634" i="7"/>
  <c r="AL633" i="7"/>
  <c r="AL632" i="7"/>
  <c r="AL631" i="7"/>
  <c r="AL630" i="7"/>
  <c r="AL629" i="7"/>
  <c r="AL606" i="7"/>
  <c r="AL605" i="7"/>
  <c r="AL604" i="7"/>
  <c r="AL669" i="7"/>
  <c r="AL663" i="7"/>
  <c r="AL665" i="7"/>
  <c r="AL661" i="7"/>
  <c r="AL667" i="7"/>
  <c r="AL638" i="7"/>
  <c r="AL602" i="7"/>
  <c r="AL600" i="7"/>
  <c r="AL598" i="7"/>
  <c r="AL603" i="7"/>
  <c r="AL601" i="7"/>
  <c r="AL599" i="7"/>
  <c r="AL597" i="7"/>
  <c r="AL687" i="7"/>
  <c r="AL49" i="7"/>
  <c r="AL28" i="7"/>
  <c r="AM2" i="7"/>
  <c r="AF555" i="7"/>
  <c r="AF557" i="7" s="1"/>
  <c r="AG580" i="7"/>
  <c r="C396" i="7"/>
  <c r="C263" i="7"/>
  <c r="AG553" i="7"/>
  <c r="AF185" i="7"/>
  <c r="AF148" i="7"/>
  <c r="AF64" i="7"/>
  <c r="AE89" i="7"/>
  <c r="AF639" i="7"/>
  <c r="AF624" i="7" s="1"/>
  <c r="AF87" i="7" s="1"/>
  <c r="AF39" i="7"/>
  <c r="AF607" i="7"/>
  <c r="AF592" i="7" s="1"/>
  <c r="AF86" i="7" s="1"/>
  <c r="AF671" i="7"/>
  <c r="AF656" i="7" s="1"/>
  <c r="AF88" i="7" s="1"/>
  <c r="AF78" i="7"/>
  <c r="AG682" i="7"/>
  <c r="AG681" i="7"/>
  <c r="AG680" i="7"/>
  <c r="AG678" i="7"/>
  <c r="AG677" i="7"/>
  <c r="AG676" i="7"/>
  <c r="AG675" i="7"/>
  <c r="AG341" i="7"/>
  <c r="AG339" i="7"/>
  <c r="AG338" i="7"/>
  <c r="AG337" i="7"/>
  <c r="AG336" i="7"/>
  <c r="AG335" i="7"/>
  <c r="AG334" i="7"/>
  <c r="AG673" i="7"/>
  <c r="AG333" i="7"/>
  <c r="AG315" i="7"/>
  <c r="AG314" i="7"/>
  <c r="AG313" i="7"/>
  <c r="AG312" i="7"/>
  <c r="AG311" i="7"/>
  <c r="AG310" i="7"/>
  <c r="AG309" i="7"/>
  <c r="AG332" i="7"/>
  <c r="AG650" i="7"/>
  <c r="AG649" i="7"/>
  <c r="AG648" i="7"/>
  <c r="AG647" i="7"/>
  <c r="AG646" i="7"/>
  <c r="AG645" i="7"/>
  <c r="AG644" i="7"/>
  <c r="AG642" i="7"/>
  <c r="AG641" i="7"/>
  <c r="AG308" i="7"/>
  <c r="AG290" i="7"/>
  <c r="AG289" i="7"/>
  <c r="AG288" i="7"/>
  <c r="AG287" i="7"/>
  <c r="AG286" i="7"/>
  <c r="AG285" i="7"/>
  <c r="AG307" i="7"/>
  <c r="AG306" i="7"/>
  <c r="AG618" i="7"/>
  <c r="AG617" i="7"/>
  <c r="AG616" i="7"/>
  <c r="AG615" i="7"/>
  <c r="AG614" i="7"/>
  <c r="AG613" i="7"/>
  <c r="AG612" i="7"/>
  <c r="AG610" i="7"/>
  <c r="AG609" i="7"/>
  <c r="AG284" i="7"/>
  <c r="AG283" i="7"/>
  <c r="AG282" i="7"/>
  <c r="AG281" i="7"/>
  <c r="AG500" i="7"/>
  <c r="AG494" i="7"/>
  <c r="AG396" i="7"/>
  <c r="AG395" i="7"/>
  <c r="AG394" i="7"/>
  <c r="AG393" i="7"/>
  <c r="AG392" i="7"/>
  <c r="AG391" i="7"/>
  <c r="AG340" i="7"/>
  <c r="AG409" i="7"/>
  <c r="AG276" i="7"/>
  <c r="AG263" i="7"/>
  <c r="AG262" i="7"/>
  <c r="AG261" i="7"/>
  <c r="AG260" i="7"/>
  <c r="AG259" i="7"/>
  <c r="AG258" i="7"/>
  <c r="AG37" i="7"/>
  <c r="AF419" i="7"/>
  <c r="AF277" i="7"/>
  <c r="AF417" i="7"/>
  <c r="AF416" i="7"/>
  <c r="AF420" i="7"/>
  <c r="AF440" i="7"/>
  <c r="AF444" i="7"/>
  <c r="AF448" i="7"/>
  <c r="AF468" i="7"/>
  <c r="AF472" i="7"/>
  <c r="AF410" i="7"/>
  <c r="AF441" i="7"/>
  <c r="AF445" i="7"/>
  <c r="AF449" i="7"/>
  <c r="AF469" i="7"/>
  <c r="AF473" i="7"/>
  <c r="AF415" i="7"/>
  <c r="AF423" i="7"/>
  <c r="AF421" i="7"/>
  <c r="AF414" i="7"/>
  <c r="AF418" i="7"/>
  <c r="AF422" i="7"/>
  <c r="AF442" i="7"/>
  <c r="AF446" i="7"/>
  <c r="AF466" i="7"/>
  <c r="AF470" i="7"/>
  <c r="AF474" i="7"/>
  <c r="AF443" i="7"/>
  <c r="AF447" i="7"/>
  <c r="AF467" i="7"/>
  <c r="AF471" i="7"/>
  <c r="AF475" i="7"/>
  <c r="AG572" i="7"/>
  <c r="AL80" i="7" l="1"/>
  <c r="AM554" i="7"/>
  <c r="AM586" i="7"/>
  <c r="AM585" i="7"/>
  <c r="AM565" i="7"/>
  <c r="AM566" i="7"/>
  <c r="AM568" i="7"/>
  <c r="AM564" i="7"/>
  <c r="AK547" i="7"/>
  <c r="AK549" i="7" s="1"/>
  <c r="AM493" i="7"/>
  <c r="AM499" i="7"/>
  <c r="AM531" i="7"/>
  <c r="AM539" i="7"/>
  <c r="AM535" i="7"/>
  <c r="AM527" i="7"/>
  <c r="AM38" i="7"/>
  <c r="AM42" i="7"/>
  <c r="AM35" i="7"/>
  <c r="AM560" i="7"/>
  <c r="AN556" i="7"/>
  <c r="AM548" i="7"/>
  <c r="AF99" i="7"/>
  <c r="AF100" i="7" s="1"/>
  <c r="AM46" i="7"/>
  <c r="AM47" i="7"/>
  <c r="AM45" i="7"/>
  <c r="AM31" i="7"/>
  <c r="AM48" i="7" s="1"/>
  <c r="AM29" i="7"/>
  <c r="AM670" i="7"/>
  <c r="AM669" i="7"/>
  <c r="AM668" i="7"/>
  <c r="AM667" i="7"/>
  <c r="AM666" i="7"/>
  <c r="AM665" i="7"/>
  <c r="AM664" i="7"/>
  <c r="AM663" i="7"/>
  <c r="AM662" i="7"/>
  <c r="AM638" i="7"/>
  <c r="AM661" i="7"/>
  <c r="AM637" i="7"/>
  <c r="AM635" i="7"/>
  <c r="AM633" i="7"/>
  <c r="AM636" i="7"/>
  <c r="AM634" i="7"/>
  <c r="AM632" i="7"/>
  <c r="AM630" i="7"/>
  <c r="AM606" i="7"/>
  <c r="AM604" i="7"/>
  <c r="AM600" i="7"/>
  <c r="AM629" i="7"/>
  <c r="AM603" i="7"/>
  <c r="AM601" i="7"/>
  <c r="AM599" i="7"/>
  <c r="AM597" i="7"/>
  <c r="AM631" i="7"/>
  <c r="AM605" i="7"/>
  <c r="AM602" i="7"/>
  <c r="AM598" i="7"/>
  <c r="AM687" i="7"/>
  <c r="AM28" i="7"/>
  <c r="AM49" i="7"/>
  <c r="AN2" i="7"/>
  <c r="AG555" i="7"/>
  <c r="AG557" i="7" s="1"/>
  <c r="AH580" i="7"/>
  <c r="AH553" i="7"/>
  <c r="AG185" i="7"/>
  <c r="AG148" i="7"/>
  <c r="AG64" i="7"/>
  <c r="AG671" i="7"/>
  <c r="AG656" i="7" s="1"/>
  <c r="AG88" i="7" s="1"/>
  <c r="AF89" i="7"/>
  <c r="AH682" i="7"/>
  <c r="AH681" i="7"/>
  <c r="AH680" i="7"/>
  <c r="AH678" i="7"/>
  <c r="AH677" i="7"/>
  <c r="AH676" i="7"/>
  <c r="AH675" i="7"/>
  <c r="AH673" i="7"/>
  <c r="AH341" i="7"/>
  <c r="AH340" i="7"/>
  <c r="AH339" i="7"/>
  <c r="AH338" i="7"/>
  <c r="AH337" i="7"/>
  <c r="AH335" i="7"/>
  <c r="AH334" i="7"/>
  <c r="AH333" i="7"/>
  <c r="AH332" i="7"/>
  <c r="AH650" i="7"/>
  <c r="AH649" i="7"/>
  <c r="AH648" i="7"/>
  <c r="AH647" i="7"/>
  <c r="AH646" i="7"/>
  <c r="AH645" i="7"/>
  <c r="AH644" i="7"/>
  <c r="AH642" i="7"/>
  <c r="AH641" i="7"/>
  <c r="AH315" i="7"/>
  <c r="AH314" i="7"/>
  <c r="AH313" i="7"/>
  <c r="AH312" i="7"/>
  <c r="AH311" i="7"/>
  <c r="AH310" i="7"/>
  <c r="AH309" i="7"/>
  <c r="AH308" i="7"/>
  <c r="AH307" i="7"/>
  <c r="AH306" i="7"/>
  <c r="AH618" i="7"/>
  <c r="AH617" i="7"/>
  <c r="AH616" i="7"/>
  <c r="AH615" i="7"/>
  <c r="AH614" i="7"/>
  <c r="AH613" i="7"/>
  <c r="AH612" i="7"/>
  <c r="AH610" i="7"/>
  <c r="AH609" i="7"/>
  <c r="AH290" i="7"/>
  <c r="AH289" i="7"/>
  <c r="AH288" i="7"/>
  <c r="AH287" i="7"/>
  <c r="AH286" i="7"/>
  <c r="AH285" i="7"/>
  <c r="AH284" i="7"/>
  <c r="AH283" i="7"/>
  <c r="AH282" i="7"/>
  <c r="AH281" i="7"/>
  <c r="AH500" i="7"/>
  <c r="AH494" i="7"/>
  <c r="AH409" i="7"/>
  <c r="AH396" i="7"/>
  <c r="AH395" i="7"/>
  <c r="AH394" i="7"/>
  <c r="AH393" i="7"/>
  <c r="AH392" i="7"/>
  <c r="AH391" i="7"/>
  <c r="AH336" i="7"/>
  <c r="AH276" i="7"/>
  <c r="AH263" i="7"/>
  <c r="AH262" i="7"/>
  <c r="AH261" i="7"/>
  <c r="AH260" i="7"/>
  <c r="AH259" i="7"/>
  <c r="AH258" i="7"/>
  <c r="AH37" i="7"/>
  <c r="AG277" i="7"/>
  <c r="AG418" i="7"/>
  <c r="AG416" i="7"/>
  <c r="AG415" i="7"/>
  <c r="AG419" i="7"/>
  <c r="AG423" i="7"/>
  <c r="AG443" i="7"/>
  <c r="AG447" i="7"/>
  <c r="AG467" i="7"/>
  <c r="AG471" i="7"/>
  <c r="AG475" i="7"/>
  <c r="AG440" i="7"/>
  <c r="AG444" i="7"/>
  <c r="AG448" i="7"/>
  <c r="AG468" i="7"/>
  <c r="AG472" i="7"/>
  <c r="AG410" i="7"/>
  <c r="AG39" i="7"/>
  <c r="AG78" i="7"/>
  <c r="AG607" i="7"/>
  <c r="AG592" i="7" s="1"/>
  <c r="AG86" i="7" s="1"/>
  <c r="AG639" i="7"/>
  <c r="AG624" i="7" s="1"/>
  <c r="AG87" i="7" s="1"/>
  <c r="AG414" i="7"/>
  <c r="AG422" i="7"/>
  <c r="AG420" i="7"/>
  <c r="AG417" i="7"/>
  <c r="AG421" i="7"/>
  <c r="AG441" i="7"/>
  <c r="AG445" i="7"/>
  <c r="AG449" i="7"/>
  <c r="AG469" i="7"/>
  <c r="AG473" i="7"/>
  <c r="AG442" i="7"/>
  <c r="AG446" i="7"/>
  <c r="AG466" i="7"/>
  <c r="AG470" i="7"/>
  <c r="AG474" i="7"/>
  <c r="AH572" i="7"/>
  <c r="AM80" i="7" l="1"/>
  <c r="AN554" i="7"/>
  <c r="AN586" i="7"/>
  <c r="AN585" i="7"/>
  <c r="AN565" i="7"/>
  <c r="AN566" i="7"/>
  <c r="AN568" i="7"/>
  <c r="AN564" i="7"/>
  <c r="AL547" i="7"/>
  <c r="AL549" i="7" s="1"/>
  <c r="AN499" i="7"/>
  <c r="AN493" i="7"/>
  <c r="AN539" i="7"/>
  <c r="AN535" i="7"/>
  <c r="AN531" i="7"/>
  <c r="AN527" i="7"/>
  <c r="AN38" i="7"/>
  <c r="AN42" i="7"/>
  <c r="AN35" i="7"/>
  <c r="AN560" i="7"/>
  <c r="AO556" i="7"/>
  <c r="AN548" i="7"/>
  <c r="AN47" i="7"/>
  <c r="AN46" i="7"/>
  <c r="AN45" i="7"/>
  <c r="AN31" i="7"/>
  <c r="AN48" i="7" s="1"/>
  <c r="AN29" i="7"/>
  <c r="AN669" i="7"/>
  <c r="AN667" i="7"/>
  <c r="AN665" i="7"/>
  <c r="AN663" i="7"/>
  <c r="AN668" i="7"/>
  <c r="AN664" i="7"/>
  <c r="AN662" i="7"/>
  <c r="AN635" i="7"/>
  <c r="AN631" i="7"/>
  <c r="AN629" i="7"/>
  <c r="AN670" i="7"/>
  <c r="AN666" i="7"/>
  <c r="AN638" i="7"/>
  <c r="AN636" i="7"/>
  <c r="AN634" i="7"/>
  <c r="AN632" i="7"/>
  <c r="AN661" i="7"/>
  <c r="AN603" i="7"/>
  <c r="AN602" i="7"/>
  <c r="AN601" i="7"/>
  <c r="AN600" i="7"/>
  <c r="AN599" i="7"/>
  <c r="AN598" i="7"/>
  <c r="AN597" i="7"/>
  <c r="AN637" i="7"/>
  <c r="AN633" i="7"/>
  <c r="AN605" i="7"/>
  <c r="AN604" i="7"/>
  <c r="AN630" i="7"/>
  <c r="AN606" i="7"/>
  <c r="AN687" i="7"/>
  <c r="AN28" i="7"/>
  <c r="AN49" i="7"/>
  <c r="AO2" i="7"/>
  <c r="AH555" i="7"/>
  <c r="AH557" i="7" s="1"/>
  <c r="AI580" i="7"/>
  <c r="AI553" i="7"/>
  <c r="AH185" i="7"/>
  <c r="AH148" i="7"/>
  <c r="AH64" i="7"/>
  <c r="AH39" i="7"/>
  <c r="AH607" i="7"/>
  <c r="AH592" i="7" s="1"/>
  <c r="AH86" i="7" s="1"/>
  <c r="AH78" i="7"/>
  <c r="AI682" i="7"/>
  <c r="AI681" i="7"/>
  <c r="AI680" i="7"/>
  <c r="AI678" i="7"/>
  <c r="AI677" i="7"/>
  <c r="AI676" i="7"/>
  <c r="AI675" i="7"/>
  <c r="AI673" i="7"/>
  <c r="AI341" i="7"/>
  <c r="AI340" i="7"/>
  <c r="AI339" i="7"/>
  <c r="AI338" i="7"/>
  <c r="AI337" i="7"/>
  <c r="AI336" i="7"/>
  <c r="AI335" i="7"/>
  <c r="AI334" i="7"/>
  <c r="AI332" i="7"/>
  <c r="AI315" i="7"/>
  <c r="AI314" i="7"/>
  <c r="AI313" i="7"/>
  <c r="AI312" i="7"/>
  <c r="AI311" i="7"/>
  <c r="AI310" i="7"/>
  <c r="AI309" i="7"/>
  <c r="AI333" i="7"/>
  <c r="AI650" i="7"/>
  <c r="AI649" i="7"/>
  <c r="AI648" i="7"/>
  <c r="AI647" i="7"/>
  <c r="AI646" i="7"/>
  <c r="AI645" i="7"/>
  <c r="AI644" i="7"/>
  <c r="AI642" i="7"/>
  <c r="AI641" i="7"/>
  <c r="AI290" i="7"/>
  <c r="AI289" i="7"/>
  <c r="AI288" i="7"/>
  <c r="AI287" i="7"/>
  <c r="AI286" i="7"/>
  <c r="AI285" i="7"/>
  <c r="AI308" i="7"/>
  <c r="AI307" i="7"/>
  <c r="AI306" i="7"/>
  <c r="AI618" i="7"/>
  <c r="AI617" i="7"/>
  <c r="AI616" i="7"/>
  <c r="AI615" i="7"/>
  <c r="AI614" i="7"/>
  <c r="AI613" i="7"/>
  <c r="AI612" i="7"/>
  <c r="AI610" i="7"/>
  <c r="AI609" i="7"/>
  <c r="AI283" i="7"/>
  <c r="AI284" i="7"/>
  <c r="AI282" i="7"/>
  <c r="AI281" i="7"/>
  <c r="AI500" i="7"/>
  <c r="AI494" i="7"/>
  <c r="AI396" i="7"/>
  <c r="AI395" i="7"/>
  <c r="AI394" i="7"/>
  <c r="AI393" i="7"/>
  <c r="AI392" i="7"/>
  <c r="AI391" i="7"/>
  <c r="AI409" i="7"/>
  <c r="AI276" i="7"/>
  <c r="AI263" i="7"/>
  <c r="AI262" i="7"/>
  <c r="AI261" i="7"/>
  <c r="AI260" i="7"/>
  <c r="AI259" i="7"/>
  <c r="AI258" i="7"/>
  <c r="AI37" i="7"/>
  <c r="AH421" i="7"/>
  <c r="AH419" i="7"/>
  <c r="AH416" i="7"/>
  <c r="AH420" i="7"/>
  <c r="AH440" i="7"/>
  <c r="AH444" i="7"/>
  <c r="AH448" i="7"/>
  <c r="AH468" i="7"/>
  <c r="AH472" i="7"/>
  <c r="AH410" i="7"/>
  <c r="AH441" i="7"/>
  <c r="AH445" i="7"/>
  <c r="AH449" i="7"/>
  <c r="AH469" i="7"/>
  <c r="AH473" i="7"/>
  <c r="AG89" i="7"/>
  <c r="AH417" i="7"/>
  <c r="AH277" i="7"/>
  <c r="AH415" i="7"/>
  <c r="AH423" i="7"/>
  <c r="AH414" i="7"/>
  <c r="AH418" i="7"/>
  <c r="AH422" i="7"/>
  <c r="AH442" i="7"/>
  <c r="AH446" i="7"/>
  <c r="AH466" i="7"/>
  <c r="AH470" i="7"/>
  <c r="AH474" i="7"/>
  <c r="AH443" i="7"/>
  <c r="AH447" i="7"/>
  <c r="AH467" i="7"/>
  <c r="AH471" i="7"/>
  <c r="AH475" i="7"/>
  <c r="AI572" i="7"/>
  <c r="AH639" i="7"/>
  <c r="AH624" i="7" s="1"/>
  <c r="AH87" i="7" s="1"/>
  <c r="AH671" i="7"/>
  <c r="AH656" i="7" s="1"/>
  <c r="AH88" i="7" s="1"/>
  <c r="AN80" i="7" l="1"/>
  <c r="AO554" i="7"/>
  <c r="AO586" i="7"/>
  <c r="AO585" i="7"/>
  <c r="AO565" i="7"/>
  <c r="AO566" i="7"/>
  <c r="AO568" i="7"/>
  <c r="AO564" i="7"/>
  <c r="AM547" i="7"/>
  <c r="AM549" i="7" s="1"/>
  <c r="AO499" i="7"/>
  <c r="AO493" i="7"/>
  <c r="AO539" i="7"/>
  <c r="AO535" i="7"/>
  <c r="AO531" i="7"/>
  <c r="AO527" i="7"/>
  <c r="AO38" i="7"/>
  <c r="AO42" i="7"/>
  <c r="AO35" i="7"/>
  <c r="AO560" i="7"/>
  <c r="AP556" i="7"/>
  <c r="AO548" i="7"/>
  <c r="AO47" i="7"/>
  <c r="AO46" i="7"/>
  <c r="AO45" i="7"/>
  <c r="AO31" i="7"/>
  <c r="AO48" i="7" s="1"/>
  <c r="AO29" i="7"/>
  <c r="AG99" i="7"/>
  <c r="AG100" i="7" s="1"/>
  <c r="AO661" i="7"/>
  <c r="AO638" i="7"/>
  <c r="AO669" i="7"/>
  <c r="AO667" i="7"/>
  <c r="AO665" i="7"/>
  <c r="AO663" i="7"/>
  <c r="AO670" i="7"/>
  <c r="AO664" i="7"/>
  <c r="AO666" i="7"/>
  <c r="AO636" i="7"/>
  <c r="AO634" i="7"/>
  <c r="AO668" i="7"/>
  <c r="AO662" i="7"/>
  <c r="AO637" i="7"/>
  <c r="AO635" i="7"/>
  <c r="AO633" i="7"/>
  <c r="AO631" i="7"/>
  <c r="AO629" i="7"/>
  <c r="AO605" i="7"/>
  <c r="AO630" i="7"/>
  <c r="AO603" i="7"/>
  <c r="AO601" i="7"/>
  <c r="AO599" i="7"/>
  <c r="AO597" i="7"/>
  <c r="AO632" i="7"/>
  <c r="AO606" i="7"/>
  <c r="AO602" i="7"/>
  <c r="AO600" i="7"/>
  <c r="AO598" i="7"/>
  <c r="AO604" i="7"/>
  <c r="AO687" i="7"/>
  <c r="AO49" i="7"/>
  <c r="AO28" i="7"/>
  <c r="AP2" i="7"/>
  <c r="AI555" i="7"/>
  <c r="AI557" i="7" s="1"/>
  <c r="AJ580" i="7"/>
  <c r="AJ553" i="7"/>
  <c r="AI185" i="7"/>
  <c r="AI148" i="7"/>
  <c r="AI64" i="7"/>
  <c r="AH89" i="7"/>
  <c r="AJ682" i="7"/>
  <c r="AJ681" i="7"/>
  <c r="AJ680" i="7"/>
  <c r="AJ678" i="7"/>
  <c r="AJ677" i="7"/>
  <c r="AJ676" i="7"/>
  <c r="AJ675" i="7"/>
  <c r="AJ673" i="7"/>
  <c r="AJ341" i="7"/>
  <c r="AJ340" i="7"/>
  <c r="AJ339" i="7"/>
  <c r="AJ338" i="7"/>
  <c r="AJ337" i="7"/>
  <c r="AJ336" i="7"/>
  <c r="AJ335" i="7"/>
  <c r="AJ334" i="7"/>
  <c r="AJ333" i="7"/>
  <c r="AJ650" i="7"/>
  <c r="AJ649" i="7"/>
  <c r="AJ648" i="7"/>
  <c r="AJ647" i="7"/>
  <c r="AJ646" i="7"/>
  <c r="AJ645" i="7"/>
  <c r="AJ644" i="7"/>
  <c r="AJ642" i="7"/>
  <c r="AJ641" i="7"/>
  <c r="AJ315" i="7"/>
  <c r="AJ314" i="7"/>
  <c r="AJ313" i="7"/>
  <c r="AJ312" i="7"/>
  <c r="AJ311" i="7"/>
  <c r="AJ310" i="7"/>
  <c r="AJ309" i="7"/>
  <c r="AJ308" i="7"/>
  <c r="AJ307" i="7"/>
  <c r="AJ306" i="7"/>
  <c r="AJ618" i="7"/>
  <c r="AJ617" i="7"/>
  <c r="AJ616" i="7"/>
  <c r="AJ615" i="7"/>
  <c r="AJ614" i="7"/>
  <c r="AJ613" i="7"/>
  <c r="AJ612" i="7"/>
  <c r="AJ610" i="7"/>
  <c r="AJ609" i="7"/>
  <c r="AJ290" i="7"/>
  <c r="AJ289" i="7"/>
  <c r="AJ288" i="7"/>
  <c r="AJ287" i="7"/>
  <c r="AJ286" i="7"/>
  <c r="AJ285" i="7"/>
  <c r="AJ284" i="7"/>
  <c r="AJ283" i="7"/>
  <c r="AJ282" i="7"/>
  <c r="AJ281" i="7"/>
  <c r="AJ500" i="7"/>
  <c r="AJ494" i="7"/>
  <c r="AJ409" i="7"/>
  <c r="AJ396" i="7"/>
  <c r="AJ395" i="7"/>
  <c r="AJ394" i="7"/>
  <c r="AJ393" i="7"/>
  <c r="AJ392" i="7"/>
  <c r="AJ391" i="7"/>
  <c r="AJ332" i="7"/>
  <c r="AJ276" i="7"/>
  <c r="AJ263" i="7"/>
  <c r="AJ262" i="7"/>
  <c r="AJ261" i="7"/>
  <c r="AJ260" i="7"/>
  <c r="AJ259" i="7"/>
  <c r="AJ258" i="7"/>
  <c r="AJ37" i="7"/>
  <c r="AI277" i="7"/>
  <c r="AI416" i="7"/>
  <c r="AI418" i="7"/>
  <c r="AI415" i="7"/>
  <c r="AI419" i="7"/>
  <c r="AI423" i="7"/>
  <c r="AI443" i="7"/>
  <c r="AI447" i="7"/>
  <c r="AI467" i="7"/>
  <c r="AI471" i="7"/>
  <c r="AI475" i="7"/>
  <c r="AI440" i="7"/>
  <c r="AI444" i="7"/>
  <c r="AI448" i="7"/>
  <c r="AI468" i="7"/>
  <c r="AI472" i="7"/>
  <c r="AI410" i="7"/>
  <c r="AI39" i="7"/>
  <c r="AI78" i="7"/>
  <c r="AI607" i="7"/>
  <c r="AI592" i="7" s="1"/>
  <c r="AI86" i="7" s="1"/>
  <c r="AI639" i="7"/>
  <c r="AI624" i="7" s="1"/>
  <c r="AI87" i="7" s="1"/>
  <c r="AI420" i="7"/>
  <c r="AI414" i="7"/>
  <c r="AI422" i="7"/>
  <c r="AI417" i="7"/>
  <c r="AI421" i="7"/>
  <c r="AI441" i="7"/>
  <c r="AI445" i="7"/>
  <c r="AI449" i="7"/>
  <c r="AI469" i="7"/>
  <c r="AI473" i="7"/>
  <c r="AI442" i="7"/>
  <c r="AI446" i="7"/>
  <c r="AI466" i="7"/>
  <c r="AI470" i="7"/>
  <c r="AI474" i="7"/>
  <c r="AJ572" i="7"/>
  <c r="AI671" i="7"/>
  <c r="AI656" i="7" s="1"/>
  <c r="AI88" i="7" s="1"/>
  <c r="AO80" i="7" l="1"/>
  <c r="AP554" i="7"/>
  <c r="AP586" i="7"/>
  <c r="AP585" i="7"/>
  <c r="AP565" i="7"/>
  <c r="AP566" i="7"/>
  <c r="AP568" i="7"/>
  <c r="AP564" i="7"/>
  <c r="AN547" i="7"/>
  <c r="AN549" i="7" s="1"/>
  <c r="AP499" i="7"/>
  <c r="AP535" i="7"/>
  <c r="AP531" i="7"/>
  <c r="AP527" i="7"/>
  <c r="AP493" i="7"/>
  <c r="AP539" i="7"/>
  <c r="AP38" i="7"/>
  <c r="AP42" i="7"/>
  <c r="AP35" i="7"/>
  <c r="AP560" i="7"/>
  <c r="AP548" i="7"/>
  <c r="AP47" i="7"/>
  <c r="AP46" i="7"/>
  <c r="AP45" i="7"/>
  <c r="AP31" i="7"/>
  <c r="AP48" i="7" s="1"/>
  <c r="AP29" i="7"/>
  <c r="AH99" i="7"/>
  <c r="AH100" i="7" s="1"/>
  <c r="AP670" i="7"/>
  <c r="AP668" i="7"/>
  <c r="AP666" i="7"/>
  <c r="AP664" i="7"/>
  <c r="AP662" i="7"/>
  <c r="AP669" i="7"/>
  <c r="AP665" i="7"/>
  <c r="AP661" i="7"/>
  <c r="AP637" i="7"/>
  <c r="AP636" i="7"/>
  <c r="AP635" i="7"/>
  <c r="AP634" i="7"/>
  <c r="AP633" i="7"/>
  <c r="AP632" i="7"/>
  <c r="AP631" i="7"/>
  <c r="AP630" i="7"/>
  <c r="AP629" i="7"/>
  <c r="AP606" i="7"/>
  <c r="AP605" i="7"/>
  <c r="AP604" i="7"/>
  <c r="AP638" i="7"/>
  <c r="AP667" i="7"/>
  <c r="AP663" i="7"/>
  <c r="AP602" i="7"/>
  <c r="AP600" i="7"/>
  <c r="AP598" i="7"/>
  <c r="AP603" i="7"/>
  <c r="AP601" i="7"/>
  <c r="AP599" i="7"/>
  <c r="AP597" i="7"/>
  <c r="AP687" i="7"/>
  <c r="AP49" i="7"/>
  <c r="AP28" i="7"/>
  <c r="AJ555" i="7"/>
  <c r="AJ557" i="7" s="1"/>
  <c r="AK580" i="7"/>
  <c r="AK553" i="7"/>
  <c r="AJ185" i="7"/>
  <c r="AJ148" i="7"/>
  <c r="AJ64" i="7"/>
  <c r="AK682" i="7"/>
  <c r="AK681" i="7"/>
  <c r="AK680" i="7"/>
  <c r="AK678" i="7"/>
  <c r="AK677" i="7"/>
  <c r="AK676" i="7"/>
  <c r="AK675" i="7"/>
  <c r="AK341" i="7"/>
  <c r="AK339" i="7"/>
  <c r="AK338" i="7"/>
  <c r="AK337" i="7"/>
  <c r="AK336" i="7"/>
  <c r="AK335" i="7"/>
  <c r="AK334" i="7"/>
  <c r="AK673" i="7"/>
  <c r="AK333" i="7"/>
  <c r="AK315" i="7"/>
  <c r="AK314" i="7"/>
  <c r="AK313" i="7"/>
  <c r="AK312" i="7"/>
  <c r="AK311" i="7"/>
  <c r="AK310" i="7"/>
  <c r="AK309" i="7"/>
  <c r="AK332" i="7"/>
  <c r="AK650" i="7"/>
  <c r="AK649" i="7"/>
  <c r="AK648" i="7"/>
  <c r="AK647" i="7"/>
  <c r="AK646" i="7"/>
  <c r="AK645" i="7"/>
  <c r="AK644" i="7"/>
  <c r="AK642" i="7"/>
  <c r="AK641" i="7"/>
  <c r="AK308" i="7"/>
  <c r="AK290" i="7"/>
  <c r="AK289" i="7"/>
  <c r="AK288" i="7"/>
  <c r="AK287" i="7"/>
  <c r="AK286" i="7"/>
  <c r="AK285" i="7"/>
  <c r="AK307" i="7"/>
  <c r="AK306" i="7"/>
  <c r="AK618" i="7"/>
  <c r="AK617" i="7"/>
  <c r="AK616" i="7"/>
  <c r="AK615" i="7"/>
  <c r="AK614" i="7"/>
  <c r="AK613" i="7"/>
  <c r="AK612" i="7"/>
  <c r="AK610" i="7"/>
  <c r="AK609" i="7"/>
  <c r="AK284" i="7"/>
  <c r="AK283" i="7"/>
  <c r="AK282" i="7"/>
  <c r="AK281" i="7"/>
  <c r="AK500" i="7"/>
  <c r="AK494" i="7"/>
  <c r="AK396" i="7"/>
  <c r="AK395" i="7"/>
  <c r="AK394" i="7"/>
  <c r="AK393" i="7"/>
  <c r="AK392" i="7"/>
  <c r="AK391" i="7"/>
  <c r="AK340" i="7"/>
  <c r="AK409" i="7"/>
  <c r="AK276" i="7"/>
  <c r="AK263" i="7"/>
  <c r="AK262" i="7"/>
  <c r="AK261" i="7"/>
  <c r="AK260" i="7"/>
  <c r="AK259" i="7"/>
  <c r="AK258" i="7"/>
  <c r="AK37" i="7"/>
  <c r="AJ415" i="7"/>
  <c r="AJ423" i="7"/>
  <c r="AJ421" i="7"/>
  <c r="AJ414" i="7"/>
  <c r="AJ418" i="7"/>
  <c r="AJ422" i="7"/>
  <c r="AJ442" i="7"/>
  <c r="AJ446" i="7"/>
  <c r="AJ466" i="7"/>
  <c r="AJ470" i="7"/>
  <c r="AJ474" i="7"/>
  <c r="AJ443" i="7"/>
  <c r="AJ447" i="7"/>
  <c r="AJ467" i="7"/>
  <c r="AJ471" i="7"/>
  <c r="AJ475" i="7"/>
  <c r="AK572" i="7"/>
  <c r="AJ39" i="7"/>
  <c r="AJ78" i="7"/>
  <c r="AJ607" i="7"/>
  <c r="AJ592" i="7" s="1"/>
  <c r="AJ86" i="7" s="1"/>
  <c r="AJ639" i="7"/>
  <c r="AJ624" i="7" s="1"/>
  <c r="AJ87" i="7" s="1"/>
  <c r="AJ671" i="7"/>
  <c r="AJ656" i="7" s="1"/>
  <c r="AJ88" i="7" s="1"/>
  <c r="AJ419" i="7"/>
  <c r="AJ277" i="7"/>
  <c r="AJ417" i="7"/>
  <c r="AJ416" i="7"/>
  <c r="AJ420" i="7"/>
  <c r="AJ440" i="7"/>
  <c r="AJ444" i="7"/>
  <c r="AJ448" i="7"/>
  <c r="AJ468" i="7"/>
  <c r="AJ472" i="7"/>
  <c r="AJ410" i="7"/>
  <c r="AJ441" i="7"/>
  <c r="AJ445" i="7"/>
  <c r="AJ449" i="7"/>
  <c r="AJ469" i="7"/>
  <c r="AJ473" i="7"/>
  <c r="AI89" i="7"/>
  <c r="AP80" i="7" l="1"/>
  <c r="AO547" i="7"/>
  <c r="AO549" i="7" s="1"/>
  <c r="AI99" i="7"/>
  <c r="AI100" i="7" s="1"/>
  <c r="AK555" i="7"/>
  <c r="AK557" i="7" s="1"/>
  <c r="AL580" i="7"/>
  <c r="AL553" i="7"/>
  <c r="AK185" i="7"/>
  <c r="AK148" i="7"/>
  <c r="AK64" i="7"/>
  <c r="AK671" i="7"/>
  <c r="AK656" i="7" s="1"/>
  <c r="AK88" i="7" s="1"/>
  <c r="AK39" i="7"/>
  <c r="AK414" i="7"/>
  <c r="AK422" i="7"/>
  <c r="AK420" i="7"/>
  <c r="AK417" i="7"/>
  <c r="AK421" i="7"/>
  <c r="AK441" i="7"/>
  <c r="AK445" i="7"/>
  <c r="AK449" i="7"/>
  <c r="AK469" i="7"/>
  <c r="AK473" i="7"/>
  <c r="AK442" i="7"/>
  <c r="AK446" i="7"/>
  <c r="AK466" i="7"/>
  <c r="AK470" i="7"/>
  <c r="AK474" i="7"/>
  <c r="AL572" i="7"/>
  <c r="AL682" i="7"/>
  <c r="AL681" i="7"/>
  <c r="AL679" i="7"/>
  <c r="AL678" i="7"/>
  <c r="AL677" i="7"/>
  <c r="AL676" i="7"/>
  <c r="AL675" i="7"/>
  <c r="AL673" i="7"/>
  <c r="AL341" i="7"/>
  <c r="AL339" i="7"/>
  <c r="AL338" i="7"/>
  <c r="AL337" i="7"/>
  <c r="AL336" i="7"/>
  <c r="AL335" i="7"/>
  <c r="AL334" i="7"/>
  <c r="AL333" i="7"/>
  <c r="AL332" i="7"/>
  <c r="AL650" i="7"/>
  <c r="AL649" i="7"/>
  <c r="AL648" i="7"/>
  <c r="AL647" i="7"/>
  <c r="AL646" i="7"/>
  <c r="AL645" i="7"/>
  <c r="AL644" i="7"/>
  <c r="AL642" i="7"/>
  <c r="AL641" i="7"/>
  <c r="AL315" i="7"/>
  <c r="AL314" i="7"/>
  <c r="AL313" i="7"/>
  <c r="AL312" i="7"/>
  <c r="AL311" i="7"/>
  <c r="AL310" i="7"/>
  <c r="AL309" i="7"/>
  <c r="AL308" i="7"/>
  <c r="AL307" i="7"/>
  <c r="AL306" i="7"/>
  <c r="AL618" i="7"/>
  <c r="AL617" i="7"/>
  <c r="AL616" i="7"/>
  <c r="AL615" i="7"/>
  <c r="AL614" i="7"/>
  <c r="AL613" i="7"/>
  <c r="AL612" i="7"/>
  <c r="AL610" i="7"/>
  <c r="AL609" i="7"/>
  <c r="AL290" i="7"/>
  <c r="AL289" i="7"/>
  <c r="AL288" i="7"/>
  <c r="AL287" i="7"/>
  <c r="AL286" i="7"/>
  <c r="AL285" i="7"/>
  <c r="AL284" i="7"/>
  <c r="AL283" i="7"/>
  <c r="AL282" i="7"/>
  <c r="AL281" i="7"/>
  <c r="AL500" i="7"/>
  <c r="AL494" i="7"/>
  <c r="AL409" i="7"/>
  <c r="AL396" i="7"/>
  <c r="AL395" i="7"/>
  <c r="AL394" i="7"/>
  <c r="AL393" i="7"/>
  <c r="AL392" i="7"/>
  <c r="AL391" i="7"/>
  <c r="AL340" i="7"/>
  <c r="AL276" i="7"/>
  <c r="AL263" i="7"/>
  <c r="AL262" i="7"/>
  <c r="AL261" i="7"/>
  <c r="AL260" i="7"/>
  <c r="AL259" i="7"/>
  <c r="AL258" i="7"/>
  <c r="AL37" i="7"/>
  <c r="AK277" i="7"/>
  <c r="AK418" i="7"/>
  <c r="AK416" i="7"/>
  <c r="AK415" i="7"/>
  <c r="AK419" i="7"/>
  <c r="AK423" i="7"/>
  <c r="AK443" i="7"/>
  <c r="AK447" i="7"/>
  <c r="AK467" i="7"/>
  <c r="AK471" i="7"/>
  <c r="AK475" i="7"/>
  <c r="AK440" i="7"/>
  <c r="AK444" i="7"/>
  <c r="AK448" i="7"/>
  <c r="AK468" i="7"/>
  <c r="AK472" i="7"/>
  <c r="AK410" i="7"/>
  <c r="AJ89" i="7"/>
  <c r="AK78" i="7"/>
  <c r="AK607" i="7"/>
  <c r="AK592" i="7" s="1"/>
  <c r="AK86" i="7" s="1"/>
  <c r="AK639" i="7"/>
  <c r="AK624" i="7" s="1"/>
  <c r="AK87" i="7" s="1"/>
  <c r="AP547" i="7" l="1"/>
  <c r="AP549" i="7" s="1"/>
  <c r="AJ99" i="7"/>
  <c r="AJ100" i="7" s="1"/>
  <c r="AL555" i="7"/>
  <c r="AL557" i="7" s="1"/>
  <c r="AM580" i="7"/>
  <c r="AM553" i="7"/>
  <c r="AL185" i="7"/>
  <c r="AL148" i="7"/>
  <c r="AL64" i="7"/>
  <c r="AL607" i="7"/>
  <c r="AL592" i="7" s="1"/>
  <c r="AL86" i="7" s="1"/>
  <c r="AL671" i="7"/>
  <c r="AL656" i="7" s="1"/>
  <c r="AL88" i="7" s="1"/>
  <c r="AL39" i="7"/>
  <c r="AL639" i="7"/>
  <c r="AL624" i="7" s="1"/>
  <c r="AL87" i="7" s="1"/>
  <c r="AL78" i="7"/>
  <c r="AM682" i="7"/>
  <c r="AM681" i="7"/>
  <c r="AM679" i="7"/>
  <c r="AM678" i="7"/>
  <c r="AM677" i="7"/>
  <c r="AM676" i="7"/>
  <c r="AM675" i="7"/>
  <c r="AM673" i="7"/>
  <c r="AM341" i="7"/>
  <c r="AM340" i="7"/>
  <c r="AM339" i="7"/>
  <c r="AM338" i="7"/>
  <c r="AM337" i="7"/>
  <c r="AM336" i="7"/>
  <c r="AM335" i="7"/>
  <c r="AM334" i="7"/>
  <c r="AM332" i="7"/>
  <c r="AM315" i="7"/>
  <c r="AM314" i="7"/>
  <c r="AM313" i="7"/>
  <c r="AM312" i="7"/>
  <c r="AM311" i="7"/>
  <c r="AM310" i="7"/>
  <c r="AM309" i="7"/>
  <c r="AM333" i="7"/>
  <c r="AM650" i="7"/>
  <c r="AM649" i="7"/>
  <c r="AM648" i="7"/>
  <c r="AM647" i="7"/>
  <c r="AM646" i="7"/>
  <c r="AM645" i="7"/>
  <c r="AM644" i="7"/>
  <c r="AM642" i="7"/>
  <c r="AM641" i="7"/>
  <c r="AM290" i="7"/>
  <c r="AM289" i="7"/>
  <c r="AM288" i="7"/>
  <c r="AM287" i="7"/>
  <c r="AM286" i="7"/>
  <c r="AM285" i="7"/>
  <c r="AM308" i="7"/>
  <c r="AM307" i="7"/>
  <c r="AM306" i="7"/>
  <c r="AM618" i="7"/>
  <c r="AM617" i="7"/>
  <c r="AM616" i="7"/>
  <c r="AM615" i="7"/>
  <c r="AM614" i="7"/>
  <c r="AM613" i="7"/>
  <c r="AM611" i="7"/>
  <c r="AM610" i="7"/>
  <c r="AM609" i="7"/>
  <c r="AM283" i="7"/>
  <c r="AM284" i="7"/>
  <c r="AM282" i="7"/>
  <c r="AM281" i="7"/>
  <c r="AM500" i="7"/>
  <c r="AM494" i="7"/>
  <c r="AM396" i="7"/>
  <c r="AM395" i="7"/>
  <c r="AM394" i="7"/>
  <c r="AM393" i="7"/>
  <c r="AM392" i="7"/>
  <c r="AM391" i="7"/>
  <c r="AM409" i="7"/>
  <c r="AM276" i="7"/>
  <c r="AM263" i="7"/>
  <c r="AM262" i="7"/>
  <c r="AM261" i="7"/>
  <c r="AM260" i="7"/>
  <c r="AM259" i="7"/>
  <c r="AM258" i="7"/>
  <c r="AM37" i="7"/>
  <c r="AL421" i="7"/>
  <c r="AL419" i="7"/>
  <c r="AL416" i="7"/>
  <c r="AL420" i="7"/>
  <c r="AL440" i="7"/>
  <c r="AL444" i="7"/>
  <c r="AL448" i="7"/>
  <c r="AL468" i="7"/>
  <c r="AL472" i="7"/>
  <c r="AL410" i="7"/>
  <c r="AL441" i="7"/>
  <c r="AL445" i="7"/>
  <c r="AL449" i="7"/>
  <c r="AL469" i="7"/>
  <c r="AL473" i="7"/>
  <c r="AK89" i="7"/>
  <c r="AL417" i="7"/>
  <c r="AL277" i="7"/>
  <c r="AL415" i="7"/>
  <c r="AL423" i="7"/>
  <c r="AL414" i="7"/>
  <c r="AL418" i="7"/>
  <c r="AL422" i="7"/>
  <c r="AL442" i="7"/>
  <c r="AL446" i="7"/>
  <c r="AL466" i="7"/>
  <c r="AL470" i="7"/>
  <c r="AL474" i="7"/>
  <c r="AL443" i="7"/>
  <c r="AL447" i="7"/>
  <c r="AL467" i="7"/>
  <c r="AL471" i="7"/>
  <c r="AL475" i="7"/>
  <c r="AM572" i="7"/>
  <c r="AK99" i="7" l="1"/>
  <c r="AK100" i="7" s="1"/>
  <c r="AM555" i="7"/>
  <c r="AM557" i="7" s="1"/>
  <c r="AN580" i="7"/>
  <c r="AN553" i="7"/>
  <c r="AM185" i="7"/>
  <c r="AM148" i="7"/>
  <c r="AM64" i="7"/>
  <c r="AL89" i="7"/>
  <c r="AM39" i="7"/>
  <c r="AM607" i="7"/>
  <c r="AM592" i="7" s="1"/>
  <c r="AM86" i="7" s="1"/>
  <c r="AM639" i="7"/>
  <c r="AM624" i="7" s="1"/>
  <c r="AM87" i="7" s="1"/>
  <c r="AM78" i="7"/>
  <c r="AM420" i="7"/>
  <c r="AM414" i="7"/>
  <c r="AM422" i="7"/>
  <c r="AM417" i="7"/>
  <c r="AM421" i="7"/>
  <c r="AM441" i="7"/>
  <c r="AM445" i="7"/>
  <c r="AM449" i="7"/>
  <c r="AM469" i="7"/>
  <c r="AM473" i="7"/>
  <c r="AM442" i="7"/>
  <c r="AM446" i="7"/>
  <c r="AM466" i="7"/>
  <c r="AM470" i="7"/>
  <c r="AM474" i="7"/>
  <c r="AN572" i="7"/>
  <c r="AM671" i="7"/>
  <c r="AM656" i="7" s="1"/>
  <c r="AM88" i="7" s="1"/>
  <c r="AN682" i="7"/>
  <c r="AN681" i="7"/>
  <c r="AN679" i="7"/>
  <c r="AN678" i="7"/>
  <c r="AN677" i="7"/>
  <c r="AN676" i="7"/>
  <c r="AN675" i="7"/>
  <c r="AN673" i="7"/>
  <c r="AN341" i="7"/>
  <c r="AN340" i="7"/>
  <c r="AN339" i="7"/>
  <c r="AN338" i="7"/>
  <c r="AN337" i="7"/>
  <c r="AN336" i="7"/>
  <c r="AN335" i="7"/>
  <c r="AN334" i="7"/>
  <c r="AN333" i="7"/>
  <c r="AN332" i="7"/>
  <c r="AN650" i="7"/>
  <c r="AN649" i="7"/>
  <c r="AN648" i="7"/>
  <c r="AN647" i="7"/>
  <c r="AN646" i="7"/>
  <c r="AN645" i="7"/>
  <c r="AN644" i="7"/>
  <c r="AN642" i="7"/>
  <c r="AN641" i="7"/>
  <c r="AN314" i="7"/>
  <c r="AN313" i="7"/>
  <c r="AN312" i="7"/>
  <c r="AN311" i="7"/>
  <c r="AN310" i="7"/>
  <c r="AN309" i="7"/>
  <c r="AN308" i="7"/>
  <c r="AN307" i="7"/>
  <c r="AN306" i="7"/>
  <c r="AN618" i="7"/>
  <c r="AN617" i="7"/>
  <c r="AN616" i="7"/>
  <c r="AN615" i="7"/>
  <c r="AN614" i="7"/>
  <c r="AN613" i="7"/>
  <c r="AN611" i="7"/>
  <c r="AN610" i="7"/>
  <c r="AN609" i="7"/>
  <c r="AN290" i="7"/>
  <c r="AN289" i="7"/>
  <c r="AN288" i="7"/>
  <c r="AN287" i="7"/>
  <c r="AN286" i="7"/>
  <c r="AN285" i="7"/>
  <c r="AN284" i="7"/>
  <c r="AN283" i="7"/>
  <c r="AN282" i="7"/>
  <c r="AN281" i="7"/>
  <c r="AN500" i="7"/>
  <c r="AN494" i="7"/>
  <c r="AN409" i="7"/>
  <c r="AN315" i="7"/>
  <c r="AN396" i="7"/>
  <c r="AN395" i="7"/>
  <c r="AN394" i="7"/>
  <c r="AN393" i="7"/>
  <c r="AN392" i="7"/>
  <c r="AN391" i="7"/>
  <c r="AN276" i="7"/>
  <c r="AN263" i="7"/>
  <c r="AN262" i="7"/>
  <c r="AN261" i="7"/>
  <c r="AN260" i="7"/>
  <c r="AN259" i="7"/>
  <c r="AN258" i="7"/>
  <c r="AN37" i="7"/>
  <c r="AM277" i="7"/>
  <c r="AM416" i="7"/>
  <c r="AM418" i="7"/>
  <c r="AM415" i="7"/>
  <c r="AM419" i="7"/>
  <c r="AM423" i="7"/>
  <c r="AM443" i="7"/>
  <c r="AM447" i="7"/>
  <c r="AM467" i="7"/>
  <c r="AM471" i="7"/>
  <c r="AM475" i="7"/>
  <c r="AM440" i="7"/>
  <c r="AM444" i="7"/>
  <c r="AM448" i="7"/>
  <c r="AM468" i="7"/>
  <c r="AM472" i="7"/>
  <c r="AM410" i="7"/>
  <c r="AL99" i="7" l="1"/>
  <c r="AL100" i="7" s="1"/>
  <c r="AN555" i="7"/>
  <c r="AN557" i="7" s="1"/>
  <c r="AO580" i="7"/>
  <c r="AO553" i="7"/>
  <c r="AN185" i="7"/>
  <c r="AN148" i="7"/>
  <c r="AN64" i="7"/>
  <c r="AM89" i="7"/>
  <c r="AN419" i="7"/>
  <c r="AN277" i="7"/>
  <c r="AN417" i="7"/>
  <c r="AN416" i="7"/>
  <c r="AN420" i="7"/>
  <c r="AN440" i="7"/>
  <c r="AN444" i="7"/>
  <c r="AN448" i="7"/>
  <c r="AN468" i="7"/>
  <c r="AN472" i="7"/>
  <c r="AN410" i="7"/>
  <c r="AN441" i="7"/>
  <c r="AN445" i="7"/>
  <c r="AN449" i="7"/>
  <c r="AN469" i="7"/>
  <c r="AN473" i="7"/>
  <c r="AO682" i="7"/>
  <c r="AO681" i="7"/>
  <c r="AO679" i="7"/>
  <c r="AO678" i="7"/>
  <c r="AO677" i="7"/>
  <c r="AO676" i="7"/>
  <c r="AO675" i="7"/>
  <c r="AO341" i="7"/>
  <c r="AO339" i="7"/>
  <c r="AO338" i="7"/>
  <c r="AO337" i="7"/>
  <c r="AO336" i="7"/>
  <c r="AO335" i="7"/>
  <c r="AO334" i="7"/>
  <c r="AO673" i="7"/>
  <c r="AO333" i="7"/>
  <c r="AO315" i="7"/>
  <c r="AO314" i="7"/>
  <c r="AO313" i="7"/>
  <c r="AO312" i="7"/>
  <c r="AO311" i="7"/>
  <c r="AO310" i="7"/>
  <c r="AO309" i="7"/>
  <c r="AO332" i="7"/>
  <c r="AO650" i="7"/>
  <c r="AO649" i="7"/>
  <c r="AO648" i="7"/>
  <c r="AO647" i="7"/>
  <c r="AO646" i="7"/>
  <c r="AO645" i="7"/>
  <c r="AO644" i="7"/>
  <c r="AO642" i="7"/>
  <c r="AO641" i="7"/>
  <c r="AO308" i="7"/>
  <c r="AO290" i="7"/>
  <c r="AO289" i="7"/>
  <c r="AO288" i="7"/>
  <c r="AO287" i="7"/>
  <c r="AO286" i="7"/>
  <c r="AO285" i="7"/>
  <c r="AO307" i="7"/>
  <c r="AO306" i="7"/>
  <c r="AO618" i="7"/>
  <c r="AO617" i="7"/>
  <c r="AO616" i="7"/>
  <c r="AO615" i="7"/>
  <c r="AO614" i="7"/>
  <c r="AO613" i="7"/>
  <c r="AO611" i="7"/>
  <c r="AO610" i="7"/>
  <c r="AO609" i="7"/>
  <c r="AO284" i="7"/>
  <c r="AO283" i="7"/>
  <c r="AO282" i="7"/>
  <c r="AO281" i="7"/>
  <c r="AO500" i="7"/>
  <c r="AO494" i="7"/>
  <c r="AO396" i="7"/>
  <c r="AO395" i="7"/>
  <c r="AO394" i="7"/>
  <c r="AO393" i="7"/>
  <c r="AO392" i="7"/>
  <c r="AO391" i="7"/>
  <c r="AO340" i="7"/>
  <c r="AO409" i="7"/>
  <c r="AO276" i="7"/>
  <c r="AO263" i="7"/>
  <c r="AO262" i="7"/>
  <c r="AO261" i="7"/>
  <c r="AO260" i="7"/>
  <c r="AO259" i="7"/>
  <c r="AO258" i="7"/>
  <c r="AO37" i="7"/>
  <c r="AN415" i="7"/>
  <c r="AN423" i="7"/>
  <c r="AN421" i="7"/>
  <c r="AN414" i="7"/>
  <c r="AN418" i="7"/>
  <c r="AN422" i="7"/>
  <c r="AN442" i="7"/>
  <c r="AN446" i="7"/>
  <c r="AN466" i="7"/>
  <c r="AN470" i="7"/>
  <c r="AN474" i="7"/>
  <c r="AN443" i="7"/>
  <c r="AN447" i="7"/>
  <c r="AN467" i="7"/>
  <c r="AN471" i="7"/>
  <c r="AN475" i="7"/>
  <c r="AO572" i="7"/>
  <c r="AN39" i="7"/>
  <c r="AN78" i="7"/>
  <c r="AN607" i="7"/>
  <c r="AN592" i="7" s="1"/>
  <c r="AN86" i="7" s="1"/>
  <c r="AN639" i="7"/>
  <c r="AN624" i="7" s="1"/>
  <c r="AN87" i="7" s="1"/>
  <c r="AN671" i="7"/>
  <c r="AN656" i="7" s="1"/>
  <c r="AN88" i="7" s="1"/>
  <c r="AM99" i="7" l="1"/>
  <c r="AM100" i="7" s="1"/>
  <c r="AO555" i="7"/>
  <c r="AO557" i="7" s="1"/>
  <c r="AP579" i="7"/>
  <c r="AP553" i="7"/>
  <c r="AO185" i="7"/>
  <c r="AO148" i="7"/>
  <c r="AO64" i="7"/>
  <c r="AO39" i="7"/>
  <c r="AO607" i="7"/>
  <c r="AO592" i="7" s="1"/>
  <c r="AO86" i="7" s="1"/>
  <c r="AO639" i="7"/>
  <c r="AO624" i="7" s="1"/>
  <c r="AO87" i="7" s="1"/>
  <c r="AO78" i="7"/>
  <c r="AO414" i="7"/>
  <c r="AO422" i="7"/>
  <c r="AO420" i="7"/>
  <c r="AO417" i="7"/>
  <c r="AO421" i="7"/>
  <c r="AO441" i="7"/>
  <c r="AO445" i="7"/>
  <c r="AO449" i="7"/>
  <c r="AO469" i="7"/>
  <c r="AO473" i="7"/>
  <c r="AO442" i="7"/>
  <c r="AO446" i="7"/>
  <c r="AO466" i="7"/>
  <c r="AO470" i="7"/>
  <c r="AO474" i="7"/>
  <c r="AP572" i="7"/>
  <c r="AO671" i="7"/>
  <c r="AO656" i="7" s="1"/>
  <c r="AO88" i="7" s="1"/>
  <c r="AP682" i="7"/>
  <c r="AP681" i="7"/>
  <c r="AP679" i="7"/>
  <c r="AP678" i="7"/>
  <c r="AP677" i="7"/>
  <c r="AP676" i="7"/>
  <c r="AP675" i="7"/>
  <c r="AP673" i="7"/>
  <c r="B670" i="7"/>
  <c r="B669" i="7"/>
  <c r="B668" i="7"/>
  <c r="B667" i="7"/>
  <c r="B666" i="7"/>
  <c r="B665" i="7"/>
  <c r="B664" i="7"/>
  <c r="B663" i="7"/>
  <c r="B662" i="7"/>
  <c r="AP332" i="7"/>
  <c r="AP650" i="7"/>
  <c r="B650" i="7" s="1"/>
  <c r="AP649" i="7"/>
  <c r="B649" i="7" s="1"/>
  <c r="AP648" i="7"/>
  <c r="B648" i="7" s="1"/>
  <c r="AP647" i="7"/>
  <c r="B647" i="7" s="1"/>
  <c r="AP646" i="7"/>
  <c r="B646" i="7" s="1"/>
  <c r="AP645" i="7"/>
  <c r="B645" i="7" s="1"/>
  <c r="AP644" i="7"/>
  <c r="B644" i="7" s="1"/>
  <c r="AP642" i="7"/>
  <c r="AP641" i="7"/>
  <c r="B638" i="7"/>
  <c r="B637" i="7"/>
  <c r="B636" i="7"/>
  <c r="B635" i="7"/>
  <c r="B634" i="7"/>
  <c r="B633" i="7"/>
  <c r="B632" i="7"/>
  <c r="B631" i="7"/>
  <c r="B630" i="7"/>
  <c r="AP306" i="7"/>
  <c r="AP618" i="7"/>
  <c r="B618" i="7" s="1"/>
  <c r="AP617" i="7"/>
  <c r="B617" i="7" s="1"/>
  <c r="AP616" i="7"/>
  <c r="B616" i="7" s="1"/>
  <c r="AP615" i="7"/>
  <c r="B615" i="7" s="1"/>
  <c r="AP614" i="7"/>
  <c r="B614" i="7" s="1"/>
  <c r="AP613" i="7"/>
  <c r="B613" i="7" s="1"/>
  <c r="AP611" i="7"/>
  <c r="AP610" i="7"/>
  <c r="AP609" i="7"/>
  <c r="B606" i="7"/>
  <c r="B605" i="7"/>
  <c r="B604" i="7"/>
  <c r="B603" i="7"/>
  <c r="B602" i="7"/>
  <c r="B601" i="7"/>
  <c r="B600" i="7"/>
  <c r="B599" i="7"/>
  <c r="B598" i="7"/>
  <c r="AP281" i="7"/>
  <c r="AP500" i="7"/>
  <c r="AP494" i="7"/>
  <c r="AP409" i="7"/>
  <c r="AP315" i="7"/>
  <c r="AP396" i="7"/>
  <c r="AP395" i="7"/>
  <c r="AP394" i="7"/>
  <c r="AP393" i="7"/>
  <c r="AP392" i="7"/>
  <c r="AP391" i="7"/>
  <c r="AP276" i="7"/>
  <c r="AP263" i="7"/>
  <c r="AP262" i="7"/>
  <c r="AP261" i="7"/>
  <c r="AP260" i="7"/>
  <c r="AP259" i="7"/>
  <c r="AP258" i="7"/>
  <c r="AP37" i="7"/>
  <c r="AO277" i="7"/>
  <c r="AO418" i="7"/>
  <c r="AO416" i="7"/>
  <c r="AO415" i="7"/>
  <c r="AO419" i="7"/>
  <c r="AO423" i="7"/>
  <c r="AO443" i="7"/>
  <c r="AO447" i="7"/>
  <c r="AO467" i="7"/>
  <c r="AO471" i="7"/>
  <c r="AO475" i="7"/>
  <c r="AO440" i="7"/>
  <c r="AO444" i="7"/>
  <c r="AO448" i="7"/>
  <c r="AO468" i="7"/>
  <c r="AO472" i="7"/>
  <c r="AO410" i="7"/>
  <c r="AN89" i="7"/>
  <c r="AO430" i="7" l="1"/>
  <c r="AO487" i="7"/>
  <c r="AN429" i="7"/>
  <c r="AO480" i="7"/>
  <c r="AO484" i="7"/>
  <c r="AO459" i="7"/>
  <c r="AO456" i="7"/>
  <c r="AO460" i="7"/>
  <c r="AO483" i="7"/>
  <c r="AO293" i="7"/>
  <c r="AN435" i="7"/>
  <c r="AO320" i="7"/>
  <c r="AN481" i="7"/>
  <c r="AN428" i="7"/>
  <c r="AO348" i="7"/>
  <c r="AN433" i="7"/>
  <c r="AN456" i="7"/>
  <c r="AN460" i="7"/>
  <c r="AN483" i="7"/>
  <c r="AP327" i="7"/>
  <c r="AN430" i="7"/>
  <c r="AN453" i="7"/>
  <c r="AN461" i="7"/>
  <c r="AO346" i="7"/>
  <c r="AO350" i="7"/>
  <c r="AO479" i="7"/>
  <c r="AO427" i="7"/>
  <c r="AO435" i="7"/>
  <c r="AO428" i="7"/>
  <c r="AO455" i="7"/>
  <c r="AO481" i="7"/>
  <c r="AN454" i="7"/>
  <c r="AO431" i="7"/>
  <c r="AO319" i="7"/>
  <c r="E297" i="7"/>
  <c r="D297" i="7"/>
  <c r="H297" i="7"/>
  <c r="G297" i="7"/>
  <c r="F297" i="7"/>
  <c r="C297" i="7"/>
  <c r="I297" i="7"/>
  <c r="J297" i="7"/>
  <c r="C431" i="7"/>
  <c r="E431" i="7"/>
  <c r="D431" i="7"/>
  <c r="G431" i="7"/>
  <c r="H431" i="7"/>
  <c r="F431" i="7"/>
  <c r="I431" i="7"/>
  <c r="K297" i="7"/>
  <c r="J431" i="7"/>
  <c r="K431" i="7"/>
  <c r="L297" i="7"/>
  <c r="L431" i="7"/>
  <c r="M297" i="7"/>
  <c r="M431" i="7"/>
  <c r="N297" i="7"/>
  <c r="O297" i="7"/>
  <c r="N431" i="7"/>
  <c r="P297" i="7"/>
  <c r="O431" i="7"/>
  <c r="Q297" i="7"/>
  <c r="P431" i="7"/>
  <c r="R297" i="7"/>
  <c r="Q431" i="7"/>
  <c r="S297" i="7"/>
  <c r="R431" i="7"/>
  <c r="T297" i="7"/>
  <c r="S431" i="7"/>
  <c r="T431" i="7"/>
  <c r="U297" i="7"/>
  <c r="U431" i="7"/>
  <c r="V297" i="7"/>
  <c r="V431" i="7"/>
  <c r="W297" i="7"/>
  <c r="X297" i="7"/>
  <c r="W431" i="7"/>
  <c r="Y297" i="7"/>
  <c r="X431" i="7"/>
  <c r="Y431" i="7"/>
  <c r="Z297" i="7"/>
  <c r="Z431" i="7"/>
  <c r="AA297" i="7"/>
  <c r="AB297" i="7"/>
  <c r="AA431" i="7"/>
  <c r="AC297" i="7"/>
  <c r="AB431" i="7"/>
  <c r="AC431" i="7"/>
  <c r="AD297" i="7"/>
  <c r="AD431" i="7"/>
  <c r="AE297" i="7"/>
  <c r="AF297" i="7"/>
  <c r="AE431" i="7"/>
  <c r="AF431" i="7"/>
  <c r="AG297" i="7"/>
  <c r="AG431" i="7"/>
  <c r="AH297" i="7"/>
  <c r="AH431" i="7"/>
  <c r="AI297" i="7"/>
  <c r="AI431" i="7"/>
  <c r="AJ297" i="7"/>
  <c r="AJ431" i="7"/>
  <c r="AK297" i="7"/>
  <c r="AK431" i="7"/>
  <c r="AL297" i="7"/>
  <c r="AL431" i="7"/>
  <c r="AM297" i="7"/>
  <c r="AN297" i="7"/>
  <c r="AM431" i="7"/>
  <c r="C320" i="7"/>
  <c r="F320" i="7"/>
  <c r="D320" i="7"/>
  <c r="C454" i="7"/>
  <c r="E320" i="7"/>
  <c r="D454" i="7"/>
  <c r="G320" i="7"/>
  <c r="E454" i="7"/>
  <c r="F454" i="7"/>
  <c r="G454" i="7"/>
  <c r="H320" i="7"/>
  <c r="I320" i="7"/>
  <c r="H454" i="7"/>
  <c r="I454" i="7"/>
  <c r="J320" i="7"/>
  <c r="J454" i="7"/>
  <c r="K320" i="7"/>
  <c r="L320" i="7"/>
  <c r="K454" i="7"/>
  <c r="M320" i="7"/>
  <c r="L454" i="7"/>
  <c r="M454" i="7"/>
  <c r="N320" i="7"/>
  <c r="N454" i="7"/>
  <c r="O320" i="7"/>
  <c r="P320" i="7"/>
  <c r="O454" i="7"/>
  <c r="P454" i="7"/>
  <c r="Q320" i="7"/>
  <c r="R320" i="7"/>
  <c r="Q454" i="7"/>
  <c r="R454" i="7"/>
  <c r="S320" i="7"/>
  <c r="T320" i="7"/>
  <c r="S454" i="7"/>
  <c r="U320" i="7"/>
  <c r="T454" i="7"/>
  <c r="V320" i="7"/>
  <c r="U454" i="7"/>
  <c r="V454" i="7"/>
  <c r="W320" i="7"/>
  <c r="W454" i="7"/>
  <c r="X320" i="7"/>
  <c r="Y320" i="7"/>
  <c r="X454" i="7"/>
  <c r="Y454" i="7"/>
  <c r="Z320" i="7"/>
  <c r="Z454" i="7"/>
  <c r="AA320" i="7"/>
  <c r="AA454" i="7"/>
  <c r="AB320" i="7"/>
  <c r="AB454" i="7"/>
  <c r="AC320" i="7"/>
  <c r="AC454" i="7"/>
  <c r="AD320" i="7"/>
  <c r="AD454" i="7"/>
  <c r="AE320" i="7"/>
  <c r="AF320" i="7"/>
  <c r="AE454" i="7"/>
  <c r="AG320" i="7"/>
  <c r="AF454" i="7"/>
  <c r="AG454" i="7"/>
  <c r="AH320" i="7"/>
  <c r="AI320" i="7"/>
  <c r="AH454" i="7"/>
  <c r="AI454" i="7"/>
  <c r="AJ320" i="7"/>
  <c r="AK320" i="7"/>
  <c r="AJ454" i="7"/>
  <c r="AK454" i="7"/>
  <c r="AL320" i="7"/>
  <c r="AL454" i="7"/>
  <c r="AM320" i="7"/>
  <c r="AN320" i="7"/>
  <c r="AM454" i="7"/>
  <c r="H351" i="7"/>
  <c r="D351" i="7"/>
  <c r="E351" i="7"/>
  <c r="G351" i="7"/>
  <c r="F351" i="7"/>
  <c r="C351" i="7"/>
  <c r="I351" i="7"/>
  <c r="J351" i="7"/>
  <c r="K351" i="7"/>
  <c r="J485" i="7"/>
  <c r="L351" i="7"/>
  <c r="I485" i="7"/>
  <c r="H485" i="7"/>
  <c r="C485" i="7"/>
  <c r="E485" i="7"/>
  <c r="G485" i="7"/>
  <c r="K485" i="7"/>
  <c r="F485" i="7"/>
  <c r="D485" i="7"/>
  <c r="L485" i="7"/>
  <c r="M351" i="7"/>
  <c r="M485" i="7"/>
  <c r="N351" i="7"/>
  <c r="N485" i="7"/>
  <c r="O351" i="7"/>
  <c r="P351" i="7"/>
  <c r="O485" i="7"/>
  <c r="P485" i="7"/>
  <c r="Q351" i="7"/>
  <c r="R351" i="7"/>
  <c r="Q485" i="7"/>
  <c r="R485" i="7"/>
  <c r="S351" i="7"/>
  <c r="T351" i="7"/>
  <c r="S485" i="7"/>
  <c r="U351" i="7"/>
  <c r="T485" i="7"/>
  <c r="V351" i="7"/>
  <c r="U485" i="7"/>
  <c r="V485" i="7"/>
  <c r="W351" i="7"/>
  <c r="W485" i="7"/>
  <c r="X351" i="7"/>
  <c r="X485" i="7"/>
  <c r="Y351" i="7"/>
  <c r="Y485" i="7"/>
  <c r="Z351" i="7"/>
  <c r="Z485" i="7"/>
  <c r="AA351" i="7"/>
  <c r="AB351" i="7"/>
  <c r="AA485" i="7"/>
  <c r="AC351" i="7"/>
  <c r="AB485" i="7"/>
  <c r="AC485" i="7"/>
  <c r="AD351" i="7"/>
  <c r="AE351" i="7"/>
  <c r="AD485" i="7"/>
  <c r="AF351" i="7"/>
  <c r="AE485" i="7"/>
  <c r="AG351" i="7"/>
  <c r="AF485" i="7"/>
  <c r="AH351" i="7"/>
  <c r="AG485" i="7"/>
  <c r="AI351" i="7"/>
  <c r="AH485" i="7"/>
  <c r="AI485" i="7"/>
  <c r="AJ351" i="7"/>
  <c r="AK351" i="7"/>
  <c r="AJ485" i="7"/>
  <c r="AL351" i="7"/>
  <c r="AK485" i="7"/>
  <c r="AL485" i="7"/>
  <c r="AM351" i="7"/>
  <c r="AN351" i="7"/>
  <c r="AM485" i="7"/>
  <c r="AO458" i="7"/>
  <c r="AO429" i="7"/>
  <c r="AN480" i="7"/>
  <c r="AN484" i="7"/>
  <c r="AO301" i="7"/>
  <c r="AO294" i="7"/>
  <c r="G298" i="7"/>
  <c r="F298" i="7"/>
  <c r="H298" i="7"/>
  <c r="D298" i="7"/>
  <c r="C298" i="7"/>
  <c r="I298" i="7"/>
  <c r="E298" i="7"/>
  <c r="J298" i="7"/>
  <c r="C432" i="7"/>
  <c r="K298" i="7"/>
  <c r="J432" i="7"/>
  <c r="I432" i="7"/>
  <c r="D432" i="7"/>
  <c r="F432" i="7"/>
  <c r="E432" i="7"/>
  <c r="G432" i="7"/>
  <c r="H432" i="7"/>
  <c r="L298" i="7"/>
  <c r="K432" i="7"/>
  <c r="M298" i="7"/>
  <c r="L432" i="7"/>
  <c r="N298" i="7"/>
  <c r="M432" i="7"/>
  <c r="O298" i="7"/>
  <c r="N432" i="7"/>
  <c r="P298" i="7"/>
  <c r="O432" i="7"/>
  <c r="P432" i="7"/>
  <c r="Q298" i="7"/>
  <c r="R298" i="7"/>
  <c r="Q432" i="7"/>
  <c r="S298" i="7"/>
  <c r="R432" i="7"/>
  <c r="T298" i="7"/>
  <c r="S432" i="7"/>
  <c r="T432" i="7"/>
  <c r="U298" i="7"/>
  <c r="V298" i="7"/>
  <c r="U432" i="7"/>
  <c r="V432" i="7"/>
  <c r="W298" i="7"/>
  <c r="X298" i="7"/>
  <c r="W432" i="7"/>
  <c r="Y298" i="7"/>
  <c r="X432" i="7"/>
  <c r="Z298" i="7"/>
  <c r="Y432" i="7"/>
  <c r="AA298" i="7"/>
  <c r="Z432" i="7"/>
  <c r="AB298" i="7"/>
  <c r="AA432" i="7"/>
  <c r="AC298" i="7"/>
  <c r="AB432" i="7"/>
  <c r="AD298" i="7"/>
  <c r="AC432" i="7"/>
  <c r="AE298" i="7"/>
  <c r="AD432" i="7"/>
  <c r="AF298" i="7"/>
  <c r="AE432" i="7"/>
  <c r="AG298" i="7"/>
  <c r="AF432" i="7"/>
  <c r="AH298" i="7"/>
  <c r="AG432" i="7"/>
  <c r="AI298" i="7"/>
  <c r="AH432" i="7"/>
  <c r="AI432" i="7"/>
  <c r="AJ298" i="7"/>
  <c r="AJ432" i="7"/>
  <c r="AK298" i="7"/>
  <c r="AK432" i="7"/>
  <c r="AL298" i="7"/>
  <c r="AM298" i="7"/>
  <c r="AL432" i="7"/>
  <c r="AM432" i="7"/>
  <c r="AN298" i="7"/>
  <c r="D321" i="7"/>
  <c r="F321" i="7"/>
  <c r="G321" i="7"/>
  <c r="E321" i="7"/>
  <c r="C321" i="7"/>
  <c r="G455" i="7"/>
  <c r="C455" i="7"/>
  <c r="H321" i="7"/>
  <c r="E455" i="7"/>
  <c r="F455" i="7"/>
  <c r="D455" i="7"/>
  <c r="I321" i="7"/>
  <c r="H455" i="7"/>
  <c r="I455" i="7"/>
  <c r="J321" i="7"/>
  <c r="J455" i="7"/>
  <c r="K321" i="7"/>
  <c r="L321" i="7"/>
  <c r="K455" i="7"/>
  <c r="L455" i="7"/>
  <c r="M321" i="7"/>
  <c r="M455" i="7"/>
  <c r="N321" i="7"/>
  <c r="N455" i="7"/>
  <c r="O321" i="7"/>
  <c r="P321" i="7"/>
  <c r="O455" i="7"/>
  <c r="Q321" i="7"/>
  <c r="P455" i="7"/>
  <c r="R321" i="7"/>
  <c r="Q455" i="7"/>
  <c r="R455" i="7"/>
  <c r="S321" i="7"/>
  <c r="T321" i="7"/>
  <c r="S455" i="7"/>
  <c r="U321" i="7"/>
  <c r="T455" i="7"/>
  <c r="V321" i="7"/>
  <c r="U455" i="7"/>
  <c r="V455" i="7"/>
  <c r="W321" i="7"/>
  <c r="X321" i="7"/>
  <c r="W455" i="7"/>
  <c r="Y321" i="7"/>
  <c r="X455" i="7"/>
  <c r="Z321" i="7"/>
  <c r="Y455" i="7"/>
  <c r="Z455" i="7"/>
  <c r="AA321" i="7"/>
  <c r="AA455" i="7"/>
  <c r="AB321" i="7"/>
  <c r="AC321" i="7"/>
  <c r="AB455" i="7"/>
  <c r="AD321" i="7"/>
  <c r="AC455" i="7"/>
  <c r="AE321" i="7"/>
  <c r="AD455" i="7"/>
  <c r="AF321" i="7"/>
  <c r="AE455" i="7"/>
  <c r="AF455" i="7"/>
  <c r="AG321" i="7"/>
  <c r="AG455" i="7"/>
  <c r="AH321" i="7"/>
  <c r="AH455" i="7"/>
  <c r="AI321" i="7"/>
  <c r="AJ321" i="7"/>
  <c r="AI455" i="7"/>
  <c r="AK321" i="7"/>
  <c r="AJ455" i="7"/>
  <c r="AK455" i="7"/>
  <c r="AL321" i="7"/>
  <c r="AL455" i="7"/>
  <c r="AM321" i="7"/>
  <c r="AM455" i="7"/>
  <c r="AN321" i="7"/>
  <c r="E352" i="7"/>
  <c r="D352" i="7"/>
  <c r="F352" i="7"/>
  <c r="L352" i="7"/>
  <c r="C352" i="7"/>
  <c r="K352" i="7"/>
  <c r="J352" i="7"/>
  <c r="I352" i="7"/>
  <c r="H352" i="7"/>
  <c r="G352" i="7"/>
  <c r="L486" i="7"/>
  <c r="M352" i="7"/>
  <c r="G486" i="7"/>
  <c r="C486" i="7"/>
  <c r="H486" i="7"/>
  <c r="F486" i="7"/>
  <c r="E486" i="7"/>
  <c r="I486" i="7"/>
  <c r="D486" i="7"/>
  <c r="J486" i="7"/>
  <c r="K486" i="7"/>
  <c r="M486" i="7"/>
  <c r="N352" i="7"/>
  <c r="O352" i="7"/>
  <c r="N486" i="7"/>
  <c r="O486" i="7"/>
  <c r="P352" i="7"/>
  <c r="Q352" i="7"/>
  <c r="P486" i="7"/>
  <c r="Q486" i="7"/>
  <c r="R352" i="7"/>
  <c r="R486" i="7"/>
  <c r="S352" i="7"/>
  <c r="S486" i="7"/>
  <c r="T352" i="7"/>
  <c r="U352" i="7"/>
  <c r="T486" i="7"/>
  <c r="U486" i="7"/>
  <c r="V352" i="7"/>
  <c r="W352" i="7"/>
  <c r="V486" i="7"/>
  <c r="W486" i="7"/>
  <c r="X352" i="7"/>
  <c r="X486" i="7"/>
  <c r="Y352" i="7"/>
  <c r="Y486" i="7"/>
  <c r="Z352" i="7"/>
  <c r="AA352" i="7"/>
  <c r="Z486" i="7"/>
  <c r="AA486" i="7"/>
  <c r="AB352" i="7"/>
  <c r="AC352" i="7"/>
  <c r="AB486" i="7"/>
  <c r="AD352" i="7"/>
  <c r="AC486" i="7"/>
  <c r="AE352" i="7"/>
  <c r="AD486" i="7"/>
  <c r="AE486" i="7"/>
  <c r="AF352" i="7"/>
  <c r="AF486" i="7"/>
  <c r="AG352" i="7"/>
  <c r="AG486" i="7"/>
  <c r="AH352" i="7"/>
  <c r="AH486" i="7"/>
  <c r="AI352" i="7"/>
  <c r="AJ352" i="7"/>
  <c r="AI486" i="7"/>
  <c r="AK352" i="7"/>
  <c r="AJ486" i="7"/>
  <c r="AK486" i="7"/>
  <c r="AL352" i="7"/>
  <c r="AM352" i="7"/>
  <c r="AL486" i="7"/>
  <c r="AM486" i="7"/>
  <c r="AN352" i="7"/>
  <c r="AO454" i="7"/>
  <c r="AO432" i="7"/>
  <c r="AO296" i="7"/>
  <c r="AO351" i="7"/>
  <c r="AN486" i="7"/>
  <c r="AN455" i="7"/>
  <c r="H299" i="7"/>
  <c r="G299" i="7"/>
  <c r="K299" i="7"/>
  <c r="F299" i="7"/>
  <c r="I299" i="7"/>
  <c r="J299" i="7"/>
  <c r="C299" i="7"/>
  <c r="D299" i="7"/>
  <c r="E299" i="7"/>
  <c r="G433" i="7"/>
  <c r="H433" i="7"/>
  <c r="D433" i="7"/>
  <c r="C433" i="7"/>
  <c r="I433" i="7"/>
  <c r="F433" i="7"/>
  <c r="L299" i="7"/>
  <c r="K433" i="7"/>
  <c r="J433" i="7"/>
  <c r="E433" i="7"/>
  <c r="L433" i="7"/>
  <c r="M299" i="7"/>
  <c r="M433" i="7"/>
  <c r="N299" i="7"/>
  <c r="N433" i="7"/>
  <c r="O299" i="7"/>
  <c r="O433" i="7"/>
  <c r="P299" i="7"/>
  <c r="P433" i="7"/>
  <c r="Q299" i="7"/>
  <c r="Q433" i="7"/>
  <c r="R299" i="7"/>
  <c r="R433" i="7"/>
  <c r="S299" i="7"/>
  <c r="S433" i="7"/>
  <c r="T299" i="7"/>
  <c r="U299" i="7"/>
  <c r="T433" i="7"/>
  <c r="V299" i="7"/>
  <c r="U433" i="7"/>
  <c r="V433" i="7"/>
  <c r="W299" i="7"/>
  <c r="X299" i="7"/>
  <c r="W433" i="7"/>
  <c r="X433" i="7"/>
  <c r="Y299" i="7"/>
  <c r="Y433" i="7"/>
  <c r="Z299" i="7"/>
  <c r="Z433" i="7"/>
  <c r="AA299" i="7"/>
  <c r="AB299" i="7"/>
  <c r="AA433" i="7"/>
  <c r="AB433" i="7"/>
  <c r="AC299" i="7"/>
  <c r="AC433" i="7"/>
  <c r="AD299" i="7"/>
  <c r="AE299" i="7"/>
  <c r="AD433" i="7"/>
  <c r="AF299" i="7"/>
  <c r="AE433" i="7"/>
  <c r="AG299" i="7"/>
  <c r="AF433" i="7"/>
  <c r="AH299" i="7"/>
  <c r="AG433" i="7"/>
  <c r="AI299" i="7"/>
  <c r="AH433" i="7"/>
  <c r="AJ299" i="7"/>
  <c r="AI433" i="7"/>
  <c r="AJ433" i="7"/>
  <c r="AK299" i="7"/>
  <c r="AK433" i="7"/>
  <c r="AL299" i="7"/>
  <c r="AM299" i="7"/>
  <c r="AL433" i="7"/>
  <c r="AM433" i="7"/>
  <c r="AN299" i="7"/>
  <c r="E322" i="7"/>
  <c r="C322" i="7"/>
  <c r="D322" i="7"/>
  <c r="G322" i="7"/>
  <c r="H322" i="7"/>
  <c r="F322" i="7"/>
  <c r="D456" i="7"/>
  <c r="C456" i="7"/>
  <c r="F456" i="7"/>
  <c r="G456" i="7"/>
  <c r="H456" i="7"/>
  <c r="E456" i="7"/>
  <c r="I322" i="7"/>
  <c r="J322" i="7"/>
  <c r="I456" i="7"/>
  <c r="K322" i="7"/>
  <c r="J456" i="7"/>
  <c r="K456" i="7"/>
  <c r="L322" i="7"/>
  <c r="L456" i="7"/>
  <c r="M322" i="7"/>
  <c r="N322" i="7"/>
  <c r="M456" i="7"/>
  <c r="N456" i="7"/>
  <c r="O322" i="7"/>
  <c r="P322" i="7"/>
  <c r="O456" i="7"/>
  <c r="P456" i="7"/>
  <c r="Q322" i="7"/>
  <c r="R322" i="7"/>
  <c r="Q456" i="7"/>
  <c r="S322" i="7"/>
  <c r="R456" i="7"/>
  <c r="T322" i="7"/>
  <c r="S456" i="7"/>
  <c r="T456" i="7"/>
  <c r="U322" i="7"/>
  <c r="U456" i="7"/>
  <c r="V322" i="7"/>
  <c r="W322" i="7"/>
  <c r="V456" i="7"/>
  <c r="X322" i="7"/>
  <c r="W456" i="7"/>
  <c r="X456" i="7"/>
  <c r="Y322" i="7"/>
  <c r="Y456" i="7"/>
  <c r="Z322" i="7"/>
  <c r="AA322" i="7"/>
  <c r="Z456" i="7"/>
  <c r="AA456" i="7"/>
  <c r="AB322" i="7"/>
  <c r="AB456" i="7"/>
  <c r="AC322" i="7"/>
  <c r="AC456" i="7"/>
  <c r="AD322" i="7"/>
  <c r="AE322" i="7"/>
  <c r="AD456" i="7"/>
  <c r="AE456" i="7"/>
  <c r="AF322" i="7"/>
  <c r="AG322" i="7"/>
  <c r="AF456" i="7"/>
  <c r="AH322" i="7"/>
  <c r="AG456" i="7"/>
  <c r="AI322" i="7"/>
  <c r="AH456" i="7"/>
  <c r="AI456" i="7"/>
  <c r="AJ322" i="7"/>
  <c r="AK322" i="7"/>
  <c r="AJ456" i="7"/>
  <c r="AL322" i="7"/>
  <c r="AK456" i="7"/>
  <c r="AM322" i="7"/>
  <c r="AL456" i="7"/>
  <c r="AM456" i="7"/>
  <c r="AN322" i="7"/>
  <c r="C345" i="7"/>
  <c r="C479" i="7"/>
  <c r="D345" i="7"/>
  <c r="F345" i="7"/>
  <c r="D479" i="7"/>
  <c r="E345" i="7"/>
  <c r="G345" i="7"/>
  <c r="E479" i="7"/>
  <c r="F479" i="7"/>
  <c r="G479" i="7"/>
  <c r="H345" i="7"/>
  <c r="I345" i="7"/>
  <c r="H479" i="7"/>
  <c r="J345" i="7"/>
  <c r="I479" i="7"/>
  <c r="J479" i="7"/>
  <c r="K345" i="7"/>
  <c r="L345" i="7"/>
  <c r="K479" i="7"/>
  <c r="L479" i="7"/>
  <c r="M345" i="7"/>
  <c r="M479" i="7"/>
  <c r="N345" i="7"/>
  <c r="N479" i="7"/>
  <c r="O345" i="7"/>
  <c r="P345" i="7"/>
  <c r="O479" i="7"/>
  <c r="Q345" i="7"/>
  <c r="P479" i="7"/>
  <c r="Q479" i="7"/>
  <c r="R345" i="7"/>
  <c r="R479" i="7"/>
  <c r="S345" i="7"/>
  <c r="S479" i="7"/>
  <c r="T345" i="7"/>
  <c r="U345" i="7"/>
  <c r="T479" i="7"/>
  <c r="U479" i="7"/>
  <c r="V345" i="7"/>
  <c r="V479" i="7"/>
  <c r="W345" i="7"/>
  <c r="X345" i="7"/>
  <c r="W479" i="7"/>
  <c r="Y345" i="7"/>
  <c r="X479" i="7"/>
  <c r="Y479" i="7"/>
  <c r="Z345" i="7"/>
  <c r="AA345" i="7"/>
  <c r="Z479" i="7"/>
  <c r="AB345" i="7"/>
  <c r="AA479" i="7"/>
  <c r="AC345" i="7"/>
  <c r="AB479" i="7"/>
  <c r="AC479" i="7"/>
  <c r="AD345" i="7"/>
  <c r="AD479" i="7"/>
  <c r="AE345" i="7"/>
  <c r="AE479" i="7"/>
  <c r="AF345" i="7"/>
  <c r="AG345" i="7"/>
  <c r="AF479" i="7"/>
  <c r="AH345" i="7"/>
  <c r="AG479" i="7"/>
  <c r="AI345" i="7"/>
  <c r="AH479" i="7"/>
  <c r="AJ345" i="7"/>
  <c r="AI479" i="7"/>
  <c r="AK345" i="7"/>
  <c r="AJ479" i="7"/>
  <c r="AL345" i="7"/>
  <c r="AK479" i="7"/>
  <c r="AL479" i="7"/>
  <c r="AM345" i="7"/>
  <c r="AN345" i="7"/>
  <c r="AM479" i="7"/>
  <c r="C353" i="7"/>
  <c r="L353" i="7"/>
  <c r="D353" i="7"/>
  <c r="I353" i="7"/>
  <c r="E353" i="7"/>
  <c r="K353" i="7"/>
  <c r="G353" i="7"/>
  <c r="F353" i="7"/>
  <c r="J353" i="7"/>
  <c r="H353" i="7"/>
  <c r="M353" i="7"/>
  <c r="F487" i="7"/>
  <c r="G487" i="7"/>
  <c r="K487" i="7"/>
  <c r="H487" i="7"/>
  <c r="D487" i="7"/>
  <c r="E487" i="7"/>
  <c r="L487" i="7"/>
  <c r="C487" i="7"/>
  <c r="J487" i="7"/>
  <c r="M487" i="7"/>
  <c r="N353" i="7"/>
  <c r="I487" i="7"/>
  <c r="N487" i="7"/>
  <c r="O353" i="7"/>
  <c r="O487" i="7"/>
  <c r="P353" i="7"/>
  <c r="P487" i="7"/>
  <c r="Q353" i="7"/>
  <c r="R353" i="7"/>
  <c r="Q487" i="7"/>
  <c r="S353" i="7"/>
  <c r="R487" i="7"/>
  <c r="T353" i="7"/>
  <c r="S487" i="7"/>
  <c r="T487" i="7"/>
  <c r="U353" i="7"/>
  <c r="V353" i="7"/>
  <c r="U487" i="7"/>
  <c r="W353" i="7"/>
  <c r="V487" i="7"/>
  <c r="W487" i="7"/>
  <c r="X353" i="7"/>
  <c r="X487" i="7"/>
  <c r="Y353" i="7"/>
  <c r="Y487" i="7"/>
  <c r="Z353" i="7"/>
  <c r="AA353" i="7"/>
  <c r="Z487" i="7"/>
  <c r="AB353" i="7"/>
  <c r="AA487" i="7"/>
  <c r="AB487" i="7"/>
  <c r="AC353" i="7"/>
  <c r="AC487" i="7"/>
  <c r="AD353" i="7"/>
  <c r="AD487" i="7"/>
  <c r="AE353" i="7"/>
  <c r="AF353" i="7"/>
  <c r="AE487" i="7"/>
  <c r="AF487" i="7"/>
  <c r="AG353" i="7"/>
  <c r="AH353" i="7"/>
  <c r="AG487" i="7"/>
  <c r="AH487" i="7"/>
  <c r="AI353" i="7"/>
  <c r="AJ353" i="7"/>
  <c r="AI487" i="7"/>
  <c r="AK353" i="7"/>
  <c r="AJ487" i="7"/>
  <c r="AL353" i="7"/>
  <c r="AK487" i="7"/>
  <c r="AL487" i="7"/>
  <c r="AM353" i="7"/>
  <c r="AN353" i="7"/>
  <c r="AM487" i="7"/>
  <c r="AO485" i="7"/>
  <c r="AO434" i="7"/>
  <c r="AO352" i="7"/>
  <c r="AO327" i="7"/>
  <c r="AO326" i="7"/>
  <c r="AN432" i="7"/>
  <c r="AO321" i="7"/>
  <c r="E323" i="7"/>
  <c r="I323" i="7"/>
  <c r="F323" i="7"/>
  <c r="H323" i="7"/>
  <c r="C323" i="7"/>
  <c r="G323" i="7"/>
  <c r="D323" i="7"/>
  <c r="C457" i="7"/>
  <c r="E457" i="7"/>
  <c r="J323" i="7"/>
  <c r="F457" i="7"/>
  <c r="H457" i="7"/>
  <c r="I457" i="7"/>
  <c r="D457" i="7"/>
  <c r="G457" i="7"/>
  <c r="J457" i="7"/>
  <c r="K323" i="7"/>
  <c r="K457" i="7"/>
  <c r="L323" i="7"/>
  <c r="L457" i="7"/>
  <c r="M323" i="7"/>
  <c r="N323" i="7"/>
  <c r="M457" i="7"/>
  <c r="O323" i="7"/>
  <c r="N457" i="7"/>
  <c r="P323" i="7"/>
  <c r="O457" i="7"/>
  <c r="P457" i="7"/>
  <c r="Q323" i="7"/>
  <c r="Q457" i="7"/>
  <c r="R323" i="7"/>
  <c r="S323" i="7"/>
  <c r="R457" i="7"/>
  <c r="T323" i="7"/>
  <c r="S457" i="7"/>
  <c r="U323" i="7"/>
  <c r="T457" i="7"/>
  <c r="V323" i="7"/>
  <c r="U457" i="7"/>
  <c r="V457" i="7"/>
  <c r="W323" i="7"/>
  <c r="X323" i="7"/>
  <c r="W457" i="7"/>
  <c r="X457" i="7"/>
  <c r="Y323" i="7"/>
  <c r="Y457" i="7"/>
  <c r="Z323" i="7"/>
  <c r="AA323" i="7"/>
  <c r="Z457" i="7"/>
  <c r="AB323" i="7"/>
  <c r="AA457" i="7"/>
  <c r="AC323" i="7"/>
  <c r="AB457" i="7"/>
  <c r="AC457" i="7"/>
  <c r="AD323" i="7"/>
  <c r="AE323" i="7"/>
  <c r="AD457" i="7"/>
  <c r="AE457" i="7"/>
  <c r="AF323" i="7"/>
  <c r="AG323" i="7"/>
  <c r="AF457" i="7"/>
  <c r="AG457" i="7"/>
  <c r="AH323" i="7"/>
  <c r="AH457" i="7"/>
  <c r="AI323" i="7"/>
  <c r="AJ323" i="7"/>
  <c r="AI457" i="7"/>
  <c r="AK323" i="7"/>
  <c r="AJ457" i="7"/>
  <c r="AL323" i="7"/>
  <c r="AK457" i="7"/>
  <c r="AM323" i="7"/>
  <c r="AL457" i="7"/>
  <c r="AM457" i="7"/>
  <c r="AN323" i="7"/>
  <c r="C293" i="7"/>
  <c r="D293" i="7"/>
  <c r="F293" i="7"/>
  <c r="E293" i="7"/>
  <c r="C427" i="7"/>
  <c r="D427" i="7"/>
  <c r="E427" i="7"/>
  <c r="F427" i="7"/>
  <c r="G293" i="7"/>
  <c r="G427" i="7"/>
  <c r="H293" i="7"/>
  <c r="I293" i="7"/>
  <c r="H427" i="7"/>
  <c r="I427" i="7"/>
  <c r="J293" i="7"/>
  <c r="K293" i="7"/>
  <c r="J427" i="7"/>
  <c r="K427" i="7"/>
  <c r="L293" i="7"/>
  <c r="L427" i="7"/>
  <c r="M293" i="7"/>
  <c r="N293" i="7"/>
  <c r="M427" i="7"/>
  <c r="O293" i="7"/>
  <c r="N427" i="7"/>
  <c r="O427" i="7"/>
  <c r="P293" i="7"/>
  <c r="Q293" i="7"/>
  <c r="P427" i="7"/>
  <c r="R293" i="7"/>
  <c r="Q427" i="7"/>
  <c r="S293" i="7"/>
  <c r="R427" i="7"/>
  <c r="T293" i="7"/>
  <c r="S427" i="7"/>
  <c r="T427" i="7"/>
  <c r="U293" i="7"/>
  <c r="U427" i="7"/>
  <c r="V293" i="7"/>
  <c r="W293" i="7"/>
  <c r="V427" i="7"/>
  <c r="X293" i="7"/>
  <c r="W427" i="7"/>
  <c r="X427" i="7"/>
  <c r="Y293" i="7"/>
  <c r="Y427" i="7"/>
  <c r="Z293" i="7"/>
  <c r="Z427" i="7"/>
  <c r="AA293" i="7"/>
  <c r="AB293" i="7"/>
  <c r="AA427" i="7"/>
  <c r="AB427" i="7"/>
  <c r="AC293" i="7"/>
  <c r="AD293" i="7"/>
  <c r="AC427" i="7"/>
  <c r="AD427" i="7"/>
  <c r="AE293" i="7"/>
  <c r="AE427" i="7"/>
  <c r="AF293" i="7"/>
  <c r="AF427" i="7"/>
  <c r="AG293" i="7"/>
  <c r="AH293" i="7"/>
  <c r="AG427" i="7"/>
  <c r="AI293" i="7"/>
  <c r="AH427" i="7"/>
  <c r="AI427" i="7"/>
  <c r="AJ293" i="7"/>
  <c r="AJ427" i="7"/>
  <c r="AK293" i="7"/>
  <c r="AL293" i="7"/>
  <c r="AK427" i="7"/>
  <c r="AM293" i="7"/>
  <c r="AL427" i="7"/>
  <c r="AM427" i="7"/>
  <c r="AN293" i="7"/>
  <c r="G301" i="7"/>
  <c r="C301" i="7"/>
  <c r="J301" i="7"/>
  <c r="H301" i="7"/>
  <c r="E301" i="7"/>
  <c r="L301" i="7"/>
  <c r="I301" i="7"/>
  <c r="F301" i="7"/>
  <c r="K301" i="7"/>
  <c r="M301" i="7"/>
  <c r="D301" i="7"/>
  <c r="K435" i="7"/>
  <c r="H435" i="7"/>
  <c r="M435" i="7"/>
  <c r="J435" i="7"/>
  <c r="N301" i="7"/>
  <c r="F435" i="7"/>
  <c r="D435" i="7"/>
  <c r="L435" i="7"/>
  <c r="E435" i="7"/>
  <c r="I435" i="7"/>
  <c r="G435" i="7"/>
  <c r="C435" i="7"/>
  <c r="O301" i="7"/>
  <c r="N435" i="7"/>
  <c r="O435" i="7"/>
  <c r="P301" i="7"/>
  <c r="P435" i="7"/>
  <c r="Q301" i="7"/>
  <c r="R301" i="7"/>
  <c r="Q435" i="7"/>
  <c r="R435" i="7"/>
  <c r="S301" i="7"/>
  <c r="T301" i="7"/>
  <c r="S435" i="7"/>
  <c r="U301" i="7"/>
  <c r="T435" i="7"/>
  <c r="U435" i="7"/>
  <c r="V301" i="7"/>
  <c r="V435" i="7"/>
  <c r="W301" i="7"/>
  <c r="X301" i="7"/>
  <c r="W435" i="7"/>
  <c r="Y301" i="7"/>
  <c r="X435" i="7"/>
  <c r="Z301" i="7"/>
  <c r="Y435" i="7"/>
  <c r="AA301" i="7"/>
  <c r="Z435" i="7"/>
  <c r="AB301" i="7"/>
  <c r="AA435" i="7"/>
  <c r="AC301" i="7"/>
  <c r="AB435" i="7"/>
  <c r="AD301" i="7"/>
  <c r="AC435" i="7"/>
  <c r="AE301" i="7"/>
  <c r="AD435" i="7"/>
  <c r="AF301" i="7"/>
  <c r="AE435" i="7"/>
  <c r="AF435" i="7"/>
  <c r="AG301" i="7"/>
  <c r="AG435" i="7"/>
  <c r="AH301" i="7"/>
  <c r="AH435" i="7"/>
  <c r="AI301" i="7"/>
  <c r="AJ301" i="7"/>
  <c r="AI435" i="7"/>
  <c r="AJ435" i="7"/>
  <c r="AK301" i="7"/>
  <c r="AL301" i="7"/>
  <c r="AK435" i="7"/>
  <c r="AM301" i="7"/>
  <c r="AL435" i="7"/>
  <c r="AM435" i="7"/>
  <c r="AN301" i="7"/>
  <c r="I324" i="7"/>
  <c r="E324" i="7"/>
  <c r="D324" i="7"/>
  <c r="F324" i="7"/>
  <c r="H324" i="7"/>
  <c r="J324" i="7"/>
  <c r="C324" i="7"/>
  <c r="G324" i="7"/>
  <c r="J458" i="7"/>
  <c r="K324" i="7"/>
  <c r="E458" i="7"/>
  <c r="G458" i="7"/>
  <c r="F458" i="7"/>
  <c r="I458" i="7"/>
  <c r="D458" i="7"/>
  <c r="C458" i="7"/>
  <c r="H458" i="7"/>
  <c r="L324" i="7"/>
  <c r="K458" i="7"/>
  <c r="L458" i="7"/>
  <c r="M324" i="7"/>
  <c r="N324" i="7"/>
  <c r="M458" i="7"/>
  <c r="O324" i="7"/>
  <c r="N458" i="7"/>
  <c r="P324" i="7"/>
  <c r="O458" i="7"/>
  <c r="P458" i="7"/>
  <c r="Q324" i="7"/>
  <c r="Q458" i="7"/>
  <c r="R324" i="7"/>
  <c r="S324" i="7"/>
  <c r="R458" i="7"/>
  <c r="S458" i="7"/>
  <c r="T324" i="7"/>
  <c r="T458" i="7"/>
  <c r="U324" i="7"/>
  <c r="U458" i="7"/>
  <c r="V324" i="7"/>
  <c r="W324" i="7"/>
  <c r="V458" i="7"/>
  <c r="W458" i="7"/>
  <c r="X324" i="7"/>
  <c r="X458" i="7"/>
  <c r="Y324" i="7"/>
  <c r="Y458" i="7"/>
  <c r="Z324" i="7"/>
  <c r="Z458" i="7"/>
  <c r="AA324" i="7"/>
  <c r="AA458" i="7"/>
  <c r="AB324" i="7"/>
  <c r="AB458" i="7"/>
  <c r="AC324" i="7"/>
  <c r="AC458" i="7"/>
  <c r="AD324" i="7"/>
  <c r="AE324" i="7"/>
  <c r="AD458" i="7"/>
  <c r="AF324" i="7"/>
  <c r="AE458" i="7"/>
  <c r="AG324" i="7"/>
  <c r="AF458" i="7"/>
  <c r="AG458" i="7"/>
  <c r="AH324" i="7"/>
  <c r="AI324" i="7"/>
  <c r="AH458" i="7"/>
  <c r="AJ324" i="7"/>
  <c r="AI458" i="7"/>
  <c r="AK324" i="7"/>
  <c r="AJ458" i="7"/>
  <c r="AK458" i="7"/>
  <c r="AL324" i="7"/>
  <c r="AM324" i="7"/>
  <c r="AL458" i="7"/>
  <c r="AM458" i="7"/>
  <c r="AN324" i="7"/>
  <c r="F347" i="7"/>
  <c r="G347" i="7"/>
  <c r="E347" i="7"/>
  <c r="C347" i="7"/>
  <c r="D347" i="7"/>
  <c r="F481" i="7"/>
  <c r="C481" i="7"/>
  <c r="D481" i="7"/>
  <c r="H347" i="7"/>
  <c r="E481" i="7"/>
  <c r="G481" i="7"/>
  <c r="I347" i="7"/>
  <c r="H481" i="7"/>
  <c r="I481" i="7"/>
  <c r="J347" i="7"/>
  <c r="J481" i="7"/>
  <c r="K347" i="7"/>
  <c r="K481" i="7"/>
  <c r="L347" i="7"/>
  <c r="M347" i="7"/>
  <c r="L481" i="7"/>
  <c r="N347" i="7"/>
  <c r="M481" i="7"/>
  <c r="O347" i="7"/>
  <c r="N481" i="7"/>
  <c r="P347" i="7"/>
  <c r="O481" i="7"/>
  <c r="P481" i="7"/>
  <c r="Q347" i="7"/>
  <c r="Q481" i="7"/>
  <c r="R347" i="7"/>
  <c r="S347" i="7"/>
  <c r="R481" i="7"/>
  <c r="S481" i="7"/>
  <c r="T347" i="7"/>
  <c r="U347" i="7"/>
  <c r="T481" i="7"/>
  <c r="V347" i="7"/>
  <c r="U481" i="7"/>
  <c r="V481" i="7"/>
  <c r="W347" i="7"/>
  <c r="W481" i="7"/>
  <c r="X347" i="7"/>
  <c r="X481" i="7"/>
  <c r="Y347" i="7"/>
  <c r="Y481" i="7"/>
  <c r="Z347" i="7"/>
  <c r="AA347" i="7"/>
  <c r="Z481" i="7"/>
  <c r="AB347" i="7"/>
  <c r="AA481" i="7"/>
  <c r="AC347" i="7"/>
  <c r="AB481" i="7"/>
  <c r="AD347" i="7"/>
  <c r="AC481" i="7"/>
  <c r="AE347" i="7"/>
  <c r="AD481" i="7"/>
  <c r="AF347" i="7"/>
  <c r="AE481" i="7"/>
  <c r="AG347" i="7"/>
  <c r="AF481" i="7"/>
  <c r="AG481" i="7"/>
  <c r="AH347" i="7"/>
  <c r="AI347" i="7"/>
  <c r="AH481" i="7"/>
  <c r="AI481" i="7"/>
  <c r="AJ347" i="7"/>
  <c r="AK347" i="7"/>
  <c r="AJ481" i="7"/>
  <c r="AK481" i="7"/>
  <c r="AL347" i="7"/>
  <c r="AM347" i="7"/>
  <c r="AL481" i="7"/>
  <c r="AN347" i="7"/>
  <c r="AM481" i="7"/>
  <c r="AO461" i="7"/>
  <c r="AN458" i="7"/>
  <c r="AN457" i="7"/>
  <c r="AO297" i="7"/>
  <c r="C300" i="7"/>
  <c r="F300" i="7"/>
  <c r="D300" i="7"/>
  <c r="L300" i="7"/>
  <c r="E300" i="7"/>
  <c r="I300" i="7"/>
  <c r="H300" i="7"/>
  <c r="J300" i="7"/>
  <c r="G300" i="7"/>
  <c r="K300" i="7"/>
  <c r="L434" i="7"/>
  <c r="D434" i="7"/>
  <c r="C434" i="7"/>
  <c r="E434" i="7"/>
  <c r="F434" i="7"/>
  <c r="H434" i="7"/>
  <c r="I434" i="7"/>
  <c r="M300" i="7"/>
  <c r="K434" i="7"/>
  <c r="J434" i="7"/>
  <c r="G434" i="7"/>
  <c r="M434" i="7"/>
  <c r="N300" i="7"/>
  <c r="O300" i="7"/>
  <c r="N434" i="7"/>
  <c r="P300" i="7"/>
  <c r="O434" i="7"/>
  <c r="Q300" i="7"/>
  <c r="P434" i="7"/>
  <c r="R300" i="7"/>
  <c r="Q434" i="7"/>
  <c r="R434" i="7"/>
  <c r="S300" i="7"/>
  <c r="S434" i="7"/>
  <c r="T300" i="7"/>
  <c r="T434" i="7"/>
  <c r="U300" i="7"/>
  <c r="U434" i="7"/>
  <c r="V300" i="7"/>
  <c r="V434" i="7"/>
  <c r="W300" i="7"/>
  <c r="W434" i="7"/>
  <c r="X300" i="7"/>
  <c r="Y300" i="7"/>
  <c r="X434" i="7"/>
  <c r="Y434" i="7"/>
  <c r="Z300" i="7"/>
  <c r="AA300" i="7"/>
  <c r="Z434" i="7"/>
  <c r="AB300" i="7"/>
  <c r="AA434" i="7"/>
  <c r="AC300" i="7"/>
  <c r="AB434" i="7"/>
  <c r="AC434" i="7"/>
  <c r="AD300" i="7"/>
  <c r="AD434" i="7"/>
  <c r="AE300" i="7"/>
  <c r="AF300" i="7"/>
  <c r="AE434" i="7"/>
  <c r="AF434" i="7"/>
  <c r="AG300" i="7"/>
  <c r="AG434" i="7"/>
  <c r="AH300" i="7"/>
  <c r="AI300" i="7"/>
  <c r="AH434" i="7"/>
  <c r="AJ300" i="7"/>
  <c r="AI434" i="7"/>
  <c r="AK300" i="7"/>
  <c r="AJ434" i="7"/>
  <c r="AK434" i="7"/>
  <c r="AL300" i="7"/>
  <c r="AM300" i="7"/>
  <c r="AL434" i="7"/>
  <c r="AM434" i="7"/>
  <c r="AN300" i="7"/>
  <c r="C294" i="7"/>
  <c r="D294" i="7"/>
  <c r="C428" i="7"/>
  <c r="E294" i="7"/>
  <c r="F294" i="7"/>
  <c r="G294" i="7"/>
  <c r="D428" i="7"/>
  <c r="G428" i="7"/>
  <c r="H294" i="7"/>
  <c r="F428" i="7"/>
  <c r="E428" i="7"/>
  <c r="H428" i="7"/>
  <c r="I294" i="7"/>
  <c r="J294" i="7"/>
  <c r="I428" i="7"/>
  <c r="J428" i="7"/>
  <c r="K294" i="7"/>
  <c r="K428" i="7"/>
  <c r="L294" i="7"/>
  <c r="L428" i="7"/>
  <c r="M294" i="7"/>
  <c r="N294" i="7"/>
  <c r="M428" i="7"/>
  <c r="N428" i="7"/>
  <c r="O294" i="7"/>
  <c r="P294" i="7"/>
  <c r="O428" i="7"/>
  <c r="Q294" i="7"/>
  <c r="P428" i="7"/>
  <c r="R294" i="7"/>
  <c r="Q428" i="7"/>
  <c r="R428" i="7"/>
  <c r="S294" i="7"/>
  <c r="T294" i="7"/>
  <c r="S428" i="7"/>
  <c r="U294" i="7"/>
  <c r="T428" i="7"/>
  <c r="V294" i="7"/>
  <c r="U428" i="7"/>
  <c r="W294" i="7"/>
  <c r="V428" i="7"/>
  <c r="W428" i="7"/>
  <c r="X294" i="7"/>
  <c r="Y294" i="7"/>
  <c r="X428" i="7"/>
  <c r="Z294" i="7"/>
  <c r="Y428" i="7"/>
  <c r="Z428" i="7"/>
  <c r="AA294" i="7"/>
  <c r="AA428" i="7"/>
  <c r="AB294" i="7"/>
  <c r="AC294" i="7"/>
  <c r="AB428" i="7"/>
  <c r="AD294" i="7"/>
  <c r="AC428" i="7"/>
  <c r="AE294" i="7"/>
  <c r="AD428" i="7"/>
  <c r="AE428" i="7"/>
  <c r="AF294" i="7"/>
  <c r="AG294" i="7"/>
  <c r="AF428" i="7"/>
  <c r="AH294" i="7"/>
  <c r="AG428" i="7"/>
  <c r="AH428" i="7"/>
  <c r="AI294" i="7"/>
  <c r="AI428" i="7"/>
  <c r="AJ294" i="7"/>
  <c r="AK294" i="7"/>
  <c r="AJ428" i="7"/>
  <c r="AK428" i="7"/>
  <c r="AL294" i="7"/>
  <c r="AM294" i="7"/>
  <c r="AL428" i="7"/>
  <c r="AN294" i="7"/>
  <c r="AM428" i="7"/>
  <c r="I325" i="7"/>
  <c r="H325" i="7"/>
  <c r="E325" i="7"/>
  <c r="C325" i="7"/>
  <c r="K325" i="7"/>
  <c r="D325" i="7"/>
  <c r="G325" i="7"/>
  <c r="J325" i="7"/>
  <c r="F325" i="7"/>
  <c r="C459" i="7"/>
  <c r="L325" i="7"/>
  <c r="J459" i="7"/>
  <c r="E459" i="7"/>
  <c r="H459" i="7"/>
  <c r="G459" i="7"/>
  <c r="F459" i="7"/>
  <c r="I459" i="7"/>
  <c r="K459" i="7"/>
  <c r="D459" i="7"/>
  <c r="L459" i="7"/>
  <c r="M325" i="7"/>
  <c r="N325" i="7"/>
  <c r="M459" i="7"/>
  <c r="N459" i="7"/>
  <c r="O325" i="7"/>
  <c r="O459" i="7"/>
  <c r="P325" i="7"/>
  <c r="P459" i="7"/>
  <c r="Q325" i="7"/>
  <c r="R325" i="7"/>
  <c r="Q459" i="7"/>
  <c r="R459" i="7"/>
  <c r="S325" i="7"/>
  <c r="T325" i="7"/>
  <c r="S459" i="7"/>
  <c r="U325" i="7"/>
  <c r="T459" i="7"/>
  <c r="U459" i="7"/>
  <c r="V325" i="7"/>
  <c r="V459" i="7"/>
  <c r="W325" i="7"/>
  <c r="X325" i="7"/>
  <c r="W459" i="7"/>
  <c r="Y325" i="7"/>
  <c r="X459" i="7"/>
  <c r="Z325" i="7"/>
  <c r="Y459" i="7"/>
  <c r="AA325" i="7"/>
  <c r="Z459" i="7"/>
  <c r="AA459" i="7"/>
  <c r="AB325" i="7"/>
  <c r="AC325" i="7"/>
  <c r="AB459" i="7"/>
  <c r="AD325" i="7"/>
  <c r="AC459" i="7"/>
  <c r="AE325" i="7"/>
  <c r="AD459" i="7"/>
  <c r="AE459" i="7"/>
  <c r="AF325" i="7"/>
  <c r="AF459" i="7"/>
  <c r="AG325" i="7"/>
  <c r="AH325" i="7"/>
  <c r="AG459" i="7"/>
  <c r="AH459" i="7"/>
  <c r="AI325" i="7"/>
  <c r="AJ325" i="7"/>
  <c r="AI459" i="7"/>
  <c r="AK325" i="7"/>
  <c r="AJ459" i="7"/>
  <c r="AL325" i="7"/>
  <c r="AK459" i="7"/>
  <c r="AL459" i="7"/>
  <c r="AM325" i="7"/>
  <c r="AM459" i="7"/>
  <c r="AN325" i="7"/>
  <c r="C348" i="7"/>
  <c r="E348" i="7"/>
  <c r="F348" i="7"/>
  <c r="H348" i="7"/>
  <c r="D348" i="7"/>
  <c r="G348" i="7"/>
  <c r="F482" i="7"/>
  <c r="G482" i="7"/>
  <c r="D482" i="7"/>
  <c r="E482" i="7"/>
  <c r="C482" i="7"/>
  <c r="I348" i="7"/>
  <c r="H482" i="7"/>
  <c r="I482" i="7"/>
  <c r="J348" i="7"/>
  <c r="K348" i="7"/>
  <c r="J482" i="7"/>
  <c r="K482" i="7"/>
  <c r="L348" i="7"/>
  <c r="L482" i="7"/>
  <c r="M348" i="7"/>
  <c r="N348" i="7"/>
  <c r="M482" i="7"/>
  <c r="O348" i="7"/>
  <c r="N482" i="7"/>
  <c r="O482" i="7"/>
  <c r="P348" i="7"/>
  <c r="Q348" i="7"/>
  <c r="P482" i="7"/>
  <c r="R348" i="7"/>
  <c r="Q482" i="7"/>
  <c r="R482" i="7"/>
  <c r="S348" i="7"/>
  <c r="T348" i="7"/>
  <c r="S482" i="7"/>
  <c r="U348" i="7"/>
  <c r="T482" i="7"/>
  <c r="V348" i="7"/>
  <c r="U482" i="7"/>
  <c r="V482" i="7"/>
  <c r="W348" i="7"/>
  <c r="X348" i="7"/>
  <c r="W482" i="7"/>
  <c r="Y348" i="7"/>
  <c r="X482" i="7"/>
  <c r="Y482" i="7"/>
  <c r="Z348" i="7"/>
  <c r="AA348" i="7"/>
  <c r="Z482" i="7"/>
  <c r="AA482" i="7"/>
  <c r="AB348" i="7"/>
  <c r="AB482" i="7"/>
  <c r="AC348" i="7"/>
  <c r="AC482" i="7"/>
  <c r="AD348" i="7"/>
  <c r="AE348" i="7"/>
  <c r="AD482" i="7"/>
  <c r="AE482" i="7"/>
  <c r="AF348" i="7"/>
  <c r="AG348" i="7"/>
  <c r="AF482" i="7"/>
  <c r="AG482" i="7"/>
  <c r="AH348" i="7"/>
  <c r="AH482" i="7"/>
  <c r="AI348" i="7"/>
  <c r="AJ348" i="7"/>
  <c r="AI482" i="7"/>
  <c r="AK348" i="7"/>
  <c r="AJ482" i="7"/>
  <c r="AL348" i="7"/>
  <c r="AK482" i="7"/>
  <c r="AM348" i="7"/>
  <c r="AL482" i="7"/>
  <c r="AN348" i="7"/>
  <c r="AM482" i="7"/>
  <c r="AO486" i="7"/>
  <c r="AO457" i="7"/>
  <c r="AN485" i="7"/>
  <c r="AN427" i="7"/>
  <c r="AN487" i="7"/>
  <c r="AO324" i="7"/>
  <c r="AO347" i="7"/>
  <c r="E295" i="7"/>
  <c r="C295" i="7"/>
  <c r="D295" i="7"/>
  <c r="F295" i="7"/>
  <c r="G295" i="7"/>
  <c r="G429" i="7"/>
  <c r="E429" i="7"/>
  <c r="F429" i="7"/>
  <c r="C429" i="7"/>
  <c r="H295" i="7"/>
  <c r="D429" i="7"/>
  <c r="I295" i="7"/>
  <c r="H429" i="7"/>
  <c r="J295" i="7"/>
  <c r="I429" i="7"/>
  <c r="K295" i="7"/>
  <c r="J429" i="7"/>
  <c r="L295" i="7"/>
  <c r="K429" i="7"/>
  <c r="L429" i="7"/>
  <c r="M295" i="7"/>
  <c r="N295" i="7"/>
  <c r="M429" i="7"/>
  <c r="O295" i="7"/>
  <c r="N429" i="7"/>
  <c r="P295" i="7"/>
  <c r="O429" i="7"/>
  <c r="P429" i="7"/>
  <c r="Q295" i="7"/>
  <c r="Q429" i="7"/>
  <c r="R295" i="7"/>
  <c r="S295" i="7"/>
  <c r="R429" i="7"/>
  <c r="T295" i="7"/>
  <c r="S429" i="7"/>
  <c r="U295" i="7"/>
  <c r="T429" i="7"/>
  <c r="V295" i="7"/>
  <c r="U429" i="7"/>
  <c r="V429" i="7"/>
  <c r="W295" i="7"/>
  <c r="W429" i="7"/>
  <c r="X295" i="7"/>
  <c r="X429" i="7"/>
  <c r="Y295" i="7"/>
  <c r="Y429" i="7"/>
  <c r="Z295" i="7"/>
  <c r="AA295" i="7"/>
  <c r="Z429" i="7"/>
  <c r="AA429" i="7"/>
  <c r="AB295" i="7"/>
  <c r="AB429" i="7"/>
  <c r="AC295" i="7"/>
  <c r="AC429" i="7"/>
  <c r="AD295" i="7"/>
  <c r="AE295" i="7"/>
  <c r="AD429" i="7"/>
  <c r="AF295" i="7"/>
  <c r="AE429" i="7"/>
  <c r="AF429" i="7"/>
  <c r="AG295" i="7"/>
  <c r="AG429" i="7"/>
  <c r="AH295" i="7"/>
  <c r="AH429" i="7"/>
  <c r="AI295" i="7"/>
  <c r="AJ295" i="7"/>
  <c r="AI429" i="7"/>
  <c r="AJ429" i="7"/>
  <c r="AK295" i="7"/>
  <c r="AK429" i="7"/>
  <c r="AL295" i="7"/>
  <c r="AL429" i="7"/>
  <c r="AM295" i="7"/>
  <c r="AM429" i="7"/>
  <c r="AN295" i="7"/>
  <c r="K326" i="7"/>
  <c r="L326" i="7"/>
  <c r="E326" i="7"/>
  <c r="F326" i="7"/>
  <c r="J326" i="7"/>
  <c r="C326" i="7"/>
  <c r="D326" i="7"/>
  <c r="G326" i="7"/>
  <c r="I326" i="7"/>
  <c r="H326" i="7"/>
  <c r="K460" i="7"/>
  <c r="I460" i="7"/>
  <c r="H460" i="7"/>
  <c r="E460" i="7"/>
  <c r="G460" i="7"/>
  <c r="L460" i="7"/>
  <c r="J460" i="7"/>
  <c r="D460" i="7"/>
  <c r="C460" i="7"/>
  <c r="M326" i="7"/>
  <c r="F460" i="7"/>
  <c r="M460" i="7"/>
  <c r="N326" i="7"/>
  <c r="O326" i="7"/>
  <c r="N460" i="7"/>
  <c r="P326" i="7"/>
  <c r="O460" i="7"/>
  <c r="P460" i="7"/>
  <c r="Q326" i="7"/>
  <c r="R326" i="7"/>
  <c r="Q460" i="7"/>
  <c r="R460" i="7"/>
  <c r="S326" i="7"/>
  <c r="T326" i="7"/>
  <c r="S460" i="7"/>
  <c r="T460" i="7"/>
  <c r="U326" i="7"/>
  <c r="U460" i="7"/>
  <c r="V326" i="7"/>
  <c r="V460" i="7"/>
  <c r="W326" i="7"/>
  <c r="W460" i="7"/>
  <c r="X326" i="7"/>
  <c r="X460" i="7"/>
  <c r="Y326" i="7"/>
  <c r="Y460" i="7"/>
  <c r="Z326" i="7"/>
  <c r="Z460" i="7"/>
  <c r="AA326" i="7"/>
  <c r="AA460" i="7"/>
  <c r="AB326" i="7"/>
  <c r="AB460" i="7"/>
  <c r="AC326" i="7"/>
  <c r="AD326" i="7"/>
  <c r="AC460" i="7"/>
  <c r="AE326" i="7"/>
  <c r="AD460" i="7"/>
  <c r="AF326" i="7"/>
  <c r="AE460" i="7"/>
  <c r="AG326" i="7"/>
  <c r="AF460" i="7"/>
  <c r="AH326" i="7"/>
  <c r="AG460" i="7"/>
  <c r="AI326" i="7"/>
  <c r="AH460" i="7"/>
  <c r="AI460" i="7"/>
  <c r="AJ326" i="7"/>
  <c r="AJ460" i="7"/>
  <c r="AK326" i="7"/>
  <c r="AK460" i="7"/>
  <c r="AL326" i="7"/>
  <c r="AM326" i="7"/>
  <c r="AL460" i="7"/>
  <c r="AM460" i="7"/>
  <c r="AN326" i="7"/>
  <c r="E349" i="7"/>
  <c r="F349" i="7"/>
  <c r="D349" i="7"/>
  <c r="G349" i="7"/>
  <c r="H349" i="7"/>
  <c r="I349" i="7"/>
  <c r="C349" i="7"/>
  <c r="F483" i="7"/>
  <c r="C483" i="7"/>
  <c r="E483" i="7"/>
  <c r="J349" i="7"/>
  <c r="I483" i="7"/>
  <c r="H483" i="7"/>
  <c r="G483" i="7"/>
  <c r="D483" i="7"/>
  <c r="J483" i="7"/>
  <c r="K349" i="7"/>
  <c r="K483" i="7"/>
  <c r="L349" i="7"/>
  <c r="M349" i="7"/>
  <c r="L483" i="7"/>
  <c r="M483" i="7"/>
  <c r="N349" i="7"/>
  <c r="O349" i="7"/>
  <c r="N483" i="7"/>
  <c r="P349" i="7"/>
  <c r="O483" i="7"/>
  <c r="P483" i="7"/>
  <c r="Q349" i="7"/>
  <c r="R349" i="7"/>
  <c r="Q483" i="7"/>
  <c r="R483" i="7"/>
  <c r="S349" i="7"/>
  <c r="S483" i="7"/>
  <c r="T349" i="7"/>
  <c r="T483" i="7"/>
  <c r="U349" i="7"/>
  <c r="V349" i="7"/>
  <c r="U483" i="7"/>
  <c r="V483" i="7"/>
  <c r="W349" i="7"/>
  <c r="X349" i="7"/>
  <c r="W483" i="7"/>
  <c r="Y349" i="7"/>
  <c r="X483" i="7"/>
  <c r="Z349" i="7"/>
  <c r="Y483" i="7"/>
  <c r="Z483" i="7"/>
  <c r="AA349" i="7"/>
  <c r="AB349" i="7"/>
  <c r="AA483" i="7"/>
  <c r="AC349" i="7"/>
  <c r="AB483" i="7"/>
  <c r="AC483" i="7"/>
  <c r="AD349" i="7"/>
  <c r="AE349" i="7"/>
  <c r="AD483" i="7"/>
  <c r="AE483" i="7"/>
  <c r="AF349" i="7"/>
  <c r="AG349" i="7"/>
  <c r="AF483" i="7"/>
  <c r="AG483" i="7"/>
  <c r="AH349" i="7"/>
  <c r="AI349" i="7"/>
  <c r="AH483" i="7"/>
  <c r="AJ349" i="7"/>
  <c r="AI483" i="7"/>
  <c r="AJ483" i="7"/>
  <c r="AK349" i="7"/>
  <c r="AL349" i="7"/>
  <c r="AK483" i="7"/>
  <c r="AL483" i="7"/>
  <c r="AM349" i="7"/>
  <c r="AM483" i="7"/>
  <c r="AN349" i="7"/>
  <c r="AO482" i="7"/>
  <c r="AO453" i="7"/>
  <c r="AO353" i="7"/>
  <c r="AN482" i="7"/>
  <c r="AO349" i="7"/>
  <c r="AO300" i="7"/>
  <c r="AO323" i="7"/>
  <c r="AO322" i="7"/>
  <c r="AN434" i="7"/>
  <c r="C346" i="7"/>
  <c r="F346" i="7"/>
  <c r="C480" i="7"/>
  <c r="E346" i="7"/>
  <c r="D346" i="7"/>
  <c r="D480" i="7"/>
  <c r="E480" i="7"/>
  <c r="F480" i="7"/>
  <c r="G346" i="7"/>
  <c r="G480" i="7"/>
  <c r="H346" i="7"/>
  <c r="I346" i="7"/>
  <c r="H480" i="7"/>
  <c r="I480" i="7"/>
  <c r="J346" i="7"/>
  <c r="J480" i="7"/>
  <c r="K346" i="7"/>
  <c r="L346" i="7"/>
  <c r="K480" i="7"/>
  <c r="M346" i="7"/>
  <c r="L480" i="7"/>
  <c r="M480" i="7"/>
  <c r="N346" i="7"/>
  <c r="N480" i="7"/>
  <c r="O346" i="7"/>
  <c r="P346" i="7"/>
  <c r="O480" i="7"/>
  <c r="Q346" i="7"/>
  <c r="P480" i="7"/>
  <c r="R346" i="7"/>
  <c r="Q480" i="7"/>
  <c r="S346" i="7"/>
  <c r="R480" i="7"/>
  <c r="S480" i="7"/>
  <c r="T346" i="7"/>
  <c r="T480" i="7"/>
  <c r="U346" i="7"/>
  <c r="U480" i="7"/>
  <c r="V346" i="7"/>
  <c r="V480" i="7"/>
  <c r="W346" i="7"/>
  <c r="X346" i="7"/>
  <c r="W480" i="7"/>
  <c r="X480" i="7"/>
  <c r="Y346" i="7"/>
  <c r="Y480" i="7"/>
  <c r="Z346" i="7"/>
  <c r="AA346" i="7"/>
  <c r="Z480" i="7"/>
  <c r="AA480" i="7"/>
  <c r="AB346" i="7"/>
  <c r="AC346" i="7"/>
  <c r="AB480" i="7"/>
  <c r="AD346" i="7"/>
  <c r="AC480" i="7"/>
  <c r="AE346" i="7"/>
  <c r="AD480" i="7"/>
  <c r="AE480" i="7"/>
  <c r="AF346" i="7"/>
  <c r="AG346" i="7"/>
  <c r="AF480" i="7"/>
  <c r="AH346" i="7"/>
  <c r="AG480" i="7"/>
  <c r="AI346" i="7"/>
  <c r="AH480" i="7"/>
  <c r="AJ346" i="7"/>
  <c r="AI480" i="7"/>
  <c r="AK346" i="7"/>
  <c r="AJ480" i="7"/>
  <c r="AL346" i="7"/>
  <c r="AK480" i="7"/>
  <c r="AM346" i="7"/>
  <c r="AL480" i="7"/>
  <c r="AN346" i="7"/>
  <c r="AM480" i="7"/>
  <c r="C296" i="7"/>
  <c r="F296" i="7"/>
  <c r="E296" i="7"/>
  <c r="G296" i="7"/>
  <c r="H296" i="7"/>
  <c r="D296" i="7"/>
  <c r="I296" i="7"/>
  <c r="F430" i="7"/>
  <c r="D430" i="7"/>
  <c r="C430" i="7"/>
  <c r="G430" i="7"/>
  <c r="H430" i="7"/>
  <c r="E430" i="7"/>
  <c r="I430" i="7"/>
  <c r="J296" i="7"/>
  <c r="J430" i="7"/>
  <c r="K296" i="7"/>
  <c r="L296" i="7"/>
  <c r="K430" i="7"/>
  <c r="L430" i="7"/>
  <c r="M296" i="7"/>
  <c r="M430" i="7"/>
  <c r="N296" i="7"/>
  <c r="N430" i="7"/>
  <c r="O296" i="7"/>
  <c r="O430" i="7"/>
  <c r="P296" i="7"/>
  <c r="P430" i="7"/>
  <c r="Q296" i="7"/>
  <c r="R296" i="7"/>
  <c r="Q430" i="7"/>
  <c r="R430" i="7"/>
  <c r="S296" i="7"/>
  <c r="T296" i="7"/>
  <c r="S430" i="7"/>
  <c r="T430" i="7"/>
  <c r="U296" i="7"/>
  <c r="U430" i="7"/>
  <c r="V296" i="7"/>
  <c r="V430" i="7"/>
  <c r="W296" i="7"/>
  <c r="W430" i="7"/>
  <c r="X296" i="7"/>
  <c r="Y296" i="7"/>
  <c r="X430" i="7"/>
  <c r="Y430" i="7"/>
  <c r="Z296" i="7"/>
  <c r="AA296" i="7"/>
  <c r="Z430" i="7"/>
  <c r="AA430" i="7"/>
  <c r="AB296" i="7"/>
  <c r="AC296" i="7"/>
  <c r="AB430" i="7"/>
  <c r="AD296" i="7"/>
  <c r="AC430" i="7"/>
  <c r="AE296" i="7"/>
  <c r="AD430" i="7"/>
  <c r="AF296" i="7"/>
  <c r="AE430" i="7"/>
  <c r="AF430" i="7"/>
  <c r="AG296" i="7"/>
  <c r="AG430" i="7"/>
  <c r="AH296" i="7"/>
  <c r="AI296" i="7"/>
  <c r="AH430" i="7"/>
  <c r="AJ296" i="7"/>
  <c r="AI430" i="7"/>
  <c r="AJ430" i="7"/>
  <c r="AK296" i="7"/>
  <c r="AK430" i="7"/>
  <c r="AL296" i="7"/>
  <c r="AL430" i="7"/>
  <c r="AM296" i="7"/>
  <c r="AM430" i="7"/>
  <c r="AN296" i="7"/>
  <c r="C319" i="7"/>
  <c r="C453" i="7"/>
  <c r="F319" i="7"/>
  <c r="E319" i="7"/>
  <c r="D319" i="7"/>
  <c r="F453" i="7"/>
  <c r="G319" i="7"/>
  <c r="D453" i="7"/>
  <c r="E453" i="7"/>
  <c r="H319" i="7"/>
  <c r="G453" i="7"/>
  <c r="H453" i="7"/>
  <c r="I319" i="7"/>
  <c r="I453" i="7"/>
  <c r="J319" i="7"/>
  <c r="J453" i="7"/>
  <c r="K319" i="7"/>
  <c r="L319" i="7"/>
  <c r="K453" i="7"/>
  <c r="L453" i="7"/>
  <c r="M319" i="7"/>
  <c r="N319" i="7"/>
  <c r="M453" i="7"/>
  <c r="O319" i="7"/>
  <c r="N453" i="7"/>
  <c r="P319" i="7"/>
  <c r="O453" i="7"/>
  <c r="Q319" i="7"/>
  <c r="P453" i="7"/>
  <c r="Q453" i="7"/>
  <c r="R319" i="7"/>
  <c r="R453" i="7"/>
  <c r="S319" i="7"/>
  <c r="S453" i="7"/>
  <c r="T319" i="7"/>
  <c r="T453" i="7"/>
  <c r="U319" i="7"/>
  <c r="U453" i="7"/>
  <c r="V319" i="7"/>
  <c r="V453" i="7"/>
  <c r="W319" i="7"/>
  <c r="X319" i="7"/>
  <c r="W453" i="7"/>
  <c r="Y319" i="7"/>
  <c r="X453" i="7"/>
  <c r="Y453" i="7"/>
  <c r="Z319" i="7"/>
  <c r="Z453" i="7"/>
  <c r="AA319" i="7"/>
  <c r="AA453" i="7"/>
  <c r="AB319" i="7"/>
  <c r="AB453" i="7"/>
  <c r="AC319" i="7"/>
  <c r="AC453" i="7"/>
  <c r="AD319" i="7"/>
  <c r="AD453" i="7"/>
  <c r="AE319" i="7"/>
  <c r="AF319" i="7"/>
  <c r="AE453" i="7"/>
  <c r="AG319" i="7"/>
  <c r="AF453" i="7"/>
  <c r="AH319" i="7"/>
  <c r="AG453" i="7"/>
  <c r="AI319" i="7"/>
  <c r="AH453" i="7"/>
  <c r="AJ319" i="7"/>
  <c r="AI453" i="7"/>
  <c r="AK319" i="7"/>
  <c r="AJ453" i="7"/>
  <c r="AK453" i="7"/>
  <c r="AL319" i="7"/>
  <c r="AM319" i="7"/>
  <c r="AL453" i="7"/>
  <c r="AM453" i="7"/>
  <c r="AN319" i="7"/>
  <c r="C327" i="7"/>
  <c r="M327" i="7"/>
  <c r="G327" i="7"/>
  <c r="D327" i="7"/>
  <c r="F327" i="7"/>
  <c r="L327" i="7"/>
  <c r="I327" i="7"/>
  <c r="J327" i="7"/>
  <c r="H327" i="7"/>
  <c r="E327" i="7"/>
  <c r="K327" i="7"/>
  <c r="J461" i="7"/>
  <c r="M461" i="7"/>
  <c r="C461" i="7"/>
  <c r="K461" i="7"/>
  <c r="I461" i="7"/>
  <c r="L461" i="7"/>
  <c r="N327" i="7"/>
  <c r="E461" i="7"/>
  <c r="F461" i="7"/>
  <c r="D461" i="7"/>
  <c r="H461" i="7"/>
  <c r="G461" i="7"/>
  <c r="O327" i="7"/>
  <c r="N461" i="7"/>
  <c r="O461" i="7"/>
  <c r="P327" i="7"/>
  <c r="P461" i="7"/>
  <c r="Q327" i="7"/>
  <c r="Q461" i="7"/>
  <c r="R327" i="7"/>
  <c r="S327" i="7"/>
  <c r="R461" i="7"/>
  <c r="T327" i="7"/>
  <c r="S461" i="7"/>
  <c r="T461" i="7"/>
  <c r="U327" i="7"/>
  <c r="U461" i="7"/>
  <c r="V327" i="7"/>
  <c r="W327" i="7"/>
  <c r="V461" i="7"/>
  <c r="W461" i="7"/>
  <c r="X327" i="7"/>
  <c r="Y327" i="7"/>
  <c r="X461" i="7"/>
  <c r="Y461" i="7"/>
  <c r="Z327" i="7"/>
  <c r="Z461" i="7"/>
  <c r="AA327" i="7"/>
  <c r="AA461" i="7"/>
  <c r="AB327" i="7"/>
  <c r="AC327" i="7"/>
  <c r="AB461" i="7"/>
  <c r="AD327" i="7"/>
  <c r="AC461" i="7"/>
  <c r="AD461" i="7"/>
  <c r="AE327" i="7"/>
  <c r="AF327" i="7"/>
  <c r="AE461" i="7"/>
  <c r="AG327" i="7"/>
  <c r="AF461" i="7"/>
  <c r="AG461" i="7"/>
  <c r="AH327" i="7"/>
  <c r="AH461" i="7"/>
  <c r="AI327" i="7"/>
  <c r="AI461" i="7"/>
  <c r="AJ327" i="7"/>
  <c r="AK327" i="7"/>
  <c r="AJ461" i="7"/>
  <c r="AL327" i="7"/>
  <c r="AK461" i="7"/>
  <c r="AM327" i="7"/>
  <c r="AL461" i="7"/>
  <c r="AM461" i="7"/>
  <c r="AN327" i="7"/>
  <c r="J350" i="7"/>
  <c r="F350" i="7"/>
  <c r="H350" i="7"/>
  <c r="D350" i="7"/>
  <c r="G350" i="7"/>
  <c r="C350" i="7"/>
  <c r="E350" i="7"/>
  <c r="I350" i="7"/>
  <c r="J484" i="7"/>
  <c r="C484" i="7"/>
  <c r="G484" i="7"/>
  <c r="F484" i="7"/>
  <c r="D484" i="7"/>
  <c r="I484" i="7"/>
  <c r="K350" i="7"/>
  <c r="E484" i="7"/>
  <c r="H484" i="7"/>
  <c r="L350" i="7"/>
  <c r="K484" i="7"/>
  <c r="L484" i="7"/>
  <c r="M350" i="7"/>
  <c r="M484" i="7"/>
  <c r="N350" i="7"/>
  <c r="O350" i="7"/>
  <c r="N484" i="7"/>
  <c r="P350" i="7"/>
  <c r="O484" i="7"/>
  <c r="P484" i="7"/>
  <c r="Q350" i="7"/>
  <c r="Q484" i="7"/>
  <c r="R350" i="7"/>
  <c r="S350" i="7"/>
  <c r="R484" i="7"/>
  <c r="T350" i="7"/>
  <c r="S484" i="7"/>
  <c r="U350" i="7"/>
  <c r="T484" i="7"/>
  <c r="V350" i="7"/>
  <c r="U484" i="7"/>
  <c r="W350" i="7"/>
  <c r="V484" i="7"/>
  <c r="X350" i="7"/>
  <c r="W484" i="7"/>
  <c r="X484" i="7"/>
  <c r="Y350" i="7"/>
  <c r="Y484" i="7"/>
  <c r="Z350" i="7"/>
  <c r="AA350" i="7"/>
  <c r="Z484" i="7"/>
  <c r="AB350" i="7"/>
  <c r="AA484" i="7"/>
  <c r="AC350" i="7"/>
  <c r="AB484" i="7"/>
  <c r="AC484" i="7"/>
  <c r="AD350" i="7"/>
  <c r="AE350" i="7"/>
  <c r="AD484" i="7"/>
  <c r="AF350" i="7"/>
  <c r="AE484" i="7"/>
  <c r="AG350" i="7"/>
  <c r="AF484" i="7"/>
  <c r="AH350" i="7"/>
  <c r="AG484" i="7"/>
  <c r="AI350" i="7"/>
  <c r="AH484" i="7"/>
  <c r="AJ350" i="7"/>
  <c r="AI484" i="7"/>
  <c r="AJ484" i="7"/>
  <c r="AK350" i="7"/>
  <c r="AL350" i="7"/>
  <c r="AK484" i="7"/>
  <c r="AM350" i="7"/>
  <c r="AL484" i="7"/>
  <c r="AM484" i="7"/>
  <c r="AN350" i="7"/>
  <c r="AO433" i="7"/>
  <c r="AO345" i="7"/>
  <c r="AN431" i="7"/>
  <c r="AN459" i="7"/>
  <c r="AO325" i="7"/>
  <c r="AO295" i="7"/>
  <c r="AO299" i="7"/>
  <c r="AO298" i="7"/>
  <c r="AN479" i="7"/>
  <c r="AN99" i="7"/>
  <c r="AN100" i="7" s="1"/>
  <c r="B258" i="7" a="1"/>
  <c r="B258" i="7" s="1"/>
  <c r="B260" i="7" a="1"/>
  <c r="B260" i="7" s="1"/>
  <c r="B262" i="7" a="1"/>
  <c r="B262" i="7" s="1"/>
  <c r="B392" i="7" a="1"/>
  <c r="B392" i="7" s="1"/>
  <c r="B394" i="7" a="1"/>
  <c r="B394" i="7" s="1"/>
  <c r="B396" i="7" a="1"/>
  <c r="B396" i="7" s="1"/>
  <c r="B259" i="7" a="1"/>
  <c r="B259" i="7" s="1"/>
  <c r="B261" i="7" a="1"/>
  <c r="B261" i="7" s="1"/>
  <c r="B263" i="7" a="1"/>
  <c r="B263" i="7" s="1"/>
  <c r="B391" i="7" a="1"/>
  <c r="B391" i="7" s="1"/>
  <c r="B393" i="7" a="1"/>
  <c r="B393" i="7" s="1"/>
  <c r="B395" i="7" a="1"/>
  <c r="B395" i="7" s="1"/>
  <c r="AP555" i="7"/>
  <c r="AP557" i="7" s="1"/>
  <c r="R676" i="7"/>
  <c r="S676" i="7"/>
  <c r="T676" i="7"/>
  <c r="U676" i="7"/>
  <c r="V676" i="7"/>
  <c r="AL680" i="7"/>
  <c r="AM680" i="7"/>
  <c r="AN680" i="7"/>
  <c r="AO680" i="7"/>
  <c r="W677" i="7"/>
  <c r="X677" i="7"/>
  <c r="Y677" i="7"/>
  <c r="Z677" i="7"/>
  <c r="AA677" i="7"/>
  <c r="AP680" i="7"/>
  <c r="I674" i="7"/>
  <c r="J674" i="7"/>
  <c r="K674" i="7"/>
  <c r="L674" i="7"/>
  <c r="AB678" i="7"/>
  <c r="AC678" i="7"/>
  <c r="AD678" i="7"/>
  <c r="AE678" i="7"/>
  <c r="AF678" i="7"/>
  <c r="M675" i="7"/>
  <c r="N675" i="7"/>
  <c r="O675" i="7"/>
  <c r="P675" i="7"/>
  <c r="Q675" i="7"/>
  <c r="AG679" i="7"/>
  <c r="AH679" i="7"/>
  <c r="AI679" i="7"/>
  <c r="AJ679" i="7"/>
  <c r="AK679" i="7"/>
  <c r="AP284" i="7"/>
  <c r="AP295" i="7" s="1"/>
  <c r="AP334" i="7"/>
  <c r="AP346" i="7" s="1"/>
  <c r="AP336" i="7"/>
  <c r="AP340" i="7"/>
  <c r="AP289" i="7"/>
  <c r="AP300" i="7" s="1"/>
  <c r="AP338" i="7"/>
  <c r="AP307" i="7"/>
  <c r="AP319" i="7" s="1"/>
  <c r="AP309" i="7"/>
  <c r="AP311" i="7"/>
  <c r="AP323" i="7" s="1"/>
  <c r="AP287" i="7"/>
  <c r="AP285" i="7"/>
  <c r="AP313" i="7"/>
  <c r="AP325" i="7" s="1"/>
  <c r="AP283" i="7"/>
  <c r="AP312" i="7"/>
  <c r="AP290" i="7"/>
  <c r="AP337" i="7"/>
  <c r="AP282" i="7"/>
  <c r="AP293" i="7" s="1"/>
  <c r="AP308" i="7"/>
  <c r="AP333" i="7"/>
  <c r="AP341" i="7"/>
  <c r="AP288" i="7"/>
  <c r="AP286" i="7"/>
  <c r="AP310" i="7"/>
  <c r="AP322" i="7" s="1"/>
  <c r="AP314" i="7"/>
  <c r="AP335" i="7"/>
  <c r="AP339" i="7"/>
  <c r="AP351" i="7" s="1"/>
  <c r="AP185" i="7"/>
  <c r="AP148" i="7"/>
  <c r="AP64" i="7"/>
  <c r="AP674" i="7"/>
  <c r="F674" i="7"/>
  <c r="G674" i="7"/>
  <c r="H674" i="7"/>
  <c r="L676" i="7"/>
  <c r="M676" i="7"/>
  <c r="N676" i="7"/>
  <c r="R678" i="7"/>
  <c r="S678" i="7"/>
  <c r="T678" i="7"/>
  <c r="X680" i="7"/>
  <c r="Y680" i="7"/>
  <c r="Z680" i="7"/>
  <c r="AD682" i="7"/>
  <c r="AE682" i="7"/>
  <c r="AF682" i="7"/>
  <c r="I675" i="7"/>
  <c r="J675" i="7"/>
  <c r="K675" i="7"/>
  <c r="O677" i="7"/>
  <c r="P677" i="7"/>
  <c r="Q677" i="7"/>
  <c r="U679" i="7"/>
  <c r="V679" i="7"/>
  <c r="W679" i="7"/>
  <c r="AA681" i="7"/>
  <c r="AB681" i="7"/>
  <c r="AC681" i="7"/>
  <c r="AP39" i="7"/>
  <c r="AO89" i="7"/>
  <c r="AP78" i="7"/>
  <c r="AP440" i="7"/>
  <c r="AP410" i="7"/>
  <c r="AP449" i="7"/>
  <c r="AP461" i="7" s="1"/>
  <c r="O610" i="7"/>
  <c r="O619" i="7" s="1"/>
  <c r="O591" i="7" s="1"/>
  <c r="P610" i="7"/>
  <c r="P619" i="7" s="1"/>
  <c r="P591" i="7" s="1"/>
  <c r="Q610" i="7"/>
  <c r="Q619" i="7" s="1"/>
  <c r="Q591" i="7" s="1"/>
  <c r="R610" i="7"/>
  <c r="R619" i="7" s="1"/>
  <c r="R591" i="7" s="1"/>
  <c r="S610" i="7"/>
  <c r="S619" i="7" s="1"/>
  <c r="S591" i="7" s="1"/>
  <c r="T610" i="7"/>
  <c r="T619" i="7" s="1"/>
  <c r="T591" i="7" s="1"/>
  <c r="U610" i="7"/>
  <c r="U619" i="7" s="1"/>
  <c r="U591" i="7" s="1"/>
  <c r="V610" i="7"/>
  <c r="V619" i="7" s="1"/>
  <c r="V591" i="7" s="1"/>
  <c r="W610" i="7"/>
  <c r="W619" i="7" s="1"/>
  <c r="W591" i="7" s="1"/>
  <c r="W81" i="7" s="1"/>
  <c r="X610" i="7"/>
  <c r="X619" i="7" s="1"/>
  <c r="X591" i="7" s="1"/>
  <c r="X81" i="7" s="1"/>
  <c r="Y610" i="7"/>
  <c r="Y619" i="7" s="1"/>
  <c r="Y591" i="7" s="1"/>
  <c r="Y81" i="7" s="1"/>
  <c r="Z610" i="7"/>
  <c r="Z619" i="7" s="1"/>
  <c r="Z591" i="7" s="1"/>
  <c r="Z81" i="7" s="1"/>
  <c r="AM612" i="7"/>
  <c r="AM619" i="7" s="1"/>
  <c r="AM591" i="7" s="1"/>
  <c r="AM81" i="7" s="1"/>
  <c r="AN612" i="7"/>
  <c r="AN619" i="7" s="1"/>
  <c r="AN591" i="7" s="1"/>
  <c r="AN81" i="7" s="1"/>
  <c r="AO612" i="7"/>
  <c r="AO619" i="7" s="1"/>
  <c r="AO591" i="7" s="1"/>
  <c r="AO81" i="7" s="1"/>
  <c r="R642" i="7"/>
  <c r="R651" i="7" s="1"/>
  <c r="R623" i="7" s="1"/>
  <c r="R82" i="7" s="1"/>
  <c r="S642" i="7"/>
  <c r="S651" i="7" s="1"/>
  <c r="S623" i="7" s="1"/>
  <c r="S82" i="7" s="1"/>
  <c r="T642" i="7"/>
  <c r="T651" i="7" s="1"/>
  <c r="T623" i="7" s="1"/>
  <c r="T82" i="7" s="1"/>
  <c r="U642" i="7"/>
  <c r="U651" i="7" s="1"/>
  <c r="U623" i="7" s="1"/>
  <c r="U82" i="7" s="1"/>
  <c r="V642" i="7"/>
  <c r="V651" i="7" s="1"/>
  <c r="V623" i="7" s="1"/>
  <c r="V82" i="7" s="1"/>
  <c r="W642" i="7"/>
  <c r="W651" i="7" s="1"/>
  <c r="W623" i="7" s="1"/>
  <c r="W82" i="7" s="1"/>
  <c r="X642" i="7"/>
  <c r="X651" i="7" s="1"/>
  <c r="X623" i="7" s="1"/>
  <c r="X82" i="7" s="1"/>
  <c r="Y642" i="7"/>
  <c r="Y651" i="7" s="1"/>
  <c r="Y623" i="7" s="1"/>
  <c r="Y82" i="7" s="1"/>
  <c r="Z642" i="7"/>
  <c r="Z651" i="7" s="1"/>
  <c r="Z623" i="7" s="1"/>
  <c r="Z82" i="7" s="1"/>
  <c r="AA642" i="7"/>
  <c r="AA651" i="7" s="1"/>
  <c r="AA623" i="7" s="1"/>
  <c r="AA82" i="7" s="1"/>
  <c r="AB642" i="7"/>
  <c r="AB651" i="7" s="1"/>
  <c r="AB623" i="7" s="1"/>
  <c r="AB82" i="7" s="1"/>
  <c r="AC642" i="7"/>
  <c r="AC651" i="7" s="1"/>
  <c r="AC623" i="7" s="1"/>
  <c r="AC82" i="7" s="1"/>
  <c r="AD642" i="7"/>
  <c r="AD651" i="7" s="1"/>
  <c r="AD623" i="7" s="1"/>
  <c r="AD82" i="7" s="1"/>
  <c r="AE642" i="7"/>
  <c r="AE651" i="7" s="1"/>
  <c r="AE623" i="7" s="1"/>
  <c r="AE82" i="7" s="1"/>
  <c r="AF642" i="7"/>
  <c r="AF651" i="7" s="1"/>
  <c r="AF623" i="7" s="1"/>
  <c r="AF82" i="7" s="1"/>
  <c r="W674" i="7"/>
  <c r="X674" i="7"/>
  <c r="Y674" i="7"/>
  <c r="Z674" i="7"/>
  <c r="AA674" i="7"/>
  <c r="AB674" i="7"/>
  <c r="AC674" i="7"/>
  <c r="AD674" i="7"/>
  <c r="AE674" i="7"/>
  <c r="AF674" i="7"/>
  <c r="AG674" i="7"/>
  <c r="AH674" i="7"/>
  <c r="AI674" i="7"/>
  <c r="AJ674" i="7"/>
  <c r="AK674" i="7"/>
  <c r="AL674" i="7"/>
  <c r="AM674" i="7"/>
  <c r="AN674" i="7"/>
  <c r="AO674" i="7"/>
  <c r="AP612" i="7"/>
  <c r="AP619" i="7" s="1"/>
  <c r="AP591" i="7" s="1"/>
  <c r="AP277" i="7"/>
  <c r="AP414" i="7"/>
  <c r="AP466" i="7"/>
  <c r="AP607" i="7"/>
  <c r="AP592" i="7" s="1"/>
  <c r="AP86" i="7" s="1"/>
  <c r="B597" i="7"/>
  <c r="AA611" i="7"/>
  <c r="AA619" i="7" s="1"/>
  <c r="AA591" i="7" s="1"/>
  <c r="AA81" i="7" s="1"/>
  <c r="AB611" i="7"/>
  <c r="AB619" i="7" s="1"/>
  <c r="AB591" i="7" s="1"/>
  <c r="AB81" i="7" s="1"/>
  <c r="AC611" i="7"/>
  <c r="AC619" i="7" s="1"/>
  <c r="AC591" i="7" s="1"/>
  <c r="AC81" i="7" s="1"/>
  <c r="AD611" i="7"/>
  <c r="AD619" i="7" s="1"/>
  <c r="AD591" i="7" s="1"/>
  <c r="AD81" i="7" s="1"/>
  <c r="AE611" i="7"/>
  <c r="AE619" i="7" s="1"/>
  <c r="AE591" i="7" s="1"/>
  <c r="AE81" i="7" s="1"/>
  <c r="AF611" i="7"/>
  <c r="AF619" i="7" s="1"/>
  <c r="AF591" i="7" s="1"/>
  <c r="AF81" i="7" s="1"/>
  <c r="AG611" i="7"/>
  <c r="AG619" i="7" s="1"/>
  <c r="AG591" i="7" s="1"/>
  <c r="AG81" i="7" s="1"/>
  <c r="AH611" i="7"/>
  <c r="AH619" i="7" s="1"/>
  <c r="AH591" i="7" s="1"/>
  <c r="AH81" i="7" s="1"/>
  <c r="AI611" i="7"/>
  <c r="AI619" i="7" s="1"/>
  <c r="AI591" i="7" s="1"/>
  <c r="AI81" i="7" s="1"/>
  <c r="AJ611" i="7"/>
  <c r="AJ619" i="7" s="1"/>
  <c r="AJ591" i="7" s="1"/>
  <c r="AJ81" i="7" s="1"/>
  <c r="AK611" i="7"/>
  <c r="AK619" i="7" s="1"/>
  <c r="AK591" i="7" s="1"/>
  <c r="AK81" i="7" s="1"/>
  <c r="AL611" i="7"/>
  <c r="AL619" i="7" s="1"/>
  <c r="AL591" i="7" s="1"/>
  <c r="AL81" i="7" s="1"/>
  <c r="AP639" i="7"/>
  <c r="AP624" i="7" s="1"/>
  <c r="AP87" i="7" s="1"/>
  <c r="B629" i="7"/>
  <c r="AP318" i="7" s="1"/>
  <c r="AG643" i="7"/>
  <c r="AG651" i="7" s="1"/>
  <c r="AG623" i="7" s="1"/>
  <c r="AG82" i="7" s="1"/>
  <c r="AH643" i="7"/>
  <c r="AH651" i="7" s="1"/>
  <c r="AH623" i="7" s="1"/>
  <c r="AH82" i="7" s="1"/>
  <c r="AI643" i="7"/>
  <c r="AI651" i="7" s="1"/>
  <c r="AI623" i="7" s="1"/>
  <c r="AI82" i="7" s="1"/>
  <c r="AJ643" i="7"/>
  <c r="AJ651" i="7" s="1"/>
  <c r="AJ623" i="7" s="1"/>
  <c r="AJ82" i="7" s="1"/>
  <c r="AK643" i="7"/>
  <c r="AK651" i="7" s="1"/>
  <c r="AK623" i="7" s="1"/>
  <c r="AK82" i="7" s="1"/>
  <c r="AL643" i="7"/>
  <c r="AL651" i="7" s="1"/>
  <c r="AL623" i="7" s="1"/>
  <c r="AL82" i="7" s="1"/>
  <c r="AM643" i="7"/>
  <c r="AM651" i="7" s="1"/>
  <c r="AM623" i="7" s="1"/>
  <c r="AM82" i="7" s="1"/>
  <c r="AN643" i="7"/>
  <c r="AN651" i="7" s="1"/>
  <c r="AN623" i="7" s="1"/>
  <c r="AN82" i="7" s="1"/>
  <c r="AO643" i="7"/>
  <c r="AO651" i="7" s="1"/>
  <c r="AO623" i="7" s="1"/>
  <c r="AO82" i="7" s="1"/>
  <c r="AP671" i="7"/>
  <c r="AP656" i="7" s="1"/>
  <c r="AP88" i="7" s="1"/>
  <c r="B661" i="7"/>
  <c r="AP643" i="7"/>
  <c r="U81" i="7" l="1"/>
  <c r="V81" i="7"/>
  <c r="AP452" i="7"/>
  <c r="AP426" i="7"/>
  <c r="AP469" i="7"/>
  <c r="AP481" i="7" s="1"/>
  <c r="B481" i="7" s="1"/>
  <c r="AP347" i="7"/>
  <c r="AP448" i="7"/>
  <c r="AP460" i="7" s="1"/>
  <c r="B460" i="7" s="1"/>
  <c r="AP326" i="7"/>
  <c r="B326" i="7" s="1"/>
  <c r="AP471" i="7"/>
  <c r="AP483" i="7" s="1"/>
  <c r="AP349" i="7"/>
  <c r="B349" i="7" s="1"/>
  <c r="AP443" i="7"/>
  <c r="AP455" i="7" s="1"/>
  <c r="B455" i="7" s="1"/>
  <c r="AP321" i="7"/>
  <c r="B321" i="7" s="1"/>
  <c r="C344" i="7"/>
  <c r="D344" i="7"/>
  <c r="D354" i="7" s="1"/>
  <c r="C478" i="7"/>
  <c r="F344" i="7"/>
  <c r="F354" i="7" s="1"/>
  <c r="D478" i="7"/>
  <c r="D488" i="7" s="1"/>
  <c r="E344" i="7"/>
  <c r="E354" i="7" s="1"/>
  <c r="G344" i="7"/>
  <c r="G354" i="7" s="1"/>
  <c r="E478" i="7"/>
  <c r="E488" i="7" s="1"/>
  <c r="F478" i="7"/>
  <c r="F488" i="7" s="1"/>
  <c r="H344" i="7"/>
  <c r="H354" i="7" s="1"/>
  <c r="G478" i="7"/>
  <c r="G488" i="7" s="1"/>
  <c r="H478" i="7"/>
  <c r="H488" i="7" s="1"/>
  <c r="I344" i="7"/>
  <c r="I354" i="7" s="1"/>
  <c r="I478" i="7"/>
  <c r="J344" i="7"/>
  <c r="J354" i="7" s="1"/>
  <c r="J478" i="7"/>
  <c r="J488" i="7" s="1"/>
  <c r="K344" i="7"/>
  <c r="K354" i="7" s="1"/>
  <c r="K478" i="7"/>
  <c r="K488" i="7" s="1"/>
  <c r="L344" i="7"/>
  <c r="L354" i="7" s="1"/>
  <c r="M344" i="7"/>
  <c r="M354" i="7" s="1"/>
  <c r="N344" i="7"/>
  <c r="N354" i="7" s="1"/>
  <c r="L478" i="7"/>
  <c r="N478" i="7"/>
  <c r="N488" i="7" s="1"/>
  <c r="M478" i="7"/>
  <c r="M488" i="7" s="1"/>
  <c r="O344" i="7"/>
  <c r="O478" i="7"/>
  <c r="O488" i="7" s="1"/>
  <c r="P344" i="7"/>
  <c r="P354" i="7" s="1"/>
  <c r="Q344" i="7"/>
  <c r="Q354" i="7" s="1"/>
  <c r="P478" i="7"/>
  <c r="P488" i="7" s="1"/>
  <c r="R344" i="7"/>
  <c r="Q478" i="7"/>
  <c r="Q488" i="7" s="1"/>
  <c r="S344" i="7"/>
  <c r="S354" i="7" s="1"/>
  <c r="R478" i="7"/>
  <c r="R488" i="7" s="1"/>
  <c r="S478" i="7"/>
  <c r="S488" i="7" s="1"/>
  <c r="T344" i="7"/>
  <c r="T354" i="7" s="1"/>
  <c r="T478" i="7"/>
  <c r="T488" i="7" s="1"/>
  <c r="U344" i="7"/>
  <c r="U354" i="7" s="1"/>
  <c r="V344" i="7"/>
  <c r="U478" i="7"/>
  <c r="U488" i="7" s="1"/>
  <c r="V478" i="7"/>
  <c r="V488" i="7" s="1"/>
  <c r="W344" i="7"/>
  <c r="W354" i="7" s="1"/>
  <c r="X344" i="7"/>
  <c r="X354" i="7" s="1"/>
  <c r="W478" i="7"/>
  <c r="W488" i="7" s="1"/>
  <c r="Y344" i="7"/>
  <c r="Y354" i="7" s="1"/>
  <c r="X478" i="7"/>
  <c r="X488" i="7" s="1"/>
  <c r="Y478" i="7"/>
  <c r="Y488" i="7" s="1"/>
  <c r="Z344" i="7"/>
  <c r="Z354" i="7" s="1"/>
  <c r="AA344" i="7"/>
  <c r="AA354" i="7" s="1"/>
  <c r="Z478" i="7"/>
  <c r="Z488" i="7" s="1"/>
  <c r="AA478" i="7"/>
  <c r="AA488" i="7" s="1"/>
  <c r="AB344" i="7"/>
  <c r="AB354" i="7" s="1"/>
  <c r="AC344" i="7"/>
  <c r="AC354" i="7" s="1"/>
  <c r="AB478" i="7"/>
  <c r="AB488" i="7" s="1"/>
  <c r="AD344" i="7"/>
  <c r="AC478" i="7"/>
  <c r="AC488" i="7" s="1"/>
  <c r="AD478" i="7"/>
  <c r="AD488" i="7" s="1"/>
  <c r="AE344" i="7"/>
  <c r="AE354" i="7" s="1"/>
  <c r="AF344" i="7"/>
  <c r="AF354" i="7" s="1"/>
  <c r="AE478" i="7"/>
  <c r="AE488" i="7" s="1"/>
  <c r="AG344" i="7"/>
  <c r="AG354" i="7" s="1"/>
  <c r="AF478" i="7"/>
  <c r="AF488" i="7" s="1"/>
  <c r="AH344" i="7"/>
  <c r="AH354" i="7" s="1"/>
  <c r="AG478" i="7"/>
  <c r="AG488" i="7" s="1"/>
  <c r="AH478" i="7"/>
  <c r="AH488" i="7" s="1"/>
  <c r="AI344" i="7"/>
  <c r="AI354" i="7" s="1"/>
  <c r="AI478" i="7"/>
  <c r="AI488" i="7" s="1"/>
  <c r="AJ344" i="7"/>
  <c r="AJ354" i="7" s="1"/>
  <c r="AJ478" i="7"/>
  <c r="AJ488" i="7" s="1"/>
  <c r="AK344" i="7"/>
  <c r="AK354" i="7" s="1"/>
  <c r="AL344" i="7"/>
  <c r="AL354" i="7" s="1"/>
  <c r="AK478" i="7"/>
  <c r="AK488" i="7" s="1"/>
  <c r="AL478" i="7"/>
  <c r="AL488" i="7" s="1"/>
  <c r="AM344" i="7"/>
  <c r="AM354" i="7" s="1"/>
  <c r="AM478" i="7"/>
  <c r="AM488" i="7" s="1"/>
  <c r="AN344" i="7"/>
  <c r="AN354" i="7" s="1"/>
  <c r="AN478" i="7"/>
  <c r="AN488" i="7" s="1"/>
  <c r="AO344" i="7"/>
  <c r="AO354" i="7" s="1"/>
  <c r="AP423" i="7"/>
  <c r="AP435" i="7" s="1"/>
  <c r="B435" i="7" s="1"/>
  <c r="AP301" i="7"/>
  <c r="B301" i="7" s="1"/>
  <c r="C292" i="7"/>
  <c r="D292" i="7"/>
  <c r="D302" i="7" s="1"/>
  <c r="C426" i="7"/>
  <c r="F292" i="7"/>
  <c r="F302" i="7" s="1"/>
  <c r="D426" i="7"/>
  <c r="D436" i="7" s="1"/>
  <c r="E292" i="7"/>
  <c r="E302" i="7" s="1"/>
  <c r="F426" i="7"/>
  <c r="F436" i="7" s="1"/>
  <c r="E426" i="7"/>
  <c r="E436" i="7" s="1"/>
  <c r="G292" i="7"/>
  <c r="G302" i="7" s="1"/>
  <c r="G426" i="7"/>
  <c r="G436" i="7" s="1"/>
  <c r="H292" i="7"/>
  <c r="H302" i="7" s="1"/>
  <c r="I292" i="7"/>
  <c r="I302" i="7" s="1"/>
  <c r="H426" i="7"/>
  <c r="H436" i="7" s="1"/>
  <c r="I426" i="7"/>
  <c r="I436" i="7" s="1"/>
  <c r="J292" i="7"/>
  <c r="J302" i="7" s="1"/>
  <c r="J426" i="7"/>
  <c r="J436" i="7" s="1"/>
  <c r="K292" i="7"/>
  <c r="K302" i="7" s="1"/>
  <c r="M292" i="7"/>
  <c r="M302" i="7" s="1"/>
  <c r="L292" i="7"/>
  <c r="L302" i="7" s="1"/>
  <c r="K426" i="7"/>
  <c r="K436" i="7" s="1"/>
  <c r="N292" i="7"/>
  <c r="N302" i="7" s="1"/>
  <c r="L426" i="7"/>
  <c r="L436" i="7" s="1"/>
  <c r="M426" i="7"/>
  <c r="M436" i="7" s="1"/>
  <c r="N426" i="7"/>
  <c r="N436" i="7" s="1"/>
  <c r="O292" i="7"/>
  <c r="O302" i="7" s="1"/>
  <c r="O426" i="7"/>
  <c r="O436" i="7" s="1"/>
  <c r="P292" i="7"/>
  <c r="P302" i="7" s="1"/>
  <c r="Q292" i="7"/>
  <c r="Q302" i="7" s="1"/>
  <c r="P426" i="7"/>
  <c r="P436" i="7" s="1"/>
  <c r="R292" i="7"/>
  <c r="R302" i="7" s="1"/>
  <c r="Q426" i="7"/>
  <c r="Q436" i="7" s="1"/>
  <c r="S292" i="7"/>
  <c r="S302" i="7" s="1"/>
  <c r="R426" i="7"/>
  <c r="R436" i="7" s="1"/>
  <c r="S426" i="7"/>
  <c r="S436" i="7" s="1"/>
  <c r="T292" i="7"/>
  <c r="T302" i="7" s="1"/>
  <c r="U292" i="7"/>
  <c r="U302" i="7" s="1"/>
  <c r="T426" i="7"/>
  <c r="T436" i="7" s="1"/>
  <c r="V292" i="7"/>
  <c r="V302" i="7" s="1"/>
  <c r="U426" i="7"/>
  <c r="U436" i="7" s="1"/>
  <c r="W292" i="7"/>
  <c r="W302" i="7" s="1"/>
  <c r="V426" i="7"/>
  <c r="V436" i="7" s="1"/>
  <c r="X292" i="7"/>
  <c r="X302" i="7" s="1"/>
  <c r="W426" i="7"/>
  <c r="W436" i="7" s="1"/>
  <c r="X426" i="7"/>
  <c r="X436" i="7" s="1"/>
  <c r="Y292" i="7"/>
  <c r="Y302" i="7" s="1"/>
  <c r="Z292" i="7"/>
  <c r="Z302" i="7" s="1"/>
  <c r="Y426" i="7"/>
  <c r="Y436" i="7" s="1"/>
  <c r="AA292" i="7"/>
  <c r="AA302" i="7" s="1"/>
  <c r="AB292" i="7"/>
  <c r="AB302" i="7" s="1"/>
  <c r="Z426" i="7"/>
  <c r="Z436" i="7" s="1"/>
  <c r="AC292" i="7"/>
  <c r="AC302" i="7" s="1"/>
  <c r="AA426" i="7"/>
  <c r="AA436" i="7" s="1"/>
  <c r="AB426" i="7"/>
  <c r="AB436" i="7" s="1"/>
  <c r="AC426" i="7"/>
  <c r="AC436" i="7" s="1"/>
  <c r="AD292" i="7"/>
  <c r="AD302" i="7" s="1"/>
  <c r="AE292" i="7"/>
  <c r="AE302" i="7" s="1"/>
  <c r="AD426" i="7"/>
  <c r="AD436" i="7" s="1"/>
  <c r="AF292" i="7"/>
  <c r="AF302" i="7" s="1"/>
  <c r="AE426" i="7"/>
  <c r="AE436" i="7" s="1"/>
  <c r="AG292" i="7"/>
  <c r="AG302" i="7" s="1"/>
  <c r="AF426" i="7"/>
  <c r="AF436" i="7" s="1"/>
  <c r="AG426" i="7"/>
  <c r="AG436" i="7" s="1"/>
  <c r="AH292" i="7"/>
  <c r="AH302" i="7" s="1"/>
  <c r="AI292" i="7"/>
  <c r="AI302" i="7" s="1"/>
  <c r="AH426" i="7"/>
  <c r="AH436" i="7" s="1"/>
  <c r="AJ292" i="7"/>
  <c r="AJ302" i="7" s="1"/>
  <c r="AI426" i="7"/>
  <c r="AI436" i="7" s="1"/>
  <c r="AJ426" i="7"/>
  <c r="AJ436" i="7" s="1"/>
  <c r="AK292" i="7"/>
  <c r="AK302" i="7" s="1"/>
  <c r="AK426" i="7"/>
  <c r="AK436" i="7" s="1"/>
  <c r="AL292" i="7"/>
  <c r="AL302" i="7" s="1"/>
  <c r="AL426" i="7"/>
  <c r="AL436" i="7" s="1"/>
  <c r="AM292" i="7"/>
  <c r="AM302" i="7" s="1"/>
  <c r="AM426" i="7"/>
  <c r="AM436" i="7" s="1"/>
  <c r="AN292" i="7"/>
  <c r="AN302" i="7" s="1"/>
  <c r="AO292" i="7"/>
  <c r="AO302" i="7" s="1"/>
  <c r="AN426" i="7"/>
  <c r="AN436" i="7" s="1"/>
  <c r="AM683" i="7"/>
  <c r="AM655" i="7" s="1"/>
  <c r="AM83" i="7" s="1"/>
  <c r="AP419" i="7"/>
  <c r="AP431" i="7" s="1"/>
  <c r="B431" i="7" s="1"/>
  <c r="AP297" i="7"/>
  <c r="B297" i="7" s="1"/>
  <c r="AP446" i="7"/>
  <c r="AP458" i="7" s="1"/>
  <c r="B458" i="7" s="1"/>
  <c r="AP324" i="7"/>
  <c r="AP472" i="7"/>
  <c r="AP484" i="7" s="1"/>
  <c r="B484" i="7" s="1"/>
  <c r="AP350" i="7"/>
  <c r="B350" i="7" s="1"/>
  <c r="AO478" i="7"/>
  <c r="AO488" i="7" s="1"/>
  <c r="AP344" i="7"/>
  <c r="AP416" i="7"/>
  <c r="AP428" i="7" s="1"/>
  <c r="B428" i="7" s="1"/>
  <c r="AP294" i="7"/>
  <c r="B294" i="7" s="1"/>
  <c r="C318" i="7"/>
  <c r="D318" i="7"/>
  <c r="D328" i="7" s="1"/>
  <c r="F318" i="7"/>
  <c r="F328" i="7" s="1"/>
  <c r="C452" i="7"/>
  <c r="D452" i="7"/>
  <c r="D462" i="7" s="1"/>
  <c r="E318" i="7"/>
  <c r="E328" i="7" s="1"/>
  <c r="F452" i="7"/>
  <c r="F462" i="7" s="1"/>
  <c r="G318" i="7"/>
  <c r="G328" i="7" s="1"/>
  <c r="H318" i="7"/>
  <c r="H328" i="7" s="1"/>
  <c r="G452" i="7"/>
  <c r="G462" i="7" s="1"/>
  <c r="E452" i="7"/>
  <c r="E462" i="7" s="1"/>
  <c r="I318" i="7"/>
  <c r="I328" i="7" s="1"/>
  <c r="H452" i="7"/>
  <c r="H462" i="7" s="1"/>
  <c r="I452" i="7"/>
  <c r="I462" i="7" s="1"/>
  <c r="J318" i="7"/>
  <c r="K318" i="7"/>
  <c r="K328" i="7" s="1"/>
  <c r="J452" i="7"/>
  <c r="J462" i="7" s="1"/>
  <c r="K452" i="7"/>
  <c r="K462" i="7" s="1"/>
  <c r="L318" i="7"/>
  <c r="L328" i="7" s="1"/>
  <c r="L452" i="7"/>
  <c r="L462" i="7" s="1"/>
  <c r="M318" i="7"/>
  <c r="M328" i="7" s="1"/>
  <c r="M452" i="7"/>
  <c r="M462" i="7" s="1"/>
  <c r="N318" i="7"/>
  <c r="N328" i="7" s="1"/>
  <c r="N452" i="7"/>
  <c r="N462" i="7" s="1"/>
  <c r="O318" i="7"/>
  <c r="O328" i="7" s="1"/>
  <c r="P318" i="7"/>
  <c r="P328" i="7" s="1"/>
  <c r="O452" i="7"/>
  <c r="O462" i="7" s="1"/>
  <c r="P452" i="7"/>
  <c r="P462" i="7" s="1"/>
  <c r="Q318" i="7"/>
  <c r="Q328" i="7" s="1"/>
  <c r="R318" i="7"/>
  <c r="R328" i="7" s="1"/>
  <c r="Q452" i="7"/>
  <c r="Q462" i="7" s="1"/>
  <c r="S318" i="7"/>
  <c r="S328" i="7" s="1"/>
  <c r="R452" i="7"/>
  <c r="R462" i="7" s="1"/>
  <c r="S452" i="7"/>
  <c r="S462" i="7" s="1"/>
  <c r="T318" i="7"/>
  <c r="T328" i="7" s="1"/>
  <c r="T452" i="7"/>
  <c r="T462" i="7" s="1"/>
  <c r="U318" i="7"/>
  <c r="U328" i="7" s="1"/>
  <c r="U452" i="7"/>
  <c r="U462" i="7" s="1"/>
  <c r="V318" i="7"/>
  <c r="V328" i="7" s="1"/>
  <c r="V452" i="7"/>
  <c r="V462" i="7" s="1"/>
  <c r="W318" i="7"/>
  <c r="W328" i="7" s="1"/>
  <c r="W452" i="7"/>
  <c r="W462" i="7" s="1"/>
  <c r="X318" i="7"/>
  <c r="X328" i="7" s="1"/>
  <c r="X452" i="7"/>
  <c r="X462" i="7" s="1"/>
  <c r="Y318" i="7"/>
  <c r="Y328" i="7" s="1"/>
  <c r="Y452" i="7"/>
  <c r="Y462" i="7" s="1"/>
  <c r="Z318" i="7"/>
  <c r="Z328" i="7" s="1"/>
  <c r="Z452" i="7"/>
  <c r="Z462" i="7" s="1"/>
  <c r="AA318" i="7"/>
  <c r="AA328" i="7" s="1"/>
  <c r="AB318" i="7"/>
  <c r="AB328" i="7" s="1"/>
  <c r="AA452" i="7"/>
  <c r="AA462" i="7" s="1"/>
  <c r="AC318" i="7"/>
  <c r="AC328" i="7" s="1"/>
  <c r="AB452" i="7"/>
  <c r="AB462" i="7" s="1"/>
  <c r="AC452" i="7"/>
  <c r="AC462" i="7" s="1"/>
  <c r="AD318" i="7"/>
  <c r="AD328" i="7" s="1"/>
  <c r="AE318" i="7"/>
  <c r="AE328" i="7" s="1"/>
  <c r="AD452" i="7"/>
  <c r="AD462" i="7" s="1"/>
  <c r="AF318" i="7"/>
  <c r="AF328" i="7" s="1"/>
  <c r="AE452" i="7"/>
  <c r="AE462" i="7" s="1"/>
  <c r="AG318" i="7"/>
  <c r="AG328" i="7" s="1"/>
  <c r="AF452" i="7"/>
  <c r="AF462" i="7" s="1"/>
  <c r="AG452" i="7"/>
  <c r="AG462" i="7" s="1"/>
  <c r="AH318" i="7"/>
  <c r="AH328" i="7" s="1"/>
  <c r="AH452" i="7"/>
  <c r="AH462" i="7" s="1"/>
  <c r="AI318" i="7"/>
  <c r="AI328" i="7" s="1"/>
  <c r="AJ318" i="7"/>
  <c r="AJ328" i="7" s="1"/>
  <c r="AI452" i="7"/>
  <c r="AI462" i="7" s="1"/>
  <c r="AK318" i="7"/>
  <c r="AK328" i="7" s="1"/>
  <c r="AJ452" i="7"/>
  <c r="AJ462" i="7" s="1"/>
  <c r="AK452" i="7"/>
  <c r="AK462" i="7" s="1"/>
  <c r="AL318" i="7"/>
  <c r="AL328" i="7" s="1"/>
  <c r="AM318" i="7"/>
  <c r="AM328" i="7" s="1"/>
  <c r="AL452" i="7"/>
  <c r="AL462" i="7" s="1"/>
  <c r="AM452" i="7"/>
  <c r="AM462" i="7" s="1"/>
  <c r="AN318" i="7"/>
  <c r="AN328" i="7" s="1"/>
  <c r="AO318" i="7"/>
  <c r="AO328" i="7" s="1"/>
  <c r="AN452" i="7"/>
  <c r="AN462" i="7" s="1"/>
  <c r="AP478" i="7"/>
  <c r="AP475" i="7"/>
  <c r="AP487" i="7" s="1"/>
  <c r="B487" i="7" s="1"/>
  <c r="AP353" i="7"/>
  <c r="B353" i="7" s="1"/>
  <c r="AP474" i="7"/>
  <c r="AP486" i="7" s="1"/>
  <c r="B486" i="7" s="1"/>
  <c r="AP352" i="7"/>
  <c r="B352" i="7" s="1"/>
  <c r="AP292" i="7"/>
  <c r="AP467" i="7"/>
  <c r="AP479" i="7" s="1"/>
  <c r="B479" i="7" s="1"/>
  <c r="AP345" i="7"/>
  <c r="B345" i="7" s="1"/>
  <c r="AP418" i="7"/>
  <c r="AP430" i="7" s="1"/>
  <c r="B430" i="7" s="1"/>
  <c r="AP296" i="7"/>
  <c r="B296" i="7" s="1"/>
  <c r="AP470" i="7"/>
  <c r="AP482" i="7" s="1"/>
  <c r="B482" i="7" s="1"/>
  <c r="AP348" i="7"/>
  <c r="B348" i="7" s="1"/>
  <c r="AO452" i="7"/>
  <c r="AO462" i="7" s="1"/>
  <c r="AP421" i="7"/>
  <c r="AP433" i="7" s="1"/>
  <c r="B433" i="7" s="1"/>
  <c r="AP299" i="7"/>
  <c r="B299" i="7" s="1"/>
  <c r="AP442" i="7"/>
  <c r="AP454" i="7" s="1"/>
  <c r="B454" i="7" s="1"/>
  <c r="AP320" i="7"/>
  <c r="B320" i="7" s="1"/>
  <c r="AP420" i="7"/>
  <c r="AP432" i="7" s="1"/>
  <c r="B432" i="7" s="1"/>
  <c r="AP298" i="7"/>
  <c r="AO426" i="7"/>
  <c r="AO436" i="7" s="1"/>
  <c r="AO683" i="7"/>
  <c r="AO655" i="7" s="1"/>
  <c r="AO83" i="7" s="1"/>
  <c r="AO99" i="7"/>
  <c r="AO100" i="7" s="1"/>
  <c r="Q81" i="7"/>
  <c r="T81" i="7"/>
  <c r="P81" i="7"/>
  <c r="S81" i="7"/>
  <c r="R81" i="7"/>
  <c r="AP447" i="7"/>
  <c r="AP459" i="7" s="1"/>
  <c r="B459" i="7" s="1"/>
  <c r="AP422" i="7"/>
  <c r="AP434" i="7" s="1"/>
  <c r="B434" i="7" s="1"/>
  <c r="AP417" i="7"/>
  <c r="AP683" i="7"/>
  <c r="AP655" i="7" s="1"/>
  <c r="AP83" i="7" s="1"/>
  <c r="AJ683" i="7"/>
  <c r="AJ655" i="7" s="1"/>
  <c r="AJ83" i="7" s="1"/>
  <c r="AH683" i="7"/>
  <c r="AH655" i="7" s="1"/>
  <c r="AH83" i="7" s="1"/>
  <c r="AK683" i="7"/>
  <c r="AK655" i="7" s="1"/>
  <c r="AK83" i="7" s="1"/>
  <c r="AL683" i="7"/>
  <c r="AL655" i="7" s="1"/>
  <c r="AL83" i="7" s="1"/>
  <c r="AG683" i="7"/>
  <c r="AG655" i="7" s="1"/>
  <c r="AG83" i="7" s="1"/>
  <c r="AA683" i="7"/>
  <c r="AA655" i="7" s="1"/>
  <c r="AA83" i="7" s="1"/>
  <c r="AN683" i="7"/>
  <c r="AN655" i="7" s="1"/>
  <c r="AN83" i="7" s="1"/>
  <c r="AI683" i="7"/>
  <c r="AI655" i="7" s="1"/>
  <c r="AI83" i="7" s="1"/>
  <c r="AP468" i="7"/>
  <c r="AF683" i="7"/>
  <c r="AF655" i="7" s="1"/>
  <c r="AF83" i="7" s="1"/>
  <c r="AC683" i="7"/>
  <c r="AC655" i="7" s="1"/>
  <c r="AC83" i="7" s="1"/>
  <c r="Z683" i="7"/>
  <c r="Z655" i="7" s="1"/>
  <c r="Z83" i="7" s="1"/>
  <c r="W683" i="7"/>
  <c r="W655" i="7" s="1"/>
  <c r="W83" i="7" s="1"/>
  <c r="AP445" i="7"/>
  <c r="AP441" i="7"/>
  <c r="AP473" i="7"/>
  <c r="X683" i="7"/>
  <c r="X655" i="7" s="1"/>
  <c r="X83" i="7" s="1"/>
  <c r="AD683" i="7"/>
  <c r="AD655" i="7" s="1"/>
  <c r="AD83" i="7" s="1"/>
  <c r="AP415" i="7"/>
  <c r="AB683" i="7"/>
  <c r="AB655" i="7" s="1"/>
  <c r="AB83" i="7" s="1"/>
  <c r="B347" i="7"/>
  <c r="AP444" i="7"/>
  <c r="AE683" i="7"/>
  <c r="AE655" i="7" s="1"/>
  <c r="AE83" i="7" s="1"/>
  <c r="Y683" i="7"/>
  <c r="Y655" i="7" s="1"/>
  <c r="Y83" i="7" s="1"/>
  <c r="O81" i="7"/>
  <c r="B678" i="7"/>
  <c r="B610" i="7"/>
  <c r="B677" i="7"/>
  <c r="B682" i="7"/>
  <c r="B681" i="7"/>
  <c r="B675" i="7"/>
  <c r="B680" i="7"/>
  <c r="B676" i="7"/>
  <c r="B679" i="7"/>
  <c r="B674" i="7"/>
  <c r="B611" i="7"/>
  <c r="B642" i="7"/>
  <c r="B643" i="7"/>
  <c r="AP81" i="7"/>
  <c r="B612" i="7"/>
  <c r="D673" i="7"/>
  <c r="D683" i="7" s="1"/>
  <c r="D655" i="7" s="1"/>
  <c r="D83" i="7" s="1"/>
  <c r="C673" i="7"/>
  <c r="E673" i="7"/>
  <c r="E683" i="7" s="1"/>
  <c r="E655" i="7" s="1"/>
  <c r="E83" i="7" s="1"/>
  <c r="F673" i="7"/>
  <c r="F683" i="7" s="1"/>
  <c r="F655" i="7" s="1"/>
  <c r="F83" i="7" s="1"/>
  <c r="G673" i="7"/>
  <c r="G683" i="7" s="1"/>
  <c r="G655" i="7" s="1"/>
  <c r="G83" i="7" s="1"/>
  <c r="H673" i="7"/>
  <c r="H683" i="7" s="1"/>
  <c r="H655" i="7" s="1"/>
  <c r="H83" i="7" s="1"/>
  <c r="I673" i="7"/>
  <c r="I683" i="7" s="1"/>
  <c r="I655" i="7" s="1"/>
  <c r="I83" i="7" s="1"/>
  <c r="J673" i="7"/>
  <c r="J683" i="7" s="1"/>
  <c r="J655" i="7" s="1"/>
  <c r="J83" i="7" s="1"/>
  <c r="K673" i="7"/>
  <c r="K683" i="7" s="1"/>
  <c r="K655" i="7" s="1"/>
  <c r="K83" i="7" s="1"/>
  <c r="L673" i="7"/>
  <c r="L683" i="7" s="1"/>
  <c r="L655" i="7" s="1"/>
  <c r="L83" i="7" s="1"/>
  <c r="M673" i="7"/>
  <c r="M683" i="7" s="1"/>
  <c r="M655" i="7" s="1"/>
  <c r="M83" i="7" s="1"/>
  <c r="N673" i="7"/>
  <c r="N683" i="7" s="1"/>
  <c r="N655" i="7" s="1"/>
  <c r="N83" i="7" s="1"/>
  <c r="O673" i="7"/>
  <c r="O683" i="7" s="1"/>
  <c r="O655" i="7" s="1"/>
  <c r="O83" i="7" s="1"/>
  <c r="P673" i="7"/>
  <c r="P683" i="7" s="1"/>
  <c r="P655" i="7" s="1"/>
  <c r="P83" i="7" s="1"/>
  <c r="Q673" i="7"/>
  <c r="Q683" i="7" s="1"/>
  <c r="Q655" i="7" s="1"/>
  <c r="Q83" i="7" s="1"/>
  <c r="R673" i="7"/>
  <c r="R683" i="7" s="1"/>
  <c r="R655" i="7" s="1"/>
  <c r="R83" i="7" s="1"/>
  <c r="S673" i="7"/>
  <c r="S683" i="7" s="1"/>
  <c r="S655" i="7" s="1"/>
  <c r="S83" i="7" s="1"/>
  <c r="T673" i="7"/>
  <c r="T683" i="7" s="1"/>
  <c r="T655" i="7" s="1"/>
  <c r="T83" i="7" s="1"/>
  <c r="U673" i="7"/>
  <c r="U683" i="7" s="1"/>
  <c r="U655" i="7" s="1"/>
  <c r="U83" i="7" s="1"/>
  <c r="V673" i="7"/>
  <c r="V683" i="7" s="1"/>
  <c r="V655" i="7" s="1"/>
  <c r="V83" i="7" s="1"/>
  <c r="I488" i="7"/>
  <c r="O354" i="7"/>
  <c r="L488" i="7"/>
  <c r="R354" i="7"/>
  <c r="V354" i="7"/>
  <c r="AD354" i="7"/>
  <c r="AP651" i="7"/>
  <c r="AP623" i="7" s="1"/>
  <c r="AP82" i="7" s="1"/>
  <c r="B346" i="7"/>
  <c r="B300" i="7"/>
  <c r="AP89" i="7"/>
  <c r="B327" i="7"/>
  <c r="B461" i="7"/>
  <c r="B325" i="7"/>
  <c r="B319" i="7"/>
  <c r="D641" i="7"/>
  <c r="D651" i="7" s="1"/>
  <c r="D623" i="7" s="1"/>
  <c r="D82" i="7" s="1"/>
  <c r="C641" i="7"/>
  <c r="E641" i="7"/>
  <c r="E651" i="7" s="1"/>
  <c r="E623" i="7" s="1"/>
  <c r="E82" i="7" s="1"/>
  <c r="F641" i="7"/>
  <c r="F651" i="7" s="1"/>
  <c r="F623" i="7" s="1"/>
  <c r="F82" i="7" s="1"/>
  <c r="G641" i="7"/>
  <c r="G651" i="7" s="1"/>
  <c r="G623" i="7" s="1"/>
  <c r="G82" i="7" s="1"/>
  <c r="H641" i="7"/>
  <c r="H651" i="7" s="1"/>
  <c r="H623" i="7" s="1"/>
  <c r="H82" i="7" s="1"/>
  <c r="I641" i="7"/>
  <c r="I651" i="7" s="1"/>
  <c r="I623" i="7" s="1"/>
  <c r="I82" i="7" s="1"/>
  <c r="J641" i="7"/>
  <c r="J651" i="7" s="1"/>
  <c r="J623" i="7" s="1"/>
  <c r="J82" i="7" s="1"/>
  <c r="K641" i="7"/>
  <c r="K651" i="7" s="1"/>
  <c r="K623" i="7" s="1"/>
  <c r="K82" i="7" s="1"/>
  <c r="L641" i="7"/>
  <c r="L651" i="7" s="1"/>
  <c r="L623" i="7" s="1"/>
  <c r="L82" i="7" s="1"/>
  <c r="M641" i="7"/>
  <c r="M651" i="7" s="1"/>
  <c r="M623" i="7" s="1"/>
  <c r="N641" i="7"/>
  <c r="N651" i="7" s="1"/>
  <c r="N623" i="7" s="1"/>
  <c r="O641" i="7"/>
  <c r="O651" i="7" s="1"/>
  <c r="O623" i="7" s="1"/>
  <c r="P641" i="7"/>
  <c r="P651" i="7" s="1"/>
  <c r="P623" i="7" s="1"/>
  <c r="Q641" i="7"/>
  <c r="Q651" i="7" s="1"/>
  <c r="Q623" i="7" s="1"/>
  <c r="J328" i="7"/>
  <c r="D609" i="7"/>
  <c r="D619" i="7" s="1"/>
  <c r="D591" i="7" s="1"/>
  <c r="C609" i="7"/>
  <c r="E609" i="7"/>
  <c r="E619" i="7" s="1"/>
  <c r="E591" i="7" s="1"/>
  <c r="F609" i="7"/>
  <c r="F619" i="7" s="1"/>
  <c r="F591" i="7" s="1"/>
  <c r="G609" i="7"/>
  <c r="G619" i="7" s="1"/>
  <c r="G591" i="7" s="1"/>
  <c r="H609" i="7"/>
  <c r="H619" i="7" s="1"/>
  <c r="H591" i="7" s="1"/>
  <c r="I609" i="7"/>
  <c r="I619" i="7" s="1"/>
  <c r="I591" i="7" s="1"/>
  <c r="J609" i="7"/>
  <c r="J619" i="7" s="1"/>
  <c r="J591" i="7" s="1"/>
  <c r="K609" i="7"/>
  <c r="K619" i="7" s="1"/>
  <c r="K591" i="7" s="1"/>
  <c r="L609" i="7"/>
  <c r="L619" i="7" s="1"/>
  <c r="L591" i="7" s="1"/>
  <c r="M609" i="7"/>
  <c r="M619" i="7" s="1"/>
  <c r="M591" i="7" s="1"/>
  <c r="N609" i="7"/>
  <c r="N619" i="7" s="1"/>
  <c r="N591" i="7" s="1"/>
  <c r="B322" i="7"/>
  <c r="B351" i="7"/>
  <c r="B483" i="7"/>
  <c r="B323" i="7"/>
  <c r="B295" i="7"/>
  <c r="B293" i="7"/>
  <c r="AP456" i="7" l="1"/>
  <c r="B456" i="7" s="1"/>
  <c r="AP457" i="7"/>
  <c r="B457" i="7" s="1"/>
  <c r="AP429" i="7"/>
  <c r="B429" i="7" s="1"/>
  <c r="AP485" i="7"/>
  <c r="B485" i="7" s="1"/>
  <c r="AP480" i="7"/>
  <c r="B480" i="7" s="1"/>
  <c r="AP453" i="7"/>
  <c r="B453" i="7" s="1"/>
  <c r="AP427" i="7"/>
  <c r="B427" i="7" s="1"/>
  <c r="AP99" i="7"/>
  <c r="AP100" i="7" s="1"/>
  <c r="AP328" i="7"/>
  <c r="AP354" i="7"/>
  <c r="B324" i="7"/>
  <c r="AP302" i="7"/>
  <c r="B298" i="7"/>
  <c r="N81" i="7"/>
  <c r="M81" i="7"/>
  <c r="P82" i="7"/>
  <c r="N82" i="7"/>
  <c r="Q82" i="7"/>
  <c r="O82" i="7"/>
  <c r="M82" i="7"/>
  <c r="K81" i="7"/>
  <c r="I81" i="7"/>
  <c r="G81" i="7"/>
  <c r="E81" i="7"/>
  <c r="D81" i="7"/>
  <c r="L81" i="7"/>
  <c r="J81" i="7"/>
  <c r="H81" i="7"/>
  <c r="F81" i="7"/>
  <c r="B609" i="7"/>
  <c r="C619" i="7"/>
  <c r="C591" i="7" s="1"/>
  <c r="B452" i="7"/>
  <c r="C462" i="7"/>
  <c r="B641" i="7"/>
  <c r="C651" i="7"/>
  <c r="C623" i="7" s="1"/>
  <c r="C683" i="7"/>
  <c r="C655" i="7" s="1"/>
  <c r="B673" i="7"/>
  <c r="C302" i="7"/>
  <c r="B292" i="7"/>
  <c r="C436" i="7"/>
  <c r="B426" i="7"/>
  <c r="C328" i="7"/>
  <c r="B318" i="7"/>
  <c r="C354" i="7"/>
  <c r="B344" i="7"/>
  <c r="B478" i="7"/>
  <c r="C488" i="7"/>
  <c r="AP462" i="7" l="1"/>
  <c r="AP436" i="7"/>
  <c r="AP488" i="7"/>
  <c r="C83" i="7"/>
  <c r="C657" i="7"/>
  <c r="D654" i="7" s="1"/>
  <c r="D657" i="7" s="1"/>
  <c r="E654" i="7" s="1"/>
  <c r="E657" i="7" s="1"/>
  <c r="F654" i="7" s="1"/>
  <c r="F657" i="7" s="1"/>
  <c r="G654" i="7" s="1"/>
  <c r="G657" i="7" s="1"/>
  <c r="H654" i="7" s="1"/>
  <c r="H657" i="7" s="1"/>
  <c r="I654" i="7" s="1"/>
  <c r="I657" i="7" s="1"/>
  <c r="J654" i="7" s="1"/>
  <c r="J657" i="7" s="1"/>
  <c r="K654" i="7" s="1"/>
  <c r="K657" i="7" s="1"/>
  <c r="L654" i="7" s="1"/>
  <c r="L657" i="7" s="1"/>
  <c r="M654" i="7" s="1"/>
  <c r="M657" i="7" s="1"/>
  <c r="N654" i="7" s="1"/>
  <c r="N657" i="7" s="1"/>
  <c r="O654" i="7" s="1"/>
  <c r="O657" i="7" s="1"/>
  <c r="P654" i="7" s="1"/>
  <c r="P657" i="7" s="1"/>
  <c r="Q654" i="7" s="1"/>
  <c r="Q657" i="7" s="1"/>
  <c r="R654" i="7" s="1"/>
  <c r="R657" i="7" s="1"/>
  <c r="S654" i="7" s="1"/>
  <c r="S657" i="7" s="1"/>
  <c r="T654" i="7" s="1"/>
  <c r="T657" i="7" s="1"/>
  <c r="U654" i="7" s="1"/>
  <c r="U657" i="7" s="1"/>
  <c r="V654" i="7" s="1"/>
  <c r="V657" i="7" s="1"/>
  <c r="W654" i="7" s="1"/>
  <c r="W657" i="7" s="1"/>
  <c r="X654" i="7" s="1"/>
  <c r="X657" i="7" s="1"/>
  <c r="Y654" i="7" s="1"/>
  <c r="Y657" i="7" s="1"/>
  <c r="Z654" i="7" s="1"/>
  <c r="Z657" i="7" s="1"/>
  <c r="AA654" i="7" s="1"/>
  <c r="AA657" i="7" s="1"/>
  <c r="AB654" i="7" s="1"/>
  <c r="AB657" i="7" s="1"/>
  <c r="AC654" i="7" s="1"/>
  <c r="AC657" i="7" s="1"/>
  <c r="AD654" i="7" s="1"/>
  <c r="AD657" i="7" s="1"/>
  <c r="AE654" i="7" s="1"/>
  <c r="AE657" i="7" s="1"/>
  <c r="AF654" i="7" s="1"/>
  <c r="AF657" i="7" s="1"/>
  <c r="AG654" i="7" s="1"/>
  <c r="AG657" i="7" s="1"/>
  <c r="AH654" i="7" s="1"/>
  <c r="AH657" i="7" s="1"/>
  <c r="AI654" i="7" s="1"/>
  <c r="AI657" i="7" s="1"/>
  <c r="AJ654" i="7" s="1"/>
  <c r="AJ657" i="7" s="1"/>
  <c r="AK654" i="7" s="1"/>
  <c r="AK657" i="7" s="1"/>
  <c r="AL654" i="7" s="1"/>
  <c r="AL657" i="7" s="1"/>
  <c r="AM654" i="7" s="1"/>
  <c r="AM657" i="7" s="1"/>
  <c r="AN654" i="7" s="1"/>
  <c r="AN657" i="7" s="1"/>
  <c r="AO654" i="7" s="1"/>
  <c r="AO657" i="7" s="1"/>
  <c r="AP654" i="7" s="1"/>
  <c r="AP657" i="7" s="1"/>
  <c r="C82" i="7"/>
  <c r="C625" i="7"/>
  <c r="D622" i="7" s="1"/>
  <c r="D625" i="7" s="1"/>
  <c r="E622" i="7" s="1"/>
  <c r="E625" i="7" s="1"/>
  <c r="F622" i="7" s="1"/>
  <c r="F625" i="7" s="1"/>
  <c r="G622" i="7" s="1"/>
  <c r="G625" i="7" s="1"/>
  <c r="H622" i="7" s="1"/>
  <c r="H625" i="7" s="1"/>
  <c r="I622" i="7" s="1"/>
  <c r="I625" i="7" s="1"/>
  <c r="J622" i="7" s="1"/>
  <c r="J625" i="7" s="1"/>
  <c r="K622" i="7" s="1"/>
  <c r="K625" i="7" s="1"/>
  <c r="L622" i="7" s="1"/>
  <c r="L625" i="7" s="1"/>
  <c r="M622" i="7" s="1"/>
  <c r="M625" i="7" s="1"/>
  <c r="N622" i="7" s="1"/>
  <c r="N625" i="7" s="1"/>
  <c r="O622" i="7" s="1"/>
  <c r="O625" i="7" s="1"/>
  <c r="P622" i="7" s="1"/>
  <c r="P625" i="7" s="1"/>
  <c r="Q622" i="7" s="1"/>
  <c r="Q625" i="7" s="1"/>
  <c r="R622" i="7" s="1"/>
  <c r="R625" i="7" s="1"/>
  <c r="S622" i="7" s="1"/>
  <c r="S625" i="7" s="1"/>
  <c r="T622" i="7" s="1"/>
  <c r="T625" i="7" s="1"/>
  <c r="U622" i="7" s="1"/>
  <c r="U625" i="7" s="1"/>
  <c r="V622" i="7" s="1"/>
  <c r="V625" i="7" s="1"/>
  <c r="W622" i="7" s="1"/>
  <c r="W625" i="7" s="1"/>
  <c r="X622" i="7" s="1"/>
  <c r="X625" i="7" s="1"/>
  <c r="Y622" i="7" s="1"/>
  <c r="Y625" i="7" s="1"/>
  <c r="Z622" i="7" s="1"/>
  <c r="Z625" i="7" s="1"/>
  <c r="AA622" i="7" s="1"/>
  <c r="AA625" i="7" s="1"/>
  <c r="AB622" i="7" s="1"/>
  <c r="AB625" i="7" s="1"/>
  <c r="AC622" i="7" s="1"/>
  <c r="AC625" i="7" s="1"/>
  <c r="AD622" i="7" s="1"/>
  <c r="AD625" i="7" s="1"/>
  <c r="AE622" i="7" s="1"/>
  <c r="AE625" i="7" s="1"/>
  <c r="AF622" i="7" s="1"/>
  <c r="AF625" i="7" s="1"/>
  <c r="AG622" i="7" s="1"/>
  <c r="AG625" i="7" s="1"/>
  <c r="AH622" i="7" s="1"/>
  <c r="AH625" i="7" s="1"/>
  <c r="AI622" i="7" s="1"/>
  <c r="AI625" i="7" s="1"/>
  <c r="AJ622" i="7" s="1"/>
  <c r="AJ625" i="7" s="1"/>
  <c r="AK622" i="7" s="1"/>
  <c r="AK625" i="7" s="1"/>
  <c r="AL622" i="7" s="1"/>
  <c r="AL625" i="7" s="1"/>
  <c r="AM622" i="7" s="1"/>
  <c r="AM625" i="7" s="1"/>
  <c r="AN622" i="7" s="1"/>
  <c r="AN625" i="7" s="1"/>
  <c r="AO622" i="7" s="1"/>
  <c r="AO625" i="7" s="1"/>
  <c r="AP622" i="7" s="1"/>
  <c r="AP625" i="7" s="1"/>
  <c r="C81" i="7"/>
  <c r="C593" i="7"/>
  <c r="D590" i="7" s="1"/>
  <c r="D593" i="7" s="1"/>
  <c r="E590" i="7" s="1"/>
  <c r="E593" i="7" s="1"/>
  <c r="F590" i="7" s="1"/>
  <c r="F593" i="7" s="1"/>
  <c r="G590" i="7" s="1"/>
  <c r="G593" i="7" s="1"/>
  <c r="H590" i="7" s="1"/>
  <c r="H593" i="7" s="1"/>
  <c r="I590" i="7" s="1"/>
  <c r="I593" i="7" s="1"/>
  <c r="J590" i="7" s="1"/>
  <c r="J593" i="7" s="1"/>
  <c r="K590" i="7" s="1"/>
  <c r="K593" i="7" s="1"/>
  <c r="L590" i="7" s="1"/>
  <c r="L593" i="7" s="1"/>
  <c r="M590" i="7" l="1"/>
  <c r="M593" i="7" s="1"/>
  <c r="N590" i="7" l="1"/>
  <c r="N593" i="7" s="1"/>
  <c r="AO540" i="7" l="1"/>
  <c r="AO541" i="7" s="1"/>
  <c r="AO26" i="7" s="1"/>
  <c r="AO536" i="7"/>
  <c r="AO537" i="7" s="1"/>
  <c r="AO501" i="7"/>
  <c r="AO502" i="7" s="1"/>
  <c r="AO115" i="7" s="1"/>
  <c r="AO532" i="7"/>
  <c r="AO533" i="7" s="1"/>
  <c r="AO528" i="7"/>
  <c r="AO529" i="7" s="1"/>
  <c r="AO495" i="7"/>
  <c r="AO496" i="7" s="1"/>
  <c r="AO114" i="7" s="1"/>
  <c r="AO41" i="7"/>
  <c r="AO43" i="7" s="1"/>
  <c r="AN536" i="7"/>
  <c r="AN537" i="7" s="1"/>
  <c r="AN501" i="7"/>
  <c r="AN502" i="7" s="1"/>
  <c r="AN115" i="7" s="1"/>
  <c r="AN540" i="7"/>
  <c r="AN541" i="7" s="1"/>
  <c r="AN26" i="7" s="1"/>
  <c r="AN528" i="7"/>
  <c r="AN529" i="7" s="1"/>
  <c r="AN495" i="7"/>
  <c r="AN496" i="7" s="1"/>
  <c r="AN114" i="7" s="1"/>
  <c r="AN532" i="7"/>
  <c r="AN533" i="7" s="1"/>
  <c r="AN41" i="7"/>
  <c r="AN43" i="7" s="1"/>
  <c r="AM532" i="7"/>
  <c r="AM533" i="7" s="1"/>
  <c r="AM528" i="7"/>
  <c r="AM529" i="7" s="1"/>
  <c r="AM495" i="7"/>
  <c r="AM496" i="7" s="1"/>
  <c r="AM114" i="7" s="1"/>
  <c r="AM41" i="7"/>
  <c r="AM43" i="7" s="1"/>
  <c r="AM540" i="7"/>
  <c r="AM541" i="7" s="1"/>
  <c r="AM26" i="7" s="1"/>
  <c r="AM536" i="7"/>
  <c r="AM537" i="7" s="1"/>
  <c r="AM501" i="7"/>
  <c r="AM502" i="7" s="1"/>
  <c r="AM115" i="7" s="1"/>
  <c r="AL536" i="7"/>
  <c r="AL537" i="7" s="1"/>
  <c r="AL501" i="7"/>
  <c r="AL502" i="7" s="1"/>
  <c r="AL115" i="7" s="1"/>
  <c r="AL540" i="7"/>
  <c r="AL541" i="7" s="1"/>
  <c r="AL26" i="7" s="1"/>
  <c r="AL528" i="7"/>
  <c r="AL529" i="7" s="1"/>
  <c r="AL495" i="7"/>
  <c r="AL496" i="7" s="1"/>
  <c r="AL114" i="7" s="1"/>
  <c r="AL532" i="7"/>
  <c r="AL533" i="7" s="1"/>
  <c r="AL41" i="7"/>
  <c r="AL43" i="7" s="1"/>
  <c r="AK540" i="7"/>
  <c r="AK541" i="7" s="1"/>
  <c r="AK26" i="7" s="1"/>
  <c r="AK536" i="7"/>
  <c r="AK537" i="7" s="1"/>
  <c r="AK532" i="7"/>
  <c r="AK533" i="7" s="1"/>
  <c r="AK528" i="7"/>
  <c r="AK529" i="7" s="1"/>
  <c r="AK495" i="7"/>
  <c r="AK496" i="7" s="1"/>
  <c r="AK114" i="7" s="1"/>
  <c r="AK41" i="7"/>
  <c r="AK43" i="7" s="1"/>
  <c r="AK501" i="7"/>
  <c r="AK502" i="7" s="1"/>
  <c r="AK115" i="7" s="1"/>
  <c r="AJ528" i="7"/>
  <c r="AJ529" i="7" s="1"/>
  <c r="AJ495" i="7"/>
  <c r="AJ496" i="7" s="1"/>
  <c r="AJ114" i="7" s="1"/>
  <c r="AJ532" i="7"/>
  <c r="AJ533" i="7" s="1"/>
  <c r="AJ41" i="7"/>
  <c r="AJ43" i="7" s="1"/>
  <c r="AJ536" i="7"/>
  <c r="AJ537" i="7" s="1"/>
  <c r="AJ501" i="7"/>
  <c r="AJ502" i="7" s="1"/>
  <c r="AJ115" i="7" s="1"/>
  <c r="AJ540" i="7"/>
  <c r="AJ541" i="7" s="1"/>
  <c r="AJ26" i="7" s="1"/>
  <c r="AH528" i="7"/>
  <c r="AH529" i="7" s="1"/>
  <c r="AH495" i="7"/>
  <c r="AH496" i="7" s="1"/>
  <c r="AH114" i="7" s="1"/>
  <c r="AH532" i="7"/>
  <c r="AH533" i="7" s="1"/>
  <c r="AH41" i="7"/>
  <c r="AH43" i="7" s="1"/>
  <c r="AH536" i="7"/>
  <c r="AH537" i="7" s="1"/>
  <c r="AH501" i="7"/>
  <c r="AH502" i="7" s="1"/>
  <c r="AH115" i="7" s="1"/>
  <c r="AH540" i="7"/>
  <c r="AH541" i="7" s="1"/>
  <c r="AH26" i="7" s="1"/>
  <c r="AG532" i="7"/>
  <c r="AG533" i="7" s="1"/>
  <c r="AG528" i="7"/>
  <c r="AG529" i="7" s="1"/>
  <c r="AG495" i="7"/>
  <c r="AG496" i="7" s="1"/>
  <c r="AG114" i="7" s="1"/>
  <c r="AG41" i="7"/>
  <c r="AG43" i="7" s="1"/>
  <c r="AG540" i="7"/>
  <c r="AG541" i="7" s="1"/>
  <c r="AG26" i="7" s="1"/>
  <c r="AG536" i="7"/>
  <c r="AG537" i="7" s="1"/>
  <c r="AG501" i="7"/>
  <c r="AG502" i="7" s="1"/>
  <c r="AG115" i="7" s="1"/>
  <c r="AP536" i="7"/>
  <c r="AP537" i="7" s="1"/>
  <c r="AP501" i="7"/>
  <c r="AP502" i="7" s="1"/>
  <c r="AP115" i="7" s="1"/>
  <c r="AP540" i="7"/>
  <c r="AP541" i="7" s="1"/>
  <c r="AP26" i="7" s="1"/>
  <c r="AP528" i="7"/>
  <c r="AP529" i="7" s="1"/>
  <c r="AP495" i="7"/>
  <c r="AP496" i="7" s="1"/>
  <c r="AP114" i="7" s="1"/>
  <c r="AP532" i="7"/>
  <c r="AP533" i="7" s="1"/>
  <c r="AP41" i="7"/>
  <c r="AP43" i="7" s="1"/>
  <c r="AI532" i="7"/>
  <c r="AI533" i="7" s="1"/>
  <c r="AI495" i="7"/>
  <c r="AI496" i="7" s="1"/>
  <c r="AI114" i="7" s="1"/>
  <c r="AI540" i="7"/>
  <c r="AI541" i="7" s="1"/>
  <c r="AI26" i="7" s="1"/>
  <c r="AI536" i="7"/>
  <c r="AI537" i="7" s="1"/>
  <c r="AI501" i="7"/>
  <c r="AI502" i="7" s="1"/>
  <c r="AI115" i="7" s="1"/>
  <c r="AI528" i="7"/>
  <c r="AI529" i="7" s="1"/>
  <c r="AI41" i="7"/>
  <c r="AI43" i="7" s="1"/>
  <c r="C528" i="7"/>
  <c r="C529" i="7" s="1"/>
  <c r="C41" i="7"/>
  <c r="C43" i="7" s="1"/>
  <c r="C50" i="7" s="1"/>
  <c r="C536" i="7"/>
  <c r="C537" i="7" s="1"/>
  <c r="C134" i="7"/>
  <c r="C532" i="7"/>
  <c r="C533" i="7" s="1"/>
  <c r="C495" i="7"/>
  <c r="C496" i="7" s="1"/>
  <c r="C114" i="7" s="1"/>
  <c r="C540" i="7"/>
  <c r="C541" i="7" s="1"/>
  <c r="C26" i="7" s="1"/>
  <c r="C27" i="7" s="1"/>
  <c r="C29" i="7" s="1"/>
  <c r="C501" i="7"/>
  <c r="C502" i="7" s="1"/>
  <c r="C115" i="7" s="1"/>
  <c r="G540" i="7"/>
  <c r="G541" i="7" s="1"/>
  <c r="G26" i="7" s="1"/>
  <c r="G501" i="7"/>
  <c r="G502" i="7" s="1"/>
  <c r="G115" i="7" s="1"/>
  <c r="G528" i="7"/>
  <c r="G529" i="7" s="1"/>
  <c r="G41" i="7"/>
  <c r="G43" i="7" s="1"/>
  <c r="G536" i="7"/>
  <c r="G537" i="7" s="1"/>
  <c r="G134" i="7"/>
  <c r="G532" i="7"/>
  <c r="G533" i="7" s="1"/>
  <c r="G495" i="7"/>
  <c r="G496" i="7" s="1"/>
  <c r="G114" i="7" s="1"/>
  <c r="K540" i="7"/>
  <c r="K541" i="7" s="1"/>
  <c r="K26" i="7" s="1"/>
  <c r="K501" i="7"/>
  <c r="K502" i="7" s="1"/>
  <c r="K115" i="7" s="1"/>
  <c r="K495" i="7"/>
  <c r="K496" i="7" s="1"/>
  <c r="K114" i="7" s="1"/>
  <c r="K528" i="7"/>
  <c r="K529" i="7" s="1"/>
  <c r="K536" i="7"/>
  <c r="K537" i="7" s="1"/>
  <c r="K134" i="7"/>
  <c r="K532" i="7"/>
  <c r="K533" i="7" s="1"/>
  <c r="K41" i="7"/>
  <c r="K43" i="7" s="1"/>
  <c r="O540" i="7"/>
  <c r="O541" i="7" s="1"/>
  <c r="O26" i="7" s="1"/>
  <c r="O134" i="7"/>
  <c r="O528" i="7"/>
  <c r="O529" i="7" s="1"/>
  <c r="O41" i="7"/>
  <c r="O43" i="7" s="1"/>
  <c r="O536" i="7"/>
  <c r="O537" i="7" s="1"/>
  <c r="O532" i="7"/>
  <c r="O533" i="7" s="1"/>
  <c r="O495" i="7"/>
  <c r="O496" i="7" s="1"/>
  <c r="O114" i="7" s="1"/>
  <c r="O501" i="7"/>
  <c r="O502" i="7" s="1"/>
  <c r="O115" i="7" s="1"/>
  <c r="S532" i="7"/>
  <c r="S533" i="7" s="1"/>
  <c r="S495" i="7"/>
  <c r="S496" i="7" s="1"/>
  <c r="S114" i="7" s="1"/>
  <c r="S540" i="7"/>
  <c r="S541" i="7" s="1"/>
  <c r="S26" i="7" s="1"/>
  <c r="S501" i="7"/>
  <c r="S502" i="7" s="1"/>
  <c r="S115" i="7" s="1"/>
  <c r="S528" i="7"/>
  <c r="S529" i="7" s="1"/>
  <c r="S41" i="7"/>
  <c r="S43" i="7" s="1"/>
  <c r="S536" i="7"/>
  <c r="S537" i="7" s="1"/>
  <c r="S134" i="7"/>
  <c r="W532" i="7"/>
  <c r="W533" i="7" s="1"/>
  <c r="W495" i="7"/>
  <c r="W496" i="7" s="1"/>
  <c r="W114" i="7" s="1"/>
  <c r="W540" i="7"/>
  <c r="W541" i="7" s="1"/>
  <c r="W26" i="7" s="1"/>
  <c r="W501" i="7"/>
  <c r="W502" i="7" s="1"/>
  <c r="W115" i="7" s="1"/>
  <c r="W528" i="7"/>
  <c r="W529" i="7" s="1"/>
  <c r="W41" i="7"/>
  <c r="W43" i="7" s="1"/>
  <c r="W536" i="7"/>
  <c r="W537" i="7" s="1"/>
  <c r="W134" i="7"/>
  <c r="AA532" i="7"/>
  <c r="AA533" i="7" s="1"/>
  <c r="AA495" i="7"/>
  <c r="AA496" i="7" s="1"/>
  <c r="AA114" i="7" s="1"/>
  <c r="AA540" i="7"/>
  <c r="AA541" i="7" s="1"/>
  <c r="AA26" i="7" s="1"/>
  <c r="AA501" i="7"/>
  <c r="AA502" i="7" s="1"/>
  <c r="AA115" i="7" s="1"/>
  <c r="AA528" i="7"/>
  <c r="AA529" i="7" s="1"/>
  <c r="AA41" i="7"/>
  <c r="AA43" i="7" s="1"/>
  <c r="AA536" i="7"/>
  <c r="AA537" i="7" s="1"/>
  <c r="AA134" i="7"/>
  <c r="AE540" i="7"/>
  <c r="AE541" i="7" s="1"/>
  <c r="AE26" i="7" s="1"/>
  <c r="AE501" i="7"/>
  <c r="AE502" i="7" s="1"/>
  <c r="AE115" i="7" s="1"/>
  <c r="AE528" i="7"/>
  <c r="AE529" i="7" s="1"/>
  <c r="AE41" i="7"/>
  <c r="AE43" i="7" s="1"/>
  <c r="AE536" i="7"/>
  <c r="AE537" i="7" s="1"/>
  <c r="AE532" i="7"/>
  <c r="AE533" i="7" s="1"/>
  <c r="AE495" i="7"/>
  <c r="AE496" i="7" s="1"/>
  <c r="AE114" i="7" s="1"/>
  <c r="F536" i="7"/>
  <c r="F537" i="7" s="1"/>
  <c r="F540" i="7"/>
  <c r="F541" i="7" s="1"/>
  <c r="F26" i="7" s="1"/>
  <c r="F495" i="7"/>
  <c r="F496" i="7" s="1"/>
  <c r="F114" i="7" s="1"/>
  <c r="F41" i="7"/>
  <c r="F43" i="7" s="1"/>
  <c r="F501" i="7"/>
  <c r="F502" i="7" s="1"/>
  <c r="F115" i="7" s="1"/>
  <c r="F134" i="7"/>
  <c r="F528" i="7"/>
  <c r="F529" i="7" s="1"/>
  <c r="F532" i="7"/>
  <c r="F533" i="7" s="1"/>
  <c r="J495" i="7"/>
  <c r="J496" i="7" s="1"/>
  <c r="J114" i="7" s="1"/>
  <c r="J41" i="7"/>
  <c r="J43" i="7" s="1"/>
  <c r="J501" i="7"/>
  <c r="J502" i="7" s="1"/>
  <c r="J115" i="7" s="1"/>
  <c r="J134" i="7"/>
  <c r="J528" i="7"/>
  <c r="J529" i="7" s="1"/>
  <c r="J532" i="7"/>
  <c r="J533" i="7" s="1"/>
  <c r="J536" i="7"/>
  <c r="J537" i="7" s="1"/>
  <c r="J540" i="7"/>
  <c r="J541" i="7" s="1"/>
  <c r="J26" i="7" s="1"/>
  <c r="N495" i="7"/>
  <c r="N496" i="7" s="1"/>
  <c r="N114" i="7" s="1"/>
  <c r="N41" i="7"/>
  <c r="N43" i="7" s="1"/>
  <c r="N501" i="7"/>
  <c r="N502" i="7" s="1"/>
  <c r="N115" i="7" s="1"/>
  <c r="N134" i="7"/>
  <c r="N528" i="7"/>
  <c r="N529" i="7" s="1"/>
  <c r="N532" i="7"/>
  <c r="N533" i="7" s="1"/>
  <c r="N536" i="7"/>
  <c r="N537" i="7" s="1"/>
  <c r="N540" i="7"/>
  <c r="N541" i="7" s="1"/>
  <c r="N26" i="7" s="1"/>
  <c r="R528" i="7"/>
  <c r="R529" i="7" s="1"/>
  <c r="R532" i="7"/>
  <c r="R533" i="7" s="1"/>
  <c r="R536" i="7"/>
  <c r="R537" i="7" s="1"/>
  <c r="R134" i="7"/>
  <c r="R540" i="7"/>
  <c r="R541" i="7" s="1"/>
  <c r="R26" i="7" s="1"/>
  <c r="R495" i="7"/>
  <c r="R496" i="7" s="1"/>
  <c r="R114" i="7" s="1"/>
  <c r="R41" i="7"/>
  <c r="R43" i="7" s="1"/>
  <c r="R501" i="7"/>
  <c r="R502" i="7" s="1"/>
  <c r="R115" i="7" s="1"/>
  <c r="V501" i="7"/>
  <c r="V502" i="7" s="1"/>
  <c r="V115" i="7" s="1"/>
  <c r="V495" i="7"/>
  <c r="V496" i="7" s="1"/>
  <c r="V114" i="7" s="1"/>
  <c r="V41" i="7"/>
  <c r="V43" i="7" s="1"/>
  <c r="V536" i="7"/>
  <c r="V537" i="7" s="1"/>
  <c r="V540" i="7"/>
  <c r="V541" i="7" s="1"/>
  <c r="V26" i="7" s="1"/>
  <c r="V528" i="7"/>
  <c r="V529" i="7" s="1"/>
  <c r="V532" i="7"/>
  <c r="V533" i="7" s="1"/>
  <c r="V134" i="7"/>
  <c r="Z501" i="7"/>
  <c r="Z502" i="7" s="1"/>
  <c r="Z115" i="7" s="1"/>
  <c r="Z528" i="7"/>
  <c r="Z529" i="7" s="1"/>
  <c r="Z532" i="7"/>
  <c r="Z533" i="7" s="1"/>
  <c r="Z540" i="7"/>
  <c r="Z541" i="7" s="1"/>
  <c r="Z26" i="7" s="1"/>
  <c r="Z536" i="7"/>
  <c r="Z537" i="7" s="1"/>
  <c r="Z495" i="7"/>
  <c r="Z496" i="7" s="1"/>
  <c r="Z114" i="7" s="1"/>
  <c r="Z41" i="7"/>
  <c r="Z43" i="7" s="1"/>
  <c r="Z134" i="7"/>
  <c r="AD495" i="7"/>
  <c r="AD496" i="7" s="1"/>
  <c r="AD114" i="7" s="1"/>
  <c r="AD41" i="7"/>
  <c r="AD43" i="7" s="1"/>
  <c r="AD501" i="7"/>
  <c r="AD502" i="7" s="1"/>
  <c r="AD115" i="7" s="1"/>
  <c r="AD528" i="7"/>
  <c r="AD529" i="7" s="1"/>
  <c r="AD532" i="7"/>
  <c r="AD533" i="7" s="1"/>
  <c r="AD536" i="7"/>
  <c r="AD537" i="7" s="1"/>
  <c r="AD540" i="7"/>
  <c r="AD541" i="7" s="1"/>
  <c r="AD26" i="7" s="1"/>
  <c r="E540" i="7"/>
  <c r="E541" i="7" s="1"/>
  <c r="E26" i="7" s="1"/>
  <c r="E501" i="7"/>
  <c r="E502" i="7" s="1"/>
  <c r="E115" i="7" s="1"/>
  <c r="E528" i="7"/>
  <c r="E529" i="7" s="1"/>
  <c r="E41" i="7"/>
  <c r="E43" i="7" s="1"/>
  <c r="E536" i="7"/>
  <c r="E537" i="7" s="1"/>
  <c r="E134" i="7"/>
  <c r="E532" i="7"/>
  <c r="E533" i="7" s="1"/>
  <c r="E495" i="7"/>
  <c r="E496" i="7" s="1"/>
  <c r="E114" i="7" s="1"/>
  <c r="I532" i="7"/>
  <c r="I533" i="7" s="1"/>
  <c r="I495" i="7"/>
  <c r="I496" i="7" s="1"/>
  <c r="I114" i="7" s="1"/>
  <c r="I540" i="7"/>
  <c r="I541" i="7" s="1"/>
  <c r="I26" i="7" s="1"/>
  <c r="I501" i="7"/>
  <c r="I502" i="7" s="1"/>
  <c r="I115" i="7" s="1"/>
  <c r="I528" i="7"/>
  <c r="I529" i="7" s="1"/>
  <c r="I41" i="7"/>
  <c r="I43" i="7" s="1"/>
  <c r="I536" i="7"/>
  <c r="I537" i="7" s="1"/>
  <c r="I134" i="7"/>
  <c r="M540" i="7"/>
  <c r="M541" i="7" s="1"/>
  <c r="M26" i="7" s="1"/>
  <c r="M532" i="7"/>
  <c r="M533" i="7" s="1"/>
  <c r="M495" i="7"/>
  <c r="M496" i="7" s="1"/>
  <c r="M114" i="7" s="1"/>
  <c r="M536" i="7"/>
  <c r="M537" i="7" s="1"/>
  <c r="M501" i="7"/>
  <c r="M502" i="7" s="1"/>
  <c r="M115" i="7" s="1"/>
  <c r="M528" i="7"/>
  <c r="M529" i="7" s="1"/>
  <c r="M41" i="7"/>
  <c r="M43" i="7" s="1"/>
  <c r="M134" i="7"/>
  <c r="Q540" i="7"/>
  <c r="Q541" i="7" s="1"/>
  <c r="Q26" i="7" s="1"/>
  <c r="Q501" i="7"/>
  <c r="Q502" i="7" s="1"/>
  <c r="Q115" i="7" s="1"/>
  <c r="Q528" i="7"/>
  <c r="Q529" i="7" s="1"/>
  <c r="Q41" i="7"/>
  <c r="Q43" i="7" s="1"/>
  <c r="Q536" i="7"/>
  <c r="Q537" i="7" s="1"/>
  <c r="Q134" i="7"/>
  <c r="Q532" i="7"/>
  <c r="Q533" i="7" s="1"/>
  <c r="Q495" i="7"/>
  <c r="Q496" i="7" s="1"/>
  <c r="Q114" i="7" s="1"/>
  <c r="U540" i="7"/>
  <c r="U541" i="7" s="1"/>
  <c r="U26" i="7" s="1"/>
  <c r="U501" i="7"/>
  <c r="U502" i="7" s="1"/>
  <c r="U115" i="7" s="1"/>
  <c r="U532" i="7"/>
  <c r="U533" i="7" s="1"/>
  <c r="U41" i="7"/>
  <c r="U43" i="7" s="1"/>
  <c r="U536" i="7"/>
  <c r="U537" i="7" s="1"/>
  <c r="U134" i="7"/>
  <c r="U495" i="7"/>
  <c r="U496" i="7" s="1"/>
  <c r="U114" i="7" s="1"/>
  <c r="U528" i="7"/>
  <c r="U529" i="7" s="1"/>
  <c r="Y540" i="7"/>
  <c r="Y541" i="7" s="1"/>
  <c r="Y26" i="7" s="1"/>
  <c r="Y501" i="7"/>
  <c r="Y502" i="7" s="1"/>
  <c r="Y115" i="7" s="1"/>
  <c r="Y528" i="7"/>
  <c r="Y529" i="7" s="1"/>
  <c r="Y41" i="7"/>
  <c r="Y43" i="7" s="1"/>
  <c r="Y536" i="7"/>
  <c r="Y537" i="7" s="1"/>
  <c r="Y134" i="7"/>
  <c r="Y532" i="7"/>
  <c r="Y533" i="7" s="1"/>
  <c r="Y495" i="7"/>
  <c r="Y496" i="7" s="1"/>
  <c r="Y114" i="7" s="1"/>
  <c r="AC540" i="7"/>
  <c r="AC541" i="7" s="1"/>
  <c r="AC26" i="7" s="1"/>
  <c r="AC501" i="7"/>
  <c r="AC502" i="7" s="1"/>
  <c r="AC115" i="7" s="1"/>
  <c r="AC528" i="7"/>
  <c r="AC529" i="7" s="1"/>
  <c r="AC41" i="7"/>
  <c r="AC43" i="7" s="1"/>
  <c r="AC536" i="7"/>
  <c r="AC537" i="7" s="1"/>
  <c r="AC532" i="7"/>
  <c r="AC533" i="7" s="1"/>
  <c r="AC495" i="7"/>
  <c r="AC496" i="7" s="1"/>
  <c r="AC114" i="7" s="1"/>
  <c r="D536" i="7"/>
  <c r="D537" i="7" s="1"/>
  <c r="D540" i="7"/>
  <c r="D541" i="7" s="1"/>
  <c r="D26" i="7" s="1"/>
  <c r="D495" i="7"/>
  <c r="D496" i="7" s="1"/>
  <c r="D114" i="7" s="1"/>
  <c r="D41" i="7"/>
  <c r="D43" i="7" s="1"/>
  <c r="D501" i="7"/>
  <c r="D502" i="7" s="1"/>
  <c r="D115" i="7" s="1"/>
  <c r="D134" i="7"/>
  <c r="D528" i="7"/>
  <c r="D529" i="7" s="1"/>
  <c r="D532" i="7"/>
  <c r="D533" i="7" s="1"/>
  <c r="H495" i="7"/>
  <c r="H496" i="7" s="1"/>
  <c r="H114" i="7" s="1"/>
  <c r="H41" i="7"/>
  <c r="H43" i="7" s="1"/>
  <c r="H528" i="7"/>
  <c r="H529" i="7" s="1"/>
  <c r="H532" i="7"/>
  <c r="H533" i="7" s="1"/>
  <c r="H536" i="7"/>
  <c r="H537" i="7" s="1"/>
  <c r="H540" i="7"/>
  <c r="H541" i="7" s="1"/>
  <c r="H26" i="7" s="1"/>
  <c r="H134" i="7"/>
  <c r="H501" i="7"/>
  <c r="H502" i="7" s="1"/>
  <c r="H115" i="7" s="1"/>
  <c r="L495" i="7"/>
  <c r="L496" i="7" s="1"/>
  <c r="L114" i="7" s="1"/>
  <c r="L41" i="7"/>
  <c r="L43" i="7" s="1"/>
  <c r="L501" i="7"/>
  <c r="L502" i="7" s="1"/>
  <c r="L115" i="7" s="1"/>
  <c r="L134" i="7"/>
  <c r="L528" i="7"/>
  <c r="L529" i="7" s="1"/>
  <c r="L532" i="7"/>
  <c r="L533" i="7" s="1"/>
  <c r="L536" i="7"/>
  <c r="L537" i="7" s="1"/>
  <c r="L540" i="7"/>
  <c r="L541" i="7" s="1"/>
  <c r="L26" i="7" s="1"/>
  <c r="P495" i="7"/>
  <c r="P496" i="7" s="1"/>
  <c r="P114" i="7" s="1"/>
  <c r="P41" i="7"/>
  <c r="P43" i="7" s="1"/>
  <c r="P501" i="7"/>
  <c r="P502" i="7" s="1"/>
  <c r="P115" i="7" s="1"/>
  <c r="P134" i="7"/>
  <c r="P528" i="7"/>
  <c r="P529" i="7" s="1"/>
  <c r="P532" i="7"/>
  <c r="P533" i="7" s="1"/>
  <c r="P536" i="7"/>
  <c r="P537" i="7" s="1"/>
  <c r="P540" i="7"/>
  <c r="P541" i="7" s="1"/>
  <c r="P26" i="7" s="1"/>
  <c r="T536" i="7"/>
  <c r="T537" i="7" s="1"/>
  <c r="T540" i="7"/>
  <c r="T541" i="7" s="1"/>
  <c r="T26" i="7" s="1"/>
  <c r="T532" i="7"/>
  <c r="T533" i="7" s="1"/>
  <c r="T495" i="7"/>
  <c r="T496" i="7" s="1"/>
  <c r="T114" i="7" s="1"/>
  <c r="T501" i="7"/>
  <c r="T502" i="7" s="1"/>
  <c r="T115" i="7" s="1"/>
  <c r="T134" i="7"/>
  <c r="T528" i="7"/>
  <c r="T529" i="7" s="1"/>
  <c r="T41" i="7"/>
  <c r="T43" i="7" s="1"/>
  <c r="X495" i="7"/>
  <c r="X496" i="7" s="1"/>
  <c r="X114" i="7" s="1"/>
  <c r="X41" i="7"/>
  <c r="X43" i="7" s="1"/>
  <c r="X501" i="7"/>
  <c r="X502" i="7" s="1"/>
  <c r="X115" i="7" s="1"/>
  <c r="X134" i="7"/>
  <c r="X528" i="7"/>
  <c r="X529" i="7" s="1"/>
  <c r="X532" i="7"/>
  <c r="X533" i="7" s="1"/>
  <c r="X536" i="7"/>
  <c r="X537" i="7" s="1"/>
  <c r="X540" i="7"/>
  <c r="X541" i="7" s="1"/>
  <c r="X26" i="7" s="1"/>
  <c r="AB536" i="7"/>
  <c r="AB537" i="7" s="1"/>
  <c r="AB540" i="7"/>
  <c r="AB541" i="7" s="1"/>
  <c r="AB26" i="7" s="1"/>
  <c r="AB532" i="7"/>
  <c r="AB533" i="7" s="1"/>
  <c r="AB528" i="7"/>
  <c r="AB529" i="7" s="1"/>
  <c r="AB501" i="7"/>
  <c r="AB502" i="7" s="1"/>
  <c r="AB115" i="7" s="1"/>
  <c r="AB495" i="7"/>
  <c r="AB496" i="7" s="1"/>
  <c r="AB114" i="7" s="1"/>
  <c r="AB41" i="7"/>
  <c r="AB43" i="7" s="1"/>
  <c r="AF495" i="7"/>
  <c r="AF496" i="7" s="1"/>
  <c r="AF114" i="7" s="1"/>
  <c r="AF41" i="7"/>
  <c r="AF43" i="7" s="1"/>
  <c r="AF501" i="7"/>
  <c r="AF502" i="7" s="1"/>
  <c r="AF115" i="7" s="1"/>
  <c r="AF528" i="7"/>
  <c r="AF529" i="7" s="1"/>
  <c r="AF532" i="7"/>
  <c r="AF533" i="7" s="1"/>
  <c r="AF536" i="7"/>
  <c r="AF537" i="7" s="1"/>
  <c r="AF540" i="7"/>
  <c r="AF541" i="7" s="1"/>
  <c r="AF26" i="7" s="1"/>
  <c r="O590" i="7"/>
  <c r="O593" i="7" s="1"/>
  <c r="E584" i="7" l="1"/>
  <c r="E585" i="7" s="1"/>
  <c r="E50" i="7"/>
  <c r="J584" i="7"/>
  <c r="J585" i="7" s="1"/>
  <c r="J50" i="7"/>
  <c r="AP584" i="7"/>
  <c r="AP50" i="7"/>
  <c r="AJ584" i="7"/>
  <c r="AJ50" i="7"/>
  <c r="AO584" i="7"/>
  <c r="AO50" i="7"/>
  <c r="Q584" i="7"/>
  <c r="Q585" i="7" s="1"/>
  <c r="Q50" i="7"/>
  <c r="K584" i="7"/>
  <c r="K585" i="7" s="1"/>
  <c r="K50" i="7"/>
  <c r="AI584" i="7"/>
  <c r="AI50" i="7"/>
  <c r="AH584" i="7"/>
  <c r="AH50" i="7"/>
  <c r="AN584" i="7"/>
  <c r="AN50" i="7"/>
  <c r="Y584" i="7"/>
  <c r="Y585" i="7" s="1"/>
  <c r="Y80" i="7" s="1"/>
  <c r="Y50" i="7"/>
  <c r="L584" i="7"/>
  <c r="L585" i="7" s="1"/>
  <c r="L50" i="7"/>
  <c r="AG584" i="7"/>
  <c r="AG50" i="7"/>
  <c r="AC584" i="7"/>
  <c r="AC50" i="7"/>
  <c r="X584" i="7"/>
  <c r="X585" i="7" s="1"/>
  <c r="X80" i="7" s="1"/>
  <c r="X50" i="7"/>
  <c r="H584" i="7"/>
  <c r="H585" i="7" s="1"/>
  <c r="H50" i="7"/>
  <c r="AF584" i="7"/>
  <c r="AF50" i="7"/>
  <c r="Z584" i="7"/>
  <c r="Z585" i="7" s="1"/>
  <c r="Z80" i="7" s="1"/>
  <c r="Z50" i="7"/>
  <c r="R584" i="7"/>
  <c r="R585" i="7" s="1"/>
  <c r="R50" i="7"/>
  <c r="AA584" i="7"/>
  <c r="AA586" i="7" s="1"/>
  <c r="AA80" i="7" s="1"/>
  <c r="AA50" i="7"/>
  <c r="W584" i="7"/>
  <c r="W585" i="7" s="1"/>
  <c r="W80" i="7" s="1"/>
  <c r="W50" i="7"/>
  <c r="S584" i="7"/>
  <c r="S585" i="7" s="1"/>
  <c r="S50" i="7"/>
  <c r="AL584" i="7"/>
  <c r="AL50" i="7"/>
  <c r="D584" i="7"/>
  <c r="D585" i="7" s="1"/>
  <c r="D50" i="7"/>
  <c r="T584" i="7"/>
  <c r="T585" i="7" s="1"/>
  <c r="T50" i="7"/>
  <c r="M584" i="7"/>
  <c r="M585" i="7" s="1"/>
  <c r="M50" i="7"/>
  <c r="AB584" i="7"/>
  <c r="AB50" i="7"/>
  <c r="I584" i="7"/>
  <c r="I585" i="7" s="1"/>
  <c r="I50" i="7"/>
  <c r="AE584" i="7"/>
  <c r="AE50" i="7"/>
  <c r="O584" i="7"/>
  <c r="O585" i="7" s="1"/>
  <c r="O50" i="7"/>
  <c r="G584" i="7"/>
  <c r="G585" i="7" s="1"/>
  <c r="G50" i="7"/>
  <c r="AK584" i="7"/>
  <c r="AK50" i="7"/>
  <c r="AM584" i="7"/>
  <c r="AM50" i="7"/>
  <c r="U584" i="7"/>
  <c r="U585" i="7" s="1"/>
  <c r="U80" i="7" s="1"/>
  <c r="U50" i="7"/>
  <c r="V584" i="7"/>
  <c r="V585" i="7" s="1"/>
  <c r="V80" i="7" s="1"/>
  <c r="V50" i="7"/>
  <c r="AD584" i="7"/>
  <c r="AD50" i="7"/>
  <c r="N584" i="7"/>
  <c r="N585" i="7" s="1"/>
  <c r="N50" i="7"/>
  <c r="P584" i="7"/>
  <c r="P585" i="7" s="1"/>
  <c r="P50" i="7"/>
  <c r="F584" i="7"/>
  <c r="F585" i="7" s="1"/>
  <c r="F50" i="7"/>
  <c r="C584" i="7"/>
  <c r="C585" i="7" s="1"/>
  <c r="C52" i="7"/>
  <c r="C543" i="7"/>
  <c r="B137" i="7"/>
  <c r="F16" i="1" s="1"/>
  <c r="AB214" i="7"/>
  <c r="AB174" i="7"/>
  <c r="AB61" i="7"/>
  <c r="X213" i="7"/>
  <c r="X173" i="7"/>
  <c r="X60" i="7"/>
  <c r="T211" i="7"/>
  <c r="T58" i="7"/>
  <c r="T171" i="7"/>
  <c r="T212" i="7"/>
  <c r="T172" i="7"/>
  <c r="T59" i="7"/>
  <c r="P211" i="7"/>
  <c r="P171" i="7"/>
  <c r="P58" i="7"/>
  <c r="L212" i="7"/>
  <c r="L172" i="7"/>
  <c r="L59" i="7"/>
  <c r="H211" i="7"/>
  <c r="H171" i="7"/>
  <c r="H58" i="7"/>
  <c r="D211" i="7"/>
  <c r="D58" i="7"/>
  <c r="D171" i="7"/>
  <c r="AC214" i="7"/>
  <c r="AC174" i="7"/>
  <c r="AC61" i="7"/>
  <c r="Y213" i="7"/>
  <c r="Y173" i="7"/>
  <c r="Y60" i="7"/>
  <c r="Q212" i="7"/>
  <c r="Q59" i="7"/>
  <c r="Q172" i="7"/>
  <c r="Q211" i="7"/>
  <c r="Q171" i="7"/>
  <c r="Q58" i="7"/>
  <c r="M214" i="7"/>
  <c r="M174" i="7"/>
  <c r="M61" i="7"/>
  <c r="I211" i="7"/>
  <c r="I171" i="7"/>
  <c r="I58" i="7"/>
  <c r="AD214" i="7"/>
  <c r="AD174" i="7"/>
  <c r="AD61" i="7"/>
  <c r="Z213" i="7"/>
  <c r="Z173" i="7"/>
  <c r="Z60" i="7"/>
  <c r="V214" i="7"/>
  <c r="V174" i="7"/>
  <c r="V61" i="7"/>
  <c r="R213" i="7"/>
  <c r="R60" i="7"/>
  <c r="R173" i="7"/>
  <c r="N214" i="7"/>
  <c r="N174" i="7"/>
  <c r="N61" i="7"/>
  <c r="J211" i="7"/>
  <c r="J58" i="7"/>
  <c r="J171" i="7"/>
  <c r="F214" i="7"/>
  <c r="F174" i="7"/>
  <c r="F61" i="7"/>
  <c r="AA213" i="7"/>
  <c r="AA173" i="7"/>
  <c r="AA60" i="7"/>
  <c r="W212" i="7"/>
  <c r="W172" i="7"/>
  <c r="W59" i="7"/>
  <c r="S211" i="7"/>
  <c r="S171" i="7"/>
  <c r="S58" i="7"/>
  <c r="O212" i="7"/>
  <c r="O172" i="7"/>
  <c r="O59" i="7"/>
  <c r="O211" i="7"/>
  <c r="O58" i="7"/>
  <c r="O171" i="7"/>
  <c r="K212" i="7"/>
  <c r="K59" i="7"/>
  <c r="K172" i="7"/>
  <c r="G214" i="7"/>
  <c r="G174" i="7"/>
  <c r="G61" i="7"/>
  <c r="AI214" i="7"/>
  <c r="AI174" i="7"/>
  <c r="AI61" i="7"/>
  <c r="AP212" i="7"/>
  <c r="AP172" i="7"/>
  <c r="AP59" i="7"/>
  <c r="AG214" i="7"/>
  <c r="AG174" i="7"/>
  <c r="AG61" i="7"/>
  <c r="AG212" i="7"/>
  <c r="AG172" i="7"/>
  <c r="AG59" i="7"/>
  <c r="AJ214" i="7"/>
  <c r="AJ174" i="7"/>
  <c r="AJ61" i="7"/>
  <c r="AJ212" i="7"/>
  <c r="AJ172" i="7"/>
  <c r="AJ59" i="7"/>
  <c r="AK212" i="7"/>
  <c r="AK59" i="7"/>
  <c r="AK172" i="7"/>
  <c r="AL213" i="7"/>
  <c r="AL173" i="7"/>
  <c r="AL60" i="7"/>
  <c r="AM213" i="7"/>
  <c r="AM173" i="7"/>
  <c r="AM60" i="7"/>
  <c r="AM211" i="7"/>
  <c r="AM171" i="7"/>
  <c r="AM58" i="7"/>
  <c r="AN214" i="7"/>
  <c r="AN174" i="7"/>
  <c r="AN61" i="7"/>
  <c r="AB211" i="7"/>
  <c r="AB171" i="7"/>
  <c r="AB58" i="7"/>
  <c r="P214" i="7"/>
  <c r="P174" i="7"/>
  <c r="P61" i="7"/>
  <c r="L211" i="7"/>
  <c r="L58" i="7"/>
  <c r="L171" i="7"/>
  <c r="H214" i="7"/>
  <c r="H174" i="7"/>
  <c r="H61" i="7"/>
  <c r="AC212" i="7"/>
  <c r="AC59" i="7"/>
  <c r="AC172" i="7"/>
  <c r="AC211" i="7"/>
  <c r="AC171" i="7"/>
  <c r="AC58" i="7"/>
  <c r="Y214" i="7"/>
  <c r="Y174" i="7"/>
  <c r="Y61" i="7"/>
  <c r="U213" i="7"/>
  <c r="U173" i="7"/>
  <c r="U60" i="7"/>
  <c r="M213" i="7"/>
  <c r="M173" i="7"/>
  <c r="M60" i="7"/>
  <c r="I212" i="7"/>
  <c r="I59" i="7"/>
  <c r="I172" i="7"/>
  <c r="E213" i="7"/>
  <c r="E173" i="7"/>
  <c r="E60" i="7"/>
  <c r="AD213" i="7"/>
  <c r="AD173" i="7"/>
  <c r="AD60" i="7"/>
  <c r="Z214" i="7"/>
  <c r="Z174" i="7"/>
  <c r="Z61" i="7"/>
  <c r="V213" i="7"/>
  <c r="V173" i="7"/>
  <c r="V60" i="7"/>
  <c r="R212" i="7"/>
  <c r="R172" i="7"/>
  <c r="R59" i="7"/>
  <c r="N213" i="7"/>
  <c r="N60" i="7"/>
  <c r="N173" i="7"/>
  <c r="J214" i="7"/>
  <c r="J174" i="7"/>
  <c r="J61" i="7"/>
  <c r="F212" i="7"/>
  <c r="F172" i="7"/>
  <c r="F59" i="7"/>
  <c r="F213" i="7"/>
  <c r="F60" i="7"/>
  <c r="F173" i="7"/>
  <c r="AE213" i="7"/>
  <c r="AE173" i="7"/>
  <c r="AE60" i="7"/>
  <c r="AA214" i="7"/>
  <c r="AA174" i="7"/>
  <c r="AA61" i="7"/>
  <c r="W213" i="7"/>
  <c r="W173" i="7"/>
  <c r="W60" i="7"/>
  <c r="S212" i="7"/>
  <c r="S172" i="7"/>
  <c r="S59" i="7"/>
  <c r="O213" i="7"/>
  <c r="O173" i="7"/>
  <c r="O60" i="7"/>
  <c r="G212" i="7"/>
  <c r="G172" i="7"/>
  <c r="G59" i="7"/>
  <c r="G211" i="7"/>
  <c r="G58" i="7"/>
  <c r="G171" i="7"/>
  <c r="C212" i="7"/>
  <c r="C172" i="7"/>
  <c r="C59" i="7"/>
  <c r="C211" i="7"/>
  <c r="C171" i="7"/>
  <c r="C58" i="7"/>
  <c r="AP214" i="7"/>
  <c r="AP174" i="7"/>
  <c r="AP61" i="7"/>
  <c r="AH213" i="7"/>
  <c r="AH173" i="7"/>
  <c r="AH60" i="7"/>
  <c r="AH211" i="7"/>
  <c r="AH58" i="7"/>
  <c r="AH171" i="7"/>
  <c r="AL212" i="7"/>
  <c r="AL172" i="7"/>
  <c r="AL59" i="7"/>
  <c r="AM214" i="7"/>
  <c r="AM174" i="7"/>
  <c r="AM61" i="7"/>
  <c r="AM212" i="7"/>
  <c r="AM172" i="7"/>
  <c r="AM59" i="7"/>
  <c r="AN211" i="7"/>
  <c r="AN171" i="7"/>
  <c r="AN58" i="7"/>
  <c r="AO211" i="7"/>
  <c r="AO171" i="7"/>
  <c r="AO58" i="7"/>
  <c r="X212" i="7"/>
  <c r="X172" i="7"/>
  <c r="X59" i="7"/>
  <c r="D214" i="7"/>
  <c r="D174" i="7"/>
  <c r="D61" i="7"/>
  <c r="Y212" i="7"/>
  <c r="Y59" i="7"/>
  <c r="Y172" i="7"/>
  <c r="Y211" i="7"/>
  <c r="Y171" i="7"/>
  <c r="Y58" i="7"/>
  <c r="U211" i="7"/>
  <c r="U171" i="7"/>
  <c r="U58" i="7"/>
  <c r="U214" i="7"/>
  <c r="U174" i="7"/>
  <c r="U61" i="7"/>
  <c r="Q213" i="7"/>
  <c r="Q173" i="7"/>
  <c r="Q60" i="7"/>
  <c r="M211" i="7"/>
  <c r="M171" i="7"/>
  <c r="M58" i="7"/>
  <c r="I213" i="7"/>
  <c r="I173" i="7"/>
  <c r="I60" i="7"/>
  <c r="E214" i="7"/>
  <c r="E174" i="7"/>
  <c r="E61" i="7"/>
  <c r="AD212" i="7"/>
  <c r="AD172" i="7"/>
  <c r="AD59" i="7"/>
  <c r="Z212" i="7"/>
  <c r="Z172" i="7"/>
  <c r="Z59" i="7"/>
  <c r="V212" i="7"/>
  <c r="V172" i="7"/>
  <c r="V59" i="7"/>
  <c r="R214" i="7"/>
  <c r="R174" i="7"/>
  <c r="R61" i="7"/>
  <c r="R211" i="7"/>
  <c r="R58" i="7"/>
  <c r="R171" i="7"/>
  <c r="N212" i="7"/>
  <c r="N172" i="7"/>
  <c r="N59" i="7"/>
  <c r="J213" i="7"/>
  <c r="J173" i="7"/>
  <c r="J60" i="7"/>
  <c r="F211" i="7"/>
  <c r="F58" i="7"/>
  <c r="F171" i="7"/>
  <c r="AE214" i="7"/>
  <c r="AE174" i="7"/>
  <c r="AE61" i="7"/>
  <c r="AA211" i="7"/>
  <c r="AA171" i="7"/>
  <c r="AA58" i="7"/>
  <c r="W214" i="7"/>
  <c r="W174" i="7"/>
  <c r="W61" i="7"/>
  <c r="S213" i="7"/>
  <c r="S173" i="7"/>
  <c r="S60" i="7"/>
  <c r="O214" i="7"/>
  <c r="O174" i="7"/>
  <c r="O61" i="7"/>
  <c r="K213" i="7"/>
  <c r="K173" i="7"/>
  <c r="K60" i="7"/>
  <c r="AI212" i="7"/>
  <c r="AI172" i="7"/>
  <c r="AI59" i="7"/>
  <c r="AP211" i="7"/>
  <c r="AP171" i="7"/>
  <c r="AP58" i="7"/>
  <c r="AJ213" i="7"/>
  <c r="AJ173" i="7"/>
  <c r="AJ60" i="7"/>
  <c r="AJ211" i="7"/>
  <c r="AJ58" i="7"/>
  <c r="AJ171" i="7"/>
  <c r="AK213" i="7"/>
  <c r="AK173" i="7"/>
  <c r="AK60" i="7"/>
  <c r="AL214" i="7"/>
  <c r="AL174" i="7"/>
  <c r="AL61" i="7"/>
  <c r="AN213" i="7"/>
  <c r="AN173" i="7"/>
  <c r="AN60" i="7"/>
  <c r="AO212" i="7"/>
  <c r="AO172" i="7"/>
  <c r="AO59" i="7"/>
  <c r="AO213" i="7"/>
  <c r="AO173" i="7"/>
  <c r="AO60" i="7"/>
  <c r="AF211" i="7"/>
  <c r="AF171" i="7"/>
  <c r="AF58" i="7"/>
  <c r="AF214" i="7"/>
  <c r="AF174" i="7"/>
  <c r="AF61" i="7"/>
  <c r="AB213" i="7"/>
  <c r="AB173" i="7"/>
  <c r="AB60" i="7"/>
  <c r="AF213" i="7"/>
  <c r="AF173" i="7"/>
  <c r="AF60" i="7"/>
  <c r="AB212" i="7"/>
  <c r="AB172" i="7"/>
  <c r="AB59" i="7"/>
  <c r="X211" i="7"/>
  <c r="X171" i="7"/>
  <c r="X58" i="7"/>
  <c r="T214" i="7"/>
  <c r="T174" i="7"/>
  <c r="T61" i="7"/>
  <c r="P213" i="7"/>
  <c r="P173" i="7"/>
  <c r="P60" i="7"/>
  <c r="L214" i="7"/>
  <c r="L174" i="7"/>
  <c r="L61" i="7"/>
  <c r="H213" i="7"/>
  <c r="H173" i="7"/>
  <c r="H60" i="7"/>
  <c r="AF212" i="7"/>
  <c r="AF172" i="7"/>
  <c r="AF59" i="7"/>
  <c r="X214" i="7"/>
  <c r="X174" i="7"/>
  <c r="X61" i="7"/>
  <c r="T213" i="7"/>
  <c r="T173" i="7"/>
  <c r="T60" i="7"/>
  <c r="P212" i="7"/>
  <c r="P172" i="7"/>
  <c r="P59" i="7"/>
  <c r="L213" i="7"/>
  <c r="L173" i="7"/>
  <c r="L60" i="7"/>
  <c r="H212" i="7"/>
  <c r="H172" i="7"/>
  <c r="H59" i="7"/>
  <c r="D212" i="7"/>
  <c r="D172" i="7"/>
  <c r="D59" i="7"/>
  <c r="D213" i="7"/>
  <c r="D173" i="7"/>
  <c r="D60" i="7"/>
  <c r="AC213" i="7"/>
  <c r="AC173" i="7"/>
  <c r="AC60" i="7"/>
  <c r="U212" i="7"/>
  <c r="U172" i="7"/>
  <c r="U59" i="7"/>
  <c r="Q214" i="7"/>
  <c r="Q174" i="7"/>
  <c r="Q61" i="7"/>
  <c r="M212" i="7"/>
  <c r="M172" i="7"/>
  <c r="M59" i="7"/>
  <c r="I214" i="7"/>
  <c r="I174" i="7"/>
  <c r="I61" i="7"/>
  <c r="E212" i="7"/>
  <c r="E172" i="7"/>
  <c r="E59" i="7"/>
  <c r="E211" i="7"/>
  <c r="E171" i="7"/>
  <c r="E58" i="7"/>
  <c r="AD211" i="7"/>
  <c r="AD171" i="7"/>
  <c r="AD58" i="7"/>
  <c r="Z211" i="7"/>
  <c r="Z171" i="7"/>
  <c r="Z58" i="7"/>
  <c r="V211" i="7"/>
  <c r="V171" i="7"/>
  <c r="V58" i="7"/>
  <c r="N211" i="7"/>
  <c r="N58" i="7"/>
  <c r="N171" i="7"/>
  <c r="J212" i="7"/>
  <c r="J172" i="7"/>
  <c r="J59" i="7"/>
  <c r="AE212" i="7"/>
  <c r="AE172" i="7"/>
  <c r="AE59" i="7"/>
  <c r="AE211" i="7"/>
  <c r="AE171" i="7"/>
  <c r="AE58" i="7"/>
  <c r="AA212" i="7"/>
  <c r="AA59" i="7"/>
  <c r="AA172" i="7"/>
  <c r="W211" i="7"/>
  <c r="W171" i="7"/>
  <c r="W58" i="7"/>
  <c r="S214" i="7"/>
  <c r="S174" i="7"/>
  <c r="S61" i="7"/>
  <c r="K211" i="7"/>
  <c r="K58" i="7"/>
  <c r="K171" i="7"/>
  <c r="K214" i="7"/>
  <c r="K174" i="7"/>
  <c r="K61" i="7"/>
  <c r="G213" i="7"/>
  <c r="G173" i="7"/>
  <c r="G60" i="7"/>
  <c r="C214" i="7"/>
  <c r="C61" i="7"/>
  <c r="C174" i="7"/>
  <c r="C213" i="7"/>
  <c r="C60" i="7"/>
  <c r="C173" i="7"/>
  <c r="AI211" i="7"/>
  <c r="AI171" i="7"/>
  <c r="AI58" i="7"/>
  <c r="AI213" i="7"/>
  <c r="AI173" i="7"/>
  <c r="AI60" i="7"/>
  <c r="AP213" i="7"/>
  <c r="AP173" i="7"/>
  <c r="AP60" i="7"/>
  <c r="AG213" i="7"/>
  <c r="AG173" i="7"/>
  <c r="AG60" i="7"/>
  <c r="AG211" i="7"/>
  <c r="AG171" i="7"/>
  <c r="AG58" i="7"/>
  <c r="AH214" i="7"/>
  <c r="AH174" i="7"/>
  <c r="AH61" i="7"/>
  <c r="AH212" i="7"/>
  <c r="AH172" i="7"/>
  <c r="AH59" i="7"/>
  <c r="AK211" i="7"/>
  <c r="AK171" i="7"/>
  <c r="AK58" i="7"/>
  <c r="AK214" i="7"/>
  <c r="AK174" i="7"/>
  <c r="AK61" i="7"/>
  <c r="AL211" i="7"/>
  <c r="AL171" i="7"/>
  <c r="AL58" i="7"/>
  <c r="AN212" i="7"/>
  <c r="AN172" i="7"/>
  <c r="AN59" i="7"/>
  <c r="AO214" i="7"/>
  <c r="AO174" i="7"/>
  <c r="AO61" i="7"/>
  <c r="AI27" i="7"/>
  <c r="AI543" i="7"/>
  <c r="AI189" i="7"/>
  <c r="AI116" i="7"/>
  <c r="AP189" i="7"/>
  <c r="AP116" i="7"/>
  <c r="AG27" i="7"/>
  <c r="AG543" i="7"/>
  <c r="AH27" i="7"/>
  <c r="AH543" i="7"/>
  <c r="AJ27" i="7"/>
  <c r="AJ543" i="7"/>
  <c r="AK189" i="7"/>
  <c r="AK116" i="7"/>
  <c r="AL189" i="7"/>
  <c r="AL116" i="7"/>
  <c r="AM27" i="7"/>
  <c r="AM543" i="7"/>
  <c r="AN189" i="7"/>
  <c r="AN116" i="7"/>
  <c r="AO189" i="7"/>
  <c r="AO116" i="7"/>
  <c r="AP27" i="7"/>
  <c r="AP543" i="7"/>
  <c r="AG189" i="7"/>
  <c r="AG116" i="7"/>
  <c r="AH189" i="7"/>
  <c r="AH116" i="7"/>
  <c r="AJ189" i="7"/>
  <c r="AJ116" i="7"/>
  <c r="AK27" i="7"/>
  <c r="AK543" i="7"/>
  <c r="AL27" i="7"/>
  <c r="AL543" i="7"/>
  <c r="AM189" i="7"/>
  <c r="AM116" i="7"/>
  <c r="AN27" i="7"/>
  <c r="AN543" i="7"/>
  <c r="AO27" i="7"/>
  <c r="AO543" i="7"/>
  <c r="AB27" i="7"/>
  <c r="AB29" i="7" s="1"/>
  <c r="AB543" i="7"/>
  <c r="T189" i="7"/>
  <c r="T116" i="7"/>
  <c r="L27" i="7"/>
  <c r="L29" i="7" s="1"/>
  <c r="L543" i="7"/>
  <c r="L189" i="7"/>
  <c r="L116" i="7"/>
  <c r="AC27" i="7"/>
  <c r="AC29" i="7" s="1"/>
  <c r="AC543" i="7"/>
  <c r="Y189" i="7"/>
  <c r="Y116" i="7"/>
  <c r="U189" i="7"/>
  <c r="U116" i="7"/>
  <c r="Q189" i="7"/>
  <c r="Q116" i="7"/>
  <c r="E27" i="7"/>
  <c r="E29" i="7" s="1"/>
  <c r="E543" i="7"/>
  <c r="Z189" i="7"/>
  <c r="Z116" i="7"/>
  <c r="R27" i="7"/>
  <c r="R29" i="7" s="1"/>
  <c r="R543" i="7"/>
  <c r="J27" i="7"/>
  <c r="J29" i="7" s="1"/>
  <c r="J543" i="7"/>
  <c r="J189" i="7"/>
  <c r="J116" i="7"/>
  <c r="F27" i="7"/>
  <c r="F29" i="7" s="1"/>
  <c r="F543" i="7"/>
  <c r="F189" i="7"/>
  <c r="F116" i="7"/>
  <c r="AE27" i="7"/>
  <c r="AE29" i="7" s="1"/>
  <c r="AE543" i="7"/>
  <c r="W27" i="7"/>
  <c r="W29" i="7" s="1"/>
  <c r="W543" i="7"/>
  <c r="W189" i="7"/>
  <c r="W116" i="7"/>
  <c r="O189" i="7"/>
  <c r="O116" i="7"/>
  <c r="K27" i="7"/>
  <c r="K29" i="7" s="1"/>
  <c r="K543" i="7"/>
  <c r="G27" i="7"/>
  <c r="G29" i="7" s="1"/>
  <c r="G543" i="7"/>
  <c r="AF27" i="7"/>
  <c r="AF29" i="7" s="1"/>
  <c r="AF543" i="7"/>
  <c r="AF189" i="7"/>
  <c r="AF116" i="7"/>
  <c r="AB189" i="7"/>
  <c r="AB116" i="7"/>
  <c r="X27" i="7"/>
  <c r="X29" i="7" s="1"/>
  <c r="X543" i="7"/>
  <c r="X189" i="7"/>
  <c r="X116" i="7"/>
  <c r="T27" i="7"/>
  <c r="T29" i="7" s="1"/>
  <c r="T543" i="7"/>
  <c r="P27" i="7"/>
  <c r="P29" i="7" s="1"/>
  <c r="P543" i="7"/>
  <c r="P189" i="7"/>
  <c r="P116" i="7"/>
  <c r="H27" i="7"/>
  <c r="H29" i="7" s="1"/>
  <c r="H543" i="7"/>
  <c r="H189" i="7"/>
  <c r="H116" i="7"/>
  <c r="D27" i="7"/>
  <c r="D29" i="7" s="1"/>
  <c r="D543" i="7"/>
  <c r="D189" i="7"/>
  <c r="D116" i="7"/>
  <c r="AC189" i="7"/>
  <c r="AC116" i="7"/>
  <c r="Y27" i="7"/>
  <c r="Y29" i="7" s="1"/>
  <c r="Y543" i="7"/>
  <c r="U27" i="7"/>
  <c r="U29" i="7" s="1"/>
  <c r="U543" i="7"/>
  <c r="Q27" i="7"/>
  <c r="Q29" i="7" s="1"/>
  <c r="Q543" i="7"/>
  <c r="M27" i="7"/>
  <c r="M29" i="7" s="1"/>
  <c r="M543" i="7"/>
  <c r="M189" i="7"/>
  <c r="M116" i="7"/>
  <c r="I27" i="7"/>
  <c r="I29" i="7" s="1"/>
  <c r="I543" i="7"/>
  <c r="I189" i="7"/>
  <c r="I116" i="7"/>
  <c r="E189" i="7"/>
  <c r="E116" i="7"/>
  <c r="AD27" i="7"/>
  <c r="AD29" i="7" s="1"/>
  <c r="AD543" i="7"/>
  <c r="AD189" i="7"/>
  <c r="AD116" i="7"/>
  <c r="Z27" i="7"/>
  <c r="Z29" i="7" s="1"/>
  <c r="Z543" i="7"/>
  <c r="V27" i="7"/>
  <c r="V29" i="7" s="1"/>
  <c r="V543" i="7"/>
  <c r="V189" i="7"/>
  <c r="V116" i="7"/>
  <c r="R189" i="7"/>
  <c r="R116" i="7"/>
  <c r="N27" i="7"/>
  <c r="N29" i="7" s="1"/>
  <c r="N543" i="7"/>
  <c r="N189" i="7"/>
  <c r="N116" i="7"/>
  <c r="AE189" i="7"/>
  <c r="AE116" i="7"/>
  <c r="AA27" i="7"/>
  <c r="AA29" i="7" s="1"/>
  <c r="AA543" i="7"/>
  <c r="AA189" i="7"/>
  <c r="AA116" i="7"/>
  <c r="S27" i="7"/>
  <c r="S29" i="7" s="1"/>
  <c r="S543" i="7"/>
  <c r="S189" i="7"/>
  <c r="S116" i="7"/>
  <c r="O27" i="7"/>
  <c r="O29" i="7" s="1"/>
  <c r="O543" i="7"/>
  <c r="K189" i="7"/>
  <c r="K116" i="7"/>
  <c r="G189" i="7"/>
  <c r="G116" i="7"/>
  <c r="C189" i="7"/>
  <c r="C116" i="7"/>
  <c r="P590" i="7"/>
  <c r="P593" i="7" s="1"/>
  <c r="C80" i="7" l="1"/>
  <c r="C554" i="7"/>
  <c r="P80" i="7"/>
  <c r="P554" i="7"/>
  <c r="O80" i="7"/>
  <c r="O554" i="7"/>
  <c r="I80" i="7"/>
  <c r="I554" i="7"/>
  <c r="M80" i="7"/>
  <c r="M554" i="7"/>
  <c r="D80" i="7"/>
  <c r="D554" i="7"/>
  <c r="S80" i="7"/>
  <c r="S554" i="7"/>
  <c r="H80" i="7"/>
  <c r="H554" i="7"/>
  <c r="L80" i="7"/>
  <c r="L554" i="7"/>
  <c r="Q80" i="7"/>
  <c r="Q554" i="7"/>
  <c r="J80" i="7"/>
  <c r="J554" i="7"/>
  <c r="F80" i="7"/>
  <c r="F554" i="7"/>
  <c r="N80" i="7"/>
  <c r="N554" i="7"/>
  <c r="G80" i="7"/>
  <c r="G554" i="7"/>
  <c r="T80" i="7"/>
  <c r="T554" i="7"/>
  <c r="R80" i="7"/>
  <c r="R554" i="7"/>
  <c r="K80" i="7"/>
  <c r="K554" i="7"/>
  <c r="E80" i="7"/>
  <c r="E554" i="7"/>
  <c r="B141" i="7"/>
  <c r="B140" i="7"/>
  <c r="V215" i="7"/>
  <c r="V216" i="7" s="1"/>
  <c r="Z215" i="7"/>
  <c r="Z216" i="7" s="1"/>
  <c r="C175" i="7"/>
  <c r="F215" i="7"/>
  <c r="F216" i="7" s="1"/>
  <c r="AJ215" i="7"/>
  <c r="AJ216" i="7" s="1"/>
  <c r="Y215" i="7"/>
  <c r="Y216" i="7" s="1"/>
  <c r="AA215" i="7"/>
  <c r="AA216" i="7" s="1"/>
  <c r="AK215" i="7"/>
  <c r="AK216" i="7" s="1"/>
  <c r="K215" i="7"/>
  <c r="K216" i="7" s="1"/>
  <c r="N215" i="7"/>
  <c r="N216" i="7" s="1"/>
  <c r="AL215" i="7"/>
  <c r="AL216" i="7" s="1"/>
  <c r="W215" i="7"/>
  <c r="W216" i="7" s="1"/>
  <c r="AD215" i="7"/>
  <c r="AD216" i="7" s="1"/>
  <c r="X215" i="7"/>
  <c r="X216" i="7" s="1"/>
  <c r="R215" i="7"/>
  <c r="R216" i="7" s="1"/>
  <c r="AN215" i="7"/>
  <c r="AN216" i="7" s="1"/>
  <c r="AH215" i="7"/>
  <c r="AH216" i="7" s="1"/>
  <c r="L215" i="7"/>
  <c r="L216" i="7" s="1"/>
  <c r="AM215" i="7"/>
  <c r="AM216" i="7" s="1"/>
  <c r="O215" i="7"/>
  <c r="O216" i="7" s="1"/>
  <c r="I215" i="7"/>
  <c r="I216" i="7" s="1"/>
  <c r="M215" i="7"/>
  <c r="M216" i="7" s="1"/>
  <c r="AO215" i="7"/>
  <c r="AO216" i="7" s="1"/>
  <c r="H215" i="7"/>
  <c r="H216" i="7" s="1"/>
  <c r="T215" i="7"/>
  <c r="T216" i="7" s="1"/>
  <c r="AE215" i="7"/>
  <c r="AE216" i="7" s="1"/>
  <c r="U215" i="7"/>
  <c r="U216" i="7" s="1"/>
  <c r="AB215" i="7"/>
  <c r="AB216" i="7" s="1"/>
  <c r="S215" i="7"/>
  <c r="S216" i="7" s="1"/>
  <c r="J215" i="7"/>
  <c r="J216" i="7" s="1"/>
  <c r="Q215" i="7"/>
  <c r="Q216" i="7" s="1"/>
  <c r="D215" i="7"/>
  <c r="D216" i="7" s="1"/>
  <c r="AG215" i="7"/>
  <c r="AG216" i="7" s="1"/>
  <c r="AI215" i="7"/>
  <c r="AI216" i="7" s="1"/>
  <c r="E215" i="7"/>
  <c r="E216" i="7" s="1"/>
  <c r="AF215" i="7"/>
  <c r="AF216" i="7" s="1"/>
  <c r="AP215" i="7"/>
  <c r="AP216" i="7" s="1"/>
  <c r="G215" i="7"/>
  <c r="G216" i="7" s="1"/>
  <c r="AC215" i="7"/>
  <c r="AC216" i="7" s="1"/>
  <c r="P215" i="7"/>
  <c r="P216" i="7" s="1"/>
  <c r="S62" i="7"/>
  <c r="AF62" i="7"/>
  <c r="AP62" i="7"/>
  <c r="AK175" i="7"/>
  <c r="AK176" i="7" s="1"/>
  <c r="AL62" i="7"/>
  <c r="S175" i="7"/>
  <c r="S176" i="7" s="1"/>
  <c r="AJ62" i="7"/>
  <c r="AJ175" i="7"/>
  <c r="AJ176" i="7" s="1"/>
  <c r="AK62" i="7"/>
  <c r="AP175" i="7"/>
  <c r="AP176" i="7" s="1"/>
  <c r="AH62" i="7"/>
  <c r="AH175" i="7"/>
  <c r="AH176" i="7" s="1"/>
  <c r="AO175" i="7"/>
  <c r="AO176" i="7" s="1"/>
  <c r="AN175" i="7"/>
  <c r="AN176" i="7" s="1"/>
  <c r="AN62" i="7"/>
  <c r="AL175" i="7"/>
  <c r="AL176" i="7" s="1"/>
  <c r="AM62" i="7"/>
  <c r="AM175" i="7"/>
  <c r="AM176" i="7" s="1"/>
  <c r="AG175" i="7"/>
  <c r="AG176" i="7" s="1"/>
  <c r="AG62" i="7"/>
  <c r="AI62" i="7"/>
  <c r="AI175" i="7"/>
  <c r="AI176" i="7" s="1"/>
  <c r="AO62" i="7"/>
  <c r="I62" i="7"/>
  <c r="P62" i="7"/>
  <c r="X175" i="7"/>
  <c r="X176" i="7" s="1"/>
  <c r="Z62" i="7"/>
  <c r="I175" i="7"/>
  <c r="I176" i="7" s="1"/>
  <c r="H62" i="7"/>
  <c r="N62" i="7"/>
  <c r="O62" i="7"/>
  <c r="V62" i="7"/>
  <c r="Q62" i="7"/>
  <c r="Y175" i="7"/>
  <c r="Y176" i="7" s="1"/>
  <c r="H175" i="7"/>
  <c r="H176" i="7" s="1"/>
  <c r="AA62" i="7"/>
  <c r="N175" i="7"/>
  <c r="N176" i="7" s="1"/>
  <c r="AD175" i="7"/>
  <c r="AD176" i="7" s="1"/>
  <c r="P175" i="7"/>
  <c r="P176" i="7" s="1"/>
  <c r="M175" i="7"/>
  <c r="M176" i="7" s="1"/>
  <c r="U62" i="7"/>
  <c r="D175" i="7"/>
  <c r="D176" i="7" s="1"/>
  <c r="T62" i="7"/>
  <c r="G62" i="7"/>
  <c r="K175" i="7"/>
  <c r="K176" i="7" s="1"/>
  <c r="W175" i="7"/>
  <c r="W176" i="7" s="1"/>
  <c r="AE175" i="7"/>
  <c r="AE176" i="7" s="1"/>
  <c r="F62" i="7"/>
  <c r="J175" i="7"/>
  <c r="J176" i="7" s="1"/>
  <c r="R62" i="7"/>
  <c r="E175" i="7"/>
  <c r="E176" i="7" s="1"/>
  <c r="AC175" i="7"/>
  <c r="AC176" i="7" s="1"/>
  <c r="L62" i="7"/>
  <c r="AB175" i="7"/>
  <c r="AB176" i="7" s="1"/>
  <c r="O175" i="7"/>
  <c r="O176" i="7" s="1"/>
  <c r="AA175" i="7"/>
  <c r="AA176" i="7" s="1"/>
  <c r="V175" i="7"/>
  <c r="V176" i="7" s="1"/>
  <c r="Z175" i="7"/>
  <c r="Z176" i="7" s="1"/>
  <c r="AD62" i="7"/>
  <c r="M62" i="7"/>
  <c r="Q175" i="7"/>
  <c r="Q176" i="7" s="1"/>
  <c r="U175" i="7"/>
  <c r="U176" i="7" s="1"/>
  <c r="Y62" i="7"/>
  <c r="D62" i="7"/>
  <c r="T175" i="7"/>
  <c r="T176" i="7" s="1"/>
  <c r="X62" i="7"/>
  <c r="AF175" i="7"/>
  <c r="AF176" i="7" s="1"/>
  <c r="C62" i="7"/>
  <c r="C215" i="7"/>
  <c r="G175" i="7"/>
  <c r="G176" i="7" s="1"/>
  <c r="K62" i="7"/>
  <c r="W62" i="7"/>
  <c r="AE62" i="7"/>
  <c r="F175" i="7"/>
  <c r="F176" i="7" s="1"/>
  <c r="J62" i="7"/>
  <c r="R175" i="7"/>
  <c r="R176" i="7" s="1"/>
  <c r="E62" i="7"/>
  <c r="AC62" i="7"/>
  <c r="L175" i="7"/>
  <c r="L176" i="7" s="1"/>
  <c r="AB62" i="7"/>
  <c r="Q590" i="7"/>
  <c r="Q593" i="7" s="1"/>
  <c r="B142" i="7" l="1"/>
  <c r="F11" i="1" s="1"/>
  <c r="R590" i="7"/>
  <c r="R593" i="7" s="1"/>
  <c r="AO581" i="7" l="1"/>
  <c r="AM581" i="7"/>
  <c r="AL581" i="7"/>
  <c r="AK581" i="7"/>
  <c r="AJ581" i="7"/>
  <c r="AI581" i="7"/>
  <c r="AF581" i="7"/>
  <c r="AN581" i="7"/>
  <c r="AH581" i="7"/>
  <c r="AG581" i="7"/>
  <c r="AE581" i="7"/>
  <c r="AC581" i="7"/>
  <c r="AA581" i="7"/>
  <c r="Y581" i="7"/>
  <c r="W581" i="7"/>
  <c r="U581" i="7"/>
  <c r="S581" i="7"/>
  <c r="Q581" i="7"/>
  <c r="O581" i="7"/>
  <c r="M581" i="7"/>
  <c r="K581" i="7"/>
  <c r="I581" i="7"/>
  <c r="G581" i="7"/>
  <c r="E581" i="7"/>
  <c r="C581" i="7"/>
  <c r="AD581" i="7"/>
  <c r="AB581" i="7"/>
  <c r="Z581" i="7"/>
  <c r="X581" i="7"/>
  <c r="V581" i="7"/>
  <c r="T581" i="7"/>
  <c r="U578" i="7" s="1"/>
  <c r="R581" i="7"/>
  <c r="S578" i="7" s="1"/>
  <c r="P581" i="7"/>
  <c r="Q578" i="7" s="1"/>
  <c r="N581" i="7"/>
  <c r="O578" i="7" s="1"/>
  <c r="L581" i="7"/>
  <c r="M578" i="7" s="1"/>
  <c r="J581" i="7"/>
  <c r="K578" i="7" s="1"/>
  <c r="H581" i="7"/>
  <c r="I578" i="7" s="1"/>
  <c r="F581" i="7"/>
  <c r="G578" i="7" s="1"/>
  <c r="D581" i="7"/>
  <c r="E578" i="7" s="1"/>
  <c r="S590" i="7"/>
  <c r="S593" i="7" s="1"/>
  <c r="AA578" i="7" l="1"/>
  <c r="AA580" i="7" s="1"/>
  <c r="AC578" i="7"/>
  <c r="AG578" i="7"/>
  <c r="W578" i="7"/>
  <c r="W579" i="7" s="1"/>
  <c r="W79" i="7" s="1"/>
  <c r="W84" i="7" s="1"/>
  <c r="W90" i="7" s="1"/>
  <c r="AE578" i="7"/>
  <c r="AJ578" i="7"/>
  <c r="Y578" i="7"/>
  <c r="Y579" i="7" s="1"/>
  <c r="Y79" i="7" s="1"/>
  <c r="Y84" i="7" s="1"/>
  <c r="Y90" i="7" s="1"/>
  <c r="B581" i="7"/>
  <c r="AG579" i="7"/>
  <c r="AG79" i="7" s="1"/>
  <c r="AG84" i="7" s="1"/>
  <c r="AG90" i="7" s="1"/>
  <c r="AH578" i="7"/>
  <c r="AH579" i="7" s="1"/>
  <c r="AH79" i="7" s="1"/>
  <c r="AH84" i="7" s="1"/>
  <c r="AH90" i="7" s="1"/>
  <c r="AI578" i="7"/>
  <c r="AI579" i="7" s="1"/>
  <c r="AI79" i="7" s="1"/>
  <c r="AI84" i="7" s="1"/>
  <c r="AI90" i="7" s="1"/>
  <c r="AO578" i="7"/>
  <c r="AO579" i="7" s="1"/>
  <c r="AO79" i="7" s="1"/>
  <c r="AO84" i="7" s="1"/>
  <c r="AO90" i="7" s="1"/>
  <c r="AK578" i="7"/>
  <c r="AK579" i="7" s="1"/>
  <c r="AK79" i="7" s="1"/>
  <c r="AK84" i="7" s="1"/>
  <c r="AK90" i="7" s="1"/>
  <c r="AJ579" i="7"/>
  <c r="AJ79" i="7" s="1"/>
  <c r="AJ84" i="7" s="1"/>
  <c r="AJ90" i="7" s="1"/>
  <c r="AL578" i="7"/>
  <c r="AL579" i="7" s="1"/>
  <c r="AL79" i="7" s="1"/>
  <c r="AL84" i="7" s="1"/>
  <c r="AL90" i="7" s="1"/>
  <c r="AP578" i="7"/>
  <c r="AP580" i="7" s="1"/>
  <c r="AP79" i="7" s="1"/>
  <c r="AP84" i="7" s="1"/>
  <c r="AP90" i="7" s="1"/>
  <c r="AM578" i="7"/>
  <c r="AM579" i="7" s="1"/>
  <c r="AM79" i="7" s="1"/>
  <c r="AM84" i="7" s="1"/>
  <c r="AM90" i="7" s="1"/>
  <c r="AN578" i="7"/>
  <c r="AN579" i="7" s="1"/>
  <c r="AN79" i="7" s="1"/>
  <c r="AN84" i="7" s="1"/>
  <c r="AN90" i="7" s="1"/>
  <c r="D578" i="7"/>
  <c r="D579" i="7" s="1"/>
  <c r="D79" i="7" s="1"/>
  <c r="F578" i="7"/>
  <c r="F579" i="7" s="1"/>
  <c r="F79" i="7" s="1"/>
  <c r="E579" i="7"/>
  <c r="E79" i="7" s="1"/>
  <c r="H578" i="7"/>
  <c r="H579" i="7" s="1"/>
  <c r="H79" i="7" s="1"/>
  <c r="G579" i="7"/>
  <c r="G79" i="7" s="1"/>
  <c r="J578" i="7"/>
  <c r="J579" i="7" s="1"/>
  <c r="J79" i="7" s="1"/>
  <c r="I579" i="7"/>
  <c r="I79" i="7" s="1"/>
  <c r="L578" i="7"/>
  <c r="L579" i="7" s="1"/>
  <c r="L79" i="7" s="1"/>
  <c r="K579" i="7"/>
  <c r="K79" i="7" s="1"/>
  <c r="N578" i="7"/>
  <c r="N579" i="7" s="1"/>
  <c r="N79" i="7" s="1"/>
  <c r="M579" i="7"/>
  <c r="M79" i="7" s="1"/>
  <c r="P578" i="7"/>
  <c r="P579" i="7" s="1"/>
  <c r="P79" i="7" s="1"/>
  <c r="O579" i="7"/>
  <c r="O79" i="7" s="1"/>
  <c r="R578" i="7"/>
  <c r="R579" i="7" s="1"/>
  <c r="R79" i="7" s="1"/>
  <c r="Q579" i="7"/>
  <c r="Q79" i="7" s="1"/>
  <c r="T578" i="7"/>
  <c r="T579" i="7" s="1"/>
  <c r="T79" i="7" s="1"/>
  <c r="S579" i="7"/>
  <c r="S79" i="7" s="1"/>
  <c r="V578" i="7"/>
  <c r="V579" i="7" s="1"/>
  <c r="V79" i="7" s="1"/>
  <c r="U579" i="7"/>
  <c r="U79" i="7" s="1"/>
  <c r="X578" i="7"/>
  <c r="X579" i="7" s="1"/>
  <c r="X79" i="7" s="1"/>
  <c r="X84" i="7" s="1"/>
  <c r="X90" i="7" s="1"/>
  <c r="Z578" i="7"/>
  <c r="Z579" i="7" s="1"/>
  <c r="Z79" i="7" s="1"/>
  <c r="Z84" i="7" s="1"/>
  <c r="Z90" i="7" s="1"/>
  <c r="AB578" i="7"/>
  <c r="AB579" i="7" s="1"/>
  <c r="AB79" i="7" s="1"/>
  <c r="AB84" i="7" s="1"/>
  <c r="AB90" i="7" s="1"/>
  <c r="AA579" i="7"/>
  <c r="AA79" i="7" s="1"/>
  <c r="AA84" i="7" s="1"/>
  <c r="AA90" i="7" s="1"/>
  <c r="AD578" i="7"/>
  <c r="AD579" i="7" s="1"/>
  <c r="AD79" i="7" s="1"/>
  <c r="AD84" i="7" s="1"/>
  <c r="AD90" i="7" s="1"/>
  <c r="AC579" i="7"/>
  <c r="AC79" i="7" s="1"/>
  <c r="AC84" i="7" s="1"/>
  <c r="AC90" i="7" s="1"/>
  <c r="AF578" i="7"/>
  <c r="AE579" i="7"/>
  <c r="AE79" i="7" s="1"/>
  <c r="AE84" i="7" s="1"/>
  <c r="AE90" i="7" s="1"/>
  <c r="C203" i="7"/>
  <c r="C216" i="7" s="1"/>
  <c r="C163" i="7"/>
  <c r="C176" i="7" s="1"/>
  <c r="T590" i="7"/>
  <c r="T593" i="7" s="1"/>
  <c r="C578" i="7" l="1"/>
  <c r="C579" i="7" s="1"/>
  <c r="C79" i="7" s="1"/>
  <c r="B579" i="7"/>
  <c r="B79" i="7" s="1"/>
  <c r="AF580" i="7"/>
  <c r="AF579" i="7"/>
  <c r="U590" i="7"/>
  <c r="U593" i="7" s="1"/>
  <c r="AF79" i="7" l="1"/>
  <c r="AF84" i="7" s="1"/>
  <c r="AF90" i="7" s="1"/>
  <c r="V590" i="7"/>
  <c r="V593" i="7" s="1"/>
  <c r="V686" i="7" s="1"/>
  <c r="W590" i="7" l="1"/>
  <c r="W593" i="7" s="1"/>
  <c r="W686" i="7" s="1"/>
  <c r="W687" i="7"/>
  <c r="W184" i="7" l="1"/>
  <c r="W147" i="7"/>
  <c r="W63" i="7"/>
  <c r="X590" i="7"/>
  <c r="X593" i="7" s="1"/>
  <c r="X686" i="7" s="1"/>
  <c r="X687" i="7"/>
  <c r="X184" i="7" l="1"/>
  <c r="X147" i="7"/>
  <c r="X63" i="7"/>
  <c r="Y590" i="7"/>
  <c r="Y593" i="7" s="1"/>
  <c r="Y686" i="7" s="1"/>
  <c r="Y687" i="7"/>
  <c r="Y184" i="7" l="1"/>
  <c r="Y147" i="7"/>
  <c r="Y63" i="7"/>
  <c r="Z590" i="7"/>
  <c r="Z593" i="7" s="1"/>
  <c r="Z686" i="7" s="1"/>
  <c r="Z687" i="7"/>
  <c r="AA590" i="7" l="1"/>
  <c r="AA593" i="7" s="1"/>
  <c r="AA686" i="7" s="1"/>
  <c r="AA687" i="7"/>
  <c r="Z184" i="7"/>
  <c r="Z147" i="7"/>
  <c r="Z63" i="7"/>
  <c r="AB590" i="7" l="1"/>
  <c r="AB593" i="7" s="1"/>
  <c r="AB686" i="7" s="1"/>
  <c r="AB687" i="7"/>
  <c r="AA184" i="7"/>
  <c r="AA147" i="7"/>
  <c r="AA63" i="7"/>
  <c r="AC590" i="7" l="1"/>
  <c r="AC593" i="7" s="1"/>
  <c r="AC686" i="7" s="1"/>
  <c r="AC687" i="7"/>
  <c r="AB184" i="7"/>
  <c r="AB147" i="7"/>
  <c r="AB63" i="7"/>
  <c r="AC184" i="7" l="1"/>
  <c r="AC147" i="7"/>
  <c r="AC63" i="7"/>
  <c r="AD590" i="7"/>
  <c r="AD593" i="7" s="1"/>
  <c r="AD686" i="7" s="1"/>
  <c r="AD687" i="7"/>
  <c r="AE590" i="7" l="1"/>
  <c r="AE593" i="7" s="1"/>
  <c r="AE686" i="7" s="1"/>
  <c r="AE687" i="7"/>
  <c r="AD184" i="7"/>
  <c r="AD147" i="7"/>
  <c r="AD63" i="7"/>
  <c r="AF590" i="7" l="1"/>
  <c r="AF593" i="7" s="1"/>
  <c r="AF686" i="7" s="1"/>
  <c r="AF687" i="7"/>
  <c r="AE184" i="7"/>
  <c r="AE147" i="7"/>
  <c r="AE63" i="7"/>
  <c r="AG590" i="7" l="1"/>
  <c r="AG593" i="7" s="1"/>
  <c r="AG686" i="7" s="1"/>
  <c r="AF184" i="7"/>
  <c r="AF147" i="7"/>
  <c r="AF63" i="7"/>
  <c r="AG147" i="7" l="1"/>
  <c r="AG184" i="7"/>
  <c r="AG63" i="7"/>
  <c r="M361" i="7"/>
  <c r="M363" i="7"/>
  <c r="M364" i="7"/>
  <c r="AH590" i="7"/>
  <c r="AH593" i="7" s="1"/>
  <c r="AH686" i="7" s="1"/>
  <c r="M226" i="7" l="1"/>
  <c r="AH184" i="7"/>
  <c r="AH63" i="7"/>
  <c r="AH147" i="7"/>
  <c r="M229" i="7"/>
  <c r="M360" i="7"/>
  <c r="AI590" i="7"/>
  <c r="AI593" i="7" s="1"/>
  <c r="AI686" i="7" s="1"/>
  <c r="AI147" i="7" l="1"/>
  <c r="AI184" i="7"/>
  <c r="AI63" i="7"/>
  <c r="AJ590" i="7"/>
  <c r="AJ593" i="7" s="1"/>
  <c r="AJ686" i="7" s="1"/>
  <c r="AJ184" i="7" l="1"/>
  <c r="AJ147" i="7"/>
  <c r="AJ63" i="7"/>
  <c r="AK590" i="7"/>
  <c r="AK593" i="7" s="1"/>
  <c r="AK686" i="7" s="1"/>
  <c r="AK184" i="7" l="1"/>
  <c r="AK147" i="7"/>
  <c r="AK63" i="7"/>
  <c r="AL590" i="7"/>
  <c r="AL593" i="7" s="1"/>
  <c r="AL686" i="7" s="1"/>
  <c r="AL147" i="7" l="1"/>
  <c r="AL184" i="7"/>
  <c r="AL63" i="7"/>
  <c r="AM590" i="7"/>
  <c r="AM593" i="7" s="1"/>
  <c r="AM686" i="7" s="1"/>
  <c r="AM184" i="7" l="1"/>
  <c r="AM63" i="7"/>
  <c r="AM147" i="7"/>
  <c r="AN590" i="7"/>
  <c r="AN593" i="7" s="1"/>
  <c r="AN686" i="7" s="1"/>
  <c r="AN184" i="7" l="1"/>
  <c r="AN63" i="7"/>
  <c r="AN147" i="7"/>
  <c r="AO590" i="7"/>
  <c r="AO593" i="7" s="1"/>
  <c r="AO686" i="7" s="1"/>
  <c r="AO184" i="7" l="1"/>
  <c r="AO63" i="7"/>
  <c r="AO147" i="7"/>
  <c r="AP590" i="7"/>
  <c r="AP593" i="7" s="1"/>
  <c r="AP686" i="7" s="1"/>
  <c r="AP147" i="7" l="1"/>
  <c r="AP184" i="7"/>
  <c r="AP63" i="7"/>
  <c r="H52" i="7" l="1"/>
  <c r="AF52" i="7"/>
  <c r="AF56" i="7" s="1"/>
  <c r="AF65" i="7" s="1"/>
  <c r="AF105" i="7" s="1"/>
  <c r="AN52" i="7"/>
  <c r="AC52" i="7"/>
  <c r="AC56" i="7" s="1"/>
  <c r="AC65" i="7" s="1"/>
  <c r="AC105" i="7" s="1"/>
  <c r="AP52" i="7"/>
  <c r="AH52" i="7"/>
  <c r="H553" i="7" l="1"/>
  <c r="H555" i="7" s="1"/>
  <c r="AC146" i="7"/>
  <c r="Q52" i="7"/>
  <c r="H146" i="7"/>
  <c r="H56" i="7"/>
  <c r="H183" i="7"/>
  <c r="AC183" i="7"/>
  <c r="G52" i="7"/>
  <c r="AF183" i="7"/>
  <c r="AF146" i="7"/>
  <c r="L52" i="7"/>
  <c r="AO52" i="7"/>
  <c r="AM52" i="7"/>
  <c r="AI52" i="7"/>
  <c r="C553" i="7"/>
  <c r="C555" i="7" s="1"/>
  <c r="AC106" i="7"/>
  <c r="AF106" i="7"/>
  <c r="AN146" i="7"/>
  <c r="AN183" i="7"/>
  <c r="AN56" i="7"/>
  <c r="AN65" i="7" s="1"/>
  <c r="AN105" i="7" s="1"/>
  <c r="AP183" i="7"/>
  <c r="AP56" i="7"/>
  <c r="AP65" i="7" s="1"/>
  <c r="AP105" i="7" s="1"/>
  <c r="AP146" i="7"/>
  <c r="AB52" i="7"/>
  <c r="AD52" i="7"/>
  <c r="E52" i="7"/>
  <c r="AK52" i="7"/>
  <c r="U52" i="7"/>
  <c r="U553" i="7" s="1"/>
  <c r="U555" i="7" s="1"/>
  <c r="U557" i="7" s="1"/>
  <c r="AJ52" i="7"/>
  <c r="J52" i="7"/>
  <c r="AG52" i="7"/>
  <c r="R52" i="7"/>
  <c r="AE52" i="7"/>
  <c r="AH183" i="7"/>
  <c r="AH146" i="7"/>
  <c r="AH56" i="7"/>
  <c r="AH65" i="7" s="1"/>
  <c r="AH105" i="7" s="1"/>
  <c r="N52" i="7"/>
  <c r="T52" i="7"/>
  <c r="AL52" i="7"/>
  <c r="C557" i="7" l="1"/>
  <c r="C564" i="7"/>
  <c r="H557" i="7"/>
  <c r="H564" i="7"/>
  <c r="T686" i="7"/>
  <c r="T553" i="7"/>
  <c r="T555" i="7" s="1"/>
  <c r="Q553" i="7"/>
  <c r="Q555" i="7" s="1"/>
  <c r="R553" i="7"/>
  <c r="R555" i="7" s="1"/>
  <c r="AA52" i="7"/>
  <c r="AA183" i="7" s="1"/>
  <c r="M52" i="7"/>
  <c r="M146" i="7" s="1"/>
  <c r="F52" i="7"/>
  <c r="D52" i="7"/>
  <c r="K52" i="7"/>
  <c r="T56" i="7"/>
  <c r="T183" i="7"/>
  <c r="T146" i="7"/>
  <c r="AH106" i="7"/>
  <c r="R146" i="7"/>
  <c r="R56" i="7"/>
  <c r="R183" i="7"/>
  <c r="P52" i="7"/>
  <c r="J553" i="7"/>
  <c r="J555" i="7" s="1"/>
  <c r="J56" i="7"/>
  <c r="J183" i="7"/>
  <c r="J146" i="7"/>
  <c r="O52" i="7"/>
  <c r="S52" i="7"/>
  <c r="AJ56" i="7"/>
  <c r="AJ65" i="7" s="1"/>
  <c r="AJ105" i="7" s="1"/>
  <c r="AJ146" i="7"/>
  <c r="AJ183" i="7"/>
  <c r="AK146" i="7"/>
  <c r="AK56" i="7"/>
  <c r="AK65" i="7" s="1"/>
  <c r="AK105" i="7" s="1"/>
  <c r="AK183" i="7"/>
  <c r="E146" i="7"/>
  <c r="E56" i="7"/>
  <c r="E183" i="7"/>
  <c r="E553" i="7"/>
  <c r="E555" i="7" s="1"/>
  <c r="AP106" i="7"/>
  <c r="G56" i="7"/>
  <c r="G183" i="7"/>
  <c r="G146" i="7"/>
  <c r="G553" i="7"/>
  <c r="G555" i="7" s="1"/>
  <c r="AN106" i="7"/>
  <c r="C56" i="7"/>
  <c r="C146" i="7"/>
  <c r="C183" i="7"/>
  <c r="Z52" i="7"/>
  <c r="AI56" i="7"/>
  <c r="AI65" i="7" s="1"/>
  <c r="AI105" i="7" s="1"/>
  <c r="AI183" i="7"/>
  <c r="AI146" i="7"/>
  <c r="X52" i="7"/>
  <c r="Y52" i="7"/>
  <c r="AM56" i="7"/>
  <c r="AM65" i="7" s="1"/>
  <c r="AM105" i="7" s="1"/>
  <c r="AM146" i="7"/>
  <c r="AM183" i="7"/>
  <c r="AO56" i="7"/>
  <c r="AO65" i="7" s="1"/>
  <c r="AO105" i="7" s="1"/>
  <c r="AO146" i="7"/>
  <c r="AO183" i="7"/>
  <c r="L553" i="7"/>
  <c r="L555" i="7" s="1"/>
  <c r="L146" i="7"/>
  <c r="L183" i="7"/>
  <c r="L56" i="7"/>
  <c r="Q56" i="7"/>
  <c r="Q146" i="7"/>
  <c r="Q183" i="7"/>
  <c r="V52" i="7"/>
  <c r="V553" i="7" s="1"/>
  <c r="V555" i="7" s="1"/>
  <c r="V557" i="7" s="1"/>
  <c r="AL183" i="7"/>
  <c r="AL146" i="7"/>
  <c r="AL56" i="7"/>
  <c r="AL65" i="7" s="1"/>
  <c r="AL105" i="7" s="1"/>
  <c r="N146" i="7"/>
  <c r="N183" i="7"/>
  <c r="N56" i="7"/>
  <c r="N553" i="7"/>
  <c r="N555" i="7" s="1"/>
  <c r="AE146" i="7"/>
  <c r="AE56" i="7"/>
  <c r="AE65" i="7" s="1"/>
  <c r="AE105" i="7" s="1"/>
  <c r="AE183" i="7"/>
  <c r="W52" i="7"/>
  <c r="AG183" i="7"/>
  <c r="AG56" i="7"/>
  <c r="AG65" i="7" s="1"/>
  <c r="AG105" i="7" s="1"/>
  <c r="AG146" i="7"/>
  <c r="U146" i="7"/>
  <c r="U56" i="7"/>
  <c r="U183" i="7"/>
  <c r="AD56" i="7"/>
  <c r="AD65" i="7" s="1"/>
  <c r="AD105" i="7" s="1"/>
  <c r="AD183" i="7"/>
  <c r="AD146" i="7"/>
  <c r="AB146" i="7"/>
  <c r="AB56" i="7"/>
  <c r="AB65" i="7" s="1"/>
  <c r="AB105" i="7" s="1"/>
  <c r="AB183" i="7"/>
  <c r="I52" i="7"/>
  <c r="R557" i="7" l="1"/>
  <c r="R564" i="7"/>
  <c r="Q557" i="7"/>
  <c r="Q564" i="7"/>
  <c r="L557" i="7"/>
  <c r="L564" i="7"/>
  <c r="J557" i="7"/>
  <c r="J564" i="7"/>
  <c r="T557" i="7"/>
  <c r="T564" i="7"/>
  <c r="G557" i="7"/>
  <c r="G564" i="7"/>
  <c r="N557" i="7"/>
  <c r="N564" i="7"/>
  <c r="E557" i="7"/>
  <c r="E564" i="7"/>
  <c r="U687" i="7"/>
  <c r="U572" i="7"/>
  <c r="U686" i="7"/>
  <c r="P553" i="7"/>
  <c r="P555" i="7" s="1"/>
  <c r="S553" i="7"/>
  <c r="S555" i="7" s="1"/>
  <c r="AA146" i="7"/>
  <c r="AA56" i="7"/>
  <c r="AA65" i="7" s="1"/>
  <c r="M183" i="7"/>
  <c r="M56" i="7"/>
  <c r="D146" i="7"/>
  <c r="M553" i="7"/>
  <c r="M555" i="7" s="1"/>
  <c r="D56" i="7"/>
  <c r="F553" i="7"/>
  <c r="F555" i="7" s="1"/>
  <c r="F183" i="7"/>
  <c r="F146" i="7"/>
  <c r="F56" i="7"/>
  <c r="D553" i="7"/>
  <c r="D555" i="7" s="1"/>
  <c r="D183" i="7"/>
  <c r="K183" i="7"/>
  <c r="K146" i="7"/>
  <c r="K553" i="7"/>
  <c r="K555" i="7" s="1"/>
  <c r="K56" i="7"/>
  <c r="AG106" i="7"/>
  <c r="W183" i="7"/>
  <c r="W146" i="7"/>
  <c r="W56" i="7"/>
  <c r="W65" i="7" s="1"/>
  <c r="W105" i="7" s="1"/>
  <c r="AL106" i="7"/>
  <c r="AM106" i="7"/>
  <c r="Y146" i="7"/>
  <c r="Y56" i="7"/>
  <c r="Y65" i="7" s="1"/>
  <c r="Y105" i="7" s="1"/>
  <c r="Y183" i="7"/>
  <c r="Z183" i="7"/>
  <c r="Z146" i="7"/>
  <c r="Z56" i="7"/>
  <c r="Z65" i="7" s="1"/>
  <c r="Z105" i="7" s="1"/>
  <c r="S146" i="7"/>
  <c r="S183" i="7"/>
  <c r="S56" i="7"/>
  <c r="O146" i="7"/>
  <c r="O553" i="7"/>
  <c r="O555" i="7" s="1"/>
  <c r="O183" i="7"/>
  <c r="O56" i="7"/>
  <c r="I56" i="7"/>
  <c r="I183" i="7"/>
  <c r="I146" i="7"/>
  <c r="I553" i="7"/>
  <c r="I555" i="7" s="1"/>
  <c r="AB106" i="7"/>
  <c r="AD106" i="7"/>
  <c r="AE106" i="7"/>
  <c r="V56" i="7"/>
  <c r="V183" i="7"/>
  <c r="V146" i="7"/>
  <c r="AO106" i="7"/>
  <c r="X146" i="7"/>
  <c r="X56" i="7"/>
  <c r="X65" i="7" s="1"/>
  <c r="X105" i="7" s="1"/>
  <c r="X183" i="7"/>
  <c r="AI106" i="7"/>
  <c r="AK106" i="7"/>
  <c r="AJ106" i="7"/>
  <c r="P56" i="7"/>
  <c r="P183" i="7"/>
  <c r="P146" i="7"/>
  <c r="P557" i="7" l="1"/>
  <c r="P564" i="7"/>
  <c r="M557" i="7"/>
  <c r="M564" i="7"/>
  <c r="O557" i="7"/>
  <c r="O564" i="7"/>
  <c r="I557" i="7"/>
  <c r="I564" i="7"/>
  <c r="K557" i="7"/>
  <c r="K564" i="7"/>
  <c r="D557" i="7"/>
  <c r="D564" i="7"/>
  <c r="F557" i="7"/>
  <c r="F564" i="7"/>
  <c r="S557" i="7"/>
  <c r="S564" i="7"/>
  <c r="AA105" i="7"/>
  <c r="AA106" i="7" s="1"/>
  <c r="V687" i="7"/>
  <c r="V572" i="7"/>
  <c r="V78" i="7" s="1"/>
  <c r="V84" i="7" s="1"/>
  <c r="V90" i="7" s="1"/>
  <c r="U78" i="7"/>
  <c r="U84" i="7" s="1"/>
  <c r="U90" i="7" s="1"/>
  <c r="U63" i="7"/>
  <c r="U147" i="7"/>
  <c r="U184" i="7"/>
  <c r="X106" i="7"/>
  <c r="Z106" i="7"/>
  <c r="Y106" i="7"/>
  <c r="W106" i="7"/>
  <c r="V184" i="7" l="1"/>
  <c r="V147" i="7"/>
  <c r="V63" i="7"/>
  <c r="U185" i="7" l="1"/>
  <c r="U64" i="7"/>
  <c r="U65" i="7" s="1"/>
  <c r="U148" i="7"/>
  <c r="U99" i="7" l="1"/>
  <c r="U100" i="7" s="1"/>
  <c r="U105" i="7" s="1"/>
  <c r="AN149" i="7"/>
  <c r="AN150" i="7" s="1"/>
  <c r="AN178" i="7" s="1"/>
  <c r="AN180" i="7" s="1"/>
  <c r="AP149" i="7"/>
  <c r="AP150" i="7" s="1"/>
  <c r="AP178" i="7" s="1"/>
  <c r="AP180" i="7" s="1"/>
  <c r="AL149" i="7"/>
  <c r="AL150" i="7" s="1"/>
  <c r="AL178" i="7" s="1"/>
  <c r="AL180" i="7" s="1"/>
  <c r="AH149" i="7"/>
  <c r="AH150" i="7" s="1"/>
  <c r="AH178" i="7" s="1"/>
  <c r="AH180" i="7" s="1"/>
  <c r="AO149" i="7"/>
  <c r="AO150" i="7" s="1"/>
  <c r="AO178" i="7" s="1"/>
  <c r="AO180" i="7" s="1"/>
  <c r="AK149" i="7"/>
  <c r="AK150" i="7" s="1"/>
  <c r="AK178" i="7" s="1"/>
  <c r="AK180" i="7" s="1"/>
  <c r="AG149" i="7"/>
  <c r="AG150" i="7" s="1"/>
  <c r="AG178" i="7" s="1"/>
  <c r="AG180" i="7" s="1"/>
  <c r="AJ149" i="7"/>
  <c r="AJ150" i="7" s="1"/>
  <c r="AJ178" i="7" s="1"/>
  <c r="AJ180" i="7" s="1"/>
  <c r="AM149" i="7"/>
  <c r="AM150" i="7" s="1"/>
  <c r="AM178" i="7" s="1"/>
  <c r="AM180" i="7" s="1"/>
  <c r="AI149" i="7"/>
  <c r="AI150" i="7" s="1"/>
  <c r="AI178" i="7" s="1"/>
  <c r="AI180" i="7" s="1"/>
  <c r="U106" i="7" l="1"/>
  <c r="AG187" i="7"/>
  <c r="AG118" i="7"/>
  <c r="AH187" i="7"/>
  <c r="AH118" i="7"/>
  <c r="AK187" i="7"/>
  <c r="AK118" i="7"/>
  <c r="AL118" i="7"/>
  <c r="AL187" i="7"/>
  <c r="AI187" i="7"/>
  <c r="AI118" i="7"/>
  <c r="AJ187" i="7"/>
  <c r="AJ118" i="7"/>
  <c r="AO187" i="7"/>
  <c r="AO118" i="7"/>
  <c r="AP187" i="7"/>
  <c r="AP118" i="7"/>
  <c r="AM187" i="7"/>
  <c r="AM118" i="7"/>
  <c r="AN187" i="7"/>
  <c r="AN118" i="7"/>
  <c r="AK186" i="7"/>
  <c r="AJ186" i="7"/>
  <c r="AG186" i="7"/>
  <c r="AI186" i="7"/>
  <c r="AL186" i="7"/>
  <c r="AO186" i="7"/>
  <c r="AH186" i="7"/>
  <c r="AN186" i="7"/>
  <c r="AP186" i="7"/>
  <c r="AM186" i="7"/>
  <c r="V64" i="7" l="1"/>
  <c r="V65" i="7" s="1"/>
  <c r="V185" i="7"/>
  <c r="V148" i="7"/>
  <c r="AG190" i="7"/>
  <c r="AG218" i="7" s="1"/>
  <c r="AN190" i="7"/>
  <c r="AN218" i="7" s="1"/>
  <c r="AL190" i="7"/>
  <c r="AL218" i="7" s="1"/>
  <c r="AM190" i="7"/>
  <c r="AM218" i="7" s="1"/>
  <c r="AP190" i="7"/>
  <c r="AP218" i="7" s="1"/>
  <c r="AJ190" i="7"/>
  <c r="AJ218" i="7" s="1"/>
  <c r="AO190" i="7"/>
  <c r="AO218" i="7" s="1"/>
  <c r="AI190" i="7"/>
  <c r="AI218" i="7" s="1"/>
  <c r="AK190" i="7"/>
  <c r="AK218" i="7" s="1"/>
  <c r="AH190" i="7"/>
  <c r="AH218" i="7" s="1"/>
  <c r="AK220" i="7" l="1"/>
  <c r="AK132" i="7" s="1"/>
  <c r="AP220" i="7"/>
  <c r="AP132" i="7" s="1"/>
  <c r="AG220" i="7"/>
  <c r="AG132" i="7" s="1"/>
  <c r="AI220" i="7"/>
  <c r="AI132" i="7" s="1"/>
  <c r="AM220" i="7"/>
  <c r="AM132" i="7" s="1"/>
  <c r="AO220" i="7"/>
  <c r="AO132" i="7" s="1"/>
  <c r="AL220" i="7"/>
  <c r="AL132" i="7" s="1"/>
  <c r="AH220" i="7"/>
  <c r="AH132" i="7" s="1"/>
  <c r="AJ220" i="7"/>
  <c r="AJ132" i="7" s="1"/>
  <c r="AN220" i="7"/>
  <c r="AN132" i="7" s="1"/>
  <c r="V99" i="7"/>
  <c r="V100" i="7" s="1"/>
  <c r="V105" i="7" s="1"/>
  <c r="AI119" i="7" l="1"/>
  <c r="AI120" i="7" s="1"/>
  <c r="AI121" i="7" s="1"/>
  <c r="AP119" i="7"/>
  <c r="AP120" i="7" s="1"/>
  <c r="AP121" i="7" s="1"/>
  <c r="AO119" i="7"/>
  <c r="AO120" i="7" s="1"/>
  <c r="AO121" i="7" s="1"/>
  <c r="AJ119" i="7"/>
  <c r="AJ120" i="7" s="1"/>
  <c r="AJ121" i="7" s="1"/>
  <c r="AK119" i="7"/>
  <c r="AK120" i="7" s="1"/>
  <c r="AK121" i="7" s="1"/>
  <c r="AM119" i="7"/>
  <c r="AM120" i="7" s="1"/>
  <c r="AM121" i="7" s="1"/>
  <c r="AH119" i="7"/>
  <c r="AH120" i="7" s="1"/>
  <c r="AH121" i="7" s="1"/>
  <c r="AG119" i="7"/>
  <c r="AG120" i="7" s="1"/>
  <c r="AG121" i="7" s="1"/>
  <c r="AL119" i="7"/>
  <c r="AL120" i="7" s="1"/>
  <c r="AL121" i="7" s="1"/>
  <c r="AN119" i="7"/>
  <c r="AN120" i="7" s="1"/>
  <c r="AN121" i="7" s="1"/>
  <c r="V106" i="7"/>
  <c r="M362" i="7" l="1"/>
  <c r="C271" i="7"/>
  <c r="B271" i="7" s="1"/>
  <c r="M227" i="7"/>
  <c r="M231" i="7"/>
  <c r="M230" i="7"/>
  <c r="M228" i="7"/>
  <c r="M365" i="7" l="1"/>
  <c r="M232" i="7"/>
  <c r="B232" i="7" l="1"/>
  <c r="AD149" i="7"/>
  <c r="AD150" i="7" s="1"/>
  <c r="AD178" i="7" s="1"/>
  <c r="AD180" i="7" s="1"/>
  <c r="AD186" i="7"/>
  <c r="AB149" i="7"/>
  <c r="AB150" i="7" s="1"/>
  <c r="AB178" i="7" s="1"/>
  <c r="AB180" i="7" s="1"/>
  <c r="AB186" i="7"/>
  <c r="AF149" i="7"/>
  <c r="AF150" i="7" s="1"/>
  <c r="AF178" i="7" s="1"/>
  <c r="AF180" i="7" s="1"/>
  <c r="AF186" i="7"/>
  <c r="AC149" i="7"/>
  <c r="AC150" i="7" s="1"/>
  <c r="AC178" i="7" s="1"/>
  <c r="AC180" i="7" s="1"/>
  <c r="AC186" i="7"/>
  <c r="AE149" i="7"/>
  <c r="AE150" i="7" s="1"/>
  <c r="AE178" i="7" s="1"/>
  <c r="AE180" i="7" s="1"/>
  <c r="AE186" i="7"/>
  <c r="AD118" i="7" l="1"/>
  <c r="AD187" i="7"/>
  <c r="AD190" i="7" s="1"/>
  <c r="AD218" i="7" s="1"/>
  <c r="AB187" i="7"/>
  <c r="AB190" i="7" s="1"/>
  <c r="AB218" i="7" s="1"/>
  <c r="AB118" i="7"/>
  <c r="AE118" i="7"/>
  <c r="AE187" i="7"/>
  <c r="AE190" i="7" s="1"/>
  <c r="AE218" i="7" s="1"/>
  <c r="AF187" i="7"/>
  <c r="AF190" i="7" s="1"/>
  <c r="AF218" i="7" s="1"/>
  <c r="AF118" i="7"/>
  <c r="AC118" i="7"/>
  <c r="AC187" i="7"/>
  <c r="AC190" i="7" s="1"/>
  <c r="AC218" i="7" s="1"/>
  <c r="AB220" i="7" l="1"/>
  <c r="AB132" i="7" s="1"/>
  <c r="AC220" i="7"/>
  <c r="AC132" i="7" s="1"/>
  <c r="AD220" i="7"/>
  <c r="AD132" i="7" s="1"/>
  <c r="AF220" i="7"/>
  <c r="AF132" i="7" s="1"/>
  <c r="AE220" i="7"/>
  <c r="AE132" i="7" s="1"/>
  <c r="AD119" i="7" l="1"/>
  <c r="AD120" i="7" s="1"/>
  <c r="AD121" i="7" s="1"/>
  <c r="AC119" i="7"/>
  <c r="AC120" i="7" s="1"/>
  <c r="AC121" i="7" s="1"/>
  <c r="AE119" i="7"/>
  <c r="AE120" i="7" s="1"/>
  <c r="AE121" i="7" s="1"/>
  <c r="AB119" i="7"/>
  <c r="AB120" i="7" s="1"/>
  <c r="AB121" i="7" s="1"/>
  <c r="AF119" i="7"/>
  <c r="AF120" i="7" s="1"/>
  <c r="AF121" i="7" s="1"/>
  <c r="L547" i="7"/>
  <c r="I547" i="7"/>
  <c r="R547" i="7"/>
  <c r="O547" i="7"/>
  <c r="T547" i="7"/>
  <c r="K547" i="7"/>
  <c r="G547" i="7"/>
  <c r="S547" i="7"/>
  <c r="N547" i="7"/>
  <c r="D547" i="7"/>
  <c r="E547" i="7"/>
  <c r="F547" i="7"/>
  <c r="M547" i="7"/>
  <c r="P547" i="7"/>
  <c r="Q547" i="7"/>
  <c r="H547" i="7"/>
  <c r="J547" i="7"/>
  <c r="C547" i="7"/>
  <c r="B568" i="7" l="1"/>
  <c r="C560" i="7"/>
  <c r="Q560" i="7"/>
  <c r="E560" i="7"/>
  <c r="G560" i="7"/>
  <c r="R560" i="7"/>
  <c r="P560" i="7"/>
  <c r="D560" i="7"/>
  <c r="K560" i="7"/>
  <c r="I560" i="7"/>
  <c r="M560" i="7"/>
  <c r="N560" i="7"/>
  <c r="T560" i="7"/>
  <c r="L560" i="7"/>
  <c r="J560" i="7"/>
  <c r="H560" i="7"/>
  <c r="F560" i="7"/>
  <c r="S560" i="7"/>
  <c r="O560" i="7"/>
  <c r="B560" i="7" l="1"/>
  <c r="N686" i="7"/>
  <c r="S78" i="7"/>
  <c r="S84" i="7" s="1"/>
  <c r="S90" i="7" s="1"/>
  <c r="O686" i="7"/>
  <c r="G686" i="7"/>
  <c r="B686" i="7"/>
  <c r="L686" i="7"/>
  <c r="J686" i="7"/>
  <c r="C686" i="7"/>
  <c r="H686" i="7"/>
  <c r="K686" i="7"/>
  <c r="Q686" i="7"/>
  <c r="M686" i="7"/>
  <c r="E686" i="7" l="1"/>
  <c r="F687" i="7" s="1"/>
  <c r="F147" i="7" s="1"/>
  <c r="S572" i="7"/>
  <c r="R686" i="7"/>
  <c r="S687" i="7" s="1"/>
  <c r="S147" i="7" s="1"/>
  <c r="D686" i="7"/>
  <c r="E687" i="7" s="1"/>
  <c r="E147" i="7" s="1"/>
  <c r="G572" i="7"/>
  <c r="F686" i="7"/>
  <c r="P686" i="7"/>
  <c r="Q687" i="7" s="1"/>
  <c r="Q184" i="7" s="1"/>
  <c r="T572" i="7"/>
  <c r="T78" i="7" s="1"/>
  <c r="T84" i="7" s="1"/>
  <c r="T90" i="7" s="1"/>
  <c r="S686" i="7"/>
  <c r="T687" i="7" s="1"/>
  <c r="T184" i="7" s="1"/>
  <c r="J572" i="7"/>
  <c r="I686" i="7"/>
  <c r="J687" i="7" s="1"/>
  <c r="J63" i="7" s="1"/>
  <c r="E572" i="7"/>
  <c r="E78" i="7" s="1"/>
  <c r="E84" i="7" s="1"/>
  <c r="E90" i="7" s="1"/>
  <c r="G687" i="7"/>
  <c r="G184" i="7" s="1"/>
  <c r="F572" i="7"/>
  <c r="F78" i="7" s="1"/>
  <c r="F84" i="7" s="1"/>
  <c r="F90" i="7" s="1"/>
  <c r="Q572" i="7"/>
  <c r="B96" i="7"/>
  <c r="B97" i="7" s="1"/>
  <c r="B550" i="7"/>
  <c r="L572" i="7"/>
  <c r="L78" i="7" s="1"/>
  <c r="L84" i="7" s="1"/>
  <c r="L90" i="7" s="1"/>
  <c r="L687" i="7"/>
  <c r="C78" i="7"/>
  <c r="C84" i="7" s="1"/>
  <c r="C90" i="7" s="1"/>
  <c r="C687" i="7"/>
  <c r="N572" i="7"/>
  <c r="N687" i="7"/>
  <c r="I572" i="7"/>
  <c r="I78" i="7" s="1"/>
  <c r="I84" i="7" s="1"/>
  <c r="I90" i="7" s="1"/>
  <c r="I687" i="7"/>
  <c r="K572" i="7"/>
  <c r="K78" i="7" s="1"/>
  <c r="K84" i="7" s="1"/>
  <c r="K90" i="7" s="1"/>
  <c r="J78" i="7"/>
  <c r="J84" i="7" s="1"/>
  <c r="J90" i="7" s="1"/>
  <c r="K687" i="7"/>
  <c r="H572" i="7"/>
  <c r="H78" i="7" s="1"/>
  <c r="H84" i="7" s="1"/>
  <c r="H90" i="7" s="1"/>
  <c r="G78" i="7"/>
  <c r="G84" i="7" s="1"/>
  <c r="G90" i="7" s="1"/>
  <c r="H687" i="7"/>
  <c r="O572" i="7"/>
  <c r="N78" i="7"/>
  <c r="N84" i="7" s="1"/>
  <c r="N90" i="7" s="1"/>
  <c r="O687" i="7"/>
  <c r="R572" i="7"/>
  <c r="R78" i="7" s="1"/>
  <c r="R84" i="7" s="1"/>
  <c r="R90" i="7" s="1"/>
  <c r="Q78" i="7"/>
  <c r="Q84" i="7" s="1"/>
  <c r="Q90" i="7" s="1"/>
  <c r="R687" i="7"/>
  <c r="D572" i="7"/>
  <c r="D78" i="7" s="1"/>
  <c r="D84" i="7" s="1"/>
  <c r="D90" i="7" s="1"/>
  <c r="D687" i="7"/>
  <c r="M572" i="7"/>
  <c r="M78" i="7" s="1"/>
  <c r="M84" i="7" s="1"/>
  <c r="M90" i="7" s="1"/>
  <c r="M687" i="7"/>
  <c r="P572" i="7"/>
  <c r="P78" i="7" s="1"/>
  <c r="P84" i="7" s="1"/>
  <c r="P90" i="7" s="1"/>
  <c r="O78" i="7"/>
  <c r="O84" i="7" s="1"/>
  <c r="O90" i="7" s="1"/>
  <c r="P687" i="7"/>
  <c r="J184" i="7" l="1"/>
  <c r="J147" i="7"/>
  <c r="F63" i="7"/>
  <c r="Q147" i="7"/>
  <c r="E184" i="7"/>
  <c r="F184" i="7"/>
  <c r="Q63" i="7"/>
  <c r="E63" i="7"/>
  <c r="B78" i="7"/>
  <c r="B84" i="7" s="1"/>
  <c r="B90" i="7" s="1"/>
  <c r="T147" i="7"/>
  <c r="T63" i="7"/>
  <c r="G63" i="7"/>
  <c r="S63" i="7"/>
  <c r="G147" i="7"/>
  <c r="S184" i="7"/>
  <c r="C548" i="7"/>
  <c r="C549" i="7" s="1"/>
  <c r="M147" i="7"/>
  <c r="M184" i="7"/>
  <c r="M63" i="7"/>
  <c r="I184" i="7"/>
  <c r="I147" i="7"/>
  <c r="I63" i="7"/>
  <c r="L147" i="7"/>
  <c r="L63" i="7"/>
  <c r="L184" i="7"/>
  <c r="H184" i="7"/>
  <c r="H147" i="7"/>
  <c r="H63" i="7"/>
  <c r="K184" i="7"/>
  <c r="K147" i="7"/>
  <c r="K63" i="7"/>
  <c r="R147" i="7"/>
  <c r="R184" i="7"/>
  <c r="R63" i="7"/>
  <c r="O63" i="7"/>
  <c r="O184" i="7"/>
  <c r="O147" i="7"/>
  <c r="C184" i="7"/>
  <c r="C147" i="7"/>
  <c r="C63" i="7"/>
  <c r="P147" i="7"/>
  <c r="P63" i="7"/>
  <c r="P184" i="7"/>
  <c r="D147" i="7"/>
  <c r="D63" i="7"/>
  <c r="D184" i="7"/>
  <c r="N147" i="7"/>
  <c r="N184" i="7"/>
  <c r="N63" i="7"/>
  <c r="C230" i="7" l="1"/>
  <c r="F230" i="7" s="1"/>
  <c r="C228" i="7"/>
  <c r="F228" i="7" s="1"/>
  <c r="C364" i="7"/>
  <c r="F364" i="7" s="1"/>
  <c r="B98" i="7"/>
  <c r="B104" i="7" s="1"/>
  <c r="C363" i="7"/>
  <c r="F363" i="7" s="1"/>
  <c r="C361" i="7"/>
  <c r="F361" i="7" s="1"/>
  <c r="C362" i="7"/>
  <c r="F362" i="7" s="1"/>
  <c r="C227" i="7"/>
  <c r="F227" i="7" s="1"/>
  <c r="C229" i="7"/>
  <c r="F229" i="7" s="1"/>
  <c r="C360" i="7"/>
  <c r="F360" i="7" s="1"/>
  <c r="C359" i="7"/>
  <c r="F359" i="7" s="1"/>
  <c r="C226" i="7"/>
  <c r="C231" i="7"/>
  <c r="F231" i="7" s="1"/>
  <c r="C148" i="7"/>
  <c r="C64" i="7"/>
  <c r="C65" i="7" s="1"/>
  <c r="C185" i="7"/>
  <c r="C232" i="7" l="1"/>
  <c r="F226" i="7"/>
  <c r="F232" i="7" s="1"/>
  <c r="C365" i="7"/>
  <c r="B100" i="7"/>
  <c r="B105" i="7" s="1"/>
  <c r="B106" i="7" s="1"/>
  <c r="B121" i="7" s="1"/>
  <c r="C99" i="7"/>
  <c r="C100" i="7" s="1"/>
  <c r="C105" i="7" s="1"/>
  <c r="C106" i="7" s="1"/>
  <c r="C550" i="7"/>
  <c r="D548" i="7" s="1"/>
  <c r="D549" i="7" s="1"/>
  <c r="B132" i="7"/>
  <c r="F365" i="7"/>
  <c r="G359" i="7"/>
  <c r="G365" i="7" s="1"/>
  <c r="G226" i="7"/>
  <c r="G232" i="7" s="1"/>
  <c r="D64" i="7" l="1"/>
  <c r="D65" i="7" s="1"/>
  <c r="D148" i="7"/>
  <c r="D185" i="7"/>
  <c r="H228" i="7"/>
  <c r="K228" i="7" s="1"/>
  <c r="L228" i="7" s="1"/>
  <c r="H231" i="7"/>
  <c r="K231" i="7" s="1"/>
  <c r="L231" i="7" s="1"/>
  <c r="H227" i="7"/>
  <c r="K227" i="7" s="1"/>
  <c r="L227" i="7" s="1"/>
  <c r="H230" i="7"/>
  <c r="K230" i="7" s="1"/>
  <c r="L230" i="7" s="1"/>
  <c r="H229" i="7"/>
  <c r="K229" i="7" s="1"/>
  <c r="L229" i="7" s="1"/>
  <c r="H226" i="7"/>
  <c r="I232" i="7"/>
  <c r="H360" i="7"/>
  <c r="K360" i="7" s="1"/>
  <c r="L360" i="7" s="1"/>
  <c r="H359" i="7"/>
  <c r="H362" i="7"/>
  <c r="K362" i="7" s="1"/>
  <c r="L362" i="7" s="1"/>
  <c r="H364" i="7"/>
  <c r="K364" i="7" s="1"/>
  <c r="L364" i="7" s="1"/>
  <c r="H361" i="7"/>
  <c r="K361" i="7" s="1"/>
  <c r="L361" i="7" s="1"/>
  <c r="H363" i="7"/>
  <c r="K363" i="7" s="1"/>
  <c r="L363" i="7" s="1"/>
  <c r="I365" i="7"/>
  <c r="B125" i="7"/>
  <c r="D99" i="7" l="1"/>
  <c r="D100" i="7" s="1"/>
  <c r="D105" i="7" s="1"/>
  <c r="D106" i="7" s="1"/>
  <c r="D550" i="7"/>
  <c r="E548" i="7" s="1"/>
  <c r="E549" i="7" s="1"/>
  <c r="B126" i="7"/>
  <c r="K359" i="7"/>
  <c r="L359" i="7" s="1"/>
  <c r="H365" i="7"/>
  <c r="C110" i="7"/>
  <c r="I227" i="7"/>
  <c r="J227" i="7" s="1"/>
  <c r="I228" i="7"/>
  <c r="J228" i="7" s="1"/>
  <c r="I231" i="7"/>
  <c r="J231" i="7" s="1"/>
  <c r="I230" i="7"/>
  <c r="J230" i="7" s="1"/>
  <c r="I226" i="7"/>
  <c r="J226" i="7" s="1"/>
  <c r="I229" i="7"/>
  <c r="J229" i="7" s="1"/>
  <c r="C111" i="7"/>
  <c r="I362" i="7"/>
  <c r="J362" i="7" s="1"/>
  <c r="N362" i="7" s="1"/>
  <c r="O362" i="7" s="1"/>
  <c r="Q362" i="7" s="1"/>
  <c r="I364" i="7"/>
  <c r="J364" i="7" s="1"/>
  <c r="N231" i="7" s="1"/>
  <c r="O231" i="7" s="1"/>
  <c r="Q231" i="7" s="1"/>
  <c r="I360" i="7"/>
  <c r="J360" i="7" s="1"/>
  <c r="N360" i="7" s="1"/>
  <c r="O360" i="7" s="1"/>
  <c r="I361" i="7"/>
  <c r="J361" i="7" s="1"/>
  <c r="N228" i="7" s="1"/>
  <c r="O228" i="7" s="1"/>
  <c r="Q228" i="7" s="1"/>
  <c r="I359" i="7"/>
  <c r="J359" i="7" s="1"/>
  <c r="I363" i="7"/>
  <c r="J363" i="7" s="1"/>
  <c r="N230" i="7" s="1"/>
  <c r="O230" i="7" s="1"/>
  <c r="Q230" i="7" s="1"/>
  <c r="H232" i="7"/>
  <c r="K226" i="7"/>
  <c r="L226" i="7" s="1"/>
  <c r="L232" i="7" s="1"/>
  <c r="E148" i="7" l="1"/>
  <c r="E99" i="7"/>
  <c r="E100" i="7" s="1"/>
  <c r="E185" i="7"/>
  <c r="E64" i="7"/>
  <c r="E65" i="7" s="1"/>
  <c r="N229" i="7"/>
  <c r="O229" i="7" s="1"/>
  <c r="Q229" i="7" s="1"/>
  <c r="AN268" i="7" s="1"/>
  <c r="J232" i="7"/>
  <c r="J269" i="7"/>
  <c r="N269" i="7"/>
  <c r="AB269" i="7"/>
  <c r="I269" i="7"/>
  <c r="AD269" i="7"/>
  <c r="AO269" i="7"/>
  <c r="AE269" i="7"/>
  <c r="E269" i="7"/>
  <c r="AA269" i="7"/>
  <c r="U269" i="7"/>
  <c r="AF269" i="7"/>
  <c r="R269" i="7"/>
  <c r="Y269" i="7"/>
  <c r="W269" i="7"/>
  <c r="V269" i="7"/>
  <c r="AL269" i="7"/>
  <c r="AP269" i="7"/>
  <c r="G269" i="7"/>
  <c r="AJ269" i="7"/>
  <c r="Q269" i="7"/>
  <c r="K269" i="7"/>
  <c r="AI269" i="7"/>
  <c r="F269" i="7"/>
  <c r="S269" i="7"/>
  <c r="AG269" i="7"/>
  <c r="AH269" i="7"/>
  <c r="L269" i="7"/>
  <c r="T269" i="7"/>
  <c r="H269" i="7"/>
  <c r="AM269" i="7"/>
  <c r="AN269" i="7"/>
  <c r="P269" i="7"/>
  <c r="Z269" i="7"/>
  <c r="AC269" i="7"/>
  <c r="O269" i="7"/>
  <c r="C269" i="7"/>
  <c r="D269" i="7"/>
  <c r="M269" i="7"/>
  <c r="AK269" i="7"/>
  <c r="X269" i="7"/>
  <c r="AK267" i="7"/>
  <c r="C267" i="7"/>
  <c r="AD267" i="7"/>
  <c r="S267" i="7"/>
  <c r="AE267" i="7"/>
  <c r="W267" i="7"/>
  <c r="AI267" i="7"/>
  <c r="Z267" i="7"/>
  <c r="K267" i="7"/>
  <c r="P267" i="7"/>
  <c r="AM267" i="7"/>
  <c r="O267" i="7"/>
  <c r="U267" i="7"/>
  <c r="Q267" i="7"/>
  <c r="AP267" i="7"/>
  <c r="L267" i="7"/>
  <c r="J267" i="7"/>
  <c r="M267" i="7"/>
  <c r="AF267" i="7"/>
  <c r="AA267" i="7"/>
  <c r="T267" i="7"/>
  <c r="G267" i="7"/>
  <c r="AH267" i="7"/>
  <c r="AO267" i="7"/>
  <c r="X267" i="7"/>
  <c r="AC267" i="7"/>
  <c r="R267" i="7"/>
  <c r="I267" i="7"/>
  <c r="V267" i="7"/>
  <c r="F267" i="7"/>
  <c r="AB267" i="7"/>
  <c r="D267" i="7"/>
  <c r="Y267" i="7"/>
  <c r="H267" i="7"/>
  <c r="AN267" i="7"/>
  <c r="AJ267" i="7"/>
  <c r="E267" i="7"/>
  <c r="AL267" i="7"/>
  <c r="AG267" i="7"/>
  <c r="N267" i="7"/>
  <c r="P360" i="7"/>
  <c r="Q360" i="7" s="1"/>
  <c r="R270" i="7"/>
  <c r="T270" i="7"/>
  <c r="AB270" i="7"/>
  <c r="D270" i="7"/>
  <c r="U270" i="7"/>
  <c r="K270" i="7"/>
  <c r="I270" i="7"/>
  <c r="AK270" i="7"/>
  <c r="O270" i="7"/>
  <c r="AM270" i="7"/>
  <c r="Z270" i="7"/>
  <c r="J270" i="7"/>
  <c r="S270" i="7"/>
  <c r="N270" i="7"/>
  <c r="AE270" i="7"/>
  <c r="L270" i="7"/>
  <c r="AA270" i="7"/>
  <c r="X270" i="7"/>
  <c r="AL270" i="7"/>
  <c r="AH270" i="7"/>
  <c r="C270" i="7"/>
  <c r="Q270" i="7"/>
  <c r="AG270" i="7"/>
  <c r="AP270" i="7"/>
  <c r="P270" i="7"/>
  <c r="AI270" i="7"/>
  <c r="F270" i="7"/>
  <c r="Y270" i="7"/>
  <c r="G270" i="7"/>
  <c r="E270" i="7"/>
  <c r="AN270" i="7"/>
  <c r="AJ270" i="7"/>
  <c r="M270" i="7"/>
  <c r="H270" i="7"/>
  <c r="W270" i="7"/>
  <c r="V270" i="7"/>
  <c r="AF270" i="7"/>
  <c r="AO270" i="7"/>
  <c r="AC270" i="7"/>
  <c r="AD270" i="7"/>
  <c r="J365" i="7"/>
  <c r="C112" i="7"/>
  <c r="C188" i="7"/>
  <c r="N227" i="7"/>
  <c r="O227" i="7" s="1"/>
  <c r="Q227" i="7" s="1"/>
  <c r="N359" i="7"/>
  <c r="L365" i="7"/>
  <c r="N226" i="7"/>
  <c r="N364" i="7"/>
  <c r="O364" i="7" s="1"/>
  <c r="Q364" i="7" s="1"/>
  <c r="N361" i="7"/>
  <c r="O361" i="7" s="1"/>
  <c r="Q361" i="7" s="1"/>
  <c r="N363" i="7"/>
  <c r="O363" i="7" s="1"/>
  <c r="Q363" i="7" s="1"/>
  <c r="P401" i="7"/>
  <c r="R401" i="7"/>
  <c r="H401" i="7"/>
  <c r="N401" i="7"/>
  <c r="AK401" i="7"/>
  <c r="V401" i="7"/>
  <c r="AJ401" i="7"/>
  <c r="AI401" i="7"/>
  <c r="F401" i="7"/>
  <c r="T401" i="7"/>
  <c r="AP401" i="7"/>
  <c r="AO401" i="7"/>
  <c r="L401" i="7"/>
  <c r="AE401" i="7"/>
  <c r="AB401" i="7"/>
  <c r="E401" i="7"/>
  <c r="U401" i="7"/>
  <c r="AM401" i="7"/>
  <c r="I401" i="7"/>
  <c r="O401" i="7"/>
  <c r="D401" i="7"/>
  <c r="M401" i="7"/>
  <c r="W401" i="7"/>
  <c r="C401" i="7"/>
  <c r="AA401" i="7"/>
  <c r="AG401" i="7"/>
  <c r="J401" i="7"/>
  <c r="K401" i="7"/>
  <c r="AC401" i="7"/>
  <c r="AN401" i="7"/>
  <c r="AL401" i="7"/>
  <c r="X401" i="7"/>
  <c r="AH401" i="7"/>
  <c r="AD401" i="7"/>
  <c r="Z401" i="7"/>
  <c r="G401" i="7"/>
  <c r="Q401" i="7"/>
  <c r="S401" i="7"/>
  <c r="AF401" i="7"/>
  <c r="Y401" i="7"/>
  <c r="E550" i="7"/>
  <c r="Q268" i="7" l="1"/>
  <c r="AC268" i="7"/>
  <c r="O268" i="7"/>
  <c r="S268" i="7"/>
  <c r="X268" i="7"/>
  <c r="M268" i="7"/>
  <c r="L268" i="7"/>
  <c r="AD268" i="7"/>
  <c r="AO268" i="7"/>
  <c r="T268" i="7"/>
  <c r="AG268" i="7"/>
  <c r="W268" i="7"/>
  <c r="R268" i="7"/>
  <c r="AB268" i="7"/>
  <c r="AA268" i="7"/>
  <c r="AL268" i="7"/>
  <c r="G268" i="7"/>
  <c r="AJ268" i="7"/>
  <c r="V268" i="7"/>
  <c r="AK268" i="7"/>
  <c r="D268" i="7"/>
  <c r="C268" i="7"/>
  <c r="K268" i="7"/>
  <c r="Y268" i="7"/>
  <c r="P268" i="7"/>
  <c r="U268" i="7"/>
  <c r="AF268" i="7"/>
  <c r="N268" i="7"/>
  <c r="F268" i="7"/>
  <c r="AH268" i="7"/>
  <c r="AP268" i="7"/>
  <c r="H268" i="7"/>
  <c r="E268" i="7"/>
  <c r="AE268" i="7"/>
  <c r="Z268" i="7"/>
  <c r="AI268" i="7"/>
  <c r="J268" i="7"/>
  <c r="AM268" i="7"/>
  <c r="I268" i="7"/>
  <c r="E105" i="7"/>
  <c r="E106" i="7" s="1"/>
  <c r="F548" i="7"/>
  <c r="F549" i="7" s="1"/>
  <c r="P403" i="7"/>
  <c r="X403" i="7"/>
  <c r="AN403" i="7"/>
  <c r="K403" i="7"/>
  <c r="I403" i="7"/>
  <c r="T403" i="7"/>
  <c r="AC403" i="7"/>
  <c r="U403" i="7"/>
  <c r="AL403" i="7"/>
  <c r="AB403" i="7"/>
  <c r="M403" i="7"/>
  <c r="Z403" i="7"/>
  <c r="H403" i="7"/>
  <c r="AK403" i="7"/>
  <c r="V403" i="7"/>
  <c r="AM403" i="7"/>
  <c r="G403" i="7"/>
  <c r="E403" i="7"/>
  <c r="Q403" i="7"/>
  <c r="Y403" i="7"/>
  <c r="AO403" i="7"/>
  <c r="AH403" i="7"/>
  <c r="AE403" i="7"/>
  <c r="C403" i="7"/>
  <c r="AF403" i="7"/>
  <c r="AI403" i="7"/>
  <c r="D403" i="7"/>
  <c r="W403" i="7"/>
  <c r="AG403" i="7"/>
  <c r="R403" i="7"/>
  <c r="J403" i="7"/>
  <c r="AD403" i="7"/>
  <c r="N403" i="7"/>
  <c r="S403" i="7"/>
  <c r="O403" i="7"/>
  <c r="F403" i="7"/>
  <c r="L403" i="7"/>
  <c r="AA403" i="7"/>
  <c r="AJ403" i="7"/>
  <c r="AP403" i="7"/>
  <c r="N365" i="7"/>
  <c r="O359" i="7"/>
  <c r="B269" i="7" a="1"/>
  <c r="B269" i="7" s="1"/>
  <c r="AK266" i="7"/>
  <c r="N266" i="7"/>
  <c r="AJ266" i="7"/>
  <c r="X266" i="7"/>
  <c r="C266" i="7"/>
  <c r="K266" i="7"/>
  <c r="AC266" i="7"/>
  <c r="AL266" i="7"/>
  <c r="AP266" i="7"/>
  <c r="I266" i="7"/>
  <c r="Q266" i="7"/>
  <c r="J266" i="7"/>
  <c r="AB266" i="7"/>
  <c r="AA266" i="7"/>
  <c r="H266" i="7"/>
  <c r="O266" i="7"/>
  <c r="Y266" i="7"/>
  <c r="AI266" i="7"/>
  <c r="AM266" i="7"/>
  <c r="T266" i="7"/>
  <c r="AH266" i="7"/>
  <c r="AF266" i="7"/>
  <c r="AE266" i="7"/>
  <c r="M266" i="7"/>
  <c r="Z266" i="7"/>
  <c r="S266" i="7"/>
  <c r="R266" i="7"/>
  <c r="G266" i="7"/>
  <c r="AN266" i="7"/>
  <c r="F266" i="7"/>
  <c r="V266" i="7"/>
  <c r="E266" i="7"/>
  <c r="AD266" i="7"/>
  <c r="AG266" i="7"/>
  <c r="AO266" i="7"/>
  <c r="L266" i="7"/>
  <c r="D266" i="7"/>
  <c r="W266" i="7"/>
  <c r="U266" i="7"/>
  <c r="P266" i="7"/>
  <c r="B270" i="7" a="1"/>
  <c r="B270" i="7" s="1"/>
  <c r="N232" i="7"/>
  <c r="O226" i="7"/>
  <c r="E399" i="7"/>
  <c r="U399" i="7"/>
  <c r="P399" i="7"/>
  <c r="AF399" i="7"/>
  <c r="AP399" i="7"/>
  <c r="D399" i="7"/>
  <c r="V399" i="7"/>
  <c r="L399" i="7"/>
  <c r="AG399" i="7"/>
  <c r="T399" i="7"/>
  <c r="AN399" i="7"/>
  <c r="F399" i="7"/>
  <c r="AB399" i="7"/>
  <c r="O399" i="7"/>
  <c r="Y399" i="7"/>
  <c r="R399" i="7"/>
  <c r="AO399" i="7"/>
  <c r="AD399" i="7"/>
  <c r="N399" i="7"/>
  <c r="Q399" i="7"/>
  <c r="AM399" i="7"/>
  <c r="K399" i="7"/>
  <c r="H399" i="7"/>
  <c r="C399" i="7"/>
  <c r="AJ399" i="7"/>
  <c r="M399" i="7"/>
  <c r="AA399" i="7"/>
  <c r="Z399" i="7"/>
  <c r="AK399" i="7"/>
  <c r="X399" i="7"/>
  <c r="I399" i="7"/>
  <c r="G399" i="7"/>
  <c r="W399" i="7"/>
  <c r="J399" i="7"/>
  <c r="AE399" i="7"/>
  <c r="AL399" i="7"/>
  <c r="AH399" i="7"/>
  <c r="S399" i="7"/>
  <c r="AI399" i="7"/>
  <c r="AC399" i="7"/>
  <c r="B267" i="7" a="1"/>
  <c r="B267" i="7" s="1"/>
  <c r="B401" i="7" a="1"/>
  <c r="B401" i="7" s="1"/>
  <c r="C402" i="7"/>
  <c r="AL402" i="7"/>
  <c r="AO402" i="7"/>
  <c r="AG402" i="7"/>
  <c r="AN402" i="7"/>
  <c r="AK402" i="7"/>
  <c r="D402" i="7"/>
  <c r="AC402" i="7"/>
  <c r="Z402" i="7"/>
  <c r="H402" i="7"/>
  <c r="T402" i="7"/>
  <c r="AM402" i="7"/>
  <c r="AD402" i="7"/>
  <c r="Q402" i="7"/>
  <c r="J402" i="7"/>
  <c r="Y402" i="7"/>
  <c r="M402" i="7"/>
  <c r="AB402" i="7"/>
  <c r="AA402" i="7"/>
  <c r="AH402" i="7"/>
  <c r="S402" i="7"/>
  <c r="V402" i="7"/>
  <c r="X402" i="7"/>
  <c r="AF402" i="7"/>
  <c r="W402" i="7"/>
  <c r="E402" i="7"/>
  <c r="K402" i="7"/>
  <c r="O402" i="7"/>
  <c r="L402" i="7"/>
  <c r="AE402" i="7"/>
  <c r="I402" i="7"/>
  <c r="AI402" i="7"/>
  <c r="N402" i="7"/>
  <c r="AJ402" i="7"/>
  <c r="P402" i="7"/>
  <c r="G402" i="7"/>
  <c r="F402" i="7"/>
  <c r="AP402" i="7"/>
  <c r="R402" i="7"/>
  <c r="U402" i="7"/>
  <c r="AD400" i="7"/>
  <c r="R400" i="7"/>
  <c r="S400" i="7"/>
  <c r="E400" i="7"/>
  <c r="AK400" i="7"/>
  <c r="U400" i="7"/>
  <c r="M400" i="7"/>
  <c r="L400" i="7"/>
  <c r="AL400" i="7"/>
  <c r="AO400" i="7"/>
  <c r="N400" i="7"/>
  <c r="AF400" i="7"/>
  <c r="Q400" i="7"/>
  <c r="AP400" i="7"/>
  <c r="AN400" i="7"/>
  <c r="C400" i="7"/>
  <c r="AC400" i="7"/>
  <c r="X400" i="7"/>
  <c r="T400" i="7"/>
  <c r="Y400" i="7"/>
  <c r="I400" i="7"/>
  <c r="AI400" i="7"/>
  <c r="H400" i="7"/>
  <c r="V400" i="7"/>
  <c r="AA400" i="7"/>
  <c r="O400" i="7"/>
  <c r="J400" i="7"/>
  <c r="F400" i="7"/>
  <c r="G400" i="7"/>
  <c r="AJ400" i="7"/>
  <c r="K400" i="7"/>
  <c r="AB400" i="7"/>
  <c r="P400" i="7"/>
  <c r="AH400" i="7"/>
  <c r="Z400" i="7"/>
  <c r="AE400" i="7"/>
  <c r="D400" i="7"/>
  <c r="AG400" i="7"/>
  <c r="AM400" i="7"/>
  <c r="W400" i="7"/>
  <c r="B268" i="7" l="1" a="1"/>
  <c r="B268" i="7" s="1"/>
  <c r="B266" i="7" a="1"/>
  <c r="B266" i="7" s="1"/>
  <c r="B403" i="7" a="1"/>
  <c r="B403" i="7" s="1"/>
  <c r="F64" i="7"/>
  <c r="F65" i="7" s="1"/>
  <c r="F185" i="7"/>
  <c r="F148" i="7"/>
  <c r="B400" i="7" a="1"/>
  <c r="B400" i="7" s="1"/>
  <c r="B399" i="7" a="1"/>
  <c r="B399" i="7" s="1"/>
  <c r="O232" i="7"/>
  <c r="Q226" i="7"/>
  <c r="B402" i="7" a="1"/>
  <c r="B402" i="7" s="1"/>
  <c r="O365" i="7"/>
  <c r="P359" i="7"/>
  <c r="P365" i="7" s="1"/>
  <c r="C404" i="7" s="1"/>
  <c r="B404" i="7" s="1" a="1"/>
  <c r="B404" i="7" s="1"/>
  <c r="AN265" i="7" l="1"/>
  <c r="AN272" i="7" s="1"/>
  <c r="Q232" i="7"/>
  <c r="AL265" i="7"/>
  <c r="AL272" i="7" s="1"/>
  <c r="AP265" i="7"/>
  <c r="AP272" i="7" s="1"/>
  <c r="AF265" i="7"/>
  <c r="AF272" i="7" s="1"/>
  <c r="AJ265" i="7"/>
  <c r="AJ272" i="7" s="1"/>
  <c r="AD265" i="7"/>
  <c r="AD272" i="7" s="1"/>
  <c r="T265" i="7"/>
  <c r="T272" i="7" s="1"/>
  <c r="T149" i="7" s="1"/>
  <c r="AH265" i="7"/>
  <c r="AH272" i="7" s="1"/>
  <c r="AI265" i="7"/>
  <c r="AI272" i="7" s="1"/>
  <c r="AC265" i="7"/>
  <c r="AC272" i="7" s="1"/>
  <c r="P265" i="7"/>
  <c r="P272" i="7" s="1"/>
  <c r="P149" i="7" s="1"/>
  <c r="N265" i="7"/>
  <c r="N272" i="7" s="1"/>
  <c r="N149" i="7" s="1"/>
  <c r="AE265" i="7"/>
  <c r="AE272" i="7" s="1"/>
  <c r="AO265" i="7"/>
  <c r="AO272" i="7" s="1"/>
  <c r="H265" i="7"/>
  <c r="H272" i="7" s="1"/>
  <c r="H149" i="7" s="1"/>
  <c r="R265" i="7"/>
  <c r="R272" i="7" s="1"/>
  <c r="R149" i="7" s="1"/>
  <c r="S265" i="7"/>
  <c r="S272" i="7" s="1"/>
  <c r="S149" i="7" s="1"/>
  <c r="AK265" i="7"/>
  <c r="AK272" i="7" s="1"/>
  <c r="AG265" i="7"/>
  <c r="AG272" i="7" s="1"/>
  <c r="Q265" i="7"/>
  <c r="Q272" i="7" s="1"/>
  <c r="Q149" i="7" s="1"/>
  <c r="F265" i="7"/>
  <c r="F272" i="7" s="1"/>
  <c r="F149" i="7" s="1"/>
  <c r="F150" i="7" s="1"/>
  <c r="F178" i="7" s="1"/>
  <c r="F180" i="7" s="1"/>
  <c r="M265" i="7"/>
  <c r="M272" i="7" s="1"/>
  <c r="M149" i="7" s="1"/>
  <c r="D265" i="7"/>
  <c r="D272" i="7" s="1"/>
  <c r="D149" i="7" s="1"/>
  <c r="D150" i="7" s="1"/>
  <c r="D178" i="7" s="1"/>
  <c r="D180" i="7" s="1"/>
  <c r="E265" i="7"/>
  <c r="E272" i="7" s="1"/>
  <c r="E149" i="7" s="1"/>
  <c r="E150" i="7" s="1"/>
  <c r="E178" i="7" s="1"/>
  <c r="E180" i="7" s="1"/>
  <c r="I265" i="7"/>
  <c r="I272" i="7" s="1"/>
  <c r="I149" i="7" s="1"/>
  <c r="K265" i="7"/>
  <c r="K272" i="7" s="1"/>
  <c r="K149" i="7" s="1"/>
  <c r="AM265" i="7"/>
  <c r="AM272" i="7" s="1"/>
  <c r="O265" i="7"/>
  <c r="O272" i="7" s="1"/>
  <c r="O149" i="7" s="1"/>
  <c r="V265" i="7"/>
  <c r="V272" i="7" s="1"/>
  <c r="V149" i="7" s="1"/>
  <c r="V150" i="7" s="1"/>
  <c r="V178" i="7" s="1"/>
  <c r="V180" i="7" s="1"/>
  <c r="AA265" i="7"/>
  <c r="AA272" i="7" s="1"/>
  <c r="AA149" i="7" s="1"/>
  <c r="AA150" i="7" s="1"/>
  <c r="AA178" i="7" s="1"/>
  <c r="AA180" i="7" s="1"/>
  <c r="AB265" i="7"/>
  <c r="AB272" i="7" s="1"/>
  <c r="C265" i="7"/>
  <c r="C272" i="7" s="1"/>
  <c r="Y265" i="7"/>
  <c r="Y272" i="7" s="1"/>
  <c r="Y149" i="7" s="1"/>
  <c r="Y150" i="7" s="1"/>
  <c r="Y178" i="7" s="1"/>
  <c r="Y180" i="7" s="1"/>
  <c r="Z265" i="7"/>
  <c r="Z272" i="7" s="1"/>
  <c r="Z149" i="7" s="1"/>
  <c r="Z150" i="7" s="1"/>
  <c r="Z178" i="7" s="1"/>
  <c r="Z180" i="7" s="1"/>
  <c r="W265" i="7"/>
  <c r="W272" i="7" s="1"/>
  <c r="W149" i="7" s="1"/>
  <c r="W150" i="7" s="1"/>
  <c r="W178" i="7" s="1"/>
  <c r="W180" i="7" s="1"/>
  <c r="U265" i="7"/>
  <c r="U272" i="7" s="1"/>
  <c r="U149" i="7" s="1"/>
  <c r="U150" i="7" s="1"/>
  <c r="U178" i="7" s="1"/>
  <c r="U180" i="7" s="1"/>
  <c r="L265" i="7"/>
  <c r="L272" i="7" s="1"/>
  <c r="L149" i="7" s="1"/>
  <c r="G265" i="7"/>
  <c r="G272" i="7" s="1"/>
  <c r="G149" i="7" s="1"/>
  <c r="J265" i="7"/>
  <c r="J272" i="7" s="1"/>
  <c r="J149" i="7" s="1"/>
  <c r="X265" i="7"/>
  <c r="X272" i="7" s="1"/>
  <c r="X149" i="7" s="1"/>
  <c r="X150" i="7" s="1"/>
  <c r="X178" i="7" s="1"/>
  <c r="X180" i="7" s="1"/>
  <c r="F99" i="7"/>
  <c r="F100" i="7" s="1"/>
  <c r="F105" i="7" s="1"/>
  <c r="F106" i="7" s="1"/>
  <c r="F550" i="7"/>
  <c r="Q359" i="7"/>
  <c r="Y187" i="7" l="1"/>
  <c r="Y118" i="7"/>
  <c r="V187" i="7"/>
  <c r="V118" i="7"/>
  <c r="U187" i="7"/>
  <c r="U118" i="7"/>
  <c r="B272" i="7" a="1"/>
  <c r="B272" i="7" s="1"/>
  <c r="C149" i="7"/>
  <c r="C150" i="7" s="1"/>
  <c r="C178" i="7" s="1"/>
  <c r="C180" i="7" s="1"/>
  <c r="E187" i="7"/>
  <c r="E118" i="7"/>
  <c r="F187" i="7"/>
  <c r="F118" i="7"/>
  <c r="C398" i="7"/>
  <c r="Q365" i="7"/>
  <c r="AI398" i="7"/>
  <c r="AI405" i="7" s="1"/>
  <c r="AP398" i="7"/>
  <c r="AP405" i="7" s="1"/>
  <c r="I398" i="7"/>
  <c r="I405" i="7" s="1"/>
  <c r="I186" i="7" s="1"/>
  <c r="AJ398" i="7"/>
  <c r="AJ405" i="7" s="1"/>
  <c r="AC398" i="7"/>
  <c r="AC405" i="7" s="1"/>
  <c r="AG398" i="7"/>
  <c r="AG405" i="7" s="1"/>
  <c r="AM398" i="7"/>
  <c r="AM405" i="7" s="1"/>
  <c r="AK398" i="7"/>
  <c r="AK405" i="7" s="1"/>
  <c r="T398" i="7"/>
  <c r="T405" i="7" s="1"/>
  <c r="T186" i="7" s="1"/>
  <c r="D398" i="7"/>
  <c r="D405" i="7" s="1"/>
  <c r="D186" i="7" s="1"/>
  <c r="K398" i="7"/>
  <c r="K405" i="7" s="1"/>
  <c r="K186" i="7" s="1"/>
  <c r="AO398" i="7"/>
  <c r="AO405" i="7" s="1"/>
  <c r="L398" i="7"/>
  <c r="L405" i="7" s="1"/>
  <c r="L186" i="7" s="1"/>
  <c r="G398" i="7"/>
  <c r="G405" i="7" s="1"/>
  <c r="G186" i="7" s="1"/>
  <c r="AB398" i="7"/>
  <c r="AB405" i="7" s="1"/>
  <c r="AN398" i="7"/>
  <c r="AN405" i="7" s="1"/>
  <c r="S398" i="7"/>
  <c r="S405" i="7" s="1"/>
  <c r="S186" i="7" s="1"/>
  <c r="E398" i="7"/>
  <c r="E405" i="7" s="1"/>
  <c r="E186" i="7" s="1"/>
  <c r="P398" i="7"/>
  <c r="P405" i="7" s="1"/>
  <c r="P186" i="7" s="1"/>
  <c r="AD398" i="7"/>
  <c r="AD405" i="7" s="1"/>
  <c r="AE398" i="7"/>
  <c r="AE405" i="7" s="1"/>
  <c r="AL398" i="7"/>
  <c r="AL405" i="7" s="1"/>
  <c r="J398" i="7"/>
  <c r="J405" i="7" s="1"/>
  <c r="J186" i="7" s="1"/>
  <c r="H398" i="7"/>
  <c r="H405" i="7" s="1"/>
  <c r="H186" i="7" s="1"/>
  <c r="AF398" i="7"/>
  <c r="AF405" i="7" s="1"/>
  <c r="M398" i="7"/>
  <c r="M405" i="7" s="1"/>
  <c r="M186" i="7" s="1"/>
  <c r="AH398" i="7"/>
  <c r="AH405" i="7" s="1"/>
  <c r="W398" i="7"/>
  <c r="W405" i="7" s="1"/>
  <c r="W186" i="7" s="1"/>
  <c r="U398" i="7"/>
  <c r="U405" i="7" s="1"/>
  <c r="U186" i="7" s="1"/>
  <c r="Z398" i="7"/>
  <c r="Z405" i="7" s="1"/>
  <c r="Z186" i="7" s="1"/>
  <c r="O398" i="7"/>
  <c r="O405" i="7" s="1"/>
  <c r="O186" i="7" s="1"/>
  <c r="R398" i="7"/>
  <c r="R405" i="7" s="1"/>
  <c r="R186" i="7" s="1"/>
  <c r="Q398" i="7"/>
  <c r="Q405" i="7" s="1"/>
  <c r="Q186" i="7" s="1"/>
  <c r="AA398" i="7"/>
  <c r="AA405" i="7" s="1"/>
  <c r="AA186" i="7" s="1"/>
  <c r="F398" i="7"/>
  <c r="F405" i="7" s="1"/>
  <c r="F186" i="7" s="1"/>
  <c r="X398" i="7"/>
  <c r="X405" i="7" s="1"/>
  <c r="X186" i="7" s="1"/>
  <c r="Y398" i="7"/>
  <c r="Y405" i="7" s="1"/>
  <c r="Y186" i="7" s="1"/>
  <c r="N398" i="7"/>
  <c r="N405" i="7" s="1"/>
  <c r="N186" i="7" s="1"/>
  <c r="V398" i="7"/>
  <c r="V405" i="7" s="1"/>
  <c r="V186" i="7" s="1"/>
  <c r="W187" i="7"/>
  <c r="W118" i="7"/>
  <c r="D118" i="7"/>
  <c r="D187" i="7"/>
  <c r="X187" i="7"/>
  <c r="X118" i="7"/>
  <c r="G548" i="7"/>
  <c r="G549" i="7" s="1"/>
  <c r="Z187" i="7"/>
  <c r="Z118" i="7"/>
  <c r="AA187" i="7"/>
  <c r="AA118" i="7"/>
  <c r="Y190" i="7" l="1"/>
  <c r="Y218" i="7" s="1"/>
  <c r="U190" i="7"/>
  <c r="U218" i="7" s="1"/>
  <c r="V190" i="7"/>
  <c r="V218" i="7" s="1"/>
  <c r="E190" i="7"/>
  <c r="E218" i="7" s="1"/>
  <c r="E220" i="7" s="1"/>
  <c r="E132" i="7" s="1"/>
  <c r="F190" i="7"/>
  <c r="F218" i="7" s="1"/>
  <c r="F220" i="7" s="1"/>
  <c r="F132" i="7" s="1"/>
  <c r="G148" i="7"/>
  <c r="G150" i="7" s="1"/>
  <c r="G178" i="7" s="1"/>
  <c r="G180" i="7" s="1"/>
  <c r="G64" i="7"/>
  <c r="G65" i="7" s="1"/>
  <c r="G185" i="7"/>
  <c r="X190" i="7"/>
  <c r="X218" i="7" s="1"/>
  <c r="W190" i="7"/>
  <c r="W218" i="7" s="1"/>
  <c r="C187" i="7"/>
  <c r="C118" i="7"/>
  <c r="B398" i="7" a="1"/>
  <c r="B398" i="7" s="1"/>
  <c r="C405" i="7"/>
  <c r="AA190" i="7"/>
  <c r="AA218" i="7" s="1"/>
  <c r="Z190" i="7"/>
  <c r="Z218" i="7" s="1"/>
  <c r="D190" i="7"/>
  <c r="D218" i="7" s="1"/>
  <c r="AA220" i="7" l="1"/>
  <c r="AA132" i="7" s="1"/>
  <c r="W220" i="7"/>
  <c r="W132" i="7" s="1"/>
  <c r="V220" i="7"/>
  <c r="V132" i="7" s="1"/>
  <c r="D220" i="7"/>
  <c r="D132" i="7" s="1"/>
  <c r="X220" i="7"/>
  <c r="X132" i="7" s="1"/>
  <c r="U220" i="7"/>
  <c r="U132" i="7" s="1"/>
  <c r="Z220" i="7"/>
  <c r="Z132" i="7" s="1"/>
  <c r="Y220" i="7"/>
  <c r="Y132" i="7" s="1"/>
  <c r="F119" i="7"/>
  <c r="F120" i="7" s="1"/>
  <c r="F121" i="7" s="1"/>
  <c r="E119" i="7"/>
  <c r="E120" i="7" s="1"/>
  <c r="E121" i="7" s="1"/>
  <c r="B405" i="7" a="1"/>
  <c r="B405" i="7" s="1"/>
  <c r="C186" i="7"/>
  <c r="C190" i="7" s="1"/>
  <c r="C218" i="7" s="1"/>
  <c r="G99" i="7"/>
  <c r="G100" i="7" s="1"/>
  <c r="G105" i="7" s="1"/>
  <c r="G106" i="7" s="1"/>
  <c r="G550" i="7"/>
  <c r="G118" i="7"/>
  <c r="G187" i="7"/>
  <c r="G190" i="7" s="1"/>
  <c r="G218" i="7" s="1"/>
  <c r="V119" i="7" l="1"/>
  <c r="V120" i="7" s="1"/>
  <c r="V121" i="7" s="1"/>
  <c r="W119" i="7"/>
  <c r="W120" i="7" s="1"/>
  <c r="W121" i="7" s="1"/>
  <c r="X119" i="7"/>
  <c r="X120" i="7" s="1"/>
  <c r="X121" i="7" s="1"/>
  <c r="D119" i="7"/>
  <c r="D120" i="7" s="1"/>
  <c r="D121" i="7" s="1"/>
  <c r="AA119" i="7"/>
  <c r="AA120" i="7" s="1"/>
  <c r="AA121" i="7" s="1"/>
  <c r="Z119" i="7"/>
  <c r="Z120" i="7" s="1"/>
  <c r="Z121" i="7" s="1"/>
  <c r="Y119" i="7"/>
  <c r="Y120" i="7" s="1"/>
  <c r="Y121" i="7" s="1"/>
  <c r="U119" i="7"/>
  <c r="U120" i="7" s="1"/>
  <c r="U121" i="7" s="1"/>
  <c r="G220" i="7"/>
  <c r="G132" i="7" s="1"/>
  <c r="C220" i="7"/>
  <c r="C132" i="7" s="1"/>
  <c r="H548" i="7"/>
  <c r="H549" i="7" s="1"/>
  <c r="C119" i="7" l="1"/>
  <c r="C120" i="7" s="1"/>
  <c r="C121" i="7" s="1"/>
  <c r="D125" i="7" s="1"/>
  <c r="G119" i="7"/>
  <c r="G120" i="7" s="1"/>
  <c r="G121" i="7" s="1"/>
  <c r="H185" i="7"/>
  <c r="H64" i="7"/>
  <c r="H65" i="7" s="1"/>
  <c r="H148" i="7"/>
  <c r="H150" i="7" s="1"/>
  <c r="H178" i="7" s="1"/>
  <c r="H180" i="7" s="1"/>
  <c r="F125" i="7" l="1"/>
  <c r="E125" i="7"/>
  <c r="C125" i="7"/>
  <c r="G125" i="7"/>
  <c r="H99" i="7"/>
  <c r="H100" i="7" s="1"/>
  <c r="H105" i="7" s="1"/>
  <c r="H106" i="7" s="1"/>
  <c r="H550" i="7"/>
  <c r="H187" i="7"/>
  <c r="H190" i="7" s="1"/>
  <c r="H218" i="7" s="1"/>
  <c r="H118" i="7"/>
  <c r="F126" i="7" l="1"/>
  <c r="G126" i="7"/>
  <c r="D126" i="7"/>
  <c r="E126" i="7"/>
  <c r="C126" i="7"/>
  <c r="H220" i="7"/>
  <c r="H132" i="7" s="1"/>
  <c r="I548" i="7"/>
  <c r="I549" i="7" s="1"/>
  <c r="H119" i="7" l="1"/>
  <c r="H120" i="7" s="1"/>
  <c r="H121" i="7" s="1"/>
  <c r="H125" i="7" s="1"/>
  <c r="G127" i="7"/>
  <c r="D127" i="7"/>
  <c r="E127" i="7"/>
  <c r="F127" i="7"/>
  <c r="C127" i="7"/>
  <c r="I185" i="7"/>
  <c r="I64" i="7"/>
  <c r="I65" i="7" s="1"/>
  <c r="I148" i="7"/>
  <c r="I150" i="7" s="1"/>
  <c r="I178" i="7" s="1"/>
  <c r="I180" i="7" s="1"/>
  <c r="I187" i="7" l="1"/>
  <c r="I190" i="7" s="1"/>
  <c r="I218" i="7" s="1"/>
  <c r="I118" i="7"/>
  <c r="I99" i="7"/>
  <c r="I100" i="7" s="1"/>
  <c r="I105" i="7" s="1"/>
  <c r="I106" i="7" s="1"/>
  <c r="I550" i="7"/>
  <c r="H126" i="7"/>
  <c r="I220" i="7" l="1"/>
  <c r="I132" i="7" s="1"/>
  <c r="H127" i="7"/>
  <c r="J548" i="7"/>
  <c r="J549" i="7" s="1"/>
  <c r="I119" i="7" l="1"/>
  <c r="I120" i="7" s="1"/>
  <c r="I121" i="7" s="1"/>
  <c r="I125" i="7" s="1"/>
  <c r="J64" i="7"/>
  <c r="J65" i="7" s="1"/>
  <c r="J185" i="7"/>
  <c r="J148" i="7"/>
  <c r="J150" i="7" s="1"/>
  <c r="J178" i="7" s="1"/>
  <c r="J180" i="7" s="1"/>
  <c r="J99" i="7" l="1"/>
  <c r="J100" i="7" s="1"/>
  <c r="J105" i="7" s="1"/>
  <c r="J106" i="7" s="1"/>
  <c r="J550" i="7"/>
  <c r="J187" i="7"/>
  <c r="J190" i="7" s="1"/>
  <c r="J218" i="7" s="1"/>
  <c r="J118" i="7"/>
  <c r="I126" i="7"/>
  <c r="J220" i="7" l="1"/>
  <c r="J132" i="7" s="1"/>
  <c r="I127" i="7"/>
  <c r="K548" i="7"/>
  <c r="K549" i="7" s="1"/>
  <c r="J119" i="7" l="1"/>
  <c r="J120" i="7" s="1"/>
  <c r="J121" i="7" s="1"/>
  <c r="J125" i="7" s="1"/>
  <c r="K148" i="7"/>
  <c r="K150" i="7" s="1"/>
  <c r="K178" i="7" s="1"/>
  <c r="K180" i="7" s="1"/>
  <c r="K185" i="7"/>
  <c r="K64" i="7"/>
  <c r="K65" i="7" s="1"/>
  <c r="J126" i="7" l="1"/>
  <c r="K187" i="7"/>
  <c r="K190" i="7" s="1"/>
  <c r="K218" i="7" s="1"/>
  <c r="K118" i="7"/>
  <c r="K99" i="7"/>
  <c r="K100" i="7" s="1"/>
  <c r="K105" i="7" s="1"/>
  <c r="K106" i="7" s="1"/>
  <c r="K550" i="7"/>
  <c r="K220" i="7" l="1"/>
  <c r="K132" i="7" s="1"/>
  <c r="L548" i="7"/>
  <c r="L549" i="7" s="1"/>
  <c r="J127" i="7"/>
  <c r="K119" i="7" l="1"/>
  <c r="K120" i="7" s="1"/>
  <c r="K121" i="7" s="1"/>
  <c r="K125" i="7" s="1"/>
  <c r="K126" i="7" s="1"/>
  <c r="K127" i="7" s="1"/>
  <c r="L185" i="7"/>
  <c r="L148" i="7"/>
  <c r="L150" i="7" s="1"/>
  <c r="L178" i="7" s="1"/>
  <c r="L180" i="7" s="1"/>
  <c r="L64" i="7"/>
  <c r="L65" i="7" s="1"/>
  <c r="L118" i="7" l="1"/>
  <c r="L187" i="7"/>
  <c r="L190" i="7" s="1"/>
  <c r="L218" i="7" s="1"/>
  <c r="L99" i="7"/>
  <c r="L100" i="7" s="1"/>
  <c r="L105" i="7" s="1"/>
  <c r="L106" i="7" s="1"/>
  <c r="L550" i="7"/>
  <c r="L220" i="7" l="1"/>
  <c r="L132" i="7" s="1"/>
  <c r="M548" i="7"/>
  <c r="M549" i="7" s="1"/>
  <c r="L119" i="7" l="1"/>
  <c r="L120" i="7" s="1"/>
  <c r="L121" i="7" s="1"/>
  <c r="L125" i="7" s="1"/>
  <c r="L126" i="7" s="1"/>
  <c r="L127" i="7" s="1"/>
  <c r="M64" i="7"/>
  <c r="M65" i="7" s="1"/>
  <c r="M148" i="7"/>
  <c r="M150" i="7" s="1"/>
  <c r="M178" i="7" s="1"/>
  <c r="M180" i="7" s="1"/>
  <c r="M185" i="7"/>
  <c r="M187" i="7" l="1"/>
  <c r="M190" i="7" s="1"/>
  <c r="M218" i="7" s="1"/>
  <c r="M118" i="7"/>
  <c r="M99" i="7"/>
  <c r="M100" i="7" s="1"/>
  <c r="M105" i="7" s="1"/>
  <c r="M106" i="7" s="1"/>
  <c r="M550" i="7"/>
  <c r="M220" i="7" l="1"/>
  <c r="M132" i="7" s="1"/>
  <c r="N548" i="7"/>
  <c r="N549" i="7" s="1"/>
  <c r="M119" i="7" l="1"/>
  <c r="M120" i="7" s="1"/>
  <c r="M121" i="7" s="1"/>
  <c r="M125" i="7" s="1"/>
  <c r="M126" i="7" s="1"/>
  <c r="M127" i="7" s="1"/>
  <c r="N148" i="7"/>
  <c r="N150" i="7" s="1"/>
  <c r="N178" i="7" s="1"/>
  <c r="N180" i="7" s="1"/>
  <c r="N64" i="7"/>
  <c r="N65" i="7" s="1"/>
  <c r="N185" i="7"/>
  <c r="N187" i="7" l="1"/>
  <c r="N190" i="7" s="1"/>
  <c r="N218" i="7" s="1"/>
  <c r="N118" i="7"/>
  <c r="N99" i="7"/>
  <c r="N100" i="7" s="1"/>
  <c r="N105" i="7" s="1"/>
  <c r="N106" i="7" s="1"/>
  <c r="N550" i="7"/>
  <c r="N220" i="7" l="1"/>
  <c r="N132" i="7" s="1"/>
  <c r="O548" i="7"/>
  <c r="O549" i="7" s="1"/>
  <c r="N119" i="7" l="1"/>
  <c r="N120" i="7" s="1"/>
  <c r="N121" i="7" s="1"/>
  <c r="N125" i="7" s="1"/>
  <c r="N126" i="7" s="1"/>
  <c r="N127" i="7" s="1"/>
  <c r="O64" i="7"/>
  <c r="O65" i="7" s="1"/>
  <c r="O185" i="7"/>
  <c r="O148" i="7"/>
  <c r="O150" i="7" s="1"/>
  <c r="O178" i="7" s="1"/>
  <c r="O180" i="7" s="1"/>
  <c r="O99" i="7" l="1"/>
  <c r="O100" i="7" s="1"/>
  <c r="O105" i="7" s="1"/>
  <c r="O106" i="7" s="1"/>
  <c r="O550" i="7"/>
  <c r="O187" i="7"/>
  <c r="O190" i="7" s="1"/>
  <c r="O218" i="7" s="1"/>
  <c r="O118" i="7"/>
  <c r="O220" i="7" l="1"/>
  <c r="O132" i="7" s="1"/>
  <c r="P548" i="7"/>
  <c r="P549" i="7" s="1"/>
  <c r="O119" i="7" l="1"/>
  <c r="O120" i="7" s="1"/>
  <c r="O121" i="7" s="1"/>
  <c r="O125" i="7" s="1"/>
  <c r="O126" i="7" s="1"/>
  <c r="O127" i="7" s="1"/>
  <c r="P64" i="7"/>
  <c r="P65" i="7" s="1"/>
  <c r="P185" i="7"/>
  <c r="P148" i="7"/>
  <c r="P150" i="7" s="1"/>
  <c r="P178" i="7" s="1"/>
  <c r="P180" i="7" s="1"/>
  <c r="P99" i="7" l="1"/>
  <c r="P100" i="7" s="1"/>
  <c r="P105" i="7" s="1"/>
  <c r="P106" i="7" s="1"/>
  <c r="P550" i="7"/>
  <c r="P187" i="7"/>
  <c r="P190" i="7" s="1"/>
  <c r="P218" i="7" s="1"/>
  <c r="P118" i="7"/>
  <c r="P220" i="7" l="1"/>
  <c r="P132" i="7" s="1"/>
  <c r="Q548" i="7"/>
  <c r="Q549" i="7" s="1"/>
  <c r="P119" i="7" l="1"/>
  <c r="P120" i="7" s="1"/>
  <c r="P121" i="7" s="1"/>
  <c r="P125" i="7" s="1"/>
  <c r="P126" i="7" s="1"/>
  <c r="P127" i="7" s="1"/>
  <c r="Q64" i="7"/>
  <c r="Q65" i="7" s="1"/>
  <c r="Q185" i="7"/>
  <c r="Q148" i="7"/>
  <c r="Q150" i="7" s="1"/>
  <c r="Q178" i="7" s="1"/>
  <c r="Q180" i="7" s="1"/>
  <c r="Q99" i="7" l="1"/>
  <c r="Q100" i="7" s="1"/>
  <c r="Q105" i="7" s="1"/>
  <c r="Q106" i="7" s="1"/>
  <c r="Q550" i="7"/>
  <c r="Q187" i="7"/>
  <c r="Q190" i="7" s="1"/>
  <c r="Q218" i="7" s="1"/>
  <c r="Q118" i="7"/>
  <c r="Q220" i="7" l="1"/>
  <c r="Q132" i="7" s="1"/>
  <c r="R548" i="7"/>
  <c r="R549" i="7" s="1"/>
  <c r="Q119" i="7" l="1"/>
  <c r="Q120" i="7" s="1"/>
  <c r="Q121" i="7" s="1"/>
  <c r="Q125" i="7" s="1"/>
  <c r="Q126" i="7" s="1"/>
  <c r="Q127" i="7" s="1"/>
  <c r="R148" i="7"/>
  <c r="R150" i="7" s="1"/>
  <c r="R178" i="7" s="1"/>
  <c r="R180" i="7" s="1"/>
  <c r="R185" i="7"/>
  <c r="R64" i="7"/>
  <c r="R65" i="7" s="1"/>
  <c r="R118" i="7" l="1"/>
  <c r="R187" i="7"/>
  <c r="R190" i="7" s="1"/>
  <c r="R218" i="7" s="1"/>
  <c r="R99" i="7"/>
  <c r="R100" i="7" s="1"/>
  <c r="R105" i="7" s="1"/>
  <c r="R106" i="7" s="1"/>
  <c r="R550" i="7"/>
  <c r="R220" i="7" l="1"/>
  <c r="R132" i="7" s="1"/>
  <c r="S548" i="7"/>
  <c r="S549" i="7" s="1"/>
  <c r="R119" i="7" l="1"/>
  <c r="R120" i="7" s="1"/>
  <c r="R121" i="7" s="1"/>
  <c r="R125" i="7" s="1"/>
  <c r="R126" i="7" s="1"/>
  <c r="R127" i="7" s="1"/>
  <c r="S64" i="7"/>
  <c r="S65" i="7" s="1"/>
  <c r="S185" i="7"/>
  <c r="S148" i="7"/>
  <c r="S150" i="7" s="1"/>
  <c r="S178" i="7" s="1"/>
  <c r="S180" i="7" s="1"/>
  <c r="S99" i="7" l="1"/>
  <c r="S100" i="7" s="1"/>
  <c r="S105" i="7" s="1"/>
  <c r="S106" i="7" s="1"/>
  <c r="S550" i="7"/>
  <c r="S187" i="7"/>
  <c r="S190" i="7" s="1"/>
  <c r="S218" i="7" s="1"/>
  <c r="S118" i="7"/>
  <c r="S220" i="7" l="1"/>
  <c r="S132" i="7" s="1"/>
  <c r="T548" i="7"/>
  <c r="T549" i="7" s="1"/>
  <c r="S119" i="7" l="1"/>
  <c r="S120" i="7" s="1"/>
  <c r="S121" i="7" s="1"/>
  <c r="S125" i="7" s="1"/>
  <c r="S126" i="7" s="1"/>
  <c r="S127" i="7" s="1"/>
  <c r="T64" i="7"/>
  <c r="T65" i="7" s="1"/>
  <c r="T148" i="7"/>
  <c r="T150" i="7" s="1"/>
  <c r="T178" i="7" s="1"/>
  <c r="T180" i="7" s="1"/>
  <c r="T185" i="7"/>
  <c r="T99" i="7" l="1"/>
  <c r="T100" i="7" s="1"/>
  <c r="T105" i="7" s="1"/>
  <c r="T106" i="7" s="1"/>
  <c r="T550" i="7"/>
  <c r="U550" i="7" s="1"/>
  <c r="V550" i="7" s="1"/>
  <c r="W550" i="7" s="1"/>
  <c r="X550" i="7" s="1"/>
  <c r="Y550" i="7" s="1"/>
  <c r="Z550" i="7" s="1"/>
  <c r="AA550" i="7" s="1"/>
  <c r="AB550" i="7" s="1"/>
  <c r="AC550" i="7" s="1"/>
  <c r="AD550" i="7" s="1"/>
  <c r="AE550" i="7" s="1"/>
  <c r="AF550" i="7" s="1"/>
  <c r="AG550" i="7" s="1"/>
  <c r="AH550" i="7" s="1"/>
  <c r="AI550" i="7" s="1"/>
  <c r="AJ550" i="7" s="1"/>
  <c r="AK550" i="7" s="1"/>
  <c r="AL550" i="7" s="1"/>
  <c r="AM550" i="7" s="1"/>
  <c r="AN550" i="7" s="1"/>
  <c r="AO550" i="7" s="1"/>
  <c r="AP550" i="7" s="1"/>
  <c r="T187" i="7"/>
  <c r="T190" i="7" s="1"/>
  <c r="T218" i="7" s="1"/>
  <c r="T118" i="7"/>
  <c r="T220" i="7" l="1"/>
  <c r="T132" i="7" s="1"/>
  <c r="T119" i="7" l="1"/>
  <c r="T120" i="7" s="1"/>
  <c r="T121" i="7" s="1"/>
  <c r="AF125" i="7" s="1"/>
  <c r="B136" i="7"/>
  <c r="B138" i="7" s="1"/>
  <c r="F12" i="1" s="1"/>
  <c r="AB125" i="7" l="1"/>
  <c r="W125" i="7"/>
  <c r="Z125" i="7"/>
  <c r="AG125" i="7"/>
  <c r="U125" i="7"/>
  <c r="AA125" i="7"/>
  <c r="AI125" i="7"/>
  <c r="AO125" i="7"/>
  <c r="B129" i="7"/>
  <c r="F13" i="1" s="1"/>
  <c r="Y125" i="7"/>
  <c r="AK125" i="7"/>
  <c r="AN125" i="7"/>
  <c r="AE125" i="7"/>
  <c r="AJ125" i="7"/>
  <c r="AL125" i="7"/>
  <c r="AM125" i="7"/>
  <c r="AD125" i="7"/>
  <c r="AH125" i="7"/>
  <c r="AC125" i="7"/>
  <c r="AP125" i="7"/>
  <c r="V125" i="7"/>
  <c r="X125" i="7"/>
  <c r="T125" i="7"/>
  <c r="T126" i="7" s="1"/>
  <c r="T127" i="7" s="1"/>
  <c r="AE126" i="7" l="1"/>
  <c r="U126" i="7"/>
  <c r="U127" i="7" s="1"/>
  <c r="AD126" i="7"/>
  <c r="AN126" i="7"/>
  <c r="Z126" i="7"/>
  <c r="AB126" i="7"/>
  <c r="AI126" i="7"/>
  <c r="AM126" i="7"/>
  <c r="AN127" i="7" s="1"/>
  <c r="AK126" i="7"/>
  <c r="AA126" i="7"/>
  <c r="W126" i="7"/>
  <c r="X126" i="7"/>
  <c r="V126" i="7"/>
  <c r="AL126" i="7"/>
  <c r="Y126" i="7"/>
  <c r="AG126" i="7"/>
  <c r="AP126" i="7"/>
  <c r="AC126" i="7"/>
  <c r="AH126" i="7"/>
  <c r="AJ126" i="7"/>
  <c r="AO126" i="7"/>
  <c r="AF126" i="7"/>
  <c r="AO127" i="7" l="1"/>
  <c r="Y127" i="7"/>
  <c r="AE127" i="7"/>
  <c r="AF127" i="7"/>
  <c r="AI127" i="7"/>
  <c r="AJ127" i="7"/>
  <c r="AC127" i="7"/>
  <c r="AB127" i="7"/>
  <c r="W127" i="7"/>
  <c r="AD127" i="7"/>
  <c r="AG127" i="7"/>
  <c r="V127" i="7"/>
  <c r="AL127" i="7"/>
  <c r="Z127" i="7"/>
  <c r="AP127" i="7"/>
  <c r="X127" i="7"/>
  <c r="AK127" i="7"/>
  <c r="AM127" i="7"/>
  <c r="AH127" i="7"/>
  <c r="AA127" i="7"/>
  <c r="B127" i="7" l="1"/>
</calcChain>
</file>

<file path=xl/sharedStrings.xml><?xml version="1.0" encoding="utf-8"?>
<sst xmlns="http://schemas.openxmlformats.org/spreadsheetml/2006/main" count="711" uniqueCount="375">
  <si>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</si>
  <si>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</si>
  <si>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</si>
  <si>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</si>
  <si>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</si>
  <si>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</si>
  <si>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</si>
  <si>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</si>
  <si>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</si>
  <si>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</si>
  <si>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</si>
  <si>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</si>
  <si>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</si>
  <si>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</si>
  <si>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</si>
  <si>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</si>
  <si>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</si>
  <si>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</si>
  <si>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</si>
  <si>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</si>
  <si>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</si>
  <si>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</si>
  <si>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</si>
  <si>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</si>
  <si>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</si>
  <si>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</si>
  <si>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</si>
  <si>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</si>
  <si>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</si>
  <si>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</si>
  <si>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</si>
  <si>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</si>
  <si>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</si>
  <si>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</si>
  <si>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</si>
  <si>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</si>
  <si>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</si>
  <si>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</si>
  <si>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</si>
  <si>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</si>
  <si>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</si>
  <si>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</si>
  <si>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</si>
  <si>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</si>
  <si>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</si>
  <si>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</si>
  <si>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</si>
  <si>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</si>
  <si>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</si>
  <si>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</si>
  <si>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</si>
  <si>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</si>
  <si>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</si>
  <si>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</si>
  <si>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</si>
  <si>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</si>
  <si>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</si>
  <si>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</si>
  <si>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</si>
  <si>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</si>
  <si>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</si>
  <si>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</si>
  <si>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</si>
  <si>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</si>
  <si>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</si>
  <si>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</si>
  <si>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</si>
  <si>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</si>
  <si>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</si>
  <si>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</si>
  <si>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</si>
  <si>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</si>
  <si>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</si>
  <si>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</si>
  <si>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</si>
  <si>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</si>
  <si>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</si>
  <si>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</si>
  <si>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</si>
  <si>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</si>
  <si>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</si>
  <si>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</si>
  <si>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</si>
  <si>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</si>
  <si>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</si>
  <si>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</si>
  <si>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</si>
  <si>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</si>
  <si>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</si>
  <si>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</si>
  <si>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</si>
  <si>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</si>
  <si>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</si>
  <si>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</si>
  <si>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</si>
  <si>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</si>
  <si>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</si>
  <si>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</si>
  <si>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</si>
  <si>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</si>
  <si>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</si>
  <si>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</si>
  <si>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</si>
  <si>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</si>
  <si>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</si>
  <si>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</si>
  <si>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</si>
  <si>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</si>
  <si>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</si>
  <si>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</si>
  <si>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</si>
  <si>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</si>
  <si>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</si>
  <si>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</si>
  <si>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</si>
  <si>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</si>
  <si>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</si>
  <si>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</si>
  <si>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</si>
  <si>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</si>
  <si>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</si>
  <si>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</si>
  <si>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</si>
  <si>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</si>
  <si>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</si>
  <si>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</si>
  <si>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</si>
  <si>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</si>
  <si>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</si>
  <si>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</si>
  <si>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</si>
  <si>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</si>
  <si>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</si>
  <si>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</si>
  <si>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</si>
  <si>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</si>
  <si>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</si>
  <si>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</si>
  <si>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</si>
  <si>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</si>
  <si>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</si>
  <si>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</si>
  <si>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</si>
  <si>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</si>
  <si>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</si>
  <si>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</si>
  <si>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</si>
  <si>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</si>
  <si>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</si>
  <si>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</si>
  <si>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</si>
  <si>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</si>
  <si>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</si>
  <si>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</si>
  <si>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</si>
  <si>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</si>
  <si>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</si>
  <si>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</si>
  <si>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</si>
  <si>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</si>
  <si>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</si>
  <si>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</si>
  <si>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</si>
  <si>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</si>
  <si>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</si>
  <si>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</si>
  <si>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</si>
  <si>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</si>
  <si>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</si>
  <si>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</si>
  <si>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</si>
  <si>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</si>
  <si>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</si>
  <si>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</si>
  <si>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</si>
  <si>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</si>
  <si>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</si>
  <si>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</si>
  <si>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</si>
  <si>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</si>
  <si>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</si>
  <si>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</si>
  <si>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</si>
  <si>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</si>
  <si>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</si>
  <si>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</si>
  <si>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</si>
  <si>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</si>
  <si>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</si>
  <si>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</si>
  <si>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</si>
  <si>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</si>
  <si>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</si>
  <si>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</si>
  <si>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</si>
  <si>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</si>
  <si>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</si>
  <si>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</si>
  <si>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</si>
  <si>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</si>
  <si>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</si>
  <si>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</si>
  <si>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</si>
  <si>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</si>
  <si>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</si>
  <si>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</si>
  <si>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</si>
  <si>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</si>
  <si>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</si>
  <si>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</si>
  <si>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</si>
  <si>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</si>
  <si>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</si>
  <si>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</si>
  <si>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</si>
  <si>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</si>
  <si>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</si>
  <si>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</si>
  <si>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</si>
  <si>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</si>
  <si>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</si>
  <si>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</si>
  <si>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</si>
  <si>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</si>
  <si>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</si>
  <si>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</si>
  <si>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</si>
  <si>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</si>
  <si>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</si>
  <si>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</si>
  <si>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</si>
  <si>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</si>
  <si>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</si>
  <si>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</si>
  <si>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</si>
  <si>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</si>
  <si>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</si>
  <si>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</si>
  <si>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</si>
  <si>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</si>
  <si>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</si>
  <si>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</si>
  <si>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</si>
  <si>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</si>
  <si>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</si>
  <si>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</si>
  <si>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</si>
  <si>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</si>
  <si>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</si>
  <si>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</si>
  <si>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</si>
  <si>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</si>
  <si>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</si>
  <si>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</si>
  <si>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</si>
  <si>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</si>
  <si>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</si>
  <si>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</si>
  <si>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</si>
  <si>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</si>
  <si>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</si>
  <si>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</si>
  <si>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</si>
  <si>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</si>
  <si>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</si>
  <si>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</si>
  <si>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</si>
  <si>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</si>
  <si>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</si>
  <si>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</si>
  <si>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</si>
  <si>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</si>
  <si>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</si>
  <si>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</si>
  <si>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</si>
  <si>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</si>
  <si>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</si>
  <si>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</si>
  <si>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</si>
  <si>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</si>
  <si>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</si>
  <si>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</si>
  <si>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</si>
  <si>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</si>
  <si>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</si>
  <si>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</si>
  <si>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</si>
  <si>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</si>
  <si>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</si>
  <si>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</si>
  <si>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</si>
  <si>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</si>
  <si>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</si>
  <si>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</si>
  <si>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</si>
  <si>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</si>
  <si>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</si>
  <si>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</si>
  <si>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</si>
  <si>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</si>
  <si>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</si>
  <si>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</si>
  <si>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</si>
  <si>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</si>
  <si>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</si>
  <si>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</si>
  <si>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</si>
  <si>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</si>
  <si>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</si>
  <si>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</si>
  <si>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</si>
  <si>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</si>
  <si>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</si>
  <si>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</si>
  <si>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</si>
  <si>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</si>
  <si>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</si>
  <si>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</si>
  <si>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</si>
  <si>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</si>
  <si>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</si>
  <si>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</si>
  <si>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</si>
  <si>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</si>
  <si>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</si>
  <si>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</si>
  <si>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</si>
  <si>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</si>
  <si>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</si>
  <si>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</si>
  <si>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</si>
  <si>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</si>
  <si>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</si>
  <si>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</si>
  <si>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</si>
  <si>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</si>
  <si>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</si>
  <si>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</si>
  <si>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</si>
  <si>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</si>
  <si>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</si>
  <si>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</si>
  <si>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</si>
  <si>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</si>
  <si>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</si>
  <si>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</si>
  <si>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</si>
  <si>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</si>
  <si>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</si>
  <si>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</si>
  <si>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</si>
  <si>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</si>
  <si>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</si>
  <si>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</si>
  <si>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Levelized NTE price nominal  (¢/kWh)</t>
  </si>
  <si>
    <r>
      <t>Host NTE price, year 1 (</t>
    </r>
    <r>
      <rPr>
        <sz val="10"/>
        <color theme="1"/>
        <rFont val="Calibri"/>
        <family val="2"/>
      </rPr>
      <t>¢</t>
    </r>
    <r>
      <rPr>
        <sz val="9"/>
        <color theme="1"/>
        <rFont val="Calibri"/>
        <family val="2"/>
      </rPr>
      <t>/kWh)</t>
    </r>
  </si>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</sst>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60</xdr:row>
      <xdr:rowOff>0</xdr:rowOff>
    </xdr:from>
    <xdr:to>
      <xdr:col>5</xdr:col>
      <xdr:colOff>21168</xdr:colOff>
      <xdr:row>74</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54</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177</xdr:row>
      <xdr:rowOff>31750</xdr:rowOff>
    </xdr:from>
    <xdr:to>
      <xdr:col>1</xdr:col>
      <xdr:colOff>4011084</xdr:colOff>
      <xdr:row>183</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4"/>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402" t="s">
        <v>359</v>
      </c>
      <c r="C1" s="352"/>
      <c r="D1" s="351"/>
      <c r="E1" s="351"/>
      <c r="F1" s="351"/>
      <c r="G1" s="351"/>
      <c r="H1" s="351"/>
      <c r="I1" s="351"/>
      <c r="J1" s="108"/>
      <c r="K1" s="108"/>
      <c r="L1" s="108"/>
      <c r="M1" s="108"/>
      <c r="N1" s="108"/>
    </row>
    <row r="2" spans="1:48" s="7" customFormat="1" ht="12.75" customHeight="1" x14ac:dyDescent="0.2">
      <c r="B2" s="5" t="s">
        <v>100</v>
      </c>
      <c r="C2" s="144"/>
      <c r="D2" s="108"/>
      <c r="E2" s="109" t="s">
        <v>87</v>
      </c>
      <c r="F2" s="9"/>
      <c r="G2" s="108"/>
      <c r="H2" s="263"/>
      <c r="I2" s="9"/>
      <c r="J2" s="108"/>
      <c r="K2" s="108"/>
      <c r="L2" s="108"/>
      <c r="M2" s="108"/>
      <c r="N2" s="108"/>
    </row>
    <row r="3" spans="1:48" s="7" customFormat="1" ht="12.75" customHeight="1" x14ac:dyDescent="0.2">
      <c r="B3" s="83" t="s">
        <v>196</v>
      </c>
      <c r="C3" s="145">
        <v>0</v>
      </c>
      <c r="D3" s="108"/>
      <c r="E3" s="50" t="s">
        <v>180</v>
      </c>
      <c r="F3" s="9"/>
      <c r="G3" s="108"/>
      <c r="H3" s="263"/>
      <c r="I3" s="162"/>
      <c r="J3" s="108"/>
      <c r="K3" s="108"/>
      <c r="L3" s="108"/>
      <c r="M3" s="108"/>
      <c r="N3" s="108"/>
    </row>
    <row r="4" spans="1:48" s="7" customFormat="1" ht="12.75" customHeight="1" x14ac:dyDescent="0.2">
      <c r="B4" s="15"/>
      <c r="C4" s="151"/>
      <c r="D4" s="108"/>
      <c r="E4" s="310" t="s">
        <v>181</v>
      </c>
      <c r="F4" s="9"/>
      <c r="G4" s="108"/>
      <c r="H4" s="259"/>
      <c r="I4" s="160"/>
      <c r="J4" s="108"/>
      <c r="K4" s="108"/>
      <c r="L4" s="108"/>
      <c r="M4" s="108"/>
      <c r="N4" s="108"/>
    </row>
    <row r="5" spans="1:48" s="7" customFormat="1" ht="12.75" customHeight="1" x14ac:dyDescent="0.2">
      <c r="B5" s="5" t="s">
        <v>99</v>
      </c>
      <c r="C5" s="147"/>
      <c r="D5" s="108"/>
      <c r="E5" s="272" t="s">
        <v>236</v>
      </c>
      <c r="F5" s="9"/>
      <c r="H5" s="9"/>
      <c r="I5" s="162"/>
      <c r="J5" s="9"/>
      <c r="K5" s="108"/>
      <c r="L5" s="108"/>
      <c r="M5" s="108"/>
      <c r="N5" s="108"/>
    </row>
    <row r="6" spans="1:48" x14ac:dyDescent="0.2">
      <c r="B6" s="51" t="s">
        <v>159</v>
      </c>
      <c r="C6" s="239">
        <v>0</v>
      </c>
      <c r="D6" s="7"/>
      <c r="E6" s="338" t="s">
        <v>267</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160</v>
      </c>
      <c r="C8" s="147"/>
      <c r="D8" s="7"/>
      <c r="E8" s="264" t="s">
        <v>202</v>
      </c>
      <c r="F8" s="265"/>
      <c r="G8" s="209"/>
      <c r="H8" s="162"/>
      <c r="I8" s="162"/>
      <c r="J8" s="162"/>
      <c r="K8" s="9"/>
      <c r="M8" s="128"/>
      <c r="N8" s="124"/>
      <c r="P8" s="9"/>
    </row>
    <row r="9" spans="1:48" x14ac:dyDescent="0.2">
      <c r="B9" s="114" t="s">
        <v>161</v>
      </c>
      <c r="C9" s="141">
        <v>0</v>
      </c>
      <c r="D9" s="7"/>
      <c r="E9" s="266" t="s">
        <v>204</v>
      </c>
      <c r="F9" s="148">
        <f>'Cash Flow'!C20</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185</v>
      </c>
      <c r="C10" s="142">
        <v>0</v>
      </c>
      <c r="D10" s="7"/>
      <c r="E10" s="266" t="s">
        <v>203</v>
      </c>
      <c r="F10" s="271">
        <f>ppa_escalation</f>
        <v>0</v>
      </c>
      <c r="G10" s="162"/>
      <c r="H10" s="162"/>
      <c r="I10" s="244"/>
      <c r="J10" s="162"/>
      <c r="K10" s="9"/>
      <c r="M10" s="128"/>
      <c r="N10" s="124"/>
      <c r="P10" s="9"/>
    </row>
    <row r="11" spans="1:48" x14ac:dyDescent="0.2">
      <c r="B11" s="114" t="s">
        <v>162</v>
      </c>
      <c r="C11" s="141">
        <v>0</v>
      </c>
      <c r="D11" s="7"/>
      <c r="E11" s="266" t="s">
        <v>265</v>
      </c>
      <c r="F11" s="271">
        <f>'Cash Flow'!B142</f>
        <v>0</v>
      </c>
      <c r="G11" s="162"/>
      <c r="H11" s="162"/>
      <c r="I11" s="244"/>
      <c r="J11" s="162"/>
      <c r="K11" s="9"/>
      <c r="M11" s="128"/>
      <c r="N11" s="124"/>
      <c r="P11" s="9"/>
    </row>
    <row r="12" spans="1:48" x14ac:dyDescent="0.2">
      <c r="B12" s="115" t="s">
        <v>185</v>
      </c>
      <c r="C12" s="142">
        <v>0</v>
      </c>
      <c r="D12" s="7"/>
      <c r="E12" s="266" t="s">
        <v>260</v>
      </c>
      <c r="F12" s="271">
        <f>'Cash Flow'!B138</f>
        <v>0</v>
      </c>
      <c r="G12" s="162"/>
      <c r="H12" s="162"/>
      <c r="I12" s="244"/>
      <c r="J12" s="162"/>
      <c r="K12" s="9"/>
      <c r="M12" s="128"/>
      <c r="N12" s="124"/>
      <c r="P12" s="9"/>
    </row>
    <row r="13" spans="1:48" x14ac:dyDescent="0.2">
      <c r="B13" s="116" t="s">
        <v>163</v>
      </c>
      <c r="C13" s="141">
        <v>0</v>
      </c>
      <c r="D13" s="9"/>
      <c r="E13" s="266" t="s">
        <v>352</v>
      </c>
      <c r="F13" s="267">
        <f>'Cash Flow'!B129</f>
        <v>0</v>
      </c>
      <c r="G13" s="162"/>
      <c r="H13" s="162"/>
      <c r="I13" s="244"/>
      <c r="J13" s="162"/>
      <c r="K13" s="9"/>
      <c r="M13" s="128"/>
      <c r="N13" s="124"/>
      <c r="P13" s="9"/>
    </row>
    <row r="14" spans="1:48" x14ac:dyDescent="0.2">
      <c r="B14" s="115" t="s">
        <v>185</v>
      </c>
      <c r="C14" s="142">
        <v>0</v>
      </c>
      <c r="D14" s="9"/>
      <c r="E14" s="266" t="s">
        <v>353</v>
      </c>
      <c r="F14" s="267">
        <f>'Cash Flow'!B13 + NPV(host_nominal_discount_rate/100,'Cash Flow'!C13:AP13)</f>
        <v>0</v>
      </c>
      <c r="G14" s="162"/>
      <c r="H14" s="162"/>
      <c r="I14" s="244"/>
      <c r="J14" s="162"/>
      <c r="K14" s="9"/>
      <c r="M14" s="128"/>
      <c r="N14" s="124"/>
      <c r="P14" s="9"/>
    </row>
    <row r="15" spans="1:48" x14ac:dyDescent="0.2">
      <c r="B15" s="399" t="s">
        <v>332</v>
      </c>
      <c r="C15" s="400" t="str">
        <f>IF(batt_replacement_option=0,"No",IF(batt_replacement_option=1,"Calculated","User-specified"))</f>
        <v>No</v>
      </c>
      <c r="D15" s="15" t="s">
        <v>340</v>
      </c>
      <c r="E15" s="266" t="s">
        <v>355</v>
      </c>
      <c r="F15" s="148">
        <f>'Cash Flow'!C11</f>
        <v>0</v>
      </c>
      <c r="G15" s="162"/>
      <c r="H15" s="162"/>
      <c r="I15" s="244"/>
      <c r="J15" s="162"/>
      <c r="K15" s="9"/>
      <c r="M15" s="128"/>
      <c r="N15" s="124"/>
      <c r="P15" s="9"/>
    </row>
    <row r="16" spans="1:48" x14ac:dyDescent="0.2">
      <c r="B16" s="9"/>
      <c r="C16" s="9"/>
      <c r="D16" s="9"/>
      <c r="E16" s="266" t="s">
        <v>354</v>
      </c>
      <c r="F16" s="271">
        <f>IF('Cash Flow'!B137&lt;&gt;0,NPV(host_nominal_discount_rate/100,'Cash Flow'!C10:AP10)*100/NPV(host_nominal_discount_rate/100,'Cash Flow'!C134:AP134),0)</f>
        <v>0</v>
      </c>
      <c r="G16" s="162"/>
      <c r="H16" s="162"/>
      <c r="I16" s="244"/>
      <c r="J16" s="162"/>
      <c r="K16" s="9"/>
      <c r="M16" s="128"/>
      <c r="N16" s="124"/>
      <c r="P16" s="9"/>
    </row>
    <row r="17" spans="2:16" x14ac:dyDescent="0.2">
      <c r="B17" s="301" t="s">
        <v>230</v>
      </c>
      <c r="C17" s="302"/>
      <c r="D17" s="9"/>
      <c r="G17" s="162"/>
      <c r="H17" s="162"/>
      <c r="I17" s="244"/>
      <c r="J17" s="162"/>
      <c r="K17" s="9"/>
      <c r="M17" s="128"/>
      <c r="N17" s="124"/>
      <c r="P17" s="9"/>
    </row>
    <row r="18" spans="2:16" x14ac:dyDescent="0.2">
      <c r="B18" s="304" t="s">
        <v>237</v>
      </c>
      <c r="C18" s="155"/>
      <c r="D18" s="9"/>
      <c r="G18" s="162"/>
      <c r="H18" s="162"/>
      <c r="I18" s="244"/>
      <c r="J18" s="162"/>
      <c r="K18" s="9"/>
      <c r="M18" s="128"/>
      <c r="N18" s="124"/>
      <c r="P18" s="9"/>
    </row>
    <row r="19" spans="2:16" x14ac:dyDescent="0.2">
      <c r="B19" s="65" t="s">
        <v>231</v>
      </c>
      <c r="C19" s="303">
        <v>0</v>
      </c>
      <c r="D19" s="9"/>
      <c r="G19" s="162"/>
      <c r="H19" s="162"/>
      <c r="I19" s="244"/>
      <c r="J19" s="162"/>
      <c r="K19" s="9"/>
      <c r="M19" s="128"/>
      <c r="N19" s="124"/>
      <c r="P19" s="9"/>
    </row>
    <row r="20" spans="2:16" x14ac:dyDescent="0.2">
      <c r="B20" s="52" t="s">
        <v>259</v>
      </c>
      <c r="C20" s="146">
        <v>0</v>
      </c>
      <c r="D20" s="9"/>
      <c r="G20" s="162"/>
      <c r="H20" s="162"/>
      <c r="I20" s="244"/>
      <c r="J20" s="162"/>
      <c r="K20" s="9"/>
      <c r="M20" s="128"/>
      <c r="N20" s="124"/>
      <c r="P20" s="9"/>
    </row>
    <row r="21" spans="2:16" x14ac:dyDescent="0.2">
      <c r="B21" s="300" t="s">
        <v>232</v>
      </c>
      <c r="C21" s="297">
        <v>0</v>
      </c>
      <c r="D21" s="9"/>
      <c r="G21" s="246"/>
      <c r="H21" s="246"/>
      <c r="I21" s="247"/>
      <c r="J21" s="246"/>
      <c r="K21" s="9"/>
      <c r="M21" s="128"/>
      <c r="N21" s="124"/>
      <c r="P21" s="9"/>
    </row>
    <row r="22" spans="2:16" x14ac:dyDescent="0.2">
      <c r="B22" s="305" t="s">
        <v>233</v>
      </c>
      <c r="C22" s="298">
        <v>0</v>
      </c>
      <c r="D22" s="9"/>
      <c r="G22" s="162"/>
      <c r="H22" s="162"/>
      <c r="I22" s="244"/>
      <c r="J22" s="162"/>
      <c r="K22" s="9"/>
      <c r="M22" s="128"/>
      <c r="N22" s="124"/>
      <c r="P22" s="9"/>
    </row>
    <row r="23" spans="2:16" x14ac:dyDescent="0.2">
      <c r="B23" s="304" t="s">
        <v>228</v>
      </c>
      <c r="C23" s="308"/>
      <c r="D23" s="9"/>
      <c r="G23" s="162"/>
      <c r="H23" s="162"/>
      <c r="I23" s="244"/>
      <c r="J23" s="162"/>
      <c r="K23" s="9"/>
      <c r="M23" s="128"/>
      <c r="N23" s="124"/>
      <c r="P23" s="9"/>
    </row>
    <row r="24" spans="2:16" x14ac:dyDescent="0.2">
      <c r="B24" s="306" t="s">
        <v>235</v>
      </c>
      <c r="C24" s="307">
        <v>0</v>
      </c>
      <c r="D24" s="9"/>
      <c r="G24" s="162"/>
      <c r="H24" s="162"/>
      <c r="I24" s="244"/>
      <c r="J24" s="162"/>
      <c r="K24" s="9"/>
      <c r="M24" s="128"/>
      <c r="N24" s="124"/>
      <c r="P24" s="9"/>
    </row>
    <row r="25" spans="2:16" x14ac:dyDescent="0.2">
      <c r="B25" s="115" t="s">
        <v>234</v>
      </c>
      <c r="C25" s="148">
        <v>0</v>
      </c>
      <c r="D25" s="9"/>
      <c r="G25" s="162"/>
      <c r="H25" s="162"/>
      <c r="I25" s="244"/>
      <c r="J25" s="162"/>
      <c r="K25" s="9"/>
      <c r="M25" s="128"/>
      <c r="N25" s="124"/>
      <c r="P25" s="9"/>
    </row>
    <row r="26" spans="2:16" x14ac:dyDescent="0.2">
      <c r="B26" s="305" t="s">
        <v>233</v>
      </c>
      <c r="C26" s="298">
        <v>0</v>
      </c>
      <c r="D26" s="9"/>
      <c r="G26" s="162"/>
      <c r="H26" s="162"/>
      <c r="I26" s="244"/>
      <c r="J26" s="162"/>
      <c r="K26" s="9"/>
      <c r="M26" s="128"/>
      <c r="N26" s="124"/>
      <c r="P26" s="9"/>
    </row>
    <row r="27" spans="2:16" x14ac:dyDescent="0.2">
      <c r="B27" s="304" t="s">
        <v>229</v>
      </c>
      <c r="C27" s="44"/>
      <c r="D27" s="9"/>
      <c r="G27" s="162"/>
      <c r="H27" s="162"/>
      <c r="I27" s="244"/>
      <c r="J27" s="162"/>
      <c r="K27" s="9"/>
      <c r="M27" s="128"/>
      <c r="N27" s="124"/>
      <c r="P27" s="9"/>
    </row>
    <row r="28" spans="2:16" x14ac:dyDescent="0.2">
      <c r="B28" s="306" t="s">
        <v>235</v>
      </c>
      <c r="C28" s="309">
        <v>0</v>
      </c>
      <c r="D28" s="9"/>
      <c r="G28" s="162"/>
      <c r="H28" s="162"/>
      <c r="I28" s="244"/>
      <c r="J28" s="162"/>
      <c r="K28" s="9"/>
      <c r="M28" s="128"/>
      <c r="N28" s="124"/>
      <c r="P28" s="9"/>
    </row>
    <row r="29" spans="2:16" x14ac:dyDescent="0.2">
      <c r="B29" s="115" t="s">
        <v>234</v>
      </c>
      <c r="C29" s="271">
        <v>0</v>
      </c>
      <c r="D29" s="9"/>
      <c r="G29" s="162"/>
      <c r="H29" s="162"/>
      <c r="I29" s="244"/>
      <c r="J29" s="162"/>
      <c r="K29" s="9"/>
      <c r="M29" s="128"/>
      <c r="N29" s="124"/>
      <c r="P29" s="9"/>
    </row>
    <row r="30" spans="2:16" x14ac:dyDescent="0.2">
      <c r="B30" s="249" t="s">
        <v>185</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101</v>
      </c>
      <c r="C32" s="302"/>
      <c r="D32" s="7"/>
      <c r="G32" s="162"/>
      <c r="H32" s="162"/>
      <c r="I32" s="244"/>
      <c r="J32" s="162"/>
      <c r="K32" s="9"/>
      <c r="M32" s="128"/>
      <c r="N32" s="125"/>
      <c r="P32" s="9"/>
    </row>
    <row r="33" spans="2:16" x14ac:dyDescent="0.2">
      <c r="B33" s="318" t="s">
        <v>102</v>
      </c>
      <c r="C33" s="319"/>
      <c r="D33" s="7"/>
      <c r="G33" s="162"/>
      <c r="H33" s="162"/>
      <c r="I33" s="244"/>
      <c r="J33" s="162"/>
      <c r="K33" s="9"/>
      <c r="M33" s="128"/>
      <c r="N33" s="126"/>
      <c r="O33" s="16"/>
      <c r="P33" s="7"/>
    </row>
    <row r="34" spans="2:16" x14ac:dyDescent="0.2">
      <c r="B34" s="339" t="s">
        <v>103</v>
      </c>
      <c r="C34" s="340" t="s">
        <v>180</v>
      </c>
      <c r="D34" s="7"/>
      <c r="G34" s="162"/>
      <c r="H34" s="162"/>
      <c r="I34" s="244"/>
      <c r="J34" s="162"/>
      <c r="K34" s="9"/>
      <c r="M34" s="128"/>
      <c r="N34" s="126"/>
      <c r="O34" s="7"/>
      <c r="P34" s="7"/>
    </row>
    <row r="35" spans="2:16" x14ac:dyDescent="0.2">
      <c r="B35" s="339" t="s">
        <v>104</v>
      </c>
      <c r="C35" s="341" t="s">
        <v>180</v>
      </c>
      <c r="D35" s="7"/>
      <c r="G35" s="162"/>
      <c r="H35" s="162"/>
      <c r="I35" s="244"/>
      <c r="J35" s="162"/>
      <c r="K35" s="9"/>
      <c r="M35" s="128"/>
      <c r="N35" s="126"/>
    </row>
    <row r="36" spans="2:16" x14ac:dyDescent="0.2">
      <c r="B36" s="339" t="s">
        <v>247</v>
      </c>
      <c r="C36" s="340">
        <v>0</v>
      </c>
      <c r="D36" s="9"/>
      <c r="G36" s="162"/>
      <c r="H36" s="162"/>
      <c r="I36" s="244"/>
      <c r="J36" s="162"/>
      <c r="K36" s="9"/>
      <c r="M36" s="128"/>
      <c r="N36" s="126"/>
    </row>
    <row r="37" spans="2:16" ht="13.5" thickBot="1" x14ac:dyDescent="0.25">
      <c r="B37" s="342" t="s">
        <v>110</v>
      </c>
      <c r="C37" s="343">
        <v>0</v>
      </c>
      <c r="D37" s="7"/>
      <c r="G37" s="162"/>
      <c r="H37" s="162"/>
      <c r="I37" s="244"/>
      <c r="J37" s="162"/>
      <c r="K37" s="7"/>
      <c r="M37" s="128"/>
      <c r="N37" s="126"/>
    </row>
    <row r="38" spans="2:16" x14ac:dyDescent="0.2">
      <c r="B38" s="316" t="s">
        <v>105</v>
      </c>
      <c r="C38" s="317"/>
      <c r="D38" s="7"/>
      <c r="G38" s="162"/>
      <c r="H38" s="162"/>
      <c r="I38" s="244"/>
      <c r="J38" s="162"/>
      <c r="K38" s="9"/>
      <c r="M38" s="128"/>
      <c r="N38" s="126"/>
    </row>
    <row r="39" spans="2:16" x14ac:dyDescent="0.2">
      <c r="B39" s="52" t="s">
        <v>111</v>
      </c>
      <c r="C39" s="240">
        <v>0</v>
      </c>
      <c r="D39" s="7"/>
      <c r="G39" s="162"/>
      <c r="H39" s="162"/>
      <c r="I39" s="244"/>
      <c r="J39" s="162"/>
      <c r="K39" s="9"/>
      <c r="M39" s="128"/>
      <c r="N39" s="126"/>
    </row>
    <row r="40" spans="2:16" x14ac:dyDescent="0.2">
      <c r="B40" s="52" t="s">
        <v>112</v>
      </c>
      <c r="C40" s="153">
        <v>0</v>
      </c>
      <c r="D40" s="7"/>
      <c r="G40" s="162"/>
      <c r="H40" s="162"/>
      <c r="I40" s="244"/>
      <c r="J40" s="162"/>
      <c r="K40" s="77"/>
      <c r="M40" s="128"/>
      <c r="N40" s="126"/>
    </row>
    <row r="41" spans="2:16" x14ac:dyDescent="0.2">
      <c r="B41" s="52" t="s">
        <v>356</v>
      </c>
      <c r="C41" s="156">
        <v>0</v>
      </c>
      <c r="D41" s="7"/>
      <c r="G41" s="248"/>
      <c r="H41" s="162"/>
      <c r="I41" s="244"/>
      <c r="J41" s="162"/>
      <c r="K41" s="45"/>
      <c r="M41" s="128"/>
      <c r="N41" s="126"/>
    </row>
    <row r="42" spans="2:16" x14ac:dyDescent="0.2">
      <c r="B42" s="52" t="s">
        <v>357</v>
      </c>
      <c r="C42" s="157">
        <f>((inflation_rate/100+1)*(host_real_discount_rate/100+1)-1)*100</f>
        <v>0</v>
      </c>
      <c r="D42" s="7"/>
      <c r="G42" s="162"/>
      <c r="H42" s="162"/>
      <c r="I42" s="244"/>
      <c r="J42" s="162"/>
      <c r="K42" s="45"/>
      <c r="M42" s="128"/>
      <c r="N42" s="126"/>
    </row>
    <row r="43" spans="2:16" x14ac:dyDescent="0.2">
      <c r="B43" s="52" t="s">
        <v>372</v>
      </c>
      <c r="C43" s="156">
        <v>0</v>
      </c>
      <c r="D43" s="7"/>
      <c r="G43" s="248"/>
      <c r="H43" s="162"/>
      <c r="I43" s="244"/>
      <c r="J43" s="162"/>
      <c r="K43" s="45"/>
      <c r="M43" s="128"/>
      <c r="N43" s="126"/>
    </row>
    <row r="44" spans="2:16" x14ac:dyDescent="0.2">
      <c r="B44" s="52" t="s">
        <v>373</v>
      </c>
      <c r="C44" s="157">
        <f>((inflation_rate/100+1)*(real_discount_rate/100+1)-1)*100</f>
        <v>0</v>
      </c>
      <c r="D44" s="7"/>
      <c r="G44" s="162"/>
      <c r="H44" s="162"/>
      <c r="I44" s="244"/>
      <c r="J44" s="162"/>
      <c r="K44" s="45"/>
      <c r="M44" s="128"/>
      <c r="N44" s="126"/>
    </row>
    <row r="45" spans="2:16" x14ac:dyDescent="0.2">
      <c r="B45" s="42" t="s">
        <v>106</v>
      </c>
      <c r="C45" s="155"/>
      <c r="D45" s="7"/>
      <c r="G45" s="162"/>
      <c r="H45" s="162"/>
      <c r="I45" s="244"/>
      <c r="J45" s="162"/>
      <c r="K45" s="9"/>
      <c r="M45" s="128"/>
      <c r="N45" s="126"/>
    </row>
    <row r="46" spans="2:16" x14ac:dyDescent="0.2">
      <c r="B46" s="52" t="s">
        <v>107</v>
      </c>
      <c r="C46" s="158">
        <v>0</v>
      </c>
      <c r="D46" s="7"/>
      <c r="E46" s="262"/>
      <c r="F46" s="244"/>
      <c r="G46" s="162"/>
      <c r="H46" s="162"/>
      <c r="I46" s="244"/>
      <c r="J46" s="162"/>
      <c r="K46" s="77"/>
      <c r="M46" s="128"/>
      <c r="N46" s="126"/>
    </row>
    <row r="47" spans="2:16" x14ac:dyDescent="0.2">
      <c r="B47" s="52" t="s">
        <v>108</v>
      </c>
      <c r="C47" s="158">
        <v>0</v>
      </c>
      <c r="D47" s="7"/>
      <c r="E47" s="262"/>
      <c r="F47" s="244"/>
      <c r="G47" s="162"/>
      <c r="H47" s="162"/>
      <c r="I47" s="244"/>
      <c r="J47" s="162"/>
      <c r="K47" s="45"/>
      <c r="M47" s="128"/>
      <c r="N47" s="126"/>
    </row>
    <row r="48" spans="2:16" x14ac:dyDescent="0.2">
      <c r="B48" s="52" t="s">
        <v>158</v>
      </c>
      <c r="C48" s="158">
        <v>0</v>
      </c>
      <c r="D48" s="7"/>
      <c r="E48" s="262"/>
      <c r="F48" s="244"/>
      <c r="G48" s="162"/>
      <c r="H48" s="162"/>
      <c r="I48" s="244"/>
      <c r="J48" s="162"/>
      <c r="K48" s="45"/>
      <c r="M48" s="128"/>
      <c r="N48" s="126"/>
      <c r="O48" s="7"/>
      <c r="P48" s="7"/>
    </row>
    <row r="49" spans="2:16" x14ac:dyDescent="0.2">
      <c r="B49" s="52" t="s">
        <v>109</v>
      </c>
      <c r="C49" s="158">
        <v>0</v>
      </c>
      <c r="D49" s="7"/>
      <c r="E49" s="243"/>
      <c r="F49" s="244"/>
      <c r="G49" s="162"/>
      <c r="H49" s="162"/>
      <c r="I49" s="244"/>
      <c r="J49" s="162"/>
      <c r="K49" s="9"/>
      <c r="M49" s="128"/>
      <c r="N49" s="126"/>
      <c r="P49" s="7"/>
    </row>
    <row r="50" spans="2:16" x14ac:dyDescent="0.2">
      <c r="B50" s="54" t="s">
        <v>0</v>
      </c>
      <c r="C50" s="154"/>
      <c r="E50" s="243"/>
      <c r="F50" s="244"/>
      <c r="G50" s="162"/>
      <c r="H50" s="162"/>
      <c r="I50" s="244"/>
      <c r="J50" s="162"/>
      <c r="K50" s="77"/>
      <c r="M50" s="128"/>
      <c r="N50" s="126"/>
      <c r="P50" s="7"/>
    </row>
    <row r="51" spans="2:16" x14ac:dyDescent="0.2">
      <c r="B51" s="53" t="s">
        <v>113</v>
      </c>
      <c r="C51" s="159">
        <v>0</v>
      </c>
      <c r="E51" s="243"/>
      <c r="F51" s="244"/>
      <c r="G51" s="162"/>
      <c r="H51" s="162"/>
      <c r="I51" s="244"/>
      <c r="J51" s="162"/>
      <c r="K51" s="45"/>
      <c r="M51" s="128"/>
      <c r="N51" s="126"/>
      <c r="P51" s="7"/>
    </row>
    <row r="52" spans="2:16" x14ac:dyDescent="0.2">
      <c r="B52" s="53" t="s">
        <v>115</v>
      </c>
      <c r="C52" s="345">
        <f>total_installed_cost*prop_tax_cost_assessed_percent/100</f>
        <v>0</v>
      </c>
      <c r="E52" s="243"/>
      <c r="F52" s="244"/>
      <c r="G52" s="162"/>
      <c r="H52" s="162"/>
      <c r="I52" s="244"/>
      <c r="J52" s="162"/>
      <c r="K52" s="9"/>
      <c r="M52" s="128"/>
      <c r="N52" s="126"/>
      <c r="P52" s="9"/>
    </row>
    <row r="53" spans="2:16" x14ac:dyDescent="0.2">
      <c r="B53" s="53" t="s">
        <v>114</v>
      </c>
      <c r="C53" s="158">
        <v>0</v>
      </c>
      <c r="E53" s="243"/>
      <c r="F53" s="244"/>
      <c r="G53" s="162"/>
      <c r="H53" s="162"/>
      <c r="I53" s="244"/>
      <c r="J53" s="162"/>
      <c r="K53" s="15"/>
      <c r="M53" s="128"/>
      <c r="N53" s="126"/>
      <c r="P53" s="7"/>
    </row>
    <row r="54" spans="2:16" x14ac:dyDescent="0.2">
      <c r="B54" s="53" t="s">
        <v>116</v>
      </c>
      <c r="C54" s="158">
        <v>0</v>
      </c>
      <c r="E54" s="243"/>
      <c r="F54" s="244"/>
      <c r="G54" s="162"/>
      <c r="H54" s="162"/>
      <c r="I54" s="244"/>
      <c r="J54" s="162"/>
      <c r="K54" s="9"/>
      <c r="M54" s="128"/>
      <c r="N54" s="126"/>
      <c r="P54" s="7"/>
    </row>
    <row r="55" spans="2:16" x14ac:dyDescent="0.2">
      <c r="B55" s="42" t="s">
        <v>51</v>
      </c>
      <c r="C55" s="154"/>
      <c r="E55" s="243"/>
      <c r="F55" s="244"/>
      <c r="G55" s="162"/>
      <c r="H55" s="162"/>
      <c r="I55" s="244"/>
      <c r="J55" s="162"/>
      <c r="K55" s="9"/>
      <c r="M55" s="128"/>
      <c r="N55" s="126"/>
      <c r="P55" s="7"/>
    </row>
    <row r="56" spans="2:16" x14ac:dyDescent="0.2">
      <c r="B56" s="51" t="s">
        <v>183</v>
      </c>
      <c r="C56" s="153">
        <v>0</v>
      </c>
      <c r="E56" s="243"/>
      <c r="F56" s="244"/>
      <c r="G56" s="162"/>
      <c r="H56" s="162"/>
      <c r="I56" s="244"/>
      <c r="J56" s="162"/>
      <c r="K56" s="7"/>
      <c r="M56" s="128"/>
      <c r="N56" s="126"/>
      <c r="P56" s="7"/>
    </row>
    <row r="57" spans="2:16" x14ac:dyDescent="0.2">
      <c r="B57" s="51" t="s">
        <v>182</v>
      </c>
      <c r="C57" s="345">
        <f>total_installed_cost*salvage_percentage/100</f>
        <v>0</v>
      </c>
      <c r="G57" s="162"/>
      <c r="H57" s="162"/>
      <c r="I57" s="244"/>
      <c r="J57" s="162"/>
      <c r="K57" s="9"/>
      <c r="M57" s="128"/>
      <c r="N57" s="126"/>
      <c r="P57" s="7"/>
    </row>
    <row r="58" spans="2:16" x14ac:dyDescent="0.2">
      <c r="B58" s="7"/>
      <c r="C58" s="160"/>
      <c r="E58" s="9"/>
      <c r="G58" s="7"/>
      <c r="H58" s="7"/>
      <c r="I58" s="29"/>
      <c r="J58" s="9"/>
      <c r="K58" s="9"/>
      <c r="M58" s="128"/>
      <c r="N58" s="126"/>
      <c r="P58" s="7"/>
    </row>
    <row r="59" spans="2:16" ht="13.5" thickBot="1" x14ac:dyDescent="0.25">
      <c r="B59" s="301" t="s">
        <v>120</v>
      </c>
      <c r="C59" s="302"/>
      <c r="E59" s="9"/>
      <c r="G59" s="7"/>
      <c r="H59" s="7"/>
      <c r="I59" s="29"/>
      <c r="J59" s="9"/>
      <c r="K59" s="9"/>
      <c r="M59" s="128"/>
      <c r="N59" s="126"/>
      <c r="P59" s="7"/>
    </row>
    <row r="60" spans="2:16" x14ac:dyDescent="0.2">
      <c r="B60" s="373" t="s">
        <v>302</v>
      </c>
      <c r="C60" s="374"/>
      <c r="E60" s="9"/>
      <c r="G60" s="7"/>
      <c r="H60" s="7"/>
      <c r="I60" s="29"/>
      <c r="J60" s="9"/>
      <c r="K60" s="9"/>
      <c r="M60" s="128"/>
      <c r="N60" s="126"/>
      <c r="P60" s="7"/>
    </row>
    <row r="61" spans="2:16" x14ac:dyDescent="0.2">
      <c r="B61" s="339" t="s">
        <v>271</v>
      </c>
      <c r="C61" s="340" t="s">
        <v>180</v>
      </c>
      <c r="E61" s="9"/>
      <c r="G61" s="7"/>
      <c r="H61" s="7"/>
      <c r="I61" s="29"/>
      <c r="J61" s="9"/>
      <c r="K61" s="9"/>
      <c r="M61" s="128"/>
      <c r="N61" s="126"/>
      <c r="P61" s="7"/>
    </row>
    <row r="62" spans="2:16" x14ac:dyDescent="0.2">
      <c r="B62" s="339" t="s">
        <v>291</v>
      </c>
      <c r="C62" s="340" t="s">
        <v>294</v>
      </c>
      <c r="E62" s="9"/>
      <c r="G62" s="7"/>
      <c r="H62" s="7"/>
      <c r="I62" s="29"/>
      <c r="J62" s="9"/>
      <c r="K62" s="9"/>
      <c r="M62" s="128"/>
      <c r="N62" s="126"/>
      <c r="P62" s="7"/>
    </row>
    <row r="63" spans="2:16" x14ac:dyDescent="0.2">
      <c r="B63" s="339" t="s">
        <v>272</v>
      </c>
      <c r="C63" s="340">
        <v>0</v>
      </c>
      <c r="E63" s="9"/>
      <c r="G63" s="7"/>
      <c r="H63" s="7"/>
      <c r="I63" s="29"/>
      <c r="J63" s="9"/>
      <c r="K63" s="9"/>
      <c r="M63" s="128"/>
      <c r="N63" s="126"/>
      <c r="P63" s="7"/>
    </row>
    <row r="64" spans="2:16" ht="13.5" thickBot="1" x14ac:dyDescent="0.25">
      <c r="B64" s="342" t="s">
        <v>305</v>
      </c>
      <c r="C64" s="343" t="s">
        <v>304</v>
      </c>
      <c r="E64" s="9"/>
      <c r="G64" s="7"/>
      <c r="H64" s="7"/>
      <c r="I64" s="29"/>
      <c r="J64" s="9"/>
      <c r="K64" s="9"/>
      <c r="M64" s="128"/>
      <c r="N64" s="126"/>
      <c r="P64" s="7"/>
    </row>
    <row r="65" spans="2:16" x14ac:dyDescent="0.2">
      <c r="B65" s="316" t="s">
        <v>266</v>
      </c>
      <c r="C65" s="303"/>
      <c r="E65" s="160"/>
      <c r="G65" s="7"/>
      <c r="H65" s="7"/>
      <c r="I65" s="29"/>
      <c r="J65" s="9"/>
      <c r="K65" s="9"/>
      <c r="M65" s="128"/>
      <c r="N65" s="126"/>
      <c r="P65" s="7"/>
    </row>
    <row r="66" spans="2:16" x14ac:dyDescent="0.2">
      <c r="B66" s="52" t="s">
        <v>121</v>
      </c>
      <c r="C66" s="239">
        <v>0</v>
      </c>
      <c r="D66" s="110"/>
      <c r="E66" s="160"/>
      <c r="G66" s="7"/>
      <c r="H66" s="7"/>
      <c r="I66" s="29"/>
      <c r="J66" s="9"/>
      <c r="K66" s="9"/>
      <c r="M66" s="128"/>
      <c r="N66" s="126"/>
      <c r="P66" s="7"/>
    </row>
    <row r="67" spans="2:16" x14ac:dyDescent="0.2">
      <c r="B67" s="52" t="s">
        <v>303</v>
      </c>
      <c r="C67" s="239">
        <v>0</v>
      </c>
      <c r="D67" s="110"/>
      <c r="E67" s="160"/>
      <c r="G67" s="7"/>
      <c r="H67" s="7"/>
      <c r="I67" s="29"/>
      <c r="J67" s="9"/>
      <c r="K67" s="9"/>
      <c r="M67" s="128"/>
      <c r="N67" s="126"/>
      <c r="P67" s="7"/>
    </row>
    <row r="68" spans="2:16" x14ac:dyDescent="0.2">
      <c r="B68" s="52" t="s">
        <v>122</v>
      </c>
      <c r="C68" s="158">
        <v>0</v>
      </c>
      <c r="D68" s="110"/>
      <c r="E68" s="160"/>
      <c r="G68" s="7"/>
      <c r="H68" s="7"/>
      <c r="I68" s="29"/>
      <c r="J68" s="9"/>
      <c r="K68" s="9"/>
      <c r="M68" s="128"/>
      <c r="N68" s="126"/>
      <c r="P68" s="7"/>
    </row>
    <row r="69" spans="2:16" x14ac:dyDescent="0.2">
      <c r="B69" s="52" t="s">
        <v>123</v>
      </c>
      <c r="C69" s="145">
        <v>0</v>
      </c>
      <c r="D69" s="110"/>
      <c r="E69" s="209"/>
      <c r="G69" s="7"/>
      <c r="H69" s="7"/>
      <c r="I69" s="29"/>
      <c r="J69" s="9"/>
      <c r="K69" s="9"/>
      <c r="M69" s="128"/>
      <c r="N69" s="126"/>
      <c r="P69" s="7"/>
    </row>
    <row r="70" spans="2:16" x14ac:dyDescent="0.2">
      <c r="B70" s="52" t="s">
        <v>124</v>
      </c>
      <c r="C70" s="158">
        <v>0</v>
      </c>
      <c r="D70" s="110"/>
      <c r="E70" s="209"/>
      <c r="G70" s="7"/>
      <c r="H70" s="7"/>
      <c r="I70" s="29"/>
      <c r="J70" s="9"/>
      <c r="K70" s="9"/>
      <c r="M70" s="128"/>
      <c r="N70" s="126"/>
      <c r="P70" s="7"/>
    </row>
    <row r="71" spans="2:16" x14ac:dyDescent="0.2">
      <c r="B71" s="52" t="s">
        <v>273</v>
      </c>
      <c r="C71" s="272">
        <v>0</v>
      </c>
      <c r="D71" s="344"/>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125</v>
      </c>
      <c r="C73" s="138"/>
      <c r="G73" s="7"/>
      <c r="H73" s="7"/>
      <c r="I73" s="29"/>
      <c r="J73" s="9"/>
      <c r="K73" s="9"/>
      <c r="M73" s="128"/>
      <c r="N73" s="126"/>
      <c r="P73" s="7"/>
    </row>
    <row r="74" spans="2:16" x14ac:dyDescent="0.2">
      <c r="B74" s="51" t="s">
        <v>126</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138</v>
      </c>
      <c r="C76" s="138"/>
      <c r="H76" s="7"/>
      <c r="J76" s="9"/>
      <c r="K76" s="9"/>
      <c r="M76" s="128"/>
      <c r="N76" s="126"/>
      <c r="P76" s="7"/>
    </row>
    <row r="77" spans="2:16" x14ac:dyDescent="0.2">
      <c r="B77" s="51" t="s">
        <v>184</v>
      </c>
      <c r="C77" s="139">
        <v>0</v>
      </c>
      <c r="H77" s="7"/>
      <c r="J77" s="9"/>
      <c r="K77" s="9"/>
      <c r="M77" s="128"/>
      <c r="N77" s="126"/>
      <c r="P77" s="7"/>
    </row>
    <row r="78" spans="2:16" x14ac:dyDescent="0.2">
      <c r="C78" s="140"/>
      <c r="H78" s="7"/>
      <c r="J78" s="9"/>
      <c r="K78" s="9"/>
      <c r="M78" s="128"/>
      <c r="N78" s="126"/>
      <c r="P78" s="7"/>
    </row>
    <row r="79" spans="2:16" x14ac:dyDescent="0.2">
      <c r="B79" s="5" t="s">
        <v>223</v>
      </c>
      <c r="C79" s="8"/>
      <c r="D79" s="8"/>
      <c r="E79" s="8"/>
      <c r="F79" s="8"/>
      <c r="G79" s="8"/>
      <c r="H79" s="8"/>
      <c r="I79" s="6"/>
      <c r="J79" s="9"/>
      <c r="K79" s="9"/>
      <c r="M79" s="128"/>
      <c r="N79" s="126"/>
      <c r="P79" s="7"/>
    </row>
    <row r="80" spans="2:16" ht="25.5" x14ac:dyDescent="0.2">
      <c r="B80" s="51"/>
      <c r="C80" s="294" t="s">
        <v>132</v>
      </c>
      <c r="D80" s="293" t="s">
        <v>133</v>
      </c>
      <c r="E80" s="293" t="s">
        <v>134</v>
      </c>
      <c r="F80" s="293" t="s">
        <v>135</v>
      </c>
      <c r="G80" s="293" t="s">
        <v>27</v>
      </c>
      <c r="H80" s="293" t="s">
        <v>28</v>
      </c>
      <c r="I80" s="295" t="s">
        <v>136</v>
      </c>
      <c r="J80" s="9"/>
      <c r="K80" s="9"/>
      <c r="M80" s="128"/>
      <c r="N80" s="126"/>
      <c r="P80" s="7"/>
    </row>
    <row r="81" spans="2:16" x14ac:dyDescent="0.2">
      <c r="B81" s="51" t="s">
        <v>127</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128</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129</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130</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131</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137</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139</v>
      </c>
      <c r="C88" s="8"/>
      <c r="D88" s="8"/>
      <c r="E88" s="8"/>
      <c r="F88" s="260"/>
      <c r="G88" s="7"/>
      <c r="H88" s="7"/>
      <c r="I88" s="9"/>
      <c r="J88" s="9"/>
      <c r="K88" s="9"/>
      <c r="M88" s="128"/>
      <c r="N88" s="126"/>
      <c r="P88" s="7"/>
    </row>
    <row r="89" spans="2:16" x14ac:dyDescent="0.2">
      <c r="B89" s="51" t="s">
        <v>140</v>
      </c>
      <c r="C89" s="161">
        <v>0</v>
      </c>
      <c r="D89" s="9"/>
      <c r="E89" s="9"/>
      <c r="F89" s="260"/>
      <c r="G89" s="7"/>
      <c r="H89" s="7"/>
      <c r="I89" s="9"/>
      <c r="J89" s="9"/>
      <c r="K89" s="9"/>
      <c r="M89" s="128"/>
      <c r="N89" s="126"/>
      <c r="P89" s="7"/>
    </row>
    <row r="90" spans="2:16" x14ac:dyDescent="0.2">
      <c r="B90" s="51" t="s">
        <v>149</v>
      </c>
      <c r="C90" s="161">
        <v>0</v>
      </c>
      <c r="D90" s="9"/>
      <c r="E90" s="9"/>
      <c r="F90" s="260"/>
      <c r="G90" s="7"/>
      <c r="H90" s="7"/>
      <c r="I90" s="9"/>
      <c r="J90" s="9"/>
      <c r="K90" s="9"/>
      <c r="M90" s="128"/>
      <c r="N90" s="126"/>
      <c r="P90" s="7"/>
    </row>
    <row r="91" spans="2:16" x14ac:dyDescent="0.2">
      <c r="B91" s="11" t="s">
        <v>141</v>
      </c>
      <c r="C91" s="161">
        <v>0</v>
      </c>
      <c r="D91" s="9"/>
      <c r="E91" s="9"/>
      <c r="F91" s="260"/>
      <c r="G91" s="7"/>
      <c r="H91" s="7"/>
      <c r="I91" s="9"/>
      <c r="J91" s="9"/>
      <c r="K91" s="9"/>
      <c r="M91" s="128"/>
      <c r="N91" s="126"/>
      <c r="P91" s="7"/>
    </row>
    <row r="92" spans="2:16" x14ac:dyDescent="0.2">
      <c r="B92" s="11" t="s">
        <v>324</v>
      </c>
      <c r="C92" s="161">
        <v>0</v>
      </c>
      <c r="D92" s="9"/>
      <c r="E92" s="9"/>
      <c r="F92" s="260"/>
      <c r="G92" s="7"/>
      <c r="H92" s="7"/>
      <c r="I92" s="9"/>
      <c r="J92" s="9"/>
      <c r="K92" s="9"/>
      <c r="M92" s="128"/>
      <c r="N92" s="126"/>
      <c r="P92" s="7"/>
    </row>
    <row r="93" spans="2:16" x14ac:dyDescent="0.2">
      <c r="B93" s="51" t="s">
        <v>142</v>
      </c>
      <c r="C93" s="135" t="s">
        <v>195</v>
      </c>
      <c r="D93" s="293" t="s">
        <v>146</v>
      </c>
      <c r="E93" s="323" t="s">
        <v>147</v>
      </c>
      <c r="F93" s="260"/>
      <c r="G93" s="7"/>
      <c r="H93" s="7"/>
      <c r="I93" s="9"/>
      <c r="J93" s="9"/>
      <c r="K93" s="9"/>
      <c r="M93" s="128"/>
      <c r="N93" s="126"/>
      <c r="P93" s="7"/>
    </row>
    <row r="94" spans="2:16" x14ac:dyDescent="0.2">
      <c r="B94" s="65" t="s">
        <v>143</v>
      </c>
      <c r="C94" s="161">
        <v>0</v>
      </c>
      <c r="D94" s="346">
        <f>C94*system_capacity</f>
        <v>0</v>
      </c>
      <c r="E94" s="324">
        <v>0</v>
      </c>
      <c r="F94" s="260"/>
      <c r="G94" s="7"/>
      <c r="H94" s="7"/>
      <c r="I94" s="9"/>
      <c r="J94" s="9"/>
      <c r="K94" s="9"/>
      <c r="M94" s="128"/>
      <c r="N94" s="126"/>
      <c r="P94" s="7"/>
    </row>
    <row r="95" spans="2:16" x14ac:dyDescent="0.2">
      <c r="B95" s="52" t="s">
        <v>145</v>
      </c>
      <c r="C95" s="161">
        <v>0</v>
      </c>
      <c r="D95" s="346">
        <f>C95*system_capacity</f>
        <v>0</v>
      </c>
      <c r="E95" s="324">
        <v>0</v>
      </c>
      <c r="F95" s="260"/>
      <c r="G95" s="7"/>
      <c r="H95" s="7"/>
      <c r="I95" s="9"/>
      <c r="J95" s="9"/>
      <c r="K95" s="9"/>
      <c r="M95" s="128"/>
      <c r="N95" s="126"/>
      <c r="P95" s="7"/>
    </row>
    <row r="96" spans="2:16" x14ac:dyDescent="0.2">
      <c r="B96" s="78" t="s">
        <v>144</v>
      </c>
      <c r="C96" s="161">
        <v>0</v>
      </c>
      <c r="D96" s="347">
        <f>C96*system_capacity</f>
        <v>0</v>
      </c>
      <c r="E96" s="324">
        <v>0</v>
      </c>
      <c r="F96" s="260"/>
      <c r="G96" s="7"/>
      <c r="H96" s="7"/>
      <c r="I96" s="9"/>
      <c r="J96" s="9"/>
      <c r="K96" s="9"/>
      <c r="M96" s="128"/>
      <c r="N96" s="126"/>
      <c r="P96" s="7"/>
    </row>
    <row r="97" spans="2:17" x14ac:dyDescent="0.2">
      <c r="B97" s="55" t="s">
        <v>148</v>
      </c>
      <c r="C97" s="44"/>
      <c r="D97" s="322"/>
      <c r="E97" s="322"/>
      <c r="F97" s="260"/>
      <c r="G97" s="7"/>
      <c r="H97" s="7"/>
      <c r="I97" s="9"/>
      <c r="J97" s="9"/>
      <c r="K97" s="9"/>
      <c r="M97" s="128"/>
      <c r="N97" s="126"/>
      <c r="P97" s="7"/>
    </row>
    <row r="98" spans="2:17" x14ac:dyDescent="0.2">
      <c r="B98" s="63" t="s">
        <v>4</v>
      </c>
      <c r="C98" s="321" t="s">
        <v>45</v>
      </c>
      <c r="D98" s="260"/>
      <c r="E98" s="9"/>
      <c r="F98" s="260"/>
      <c r="G98" s="7"/>
      <c r="H98" s="7"/>
      <c r="I98" s="9"/>
      <c r="J98" s="9"/>
      <c r="K98" s="9"/>
      <c r="M98" s="128"/>
      <c r="N98" s="126"/>
      <c r="P98" s="7"/>
    </row>
    <row r="99" spans="2:17" x14ac:dyDescent="0.2">
      <c r="B99" s="63" t="s">
        <v>5</v>
      </c>
      <c r="C99" s="321" t="s">
        <v>45</v>
      </c>
      <c r="D99" s="325"/>
      <c r="E99" s="326"/>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150</v>
      </c>
      <c r="C101" s="8"/>
      <c r="D101" s="8"/>
      <c r="E101" s="8"/>
      <c r="F101" s="6"/>
      <c r="G101" s="7"/>
      <c r="H101" s="7"/>
      <c r="I101" s="9"/>
      <c r="J101" s="9"/>
      <c r="K101" s="9"/>
      <c r="M101" s="128"/>
      <c r="N101" s="126"/>
      <c r="P101" s="7"/>
    </row>
    <row r="102" spans="2:17" x14ac:dyDescent="0.2">
      <c r="B102" s="42" t="s">
        <v>2</v>
      </c>
      <c r="C102" s="43"/>
      <c r="D102" s="66"/>
      <c r="E102" s="403" t="s">
        <v>257</v>
      </c>
      <c r="F102" s="404"/>
      <c r="G102" s="7"/>
      <c r="H102" s="7"/>
      <c r="I102" s="7"/>
      <c r="J102" s="7"/>
      <c r="K102" s="7"/>
      <c r="M102" s="128"/>
      <c r="N102" s="126"/>
    </row>
    <row r="103" spans="2:17" x14ac:dyDescent="0.2">
      <c r="B103" s="65" t="s">
        <v>152</v>
      </c>
      <c r="C103" s="10" t="s">
        <v>218</v>
      </c>
      <c r="D103" s="76"/>
      <c r="E103" s="293" t="s">
        <v>4</v>
      </c>
      <c r="F103" s="293" t="s">
        <v>5</v>
      </c>
      <c r="G103" s="7"/>
      <c r="H103" s="7"/>
      <c r="I103" s="9"/>
      <c r="J103" s="9"/>
      <c r="K103" s="9"/>
      <c r="M103" s="128"/>
      <c r="N103" s="126"/>
    </row>
    <row r="104" spans="2:17" x14ac:dyDescent="0.2">
      <c r="B104" s="64" t="s">
        <v>153</v>
      </c>
      <c r="C104" s="184">
        <v>0</v>
      </c>
      <c r="D104" s="46"/>
      <c r="E104" s="85" t="s">
        <v>18</v>
      </c>
      <c r="F104" s="85" t="s">
        <v>18</v>
      </c>
      <c r="G104" s="7"/>
      <c r="H104" s="7"/>
      <c r="I104" s="9"/>
      <c r="J104" s="9"/>
      <c r="K104" s="9"/>
      <c r="M104" s="128"/>
      <c r="N104" s="126"/>
    </row>
    <row r="105" spans="2:17" x14ac:dyDescent="0.2">
      <c r="B105" s="64" t="s">
        <v>154</v>
      </c>
      <c r="C105" s="184">
        <v>0</v>
      </c>
      <c r="D105" s="68"/>
      <c r="E105" s="75" t="s">
        <v>18</v>
      </c>
      <c r="F105" s="71" t="s">
        <v>18</v>
      </c>
      <c r="G105" s="7"/>
      <c r="I105" s="9"/>
      <c r="J105" s="9"/>
      <c r="K105" s="9"/>
      <c r="M105" s="128"/>
      <c r="N105" s="126"/>
    </row>
    <row r="106" spans="2:17" x14ac:dyDescent="0.2">
      <c r="B106" s="63" t="s">
        <v>157</v>
      </c>
      <c r="C106" s="12" t="s">
        <v>7</v>
      </c>
      <c r="D106" s="17" t="s">
        <v>177</v>
      </c>
      <c r="E106" s="72"/>
      <c r="F106" s="73"/>
      <c r="G106" s="7"/>
      <c r="H106" s="7"/>
      <c r="I106" s="9"/>
      <c r="J106" s="9"/>
      <c r="K106" s="9"/>
      <c r="M106" s="128"/>
      <c r="N106" s="126"/>
    </row>
    <row r="107" spans="2:17" x14ac:dyDescent="0.2">
      <c r="B107" s="64" t="s">
        <v>155</v>
      </c>
      <c r="C107" s="135">
        <v>0</v>
      </c>
      <c r="D107" s="62">
        <v>9.9999999999999998E+37</v>
      </c>
      <c r="E107" s="69" t="s">
        <v>18</v>
      </c>
      <c r="F107" s="69" t="s">
        <v>18</v>
      </c>
      <c r="G107" s="7"/>
      <c r="I107" s="9"/>
      <c r="J107" s="9"/>
      <c r="K107" s="9"/>
      <c r="M107" s="128"/>
      <c r="N107" s="126"/>
    </row>
    <row r="108" spans="2:17" ht="13.5" thickBot="1" x14ac:dyDescent="0.25">
      <c r="B108" s="370" t="s">
        <v>156</v>
      </c>
      <c r="C108" s="371">
        <v>0</v>
      </c>
      <c r="D108" s="372">
        <v>9.9999999999999998E+37</v>
      </c>
      <c r="E108" s="86" t="s">
        <v>18</v>
      </c>
      <c r="F108" s="86" t="s">
        <v>18</v>
      </c>
      <c r="G108" s="7"/>
      <c r="I108" s="9"/>
      <c r="J108" s="9"/>
      <c r="K108" s="9"/>
      <c r="M108" s="128"/>
      <c r="N108" s="126"/>
    </row>
    <row r="109" spans="2:17" x14ac:dyDescent="0.2">
      <c r="B109" s="367" t="s">
        <v>6</v>
      </c>
      <c r="C109" s="368" t="s">
        <v>9</v>
      </c>
      <c r="D109" s="369" t="s">
        <v>219</v>
      </c>
      <c r="E109" s="365" t="s">
        <v>217</v>
      </c>
      <c r="F109" s="260"/>
      <c r="G109" s="7"/>
      <c r="I109" s="9"/>
      <c r="J109" s="9"/>
      <c r="K109" s="9"/>
      <c r="M109" s="128"/>
      <c r="N109" s="126"/>
      <c r="Q109" s="7"/>
    </row>
    <row r="110" spans="2:17" x14ac:dyDescent="0.2">
      <c r="B110" s="63" t="s">
        <v>4</v>
      </c>
      <c r="C110" s="145">
        <v>0</v>
      </c>
      <c r="D110" s="185">
        <v>0</v>
      </c>
      <c r="E110" s="366">
        <v>0</v>
      </c>
      <c r="F110" s="260"/>
      <c r="G110" s="7"/>
      <c r="I110" s="9"/>
      <c r="J110" s="9"/>
      <c r="K110" s="9"/>
      <c r="M110" s="128"/>
      <c r="N110" s="126"/>
      <c r="Q110" s="7"/>
    </row>
    <row r="111" spans="2:17" x14ac:dyDescent="0.2">
      <c r="B111" s="63" t="s">
        <v>5</v>
      </c>
      <c r="C111" s="145">
        <v>0</v>
      </c>
      <c r="D111" s="185">
        <v>0</v>
      </c>
      <c r="E111" s="366">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301" t="s">
        <v>151</v>
      </c>
      <c r="C113" s="329"/>
      <c r="D113" s="329"/>
      <c r="E113" s="329"/>
      <c r="F113" s="329"/>
      <c r="G113" s="329"/>
      <c r="H113" s="330"/>
      <c r="I113" s="49"/>
      <c r="K113" s="9"/>
      <c r="M113" s="128"/>
      <c r="N113" s="123"/>
      <c r="Q113" s="7"/>
    </row>
    <row r="114" spans="2:17" x14ac:dyDescent="0.2">
      <c r="B114" s="93" t="s">
        <v>16</v>
      </c>
      <c r="C114" s="320"/>
      <c r="D114" s="43"/>
      <c r="E114" s="92"/>
      <c r="F114" s="92"/>
      <c r="G114" s="92"/>
      <c r="H114" s="70"/>
      <c r="I114" s="9"/>
      <c r="K114" s="9"/>
      <c r="M114" s="128"/>
      <c r="N114" s="123"/>
    </row>
    <row r="115" spans="2:17" x14ac:dyDescent="0.2">
      <c r="B115" s="99" t="s">
        <v>152</v>
      </c>
      <c r="C115" s="88" t="s">
        <v>218</v>
      </c>
      <c r="D115" s="327"/>
      <c r="E115" s="74" t="s">
        <v>249</v>
      </c>
      <c r="F115" s="69" t="s">
        <v>250</v>
      </c>
      <c r="G115" s="69" t="s">
        <v>251</v>
      </c>
      <c r="H115" s="69" t="s">
        <v>252</v>
      </c>
      <c r="I115" s="7"/>
      <c r="K115" s="91"/>
      <c r="M115" s="128"/>
      <c r="N115" s="127"/>
    </row>
    <row r="116" spans="2:17" x14ac:dyDescent="0.2">
      <c r="B116" s="82" t="s">
        <v>153</v>
      </c>
      <c r="C116" s="186">
        <v>0</v>
      </c>
      <c r="D116" s="328"/>
      <c r="E116" s="87" t="s">
        <v>18</v>
      </c>
      <c r="F116" s="87" t="s">
        <v>18</v>
      </c>
      <c r="G116" s="85" t="s">
        <v>18</v>
      </c>
      <c r="H116" s="85" t="s">
        <v>18</v>
      </c>
      <c r="I116" s="7"/>
      <c r="K116" s="9"/>
      <c r="M116" s="128"/>
      <c r="N116" s="123"/>
    </row>
    <row r="117" spans="2:17" x14ac:dyDescent="0.2">
      <c r="B117" s="82" t="s">
        <v>154</v>
      </c>
      <c r="C117" s="186">
        <v>0</v>
      </c>
      <c r="D117" s="328"/>
      <c r="E117" s="87" t="s">
        <v>18</v>
      </c>
      <c r="F117" s="87" t="s">
        <v>18</v>
      </c>
      <c r="G117" s="85" t="s">
        <v>18</v>
      </c>
      <c r="H117" s="85" t="s">
        <v>18</v>
      </c>
      <c r="I117" s="7"/>
      <c r="K117" s="9"/>
      <c r="M117" s="128"/>
      <c r="N117" s="123"/>
    </row>
    <row r="118" spans="2:17" x14ac:dyDescent="0.2">
      <c r="B118" s="82" t="s">
        <v>164</v>
      </c>
      <c r="C118" s="186">
        <v>0</v>
      </c>
      <c r="D118" s="328"/>
      <c r="E118" s="87" t="s">
        <v>18</v>
      </c>
      <c r="F118" s="87" t="s">
        <v>18</v>
      </c>
      <c r="G118" s="87" t="s">
        <v>18</v>
      </c>
      <c r="H118" s="85" t="s">
        <v>18</v>
      </c>
      <c r="I118" s="7"/>
      <c r="K118" s="9"/>
      <c r="M118" s="128"/>
      <c r="N118" s="123"/>
    </row>
    <row r="119" spans="2:17" x14ac:dyDescent="0.2">
      <c r="B119" s="100" t="s">
        <v>165</v>
      </c>
      <c r="C119" s="187">
        <v>0</v>
      </c>
      <c r="D119" s="328"/>
      <c r="E119" s="87" t="s">
        <v>18</v>
      </c>
      <c r="F119" s="87" t="s">
        <v>18</v>
      </c>
      <c r="G119" s="71" t="s">
        <v>18</v>
      </c>
      <c r="H119" s="71" t="s">
        <v>18</v>
      </c>
      <c r="I119" s="7"/>
      <c r="K119" s="9"/>
      <c r="M119" s="128"/>
      <c r="N119" s="123"/>
    </row>
    <row r="120" spans="2:17" x14ac:dyDescent="0.2">
      <c r="B120" s="84" t="s">
        <v>157</v>
      </c>
      <c r="C120" s="89" t="s">
        <v>7</v>
      </c>
      <c r="D120" s="85" t="s">
        <v>177</v>
      </c>
      <c r="E120" s="90"/>
      <c r="F120" s="94"/>
      <c r="G120" s="94"/>
      <c r="H120" s="95"/>
      <c r="I120" s="121"/>
      <c r="K120" s="15"/>
      <c r="M120" s="128"/>
      <c r="N120" s="126"/>
    </row>
    <row r="121" spans="2:17" x14ac:dyDescent="0.2">
      <c r="B121" s="82" t="s">
        <v>155</v>
      </c>
      <c r="C121" s="135">
        <v>0</v>
      </c>
      <c r="D121" s="336">
        <v>9.9999999999999998E+37</v>
      </c>
      <c r="E121" s="87" t="s">
        <v>18</v>
      </c>
      <c r="F121" s="87" t="s">
        <v>18</v>
      </c>
      <c r="G121" s="85" t="s">
        <v>18</v>
      </c>
      <c r="H121" s="87" t="s">
        <v>18</v>
      </c>
      <c r="I121" s="7"/>
      <c r="K121" s="9"/>
      <c r="L121" s="9"/>
      <c r="M121" s="15"/>
      <c r="N121" s="9"/>
    </row>
    <row r="122" spans="2:17" x14ac:dyDescent="0.2">
      <c r="B122" s="82" t="s">
        <v>156</v>
      </c>
      <c r="C122" s="135">
        <v>0</v>
      </c>
      <c r="D122" s="336">
        <v>9.9999999999999998E+37</v>
      </c>
      <c r="E122" s="87" t="s">
        <v>18</v>
      </c>
      <c r="F122" s="87" t="s">
        <v>18</v>
      </c>
      <c r="G122" s="85" t="s">
        <v>18</v>
      </c>
      <c r="H122" s="85" t="s">
        <v>18</v>
      </c>
      <c r="I122" s="7"/>
      <c r="K122" s="9"/>
      <c r="L122" s="9"/>
      <c r="M122" s="15"/>
      <c r="N122" s="9"/>
    </row>
    <row r="123" spans="2:17" x14ac:dyDescent="0.2">
      <c r="B123" s="82" t="s">
        <v>166</v>
      </c>
      <c r="C123" s="135">
        <v>0</v>
      </c>
      <c r="D123" s="336">
        <v>9.9999999999999998E+37</v>
      </c>
      <c r="E123" s="87" t="s">
        <v>18</v>
      </c>
      <c r="F123" s="87" t="s">
        <v>18</v>
      </c>
      <c r="G123" s="85" t="s">
        <v>18</v>
      </c>
      <c r="H123" s="85" t="s">
        <v>18</v>
      </c>
      <c r="I123" s="7"/>
      <c r="K123" s="9"/>
      <c r="L123" s="9"/>
      <c r="M123" s="15"/>
      <c r="N123" s="9"/>
    </row>
    <row r="124" spans="2:17" ht="13.5" thickBot="1" x14ac:dyDescent="0.25">
      <c r="B124" s="102" t="s">
        <v>167</v>
      </c>
      <c r="C124" s="190">
        <v>0</v>
      </c>
      <c r="D124" s="337">
        <v>9.9999999999999998E+37</v>
      </c>
      <c r="E124" s="334" t="s">
        <v>18</v>
      </c>
      <c r="F124" s="335" t="s">
        <v>18</v>
      </c>
      <c r="G124" s="86" t="s">
        <v>18</v>
      </c>
      <c r="H124" s="86" t="s">
        <v>18</v>
      </c>
      <c r="I124" s="7"/>
      <c r="K124" s="9"/>
      <c r="L124" s="9"/>
      <c r="M124" s="15"/>
      <c r="N124" s="9"/>
    </row>
    <row r="125" spans="2:17" x14ac:dyDescent="0.2">
      <c r="B125" s="101" t="s">
        <v>38</v>
      </c>
      <c r="C125" s="98" t="s">
        <v>172</v>
      </c>
      <c r="D125" s="69" t="s">
        <v>177</v>
      </c>
      <c r="E125" s="331"/>
      <c r="F125" s="332"/>
      <c r="G125" s="332"/>
      <c r="H125" s="333"/>
      <c r="I125" s="7"/>
      <c r="K125" s="80"/>
      <c r="L125" s="80"/>
      <c r="M125" s="15"/>
      <c r="N125" s="80"/>
      <c r="O125" s="16"/>
    </row>
    <row r="126" spans="2:17" x14ac:dyDescent="0.2">
      <c r="B126" s="84" t="s">
        <v>168</v>
      </c>
      <c r="C126" s="148">
        <v>0</v>
      </c>
      <c r="D126" s="336">
        <v>9.9999999999999998E+37</v>
      </c>
      <c r="E126" s="87" t="s">
        <v>18</v>
      </c>
      <c r="F126" s="87" t="s">
        <v>18</v>
      </c>
      <c r="G126" s="85" t="s">
        <v>18</v>
      </c>
      <c r="H126" s="90" t="s">
        <v>18</v>
      </c>
      <c r="I126" s="210"/>
      <c r="K126" s="9"/>
      <c r="L126" s="9"/>
      <c r="M126" s="15"/>
      <c r="N126" s="9"/>
    </row>
    <row r="127" spans="2:17" x14ac:dyDescent="0.2">
      <c r="B127" s="84" t="s">
        <v>169</v>
      </c>
      <c r="C127" s="148">
        <v>0</v>
      </c>
      <c r="D127" s="336">
        <v>9.9999999999999998E+37</v>
      </c>
      <c r="E127" s="87" t="s">
        <v>18</v>
      </c>
      <c r="F127" s="87" t="s">
        <v>18</v>
      </c>
      <c r="G127" s="87" t="s">
        <v>18</v>
      </c>
      <c r="H127" s="87" t="s">
        <v>18</v>
      </c>
      <c r="K127" s="9"/>
      <c r="L127" s="9"/>
      <c r="M127" s="15"/>
      <c r="N127" s="9"/>
    </row>
    <row r="128" spans="2:17" x14ac:dyDescent="0.2">
      <c r="B128" s="84" t="s">
        <v>170</v>
      </c>
      <c r="C128" s="148">
        <v>0</v>
      </c>
      <c r="D128" s="336">
        <v>9.9999999999999998E+37</v>
      </c>
      <c r="E128" s="87" t="s">
        <v>18</v>
      </c>
      <c r="F128" s="87" t="s">
        <v>18</v>
      </c>
      <c r="G128" s="85" t="s">
        <v>18</v>
      </c>
      <c r="H128" s="85" t="s">
        <v>18</v>
      </c>
      <c r="K128" s="9"/>
      <c r="L128" s="9"/>
      <c r="M128" s="15"/>
      <c r="N128" s="9"/>
    </row>
    <row r="129" spans="2:17" ht="13.5" thickBot="1" x14ac:dyDescent="0.25">
      <c r="B129" s="105" t="s">
        <v>171</v>
      </c>
      <c r="C129" s="191">
        <v>0</v>
      </c>
      <c r="D129" s="337">
        <v>9.9999999999999998E+37</v>
      </c>
      <c r="E129" s="334" t="s">
        <v>18</v>
      </c>
      <c r="F129" s="335" t="s">
        <v>18</v>
      </c>
      <c r="G129" s="86" t="s">
        <v>18</v>
      </c>
      <c r="H129" s="86" t="s">
        <v>18</v>
      </c>
      <c r="K129" s="9"/>
      <c r="L129" s="9"/>
      <c r="M129" s="15"/>
      <c r="N129" s="9"/>
    </row>
    <row r="130" spans="2:17" x14ac:dyDescent="0.2">
      <c r="B130" s="103" t="s">
        <v>35</v>
      </c>
      <c r="C130" s="98" t="s">
        <v>9</v>
      </c>
      <c r="D130" s="69" t="s">
        <v>219</v>
      </c>
      <c r="E130" s="69" t="s">
        <v>217</v>
      </c>
      <c r="F130" s="69" t="s">
        <v>249</v>
      </c>
      <c r="G130" s="69" t="s">
        <v>250</v>
      </c>
      <c r="H130" s="104" t="s">
        <v>248</v>
      </c>
      <c r="I130" s="15"/>
      <c r="J130" s="15"/>
      <c r="K130" s="15"/>
      <c r="L130" s="80"/>
      <c r="M130" s="15"/>
      <c r="N130" s="15"/>
      <c r="O130" s="16"/>
      <c r="P130" s="16"/>
      <c r="Q130" s="16"/>
    </row>
    <row r="131" spans="2:17" x14ac:dyDescent="0.2">
      <c r="B131" s="84" t="s">
        <v>173</v>
      </c>
      <c r="C131" s="148">
        <v>0</v>
      </c>
      <c r="D131" s="192">
        <v>0</v>
      </c>
      <c r="E131" s="135">
        <v>0</v>
      </c>
      <c r="F131" s="87" t="s">
        <v>18</v>
      </c>
      <c r="G131" s="87" t="s">
        <v>17</v>
      </c>
      <c r="H131" s="134" t="s">
        <v>18</v>
      </c>
      <c r="I131" s="15"/>
      <c r="J131" s="15"/>
      <c r="K131" s="15"/>
      <c r="L131" s="9"/>
      <c r="M131" s="15"/>
      <c r="N131" s="15"/>
      <c r="O131" s="16"/>
      <c r="P131" s="16"/>
      <c r="Q131" s="16"/>
    </row>
    <row r="132" spans="2:17" x14ac:dyDescent="0.2">
      <c r="B132" s="84" t="s">
        <v>174</v>
      </c>
      <c r="C132" s="148">
        <v>0</v>
      </c>
      <c r="D132" s="192">
        <v>0</v>
      </c>
      <c r="E132" s="135">
        <v>0</v>
      </c>
      <c r="F132" s="85" t="s">
        <v>18</v>
      </c>
      <c r="G132" s="87" t="s">
        <v>17</v>
      </c>
      <c r="H132" s="134" t="s">
        <v>18</v>
      </c>
      <c r="I132" s="15"/>
      <c r="J132" s="15"/>
      <c r="K132" s="15"/>
      <c r="L132" s="9"/>
      <c r="M132" s="15"/>
      <c r="N132" s="15"/>
      <c r="O132" s="16"/>
      <c r="P132" s="16"/>
      <c r="Q132" s="16"/>
    </row>
    <row r="133" spans="2:17" x14ac:dyDescent="0.2">
      <c r="B133" s="84" t="s">
        <v>175</v>
      </c>
      <c r="C133" s="148">
        <v>0</v>
      </c>
      <c r="D133" s="192">
        <v>0</v>
      </c>
      <c r="E133" s="135">
        <v>0</v>
      </c>
      <c r="F133" s="87" t="s">
        <v>18</v>
      </c>
      <c r="G133" s="87" t="s">
        <v>17</v>
      </c>
      <c r="H133" s="134" t="s">
        <v>18</v>
      </c>
      <c r="I133" s="15"/>
      <c r="J133" s="15"/>
      <c r="K133" s="15"/>
      <c r="L133" s="15"/>
      <c r="M133" s="15"/>
      <c r="N133" s="15"/>
      <c r="O133" s="16"/>
      <c r="P133" s="16"/>
      <c r="Q133" s="16"/>
    </row>
    <row r="134" spans="2:17" x14ac:dyDescent="0.2">
      <c r="B134" s="84" t="s">
        <v>176</v>
      </c>
      <c r="C134" s="148">
        <v>0</v>
      </c>
      <c r="D134" s="192">
        <v>0</v>
      </c>
      <c r="E134" s="135">
        <v>0</v>
      </c>
      <c r="F134" s="87" t="s">
        <v>18</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179</v>
      </c>
      <c r="C136" s="8"/>
      <c r="D136" s="8"/>
      <c r="E136" s="8"/>
      <c r="F136" s="8"/>
      <c r="G136" s="6"/>
      <c r="H136" s="257"/>
      <c r="I136" s="9"/>
      <c r="J136" s="9"/>
      <c r="K136" s="9"/>
      <c r="L136" s="9"/>
      <c r="M136" s="9"/>
      <c r="N136" s="9"/>
      <c r="O136" s="16"/>
      <c r="P136" s="16"/>
      <c r="Q136" s="16"/>
    </row>
    <row r="137" spans="2:17" ht="12.75" customHeight="1" x14ac:dyDescent="0.2">
      <c r="B137" s="51" t="s">
        <v>178</v>
      </c>
      <c r="C137" s="106" t="s">
        <v>220</v>
      </c>
      <c r="D137" s="89" t="s">
        <v>255</v>
      </c>
      <c r="E137" s="89" t="s">
        <v>256</v>
      </c>
      <c r="F137" s="89" t="s">
        <v>253</v>
      </c>
      <c r="G137" s="89" t="s">
        <v>254</v>
      </c>
      <c r="H137" s="257"/>
      <c r="I137" s="96"/>
      <c r="J137" s="79"/>
      <c r="K137" s="79"/>
      <c r="L137" s="79"/>
      <c r="M137" s="9"/>
      <c r="N137" s="16"/>
    </row>
    <row r="138" spans="2:17" x14ac:dyDescent="0.2">
      <c r="B138" s="84" t="s">
        <v>45</v>
      </c>
      <c r="C138" s="135">
        <v>0</v>
      </c>
      <c r="D138" s="87" t="s">
        <v>18</v>
      </c>
      <c r="E138" s="87" t="s">
        <v>18</v>
      </c>
      <c r="F138" s="87" t="s">
        <v>18</v>
      </c>
      <c r="G138" s="87" t="s">
        <v>18</v>
      </c>
      <c r="H138" s="126"/>
      <c r="I138" s="79"/>
      <c r="J138" s="79"/>
      <c r="K138" s="79"/>
      <c r="L138" s="79"/>
      <c r="M138" s="9"/>
    </row>
    <row r="139" spans="2:17" ht="12.75" customHeight="1"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7"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85" t="s">
        <v>18</v>
      </c>
      <c r="E142" s="85" t="s">
        <v>18</v>
      </c>
      <c r="F142" s="85" t="s">
        <v>18</v>
      </c>
      <c r="G142" s="85" t="s">
        <v>18</v>
      </c>
      <c r="H142" s="126"/>
      <c r="I142" s="79"/>
      <c r="J142" s="79"/>
      <c r="K142" s="79"/>
      <c r="L142" s="79"/>
      <c r="M142" s="9"/>
    </row>
    <row r="143" spans="2:17" x14ac:dyDescent="0.2">
      <c r="B143" s="84" t="s">
        <v>50</v>
      </c>
      <c r="C143" s="135">
        <v>0</v>
      </c>
      <c r="D143" s="71" t="s">
        <v>18</v>
      </c>
      <c r="E143" s="71" t="s">
        <v>18</v>
      </c>
      <c r="F143" s="71" t="s">
        <v>18</v>
      </c>
      <c r="G143" s="71" t="s">
        <v>18</v>
      </c>
      <c r="H143" s="126"/>
      <c r="I143" s="79"/>
      <c r="J143" s="79"/>
      <c r="K143" s="79"/>
      <c r="L143" s="79"/>
      <c r="M143" s="9"/>
    </row>
    <row r="144" spans="2:17" ht="12" customHeight="1" x14ac:dyDescent="0.2">
      <c r="B144" s="84" t="s">
        <v>197</v>
      </c>
      <c r="C144" s="197">
        <f>100-C145</f>
        <v>100</v>
      </c>
      <c r="D144" s="261">
        <v>0</v>
      </c>
      <c r="E144" s="261">
        <v>0</v>
      </c>
      <c r="F144" s="258"/>
      <c r="G144" s="258"/>
      <c r="H144" s="126"/>
      <c r="I144" s="79"/>
      <c r="J144" s="79"/>
      <c r="K144" s="79"/>
      <c r="L144" s="79"/>
      <c r="M144" s="9"/>
    </row>
    <row r="145" spans="2:43" x14ac:dyDescent="0.2">
      <c r="B145" s="84" t="s">
        <v>13</v>
      </c>
      <c r="C145" s="197">
        <f>SUM(C138:C143)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292</v>
      </c>
      <c r="C147" s="353">
        <v>0</v>
      </c>
      <c r="D147" s="353">
        <f>C147+1</f>
        <v>1</v>
      </c>
      <c r="E147" s="353">
        <f>D147+1</f>
        <v>2</v>
      </c>
      <c r="F147" s="353">
        <f t="shared" ref="F147:AQ147" si="1">E147+1</f>
        <v>3</v>
      </c>
      <c r="G147" s="353">
        <f>F147+1</f>
        <v>4</v>
      </c>
      <c r="H147" s="353">
        <f t="shared" si="1"/>
        <v>5</v>
      </c>
      <c r="I147" s="353">
        <f t="shared" si="1"/>
        <v>6</v>
      </c>
      <c r="J147" s="353">
        <f t="shared" si="1"/>
        <v>7</v>
      </c>
      <c r="K147" s="353">
        <f t="shared" si="1"/>
        <v>8</v>
      </c>
      <c r="L147" s="353">
        <f t="shared" si="1"/>
        <v>9</v>
      </c>
      <c r="M147" s="353">
        <f t="shared" si="1"/>
        <v>10</v>
      </c>
      <c r="N147" s="353">
        <f t="shared" si="1"/>
        <v>11</v>
      </c>
      <c r="O147" s="353">
        <f t="shared" si="1"/>
        <v>12</v>
      </c>
      <c r="P147" s="353">
        <f t="shared" si="1"/>
        <v>13</v>
      </c>
      <c r="Q147" s="353">
        <f t="shared" si="1"/>
        <v>14</v>
      </c>
      <c r="R147" s="353">
        <f t="shared" si="1"/>
        <v>15</v>
      </c>
      <c r="S147" s="353">
        <f t="shared" si="1"/>
        <v>16</v>
      </c>
      <c r="T147" s="353">
        <f t="shared" si="1"/>
        <v>17</v>
      </c>
      <c r="U147" s="353">
        <f t="shared" si="1"/>
        <v>18</v>
      </c>
      <c r="V147" s="353">
        <f t="shared" si="1"/>
        <v>19</v>
      </c>
      <c r="W147" s="353">
        <f t="shared" si="1"/>
        <v>20</v>
      </c>
      <c r="X147" s="353">
        <f t="shared" si="1"/>
        <v>21</v>
      </c>
      <c r="Y147" s="353">
        <f t="shared" si="1"/>
        <v>22</v>
      </c>
      <c r="Z147" s="353">
        <f t="shared" si="1"/>
        <v>23</v>
      </c>
      <c r="AA147" s="353">
        <f t="shared" si="1"/>
        <v>24</v>
      </c>
      <c r="AB147" s="353">
        <f t="shared" si="1"/>
        <v>25</v>
      </c>
      <c r="AC147" s="353">
        <f t="shared" si="1"/>
        <v>26</v>
      </c>
      <c r="AD147" s="353">
        <f t="shared" si="1"/>
        <v>27</v>
      </c>
      <c r="AE147" s="353">
        <f t="shared" si="1"/>
        <v>28</v>
      </c>
      <c r="AF147" s="353">
        <f t="shared" si="1"/>
        <v>29</v>
      </c>
      <c r="AG147" s="353">
        <f t="shared" si="1"/>
        <v>30</v>
      </c>
      <c r="AH147" s="353">
        <f t="shared" si="1"/>
        <v>31</v>
      </c>
      <c r="AI147" s="353">
        <f t="shared" si="1"/>
        <v>32</v>
      </c>
      <c r="AJ147" s="353">
        <f t="shared" si="1"/>
        <v>33</v>
      </c>
      <c r="AK147" s="353">
        <f t="shared" si="1"/>
        <v>34</v>
      </c>
      <c r="AL147" s="353">
        <f t="shared" si="1"/>
        <v>35</v>
      </c>
      <c r="AM147" s="353">
        <f t="shared" si="1"/>
        <v>36</v>
      </c>
      <c r="AN147" s="353">
        <f t="shared" si="1"/>
        <v>37</v>
      </c>
      <c r="AO147" s="353">
        <f t="shared" si="1"/>
        <v>38</v>
      </c>
      <c r="AP147" s="353">
        <f t="shared" si="1"/>
        <v>39</v>
      </c>
      <c r="AQ147" s="353">
        <f t="shared" si="1"/>
        <v>40</v>
      </c>
    </row>
    <row r="148" spans="2:43" x14ac:dyDescent="0.2">
      <c r="B148" s="237" t="s">
        <v>222</v>
      </c>
      <c r="C148" s="270">
        <v>0</v>
      </c>
      <c r="D148" s="270">
        <v>0</v>
      </c>
      <c r="E148" s="270">
        <v>0</v>
      </c>
      <c r="F148" s="270">
        <v>0</v>
      </c>
      <c r="G148" s="270">
        <v>0</v>
      </c>
      <c r="H148" s="270">
        <v>0</v>
      </c>
      <c r="I148" s="270">
        <v>0</v>
      </c>
      <c r="J148" s="270">
        <v>0</v>
      </c>
      <c r="K148" s="270">
        <v>0</v>
      </c>
      <c r="L148" s="270">
        <v>0</v>
      </c>
      <c r="M148" s="270">
        <v>0</v>
      </c>
      <c r="N148" s="270">
        <v>0</v>
      </c>
      <c r="O148" s="270">
        <v>0</v>
      </c>
      <c r="P148" s="270">
        <v>0</v>
      </c>
      <c r="Q148" s="270">
        <v>0</v>
      </c>
      <c r="R148" s="270">
        <v>0</v>
      </c>
      <c r="S148" s="270">
        <v>0</v>
      </c>
      <c r="T148" s="270">
        <v>0</v>
      </c>
      <c r="U148" s="270">
        <v>0</v>
      </c>
      <c r="V148" s="270">
        <v>0</v>
      </c>
      <c r="W148" s="270">
        <v>0</v>
      </c>
      <c r="X148" s="270">
        <v>0</v>
      </c>
      <c r="Y148" s="270">
        <v>0</v>
      </c>
      <c r="Z148" s="270">
        <v>0</v>
      </c>
      <c r="AA148" s="270">
        <v>0</v>
      </c>
      <c r="AB148" s="270">
        <v>0</v>
      </c>
      <c r="AC148" s="270"/>
      <c r="AD148" s="270"/>
      <c r="AE148" s="270"/>
      <c r="AF148" s="270"/>
      <c r="AG148" s="270"/>
      <c r="AH148" s="270"/>
      <c r="AI148" s="270"/>
      <c r="AJ148" s="270"/>
      <c r="AK148" s="270"/>
      <c r="AL148" s="270"/>
      <c r="AM148" s="270"/>
      <c r="AN148" s="270"/>
      <c r="AO148" s="270"/>
      <c r="AP148" s="270"/>
      <c r="AQ148" s="270"/>
    </row>
    <row r="149" spans="2:43" x14ac:dyDescent="0.2">
      <c r="B149" s="237" t="s">
        <v>209</v>
      </c>
      <c r="C149" s="274">
        <v>0</v>
      </c>
      <c r="D149" s="270">
        <v>0</v>
      </c>
      <c r="E149" s="274">
        <v>0</v>
      </c>
      <c r="F149" s="274">
        <v>0</v>
      </c>
      <c r="G149" s="274">
        <v>0</v>
      </c>
      <c r="H149" s="274">
        <v>0</v>
      </c>
      <c r="I149" s="274">
        <v>0</v>
      </c>
      <c r="J149" s="274">
        <v>0</v>
      </c>
      <c r="K149" s="274">
        <v>0</v>
      </c>
      <c r="L149" s="274">
        <v>0</v>
      </c>
      <c r="M149" s="274">
        <v>0</v>
      </c>
      <c r="N149" s="274">
        <v>0</v>
      </c>
      <c r="O149" s="274">
        <v>0</v>
      </c>
      <c r="P149" s="274">
        <v>0</v>
      </c>
      <c r="Q149" s="274">
        <v>0</v>
      </c>
      <c r="R149" s="274">
        <v>0</v>
      </c>
      <c r="S149" s="274">
        <v>0</v>
      </c>
      <c r="T149" s="274">
        <v>0</v>
      </c>
      <c r="U149" s="274">
        <v>0</v>
      </c>
      <c r="V149" s="274">
        <v>0</v>
      </c>
      <c r="W149" s="274">
        <v>0</v>
      </c>
      <c r="X149" s="274">
        <v>0</v>
      </c>
      <c r="Y149" s="274">
        <v>0</v>
      </c>
      <c r="Z149" s="274">
        <v>0</v>
      </c>
      <c r="AA149" s="274">
        <v>0</v>
      </c>
      <c r="AB149" s="274">
        <v>0</v>
      </c>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9" t="s">
        <v>258</v>
      </c>
      <c r="C150" s="270">
        <v>0</v>
      </c>
      <c r="D150" s="270">
        <v>0</v>
      </c>
      <c r="E150" s="270">
        <v>0</v>
      </c>
      <c r="F150" s="270">
        <v>0</v>
      </c>
      <c r="G150" s="270">
        <v>0</v>
      </c>
      <c r="H150" s="270">
        <v>0</v>
      </c>
      <c r="I150" s="270">
        <v>0</v>
      </c>
      <c r="J150" s="270">
        <v>0</v>
      </c>
      <c r="K150" s="270">
        <v>0</v>
      </c>
      <c r="L150" s="270">
        <v>0</v>
      </c>
      <c r="M150" s="270">
        <v>0</v>
      </c>
      <c r="N150" s="270">
        <v>0</v>
      </c>
      <c r="O150" s="270">
        <v>0</v>
      </c>
      <c r="P150" s="270">
        <v>0</v>
      </c>
      <c r="Q150" s="270">
        <v>0</v>
      </c>
      <c r="R150" s="270">
        <v>0</v>
      </c>
      <c r="S150" s="270">
        <v>0</v>
      </c>
      <c r="T150" s="270">
        <v>0</v>
      </c>
      <c r="U150" s="270">
        <v>0</v>
      </c>
      <c r="V150" s="270">
        <v>0</v>
      </c>
      <c r="W150" s="270">
        <v>0</v>
      </c>
      <c r="X150" s="270">
        <v>0</v>
      </c>
      <c r="Y150" s="270">
        <v>0</v>
      </c>
      <c r="Z150" s="270">
        <v>0</v>
      </c>
      <c r="AA150" s="270">
        <v>0</v>
      </c>
      <c r="AB150" s="270">
        <v>0</v>
      </c>
      <c r="AC150" s="270"/>
      <c r="AD150" s="270"/>
      <c r="AE150" s="270"/>
      <c r="AF150" s="270"/>
      <c r="AG150" s="270"/>
      <c r="AH150" s="270"/>
      <c r="AI150" s="270"/>
      <c r="AJ150" s="270"/>
      <c r="AK150" s="270"/>
      <c r="AL150" s="270"/>
      <c r="AM150" s="270"/>
      <c r="AN150" s="270"/>
      <c r="AO150" s="270"/>
      <c r="AP150" s="270"/>
      <c r="AQ150" s="270"/>
    </row>
    <row r="151" spans="2:43" ht="13.5" customHeight="1" x14ac:dyDescent="0.2">
      <c r="B151" s="356" t="s">
        <v>374</v>
      </c>
      <c r="D151" s="9"/>
      <c r="E151" s="9"/>
      <c r="F151" s="9"/>
      <c r="G151" s="9"/>
      <c r="H151" s="9"/>
      <c r="I151" s="9"/>
      <c r="J151" s="9"/>
      <c r="K151" s="9"/>
      <c r="L151" s="9"/>
      <c r="M151" s="9"/>
    </row>
    <row r="152" spans="2:43" ht="13.5" customHeight="1" x14ac:dyDescent="0.2">
      <c r="B152" s="99" t="s">
        <v>351</v>
      </c>
      <c r="C152" s="355">
        <v>0</v>
      </c>
      <c r="D152" s="355">
        <v>0</v>
      </c>
      <c r="E152" s="355">
        <v>0</v>
      </c>
      <c r="F152" s="355">
        <v>0</v>
      </c>
      <c r="G152" s="355">
        <v>0</v>
      </c>
      <c r="H152" s="355">
        <v>0</v>
      </c>
      <c r="I152" s="355">
        <v>0</v>
      </c>
      <c r="J152" s="355">
        <v>0</v>
      </c>
      <c r="K152" s="355">
        <v>0</v>
      </c>
      <c r="L152" s="355">
        <v>0</v>
      </c>
      <c r="M152" s="355">
        <v>0</v>
      </c>
      <c r="N152" s="355">
        <v>0</v>
      </c>
      <c r="O152" s="355">
        <v>0</v>
      </c>
      <c r="P152" s="355">
        <v>0</v>
      </c>
      <c r="Q152" s="355">
        <v>0</v>
      </c>
      <c r="R152" s="355">
        <v>0</v>
      </c>
      <c r="S152" s="355">
        <v>0</v>
      </c>
      <c r="T152" s="355">
        <v>0</v>
      </c>
      <c r="U152" s="355">
        <v>0</v>
      </c>
      <c r="V152" s="355">
        <v>0</v>
      </c>
      <c r="W152" s="355">
        <v>0</v>
      </c>
      <c r="X152" s="355">
        <v>0</v>
      </c>
      <c r="Y152" s="355">
        <v>0</v>
      </c>
      <c r="Z152" s="355">
        <v>0</v>
      </c>
      <c r="AA152" s="355">
        <v>0</v>
      </c>
      <c r="AB152" s="355">
        <v>0</v>
      </c>
      <c r="AC152" s="355"/>
      <c r="AD152" s="355"/>
      <c r="AE152" s="355"/>
      <c r="AF152" s="355"/>
      <c r="AG152" s="355"/>
      <c r="AH152" s="355"/>
      <c r="AI152" s="355"/>
      <c r="AJ152" s="355"/>
      <c r="AK152" s="355"/>
      <c r="AL152" s="355"/>
      <c r="AM152" s="355"/>
      <c r="AN152" s="355"/>
      <c r="AO152" s="355"/>
      <c r="AP152" s="355"/>
      <c r="AQ152" s="355"/>
    </row>
    <row r="153" spans="2:43" ht="13.5" customHeight="1" x14ac:dyDescent="0.2">
      <c r="B153" s="99" t="s">
        <v>360</v>
      </c>
      <c r="C153" s="358">
        <v>0</v>
      </c>
      <c r="D153" s="358">
        <v>0</v>
      </c>
      <c r="E153" s="358">
        <v>0</v>
      </c>
      <c r="F153" s="358">
        <v>0</v>
      </c>
      <c r="G153" s="358">
        <v>0</v>
      </c>
      <c r="H153" s="358">
        <v>0</v>
      </c>
      <c r="I153" s="358">
        <v>0</v>
      </c>
      <c r="J153" s="358">
        <v>0</v>
      </c>
      <c r="K153" s="358">
        <v>0</v>
      </c>
      <c r="L153" s="358">
        <v>0</v>
      </c>
      <c r="M153" s="358">
        <v>0</v>
      </c>
      <c r="N153" s="358">
        <v>0</v>
      </c>
      <c r="O153" s="401">
        <v>0</v>
      </c>
      <c r="P153" s="401">
        <v>0</v>
      </c>
      <c r="Q153" s="358">
        <v>0</v>
      </c>
      <c r="R153" s="401">
        <v>0</v>
      </c>
      <c r="S153" s="401">
        <v>0</v>
      </c>
      <c r="T153" s="401">
        <v>0</v>
      </c>
      <c r="U153" s="401">
        <v>0</v>
      </c>
      <c r="V153" s="401">
        <v>0</v>
      </c>
      <c r="W153" s="401">
        <v>0</v>
      </c>
      <c r="X153" s="401">
        <v>0</v>
      </c>
      <c r="Y153" s="401">
        <v>0</v>
      </c>
      <c r="Z153" s="401">
        <v>0</v>
      </c>
      <c r="AA153" s="358">
        <v>0</v>
      </c>
      <c r="AB153" s="401">
        <v>0</v>
      </c>
      <c r="AC153" s="358"/>
      <c r="AD153" s="358"/>
      <c r="AE153" s="358"/>
      <c r="AF153" s="358"/>
      <c r="AG153" s="358"/>
      <c r="AH153" s="358"/>
      <c r="AI153" s="358"/>
      <c r="AJ153" s="358"/>
      <c r="AK153" s="358"/>
      <c r="AL153" s="358"/>
      <c r="AM153" s="358"/>
      <c r="AN153" s="358"/>
      <c r="AO153" s="358"/>
      <c r="AP153" s="358"/>
      <c r="AQ153" s="358"/>
    </row>
    <row r="154" spans="2:43" ht="13.5" customHeight="1" x14ac:dyDescent="0.2">
      <c r="B154" s="356" t="s">
        <v>293</v>
      </c>
      <c r="C154" s="360"/>
      <c r="D154" s="360"/>
      <c r="E154" s="360"/>
      <c r="F154" s="360"/>
      <c r="G154" s="360"/>
      <c r="H154" s="360"/>
      <c r="I154" s="360"/>
      <c r="J154" s="360"/>
      <c r="K154" s="360"/>
      <c r="L154" s="360"/>
      <c r="M154" s="360"/>
      <c r="N154" s="360"/>
      <c r="O154" s="360"/>
      <c r="P154" s="360"/>
      <c r="Q154" s="360"/>
      <c r="R154" s="360"/>
      <c r="S154" s="360"/>
      <c r="T154" s="360"/>
      <c r="U154" s="360"/>
      <c r="V154" s="360"/>
      <c r="W154" s="360"/>
      <c r="X154" s="360"/>
      <c r="Y154" s="360"/>
      <c r="Z154" s="360"/>
      <c r="AA154" s="360"/>
      <c r="AB154" s="360"/>
      <c r="AC154" s="360"/>
      <c r="AD154" s="360"/>
      <c r="AE154" s="360"/>
      <c r="AF154" s="360"/>
      <c r="AG154" s="360"/>
      <c r="AH154" s="360"/>
      <c r="AI154" s="360"/>
      <c r="AJ154" s="360"/>
      <c r="AK154" s="360"/>
      <c r="AL154" s="360"/>
      <c r="AM154" s="360"/>
      <c r="AN154" s="360"/>
      <c r="AO154" s="360"/>
      <c r="AP154" s="360"/>
      <c r="AQ154" s="361"/>
    </row>
    <row r="155" spans="2:43" ht="13.5" customHeight="1" x14ac:dyDescent="0.2">
      <c r="B155" s="99" t="s">
        <v>240</v>
      </c>
      <c r="C155" s="357"/>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358"/>
      <c r="AM155" s="358"/>
      <c r="AN155" s="358"/>
      <c r="AO155" s="358"/>
      <c r="AP155" s="358"/>
      <c r="AQ155" s="358"/>
    </row>
    <row r="156" spans="2:43" x14ac:dyDescent="0.2">
      <c r="B156" s="84" t="s">
        <v>12</v>
      </c>
      <c r="C156" s="354"/>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c r="AE156" s="355"/>
      <c r="AF156" s="355"/>
      <c r="AG156" s="355"/>
      <c r="AH156" s="355"/>
      <c r="AI156" s="355"/>
      <c r="AJ156" s="355"/>
      <c r="AK156" s="355"/>
      <c r="AL156" s="355"/>
      <c r="AM156" s="355"/>
      <c r="AN156" s="355"/>
      <c r="AO156" s="355"/>
      <c r="AP156" s="355"/>
      <c r="AQ156" s="355"/>
    </row>
    <row r="157" spans="2:43" ht="12" customHeight="1" x14ac:dyDescent="0.2">
      <c r="B157" s="362" t="s">
        <v>15</v>
      </c>
      <c r="C157" s="363"/>
      <c r="D157" s="364"/>
      <c r="E157" s="364"/>
      <c r="F157" s="364"/>
      <c r="G157" s="364"/>
      <c r="H157" s="364"/>
      <c r="I157" s="364"/>
      <c r="J157" s="364"/>
      <c r="K157" s="364"/>
      <c r="L157" s="364"/>
      <c r="M157" s="364"/>
      <c r="N157" s="364"/>
      <c r="O157" s="364"/>
      <c r="P157" s="364"/>
      <c r="Q157" s="364"/>
      <c r="R157" s="364"/>
      <c r="S157" s="364"/>
      <c r="T157" s="364"/>
      <c r="U157" s="364"/>
      <c r="V157" s="364"/>
      <c r="W157" s="364"/>
      <c r="X157" s="364"/>
      <c r="Y157" s="364"/>
      <c r="Z157" s="364"/>
      <c r="AA157" s="364"/>
      <c r="AB157" s="364"/>
      <c r="AC157" s="364"/>
      <c r="AD157" s="364"/>
      <c r="AE157" s="364"/>
      <c r="AF157" s="364"/>
      <c r="AG157" s="364"/>
      <c r="AH157" s="364"/>
      <c r="AI157" s="364"/>
      <c r="AJ157" s="364"/>
      <c r="AK157" s="364"/>
      <c r="AL157" s="364"/>
      <c r="AM157" s="364"/>
      <c r="AN157" s="364"/>
      <c r="AO157" s="364"/>
      <c r="AP157" s="364"/>
      <c r="AQ157" s="364"/>
    </row>
    <row r="158" spans="2:43" ht="12" customHeight="1" x14ac:dyDescent="0.2">
      <c r="B158" s="356" t="s">
        <v>299</v>
      </c>
      <c r="C158" s="360"/>
      <c r="D158" s="360"/>
      <c r="E158" s="360"/>
      <c r="F158" s="360"/>
      <c r="G158" s="360"/>
      <c r="H158" s="360"/>
      <c r="I158" s="360"/>
      <c r="J158" s="360"/>
      <c r="K158" s="360"/>
      <c r="L158" s="360"/>
      <c r="M158" s="360"/>
      <c r="N158" s="360"/>
      <c r="O158" s="360"/>
      <c r="P158" s="360"/>
      <c r="Q158" s="360"/>
      <c r="R158" s="360"/>
      <c r="S158" s="360"/>
      <c r="T158" s="360"/>
      <c r="U158" s="360"/>
      <c r="V158" s="360"/>
      <c r="W158" s="360"/>
      <c r="X158" s="360"/>
      <c r="Y158" s="360"/>
      <c r="Z158" s="360"/>
      <c r="AA158" s="360"/>
      <c r="AB158" s="360"/>
      <c r="AC158" s="360"/>
      <c r="AD158" s="360"/>
      <c r="AE158" s="360"/>
      <c r="AF158" s="360"/>
      <c r="AG158" s="360"/>
      <c r="AH158" s="360"/>
      <c r="AI158" s="360"/>
      <c r="AJ158" s="360"/>
      <c r="AK158" s="360"/>
      <c r="AL158" s="360"/>
      <c r="AM158" s="360"/>
      <c r="AN158" s="360"/>
      <c r="AO158" s="360"/>
      <c r="AP158" s="360"/>
      <c r="AQ158" s="361"/>
    </row>
    <row r="159" spans="2:43" ht="12" customHeight="1" x14ac:dyDescent="0.2">
      <c r="B159" s="99" t="s">
        <v>108</v>
      </c>
      <c r="C159" s="357"/>
      <c r="D159" s="364">
        <v>7</v>
      </c>
      <c r="E159" s="358">
        <v>7</v>
      </c>
      <c r="F159" s="358">
        <v>7</v>
      </c>
      <c r="G159" s="358">
        <v>7</v>
      </c>
      <c r="H159" s="358">
        <v>7</v>
      </c>
      <c r="I159" s="358">
        <v>7</v>
      </c>
      <c r="J159" s="358">
        <v>7</v>
      </c>
      <c r="K159" s="358">
        <v>7</v>
      </c>
      <c r="L159" s="358">
        <v>7</v>
      </c>
      <c r="M159" s="358">
        <v>7</v>
      </c>
      <c r="N159" s="358">
        <v>7</v>
      </c>
      <c r="O159" s="358">
        <v>7</v>
      </c>
      <c r="P159" s="358">
        <v>7</v>
      </c>
      <c r="Q159" s="358">
        <v>7</v>
      </c>
      <c r="R159" s="358">
        <v>7</v>
      </c>
      <c r="S159" s="358">
        <v>7</v>
      </c>
      <c r="T159" s="358">
        <v>7</v>
      </c>
      <c r="U159" s="358">
        <v>7</v>
      </c>
      <c r="V159" s="358">
        <v>7</v>
      </c>
      <c r="W159" s="358">
        <v>7</v>
      </c>
      <c r="X159" s="358">
        <v>7</v>
      </c>
      <c r="Y159" s="358">
        <v>7</v>
      </c>
      <c r="Z159" s="358">
        <v>7</v>
      </c>
      <c r="AA159" s="358">
        <v>7</v>
      </c>
      <c r="AB159" s="358">
        <v>7</v>
      </c>
      <c r="AC159" s="358"/>
      <c r="AD159" s="358"/>
      <c r="AE159" s="358"/>
      <c r="AF159" s="358"/>
      <c r="AG159" s="358"/>
      <c r="AH159" s="358"/>
      <c r="AI159" s="358"/>
      <c r="AJ159" s="358"/>
      <c r="AK159" s="358"/>
      <c r="AL159" s="358"/>
      <c r="AM159" s="358"/>
      <c r="AN159" s="358"/>
      <c r="AO159" s="358"/>
      <c r="AP159" s="358"/>
      <c r="AQ159" s="358"/>
    </row>
    <row r="160" spans="2:43" ht="12" customHeight="1" x14ac:dyDescent="0.2">
      <c r="B160" s="362" t="s">
        <v>107</v>
      </c>
      <c r="C160" s="357"/>
      <c r="D160" s="364">
        <v>35</v>
      </c>
      <c r="E160" s="364">
        <v>35</v>
      </c>
      <c r="F160" s="364">
        <v>35</v>
      </c>
      <c r="G160" s="364">
        <v>35</v>
      </c>
      <c r="H160" s="364">
        <v>35</v>
      </c>
      <c r="I160" s="364">
        <v>35</v>
      </c>
      <c r="J160" s="364">
        <v>35</v>
      </c>
      <c r="K160" s="364">
        <v>35</v>
      </c>
      <c r="L160" s="364">
        <v>35</v>
      </c>
      <c r="M160" s="364">
        <v>35</v>
      </c>
      <c r="N160" s="364">
        <v>35</v>
      </c>
      <c r="O160" s="364">
        <v>35</v>
      </c>
      <c r="P160" s="364">
        <v>35</v>
      </c>
      <c r="Q160" s="364">
        <v>35</v>
      </c>
      <c r="R160" s="364">
        <v>35</v>
      </c>
      <c r="S160" s="364">
        <v>35</v>
      </c>
      <c r="T160" s="364">
        <v>35</v>
      </c>
      <c r="U160" s="364">
        <v>35</v>
      </c>
      <c r="V160" s="364">
        <v>35</v>
      </c>
      <c r="W160" s="364">
        <v>35</v>
      </c>
      <c r="X160" s="364">
        <v>35</v>
      </c>
      <c r="Y160" s="364">
        <v>35</v>
      </c>
      <c r="Z160" s="364">
        <v>35</v>
      </c>
      <c r="AA160" s="364">
        <v>35</v>
      </c>
      <c r="AB160" s="364">
        <v>35</v>
      </c>
      <c r="AC160" s="364"/>
      <c r="AD160" s="364"/>
      <c r="AE160" s="364"/>
      <c r="AF160" s="364"/>
      <c r="AG160" s="364"/>
      <c r="AH160" s="364"/>
      <c r="AI160" s="364"/>
      <c r="AJ160" s="364"/>
      <c r="AK160" s="364"/>
      <c r="AL160" s="364"/>
      <c r="AM160" s="364"/>
      <c r="AN160" s="364"/>
      <c r="AO160" s="364"/>
      <c r="AP160" s="364"/>
      <c r="AQ160" s="364"/>
    </row>
    <row r="161" spans="1:103" x14ac:dyDescent="0.2">
      <c r="B161" s="356" t="s">
        <v>295</v>
      </c>
      <c r="C161" s="360"/>
      <c r="D161" s="360"/>
      <c r="E161" s="360"/>
      <c r="F161" s="360"/>
      <c r="G161" s="360"/>
      <c r="H161" s="360"/>
      <c r="I161" s="360"/>
      <c r="J161" s="360"/>
      <c r="K161" s="360"/>
      <c r="L161" s="360"/>
      <c r="M161" s="360"/>
      <c r="N161" s="360"/>
      <c r="O161" s="360"/>
      <c r="P161" s="360"/>
      <c r="Q161" s="360"/>
      <c r="R161" s="360"/>
      <c r="S161" s="360"/>
      <c r="T161" s="360"/>
      <c r="U161" s="360"/>
      <c r="V161" s="360"/>
      <c r="W161" s="360"/>
      <c r="X161" s="360"/>
      <c r="Y161" s="360"/>
      <c r="Z161" s="360"/>
      <c r="AA161" s="360"/>
      <c r="AB161" s="360"/>
      <c r="AC161" s="360"/>
      <c r="AD161" s="360"/>
      <c r="AE161" s="360"/>
      <c r="AF161" s="360"/>
      <c r="AG161" s="360"/>
      <c r="AH161" s="360"/>
      <c r="AI161" s="360"/>
      <c r="AJ161" s="360"/>
      <c r="AK161" s="360"/>
      <c r="AL161" s="360"/>
      <c r="AM161" s="360"/>
      <c r="AN161" s="360"/>
      <c r="AO161" s="360"/>
      <c r="AP161" s="360"/>
      <c r="AQ161" s="361"/>
    </row>
    <row r="162" spans="1:103" x14ac:dyDescent="0.2">
      <c r="B162" s="99" t="s">
        <v>4</v>
      </c>
      <c r="C162" s="357"/>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8"/>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x14ac:dyDescent="0.2">
      <c r="B164" s="84" t="s">
        <v>186</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x14ac:dyDescent="0.2">
      <c r="B165" s="362" t="s">
        <v>187</v>
      </c>
      <c r="C165" s="363"/>
      <c r="D165" s="364"/>
      <c r="E165" s="364"/>
      <c r="F165" s="364"/>
      <c r="G165" s="364"/>
      <c r="H165" s="364"/>
      <c r="I165" s="364"/>
      <c r="J165" s="364"/>
      <c r="K165" s="364"/>
      <c r="L165" s="364"/>
      <c r="M165" s="364"/>
      <c r="N165" s="364"/>
      <c r="O165" s="364"/>
      <c r="P165" s="364"/>
      <c r="Q165" s="364"/>
      <c r="R165" s="364"/>
      <c r="S165" s="364"/>
      <c r="T165" s="364"/>
      <c r="U165" s="364"/>
      <c r="V165" s="364"/>
      <c r="W165" s="364"/>
      <c r="X165" s="364"/>
      <c r="Y165" s="364"/>
      <c r="Z165" s="364"/>
      <c r="AA165" s="364"/>
      <c r="AB165" s="364"/>
      <c r="AC165" s="364"/>
      <c r="AD165" s="364"/>
      <c r="AE165" s="364"/>
      <c r="AF165" s="364"/>
      <c r="AG165" s="364"/>
      <c r="AH165" s="364"/>
      <c r="AI165" s="364"/>
      <c r="AJ165" s="364"/>
      <c r="AK165" s="364"/>
      <c r="AL165" s="364"/>
      <c r="AM165" s="364"/>
      <c r="AN165" s="364"/>
      <c r="AO165" s="364"/>
      <c r="AP165" s="364"/>
      <c r="AQ165" s="364"/>
    </row>
    <row r="166" spans="1:103" x14ac:dyDescent="0.2">
      <c r="B166" s="356" t="s">
        <v>296</v>
      </c>
      <c r="C166" s="360"/>
      <c r="D166" s="360"/>
      <c r="E166" s="360"/>
      <c r="F166" s="360"/>
      <c r="G166" s="360"/>
      <c r="H166" s="360"/>
      <c r="I166" s="360"/>
      <c r="J166" s="360"/>
      <c r="K166" s="360"/>
      <c r="L166" s="360"/>
      <c r="M166" s="360"/>
      <c r="N166" s="360"/>
      <c r="O166" s="360"/>
      <c r="P166" s="360"/>
      <c r="Q166" s="360"/>
      <c r="R166" s="360"/>
      <c r="S166" s="360"/>
      <c r="T166" s="360"/>
      <c r="U166" s="360"/>
      <c r="V166" s="360"/>
      <c r="W166" s="360"/>
      <c r="X166" s="360"/>
      <c r="Y166" s="360"/>
      <c r="Z166" s="360"/>
      <c r="AA166" s="360"/>
      <c r="AB166" s="360"/>
      <c r="AC166" s="360"/>
      <c r="AD166" s="360"/>
      <c r="AE166" s="360"/>
      <c r="AF166" s="360"/>
      <c r="AG166" s="360"/>
      <c r="AH166" s="360"/>
      <c r="AI166" s="360"/>
      <c r="AJ166" s="360"/>
      <c r="AK166" s="360"/>
      <c r="AL166" s="360"/>
      <c r="AM166" s="360"/>
      <c r="AN166" s="360"/>
      <c r="AO166" s="360"/>
      <c r="AP166" s="360"/>
      <c r="AQ166" s="361"/>
    </row>
    <row r="167" spans="1:103" x14ac:dyDescent="0.2">
      <c r="B167" s="99" t="s">
        <v>4</v>
      </c>
      <c r="C167" s="357"/>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8"/>
    </row>
    <row r="168" spans="1:103" x14ac:dyDescent="0.2">
      <c r="B168" s="84" t="s">
        <v>5</v>
      </c>
      <c r="C168" s="354"/>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c r="AA168" s="355"/>
      <c r="AB168" s="355"/>
      <c r="AC168" s="355"/>
      <c r="AD168" s="355"/>
      <c r="AE168" s="355"/>
      <c r="AF168" s="355"/>
      <c r="AG168" s="355"/>
      <c r="AH168" s="355"/>
      <c r="AI168" s="355"/>
      <c r="AJ168" s="355"/>
      <c r="AK168" s="355"/>
      <c r="AL168" s="355"/>
      <c r="AM168" s="355"/>
      <c r="AN168" s="355"/>
      <c r="AO168" s="355"/>
      <c r="AP168" s="355"/>
      <c r="AQ168" s="355"/>
    </row>
    <row r="169" spans="1:103" s="123" customFormat="1" x14ac:dyDescent="0.2">
      <c r="A169" s="4"/>
      <c r="B169" s="379" t="s">
        <v>332</v>
      </c>
      <c r="C169" s="184"/>
      <c r="D169" s="384"/>
      <c r="E169" s="384"/>
      <c r="F169" s="384"/>
      <c r="G169" s="384"/>
      <c r="H169" s="384"/>
      <c r="I169" s="384"/>
      <c r="J169" s="384"/>
      <c r="K169" s="384"/>
      <c r="L169" s="384"/>
      <c r="M169" s="384"/>
      <c r="N169" s="384"/>
      <c r="O169" s="384"/>
      <c r="P169" s="384"/>
      <c r="Q169" s="384"/>
      <c r="R169" s="384"/>
      <c r="S169" s="384"/>
      <c r="T169" s="384"/>
      <c r="U169" s="384"/>
      <c r="V169" s="384"/>
      <c r="W169" s="384"/>
      <c r="X169" s="384"/>
      <c r="Y169" s="384"/>
      <c r="Z169" s="384"/>
      <c r="AA169" s="384"/>
      <c r="AB169" s="384"/>
      <c r="AC169" s="384"/>
      <c r="AD169" s="384"/>
      <c r="AE169" s="384"/>
      <c r="AF169" s="384"/>
      <c r="AG169" s="384"/>
      <c r="AH169" s="384"/>
      <c r="AI169" s="384"/>
      <c r="AJ169" s="384"/>
      <c r="AK169" s="384"/>
      <c r="AL169" s="384"/>
      <c r="AM169" s="384"/>
      <c r="AN169" s="384"/>
      <c r="AO169" s="384"/>
      <c r="AP169" s="384"/>
      <c r="AQ169" s="398"/>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80" t="s">
        <v>333</v>
      </c>
      <c r="C170" s="382"/>
      <c r="D170" s="386"/>
      <c r="E170" s="387"/>
      <c r="F170" s="387"/>
      <c r="G170" s="387"/>
      <c r="H170" s="387"/>
      <c r="I170" s="387"/>
      <c r="J170" s="387"/>
      <c r="K170" s="387"/>
      <c r="L170" s="387"/>
      <c r="M170" s="387"/>
      <c r="N170" s="387"/>
      <c r="O170" s="387"/>
      <c r="P170" s="387"/>
      <c r="Q170" s="387"/>
      <c r="R170" s="387"/>
      <c r="S170" s="387"/>
      <c r="T170" s="387"/>
      <c r="U170" s="387"/>
      <c r="V170" s="387"/>
      <c r="W170" s="387"/>
      <c r="X170" s="387"/>
      <c r="Y170" s="387"/>
      <c r="Z170" s="387"/>
      <c r="AA170" s="387"/>
      <c r="AB170" s="387"/>
      <c r="AC170" s="387"/>
      <c r="AD170" s="387"/>
      <c r="AE170" s="387"/>
      <c r="AF170" s="387"/>
      <c r="AG170" s="387"/>
      <c r="AH170" s="387"/>
      <c r="AI170" s="387"/>
      <c r="AJ170" s="387"/>
      <c r="AK170" s="387"/>
      <c r="AL170" s="387"/>
      <c r="AM170" s="387"/>
      <c r="AN170" s="387"/>
      <c r="AO170" s="387"/>
      <c r="AP170" s="387"/>
      <c r="AQ170" s="388"/>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80" t="s">
        <v>334</v>
      </c>
      <c r="C171" s="383"/>
      <c r="D171" s="389"/>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c r="AA171" s="160"/>
      <c r="AB171" s="160"/>
      <c r="AC171" s="160"/>
      <c r="AD171" s="160"/>
      <c r="AE171" s="160"/>
      <c r="AF171" s="160"/>
      <c r="AG171" s="160"/>
      <c r="AH171" s="160"/>
      <c r="AI171" s="160"/>
      <c r="AJ171" s="160"/>
      <c r="AK171" s="160"/>
      <c r="AL171" s="160"/>
      <c r="AM171" s="160"/>
      <c r="AN171" s="160"/>
      <c r="AO171" s="160"/>
      <c r="AP171" s="160"/>
      <c r="AQ171" s="390"/>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80" t="s">
        <v>335</v>
      </c>
      <c r="C172" s="383"/>
      <c r="D172" s="389"/>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90"/>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80" t="s">
        <v>336</v>
      </c>
      <c r="C173" s="383"/>
      <c r="D173" s="391"/>
      <c r="E173" s="392"/>
      <c r="F173" s="392"/>
      <c r="G173" s="392"/>
      <c r="H173" s="392"/>
      <c r="I173" s="392"/>
      <c r="J173" s="392"/>
      <c r="K173" s="392"/>
      <c r="L173" s="392"/>
      <c r="M173" s="392"/>
      <c r="N173" s="392"/>
      <c r="O173" s="392"/>
      <c r="P173" s="392"/>
      <c r="Q173" s="392"/>
      <c r="R173" s="392"/>
      <c r="S173" s="392"/>
      <c r="T173" s="392"/>
      <c r="U173" s="392"/>
      <c r="V173" s="392"/>
      <c r="W173" s="392"/>
      <c r="X173" s="392"/>
      <c r="Y173" s="392"/>
      <c r="Z173" s="392"/>
      <c r="AA173" s="392"/>
      <c r="AB173" s="392"/>
      <c r="AC173" s="392"/>
      <c r="AD173" s="392"/>
      <c r="AE173" s="392"/>
      <c r="AF173" s="392"/>
      <c r="AG173" s="392"/>
      <c r="AH173" s="392"/>
      <c r="AI173" s="392"/>
      <c r="AJ173" s="392"/>
      <c r="AK173" s="392"/>
      <c r="AL173" s="392"/>
      <c r="AM173" s="392"/>
      <c r="AN173" s="392"/>
      <c r="AO173" s="392"/>
      <c r="AP173" s="392"/>
      <c r="AQ173" s="317"/>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80" t="s">
        <v>337</v>
      </c>
      <c r="C174" s="396"/>
      <c r="D174" s="385">
        <f t="shared" ref="D174:AQ174" si="2">batt_computed_bank_capacity*batt_replacement_cost*(1+batt_replacement_cost_escal/100+inflation_rate/100)^(D147-1)</f>
        <v>0</v>
      </c>
      <c r="E174" s="385">
        <f t="shared" si="2"/>
        <v>0</v>
      </c>
      <c r="F174" s="385">
        <f t="shared" si="2"/>
        <v>0</v>
      </c>
      <c r="G174" s="385">
        <f t="shared" si="2"/>
        <v>0</v>
      </c>
      <c r="H174" s="385">
        <f t="shared" si="2"/>
        <v>0</v>
      </c>
      <c r="I174" s="385">
        <f t="shared" si="2"/>
        <v>0</v>
      </c>
      <c r="J174" s="385">
        <f t="shared" si="2"/>
        <v>0</v>
      </c>
      <c r="K174" s="385">
        <f t="shared" si="2"/>
        <v>0</v>
      </c>
      <c r="L174" s="385">
        <f t="shared" si="2"/>
        <v>0</v>
      </c>
      <c r="M174" s="385">
        <f t="shared" si="2"/>
        <v>0</v>
      </c>
      <c r="N174" s="385">
        <f t="shared" si="2"/>
        <v>0</v>
      </c>
      <c r="O174" s="385">
        <f t="shared" si="2"/>
        <v>0</v>
      </c>
      <c r="P174" s="385">
        <f t="shared" si="2"/>
        <v>0</v>
      </c>
      <c r="Q174" s="385">
        <f t="shared" si="2"/>
        <v>0</v>
      </c>
      <c r="R174" s="385">
        <f t="shared" si="2"/>
        <v>0</v>
      </c>
      <c r="S174" s="385">
        <f t="shared" si="2"/>
        <v>0</v>
      </c>
      <c r="T174" s="385">
        <f t="shared" si="2"/>
        <v>0</v>
      </c>
      <c r="U174" s="385">
        <f t="shared" si="2"/>
        <v>0</v>
      </c>
      <c r="V174" s="385">
        <f t="shared" si="2"/>
        <v>0</v>
      </c>
      <c r="W174" s="385">
        <f t="shared" si="2"/>
        <v>0</v>
      </c>
      <c r="X174" s="385">
        <f t="shared" si="2"/>
        <v>0</v>
      </c>
      <c r="Y174" s="385">
        <f t="shared" si="2"/>
        <v>0</v>
      </c>
      <c r="Z174" s="385">
        <f t="shared" si="2"/>
        <v>0</v>
      </c>
      <c r="AA174" s="385">
        <f t="shared" si="2"/>
        <v>0</v>
      </c>
      <c r="AB174" s="385">
        <f t="shared" si="2"/>
        <v>0</v>
      </c>
      <c r="AC174" s="385">
        <f t="shared" si="2"/>
        <v>0</v>
      </c>
      <c r="AD174" s="385">
        <f t="shared" si="2"/>
        <v>0</v>
      </c>
      <c r="AE174" s="385">
        <f t="shared" si="2"/>
        <v>0</v>
      </c>
      <c r="AF174" s="385">
        <f t="shared" si="2"/>
        <v>0</v>
      </c>
      <c r="AG174" s="385">
        <f t="shared" si="2"/>
        <v>0</v>
      </c>
      <c r="AH174" s="385">
        <f t="shared" si="2"/>
        <v>0</v>
      </c>
      <c r="AI174" s="385">
        <f t="shared" si="2"/>
        <v>0</v>
      </c>
      <c r="AJ174" s="385">
        <f t="shared" si="2"/>
        <v>0</v>
      </c>
      <c r="AK174" s="385">
        <f t="shared" si="2"/>
        <v>0</v>
      </c>
      <c r="AL174" s="385">
        <f t="shared" si="2"/>
        <v>0</v>
      </c>
      <c r="AM174" s="385">
        <f t="shared" si="2"/>
        <v>0</v>
      </c>
      <c r="AN174" s="385">
        <f t="shared" si="2"/>
        <v>0</v>
      </c>
      <c r="AO174" s="385">
        <f t="shared" si="2"/>
        <v>0</v>
      </c>
      <c r="AP174" s="385">
        <f t="shared" si="2"/>
        <v>0</v>
      </c>
      <c r="AQ174" s="385">
        <f t="shared" si="2"/>
        <v>0</v>
      </c>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93" t="s">
        <v>338</v>
      </c>
      <c r="C175" s="397"/>
      <c r="D175" s="394"/>
      <c r="E175" s="381"/>
      <c r="F175" s="381"/>
      <c r="G175" s="381"/>
      <c r="H175" s="381"/>
      <c r="I175" s="381"/>
      <c r="J175" s="381"/>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c r="AI175" s="381"/>
      <c r="AJ175" s="381"/>
      <c r="AK175" s="381"/>
      <c r="AL175" s="381"/>
      <c r="AM175" s="381"/>
      <c r="AN175" s="381"/>
      <c r="AO175" s="381"/>
      <c r="AP175" s="381"/>
      <c r="AQ175" s="381"/>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3" t="s">
        <v>339</v>
      </c>
      <c r="C176" s="303"/>
      <c r="D176" s="395">
        <f>D174*D175</f>
        <v>0</v>
      </c>
      <c r="E176" s="345">
        <f t="shared" ref="E176:AQ176" si="3">E174*E175</f>
        <v>0</v>
      </c>
      <c r="F176" s="345">
        <f t="shared" si="3"/>
        <v>0</v>
      </c>
      <c r="G176" s="345">
        <f t="shared" si="3"/>
        <v>0</v>
      </c>
      <c r="H176" s="345">
        <f t="shared" si="3"/>
        <v>0</v>
      </c>
      <c r="I176" s="345">
        <f t="shared" si="3"/>
        <v>0</v>
      </c>
      <c r="J176" s="345">
        <f t="shared" si="3"/>
        <v>0</v>
      </c>
      <c r="K176" s="345">
        <f t="shared" si="3"/>
        <v>0</v>
      </c>
      <c r="L176" s="345">
        <f t="shared" si="3"/>
        <v>0</v>
      </c>
      <c r="M176" s="345">
        <f t="shared" si="3"/>
        <v>0</v>
      </c>
      <c r="N176" s="345">
        <f t="shared" si="3"/>
        <v>0</v>
      </c>
      <c r="O176" s="345">
        <f t="shared" si="3"/>
        <v>0</v>
      </c>
      <c r="P176" s="345">
        <f t="shared" si="3"/>
        <v>0</v>
      </c>
      <c r="Q176" s="345">
        <f t="shared" si="3"/>
        <v>0</v>
      </c>
      <c r="R176" s="345">
        <f t="shared" si="3"/>
        <v>0</v>
      </c>
      <c r="S176" s="345">
        <f t="shared" si="3"/>
        <v>0</v>
      </c>
      <c r="T176" s="345">
        <f t="shared" si="3"/>
        <v>0</v>
      </c>
      <c r="U176" s="345">
        <f t="shared" si="3"/>
        <v>0</v>
      </c>
      <c r="V176" s="345">
        <f t="shared" si="3"/>
        <v>0</v>
      </c>
      <c r="W176" s="345">
        <f t="shared" si="3"/>
        <v>0</v>
      </c>
      <c r="X176" s="345">
        <f t="shared" si="3"/>
        <v>0</v>
      </c>
      <c r="Y176" s="345">
        <f t="shared" si="3"/>
        <v>0</v>
      </c>
      <c r="Z176" s="345">
        <f t="shared" si="3"/>
        <v>0</v>
      </c>
      <c r="AA176" s="345">
        <f t="shared" si="3"/>
        <v>0</v>
      </c>
      <c r="AB176" s="345">
        <f t="shared" si="3"/>
        <v>0</v>
      </c>
      <c r="AC176" s="345">
        <f t="shared" si="3"/>
        <v>0</v>
      </c>
      <c r="AD176" s="345">
        <f t="shared" si="3"/>
        <v>0</v>
      </c>
      <c r="AE176" s="345">
        <f t="shared" si="3"/>
        <v>0</v>
      </c>
      <c r="AF176" s="345">
        <f t="shared" si="3"/>
        <v>0</v>
      </c>
      <c r="AG176" s="345">
        <f t="shared" si="3"/>
        <v>0</v>
      </c>
      <c r="AH176" s="345">
        <f t="shared" si="3"/>
        <v>0</v>
      </c>
      <c r="AI176" s="345">
        <f t="shared" si="3"/>
        <v>0</v>
      </c>
      <c r="AJ176" s="345">
        <f t="shared" si="3"/>
        <v>0</v>
      </c>
      <c r="AK176" s="345">
        <f t="shared" si="3"/>
        <v>0</v>
      </c>
      <c r="AL176" s="345">
        <f t="shared" si="3"/>
        <v>0</v>
      </c>
      <c r="AM176" s="345">
        <f t="shared" si="3"/>
        <v>0</v>
      </c>
      <c r="AN176" s="345">
        <f t="shared" si="3"/>
        <v>0</v>
      </c>
      <c r="AO176" s="345">
        <f t="shared" si="3"/>
        <v>0</v>
      </c>
      <c r="AP176" s="345">
        <f t="shared" si="3"/>
        <v>0</v>
      </c>
      <c r="AQ176" s="345">
        <f t="shared" si="3"/>
        <v>0</v>
      </c>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2:43" x14ac:dyDescent="0.2">
      <c r="B177" s="379" t="s">
        <v>313</v>
      </c>
      <c r="D177" s="9"/>
      <c r="E177" s="9"/>
      <c r="F177" s="9"/>
      <c r="G177" s="9"/>
      <c r="H177" s="9"/>
      <c r="I177" s="9"/>
      <c r="J177" s="9"/>
      <c r="K177" s="9"/>
      <c r="L177" s="9"/>
      <c r="M177" s="9"/>
    </row>
    <row r="178" spans="2:43" x14ac:dyDescent="0.2">
      <c r="B178" s="380" t="s">
        <v>342</v>
      </c>
      <c r="C178" s="355">
        <v>0</v>
      </c>
      <c r="D178" s="355">
        <v>0</v>
      </c>
      <c r="E178" s="355">
        <v>0</v>
      </c>
      <c r="F178" s="355">
        <v>0</v>
      </c>
      <c r="G178" s="355">
        <v>0</v>
      </c>
      <c r="H178" s="355">
        <v>0</v>
      </c>
      <c r="I178" s="355">
        <v>0</v>
      </c>
      <c r="J178" s="355">
        <v>0</v>
      </c>
      <c r="K178" s="355">
        <v>0</v>
      </c>
      <c r="L178" s="355">
        <v>0</v>
      </c>
      <c r="M178" s="355">
        <v>0</v>
      </c>
      <c r="N178" s="355">
        <v>0</v>
      </c>
      <c r="O178" s="355">
        <v>0</v>
      </c>
      <c r="P178" s="355">
        <v>0</v>
      </c>
      <c r="Q178" s="355">
        <v>0</v>
      </c>
      <c r="R178" s="355">
        <v>0</v>
      </c>
      <c r="S178" s="355">
        <v>0</v>
      </c>
      <c r="T178" s="355">
        <v>0</v>
      </c>
      <c r="U178" s="355">
        <v>0</v>
      </c>
      <c r="V178" s="355">
        <v>0</v>
      </c>
      <c r="W178" s="355">
        <v>0</v>
      </c>
      <c r="X178" s="355">
        <v>0</v>
      </c>
      <c r="Y178" s="355">
        <v>0</v>
      </c>
      <c r="Z178" s="355">
        <v>0</v>
      </c>
      <c r="AA178" s="355">
        <v>0</v>
      </c>
      <c r="AB178" s="355">
        <v>0</v>
      </c>
      <c r="AC178" s="355"/>
      <c r="AD178" s="355"/>
      <c r="AE178" s="355"/>
      <c r="AF178" s="355"/>
      <c r="AG178" s="355"/>
      <c r="AH178" s="355"/>
      <c r="AI178" s="355"/>
      <c r="AJ178" s="355"/>
      <c r="AK178" s="355"/>
      <c r="AL178" s="355"/>
      <c r="AM178" s="355"/>
      <c r="AN178" s="355"/>
      <c r="AO178" s="355"/>
      <c r="AP178" s="355"/>
      <c r="AQ178" s="355"/>
    </row>
    <row r="179" spans="2:43" x14ac:dyDescent="0.2">
      <c r="B179" s="380" t="s">
        <v>343</v>
      </c>
      <c r="C179" s="358">
        <v>0</v>
      </c>
      <c r="D179" s="358">
        <v>0</v>
      </c>
      <c r="E179" s="358">
        <v>0</v>
      </c>
      <c r="F179" s="358">
        <v>0</v>
      </c>
      <c r="G179" s="358">
        <v>0</v>
      </c>
      <c r="H179" s="358">
        <v>0</v>
      </c>
      <c r="I179" s="358">
        <v>0</v>
      </c>
      <c r="J179" s="358">
        <v>0</v>
      </c>
      <c r="K179" s="358">
        <v>0</v>
      </c>
      <c r="L179" s="358">
        <v>0</v>
      </c>
      <c r="M179" s="358">
        <v>0</v>
      </c>
      <c r="N179" s="358">
        <v>0</v>
      </c>
      <c r="O179" s="358">
        <v>0</v>
      </c>
      <c r="P179" s="358">
        <v>0</v>
      </c>
      <c r="Q179" s="358">
        <v>0</v>
      </c>
      <c r="R179" s="358">
        <v>0</v>
      </c>
      <c r="S179" s="358">
        <v>0</v>
      </c>
      <c r="T179" s="358">
        <v>0</v>
      </c>
      <c r="U179" s="358">
        <v>0</v>
      </c>
      <c r="V179" s="358">
        <v>0</v>
      </c>
      <c r="W179" s="358">
        <v>0</v>
      </c>
      <c r="X179" s="358">
        <v>0</v>
      </c>
      <c r="Y179" s="358">
        <v>0</v>
      </c>
      <c r="Z179" s="358">
        <v>0</v>
      </c>
      <c r="AA179" s="358">
        <v>0</v>
      </c>
      <c r="AB179" s="358">
        <v>0</v>
      </c>
      <c r="AC179" s="358"/>
      <c r="AD179" s="358"/>
      <c r="AE179" s="358"/>
      <c r="AF179" s="358"/>
      <c r="AG179" s="358"/>
      <c r="AH179" s="358"/>
      <c r="AI179" s="358"/>
      <c r="AJ179" s="358"/>
      <c r="AK179" s="358"/>
      <c r="AL179" s="358"/>
      <c r="AM179" s="358"/>
      <c r="AN179" s="358"/>
      <c r="AO179" s="358"/>
      <c r="AP179" s="358"/>
      <c r="AQ179" s="358"/>
    </row>
    <row r="180" spans="2:43" x14ac:dyDescent="0.2">
      <c r="B180" s="380" t="s">
        <v>344</v>
      </c>
      <c r="C180" s="358">
        <v>0</v>
      </c>
      <c r="D180" s="358">
        <v>0</v>
      </c>
      <c r="E180" s="358">
        <v>0</v>
      </c>
      <c r="F180" s="358">
        <v>0</v>
      </c>
      <c r="G180" s="358">
        <v>0</v>
      </c>
      <c r="H180" s="358">
        <v>0</v>
      </c>
      <c r="I180" s="358">
        <v>0</v>
      </c>
      <c r="J180" s="358">
        <v>0</v>
      </c>
      <c r="K180" s="358">
        <v>0</v>
      </c>
      <c r="L180" s="358">
        <v>0</v>
      </c>
      <c r="M180" s="358">
        <v>0</v>
      </c>
      <c r="N180" s="358">
        <v>0</v>
      </c>
      <c r="O180" s="358">
        <v>0</v>
      </c>
      <c r="P180" s="358">
        <v>0</v>
      </c>
      <c r="Q180" s="358">
        <v>0</v>
      </c>
      <c r="R180" s="358">
        <v>0</v>
      </c>
      <c r="S180" s="358">
        <v>0</v>
      </c>
      <c r="T180" s="358">
        <v>0</v>
      </c>
      <c r="U180" s="358">
        <v>0</v>
      </c>
      <c r="V180" s="358">
        <v>0</v>
      </c>
      <c r="W180" s="358">
        <v>0</v>
      </c>
      <c r="X180" s="358">
        <v>0</v>
      </c>
      <c r="Y180" s="358">
        <v>0</v>
      </c>
      <c r="Z180" s="358">
        <v>0</v>
      </c>
      <c r="AA180" s="358">
        <v>0</v>
      </c>
      <c r="AB180" s="358">
        <v>0</v>
      </c>
      <c r="AC180" s="358"/>
      <c r="AD180" s="358"/>
      <c r="AE180" s="358"/>
      <c r="AF180" s="358"/>
      <c r="AG180" s="358"/>
      <c r="AH180" s="358"/>
      <c r="AI180" s="358"/>
      <c r="AJ180" s="358"/>
      <c r="AK180" s="358"/>
      <c r="AL180" s="358"/>
      <c r="AM180" s="358"/>
      <c r="AN180" s="358"/>
      <c r="AO180" s="358"/>
      <c r="AP180" s="358"/>
      <c r="AQ180" s="358"/>
    </row>
    <row r="181" spans="2:43" x14ac:dyDescent="0.2">
      <c r="D181" s="9"/>
      <c r="E181" s="9"/>
      <c r="F181" s="9"/>
      <c r="G181" s="9"/>
      <c r="H181" s="9"/>
      <c r="I181" s="9"/>
      <c r="J181" s="9"/>
      <c r="K181" s="9"/>
      <c r="L181" s="9"/>
      <c r="M181" s="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sheetData>
  <mergeCells count="1">
    <mergeCell ref="E102:F102"/>
  </mergeCells>
  <dataValidations xWindow="485" yWindow="427" count="8">
    <dataValidation type="list" allowBlank="1" showInputMessage="1" showErrorMessage="1" sqref="H134:H135 E104:F105 E107:F108 E126:H129 F131:G135 E121:H124 E116:H119 D138: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9" xr:uid="{00000000-0002-0000-0000-000002000000}">
      <formula1>$B$138:$B$143</formula1>
    </dataValidation>
    <dataValidation allowBlank="1" showInputMessage="1" showErrorMessage="1" sqref="W9 AH9 G43:J43 G41:J41" xr:uid="{00000000-0002-0000-0000-000003000000}"/>
    <dataValidation allowBlank="1" sqref="C48" xr:uid="{00000000-0002-0000-0000-000004000000}"/>
    <dataValidation errorTitle="Salvage Value" error="This is a calculated value shown for reference -- it should match the value in SAM. It is not used in the single owner workbook calculations." sqref="C57"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8" xr:uid="{00000000-0002-0000-0000-000007000000}">
      <formula1>$B$138:$B$143</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358</v>
      </c>
      <c r="B1" s="296"/>
      <c r="C1" s="311"/>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283</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5"/>
      <c r="B6" s="273"/>
      <c r="C6" s="378"/>
      <c r="D6" s="378"/>
      <c r="E6" s="378"/>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c r="AG6" s="378"/>
      <c r="AH6" s="378"/>
      <c r="AI6" s="378"/>
      <c r="AJ6" s="378"/>
      <c r="AK6" s="378"/>
      <c r="AL6" s="378"/>
      <c r="AM6" s="378"/>
      <c r="AN6" s="378"/>
      <c r="AO6" s="378"/>
      <c r="AP6" s="378"/>
    </row>
    <row r="7" spans="1:42" x14ac:dyDescent="0.2">
      <c r="A7" s="109" t="s">
        <v>362</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345</v>
      </c>
      <c r="B8" s="4">
        <f t="array" ref="B8:AP8">Inputs!C153:AQ153</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347</v>
      </c>
      <c r="B9" s="4">
        <f t="array" ref="B9:AP9">Inputs!C152:AQ152</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346</v>
      </c>
      <c r="B10" s="378">
        <f>B8-B9</f>
        <v>0</v>
      </c>
      <c r="C10" s="378">
        <f t="shared" ref="C10:AP10" si="1">C8-C9</f>
        <v>0</v>
      </c>
      <c r="D10" s="378">
        <f t="shared" si="1"/>
        <v>0</v>
      </c>
      <c r="E10" s="378">
        <f t="shared" si="1"/>
        <v>0</v>
      </c>
      <c r="F10" s="378">
        <f t="shared" si="1"/>
        <v>0</v>
      </c>
      <c r="G10" s="378">
        <f t="shared" si="1"/>
        <v>0</v>
      </c>
      <c r="H10" s="378">
        <f t="shared" si="1"/>
        <v>0</v>
      </c>
      <c r="I10" s="378">
        <f t="shared" si="1"/>
        <v>0</v>
      </c>
      <c r="J10" s="378">
        <f t="shared" si="1"/>
        <v>0</v>
      </c>
      <c r="K10" s="378">
        <f t="shared" si="1"/>
        <v>0</v>
      </c>
      <c r="L10" s="378">
        <f t="shared" si="1"/>
        <v>0</v>
      </c>
      <c r="M10" s="378">
        <f t="shared" si="1"/>
        <v>0</v>
      </c>
      <c r="N10" s="378">
        <f t="shared" si="1"/>
        <v>0</v>
      </c>
      <c r="O10" s="378">
        <f t="shared" si="1"/>
        <v>0</v>
      </c>
      <c r="P10" s="378">
        <f t="shared" si="1"/>
        <v>0</v>
      </c>
      <c r="Q10" s="378">
        <f t="shared" si="1"/>
        <v>0</v>
      </c>
      <c r="R10" s="378">
        <f t="shared" si="1"/>
        <v>0</v>
      </c>
      <c r="S10" s="378">
        <f t="shared" si="1"/>
        <v>0</v>
      </c>
      <c r="T10" s="378">
        <f t="shared" si="1"/>
        <v>0</v>
      </c>
      <c r="U10" s="378">
        <f t="shared" si="1"/>
        <v>0</v>
      </c>
      <c r="V10" s="378">
        <f t="shared" si="1"/>
        <v>0</v>
      </c>
      <c r="W10" s="378">
        <f t="shared" si="1"/>
        <v>0</v>
      </c>
      <c r="X10" s="378">
        <f t="shared" si="1"/>
        <v>0</v>
      </c>
      <c r="Y10" s="378">
        <f t="shared" si="1"/>
        <v>0</v>
      </c>
      <c r="Z10" s="378">
        <f t="shared" si="1"/>
        <v>0</v>
      </c>
      <c r="AA10" s="378">
        <f t="shared" si="1"/>
        <v>0</v>
      </c>
      <c r="AB10" s="378">
        <f t="shared" si="1"/>
        <v>0</v>
      </c>
      <c r="AC10" s="378">
        <f t="shared" si="1"/>
        <v>0</v>
      </c>
      <c r="AD10" s="378">
        <f t="shared" si="1"/>
        <v>0</v>
      </c>
      <c r="AE10" s="378">
        <f t="shared" si="1"/>
        <v>0</v>
      </c>
      <c r="AF10" s="378">
        <f t="shared" si="1"/>
        <v>0</v>
      </c>
      <c r="AG10" s="378">
        <f t="shared" si="1"/>
        <v>0</v>
      </c>
      <c r="AH10" s="378">
        <f t="shared" si="1"/>
        <v>0</v>
      </c>
      <c r="AI10" s="378">
        <f t="shared" si="1"/>
        <v>0</v>
      </c>
      <c r="AJ10" s="378">
        <f t="shared" si="1"/>
        <v>0</v>
      </c>
      <c r="AK10" s="378">
        <f t="shared" si="1"/>
        <v>0</v>
      </c>
      <c r="AL10" s="378">
        <f t="shared" si="1"/>
        <v>0</v>
      </c>
      <c r="AM10" s="378">
        <f t="shared" si="1"/>
        <v>0</v>
      </c>
      <c r="AN10" s="378">
        <f t="shared" si="1"/>
        <v>0</v>
      </c>
      <c r="AO10" s="378">
        <f t="shared" si="1"/>
        <v>0</v>
      </c>
      <c r="AP10" s="378">
        <f t="shared" si="1"/>
        <v>0</v>
      </c>
    </row>
    <row r="11" spans="1:42" x14ac:dyDescent="0.2">
      <c r="A11" s="4" t="s">
        <v>364</v>
      </c>
      <c r="B11" s="4">
        <f>IF(B5&lt;&gt;0,B10*100/B5,0)</f>
        <v>0</v>
      </c>
      <c r="C11" s="198">
        <f t="shared" ref="C11:AP11" si="2">IF(C5&lt;&gt;0,C10*100/C5,0)</f>
        <v>0</v>
      </c>
      <c r="D11" s="198">
        <f t="shared" si="2"/>
        <v>0</v>
      </c>
      <c r="E11" s="198">
        <f t="shared" si="2"/>
        <v>0</v>
      </c>
      <c r="F11" s="198">
        <f t="shared" si="2"/>
        <v>0</v>
      </c>
      <c r="G11" s="198">
        <f t="shared" si="2"/>
        <v>0</v>
      </c>
      <c r="H11" s="198">
        <f t="shared" si="2"/>
        <v>0</v>
      </c>
      <c r="I11" s="198">
        <f t="shared" si="2"/>
        <v>0</v>
      </c>
      <c r="J11" s="198">
        <f t="shared" si="2"/>
        <v>0</v>
      </c>
      <c r="K11" s="198">
        <f t="shared" si="2"/>
        <v>0</v>
      </c>
      <c r="L11" s="198">
        <f t="shared" si="2"/>
        <v>0</v>
      </c>
      <c r="M11" s="198">
        <f t="shared" si="2"/>
        <v>0</v>
      </c>
      <c r="N11" s="198">
        <f t="shared" si="2"/>
        <v>0</v>
      </c>
      <c r="O11" s="198">
        <f t="shared" si="2"/>
        <v>0</v>
      </c>
      <c r="P11" s="198">
        <f t="shared" si="2"/>
        <v>0</v>
      </c>
      <c r="Q11" s="198">
        <f t="shared" si="2"/>
        <v>0</v>
      </c>
      <c r="R11" s="198">
        <f t="shared" si="2"/>
        <v>0</v>
      </c>
      <c r="S11" s="198">
        <f t="shared" si="2"/>
        <v>0</v>
      </c>
      <c r="T11" s="198">
        <f t="shared" si="2"/>
        <v>0</v>
      </c>
      <c r="U11" s="198">
        <f t="shared" si="2"/>
        <v>0</v>
      </c>
      <c r="V11" s="198">
        <f t="shared" si="2"/>
        <v>0</v>
      </c>
      <c r="W11" s="198">
        <f t="shared" si="2"/>
        <v>0</v>
      </c>
      <c r="X11" s="198">
        <f t="shared" si="2"/>
        <v>0</v>
      </c>
      <c r="Y11" s="198">
        <f t="shared" si="2"/>
        <v>0</v>
      </c>
      <c r="Z11" s="198">
        <f t="shared" si="2"/>
        <v>0</v>
      </c>
      <c r="AA11" s="198">
        <f t="shared" si="2"/>
        <v>0</v>
      </c>
      <c r="AB11" s="198">
        <f t="shared" si="2"/>
        <v>0</v>
      </c>
      <c r="AC11" s="198">
        <f t="shared" si="2"/>
        <v>0</v>
      </c>
      <c r="AD11" s="198">
        <f t="shared" si="2"/>
        <v>0</v>
      </c>
      <c r="AE11" s="198">
        <f t="shared" si="2"/>
        <v>0</v>
      </c>
      <c r="AF11" s="198">
        <f t="shared" si="2"/>
        <v>0</v>
      </c>
      <c r="AG11" s="198">
        <f t="shared" si="2"/>
        <v>0</v>
      </c>
      <c r="AH11" s="198">
        <f t="shared" si="2"/>
        <v>0</v>
      </c>
      <c r="AI11" s="198">
        <f t="shared" si="2"/>
        <v>0</v>
      </c>
      <c r="AJ11" s="198">
        <f t="shared" si="2"/>
        <v>0</v>
      </c>
      <c r="AK11" s="198">
        <f t="shared" si="2"/>
        <v>0</v>
      </c>
      <c r="AL11" s="198">
        <f t="shared" si="2"/>
        <v>0</v>
      </c>
      <c r="AM11" s="198">
        <f t="shared" si="2"/>
        <v>0</v>
      </c>
      <c r="AN11" s="198">
        <f t="shared" si="2"/>
        <v>0</v>
      </c>
      <c r="AO11" s="198">
        <f t="shared" si="2"/>
        <v>0</v>
      </c>
      <c r="AP11" s="198">
        <f t="shared" si="2"/>
        <v>0</v>
      </c>
    </row>
    <row r="12" spans="1:42" x14ac:dyDescent="0.2">
      <c r="A12" s="4" t="s">
        <v>348</v>
      </c>
      <c r="B12" s="378">
        <f>B21</f>
        <v>0</v>
      </c>
      <c r="C12" s="378">
        <f t="shared" ref="C12:AP12" si="3">C21</f>
        <v>0</v>
      </c>
      <c r="D12" s="378">
        <f t="shared" si="3"/>
        <v>0</v>
      </c>
      <c r="E12" s="378">
        <f t="shared" si="3"/>
        <v>0</v>
      </c>
      <c r="F12" s="378">
        <f t="shared" si="3"/>
        <v>0</v>
      </c>
      <c r="G12" s="378">
        <f t="shared" si="3"/>
        <v>0</v>
      </c>
      <c r="H12" s="378">
        <f t="shared" si="3"/>
        <v>0</v>
      </c>
      <c r="I12" s="378">
        <f t="shared" si="3"/>
        <v>0</v>
      </c>
      <c r="J12" s="378">
        <f t="shared" si="3"/>
        <v>0</v>
      </c>
      <c r="K12" s="378">
        <f t="shared" si="3"/>
        <v>0</v>
      </c>
      <c r="L12" s="378">
        <f t="shared" si="3"/>
        <v>0</v>
      </c>
      <c r="M12" s="378">
        <f t="shared" si="3"/>
        <v>0</v>
      </c>
      <c r="N12" s="378">
        <f t="shared" si="3"/>
        <v>0</v>
      </c>
      <c r="O12" s="378">
        <f t="shared" si="3"/>
        <v>0</v>
      </c>
      <c r="P12" s="378">
        <f t="shared" si="3"/>
        <v>0</v>
      </c>
      <c r="Q12" s="378">
        <f t="shared" si="3"/>
        <v>0</v>
      </c>
      <c r="R12" s="378">
        <f t="shared" si="3"/>
        <v>0</v>
      </c>
      <c r="S12" s="378">
        <f t="shared" si="3"/>
        <v>0</v>
      </c>
      <c r="T12" s="378">
        <f t="shared" si="3"/>
        <v>0</v>
      </c>
      <c r="U12" s="378">
        <f t="shared" si="3"/>
        <v>0</v>
      </c>
      <c r="V12" s="378">
        <f t="shared" si="3"/>
        <v>0</v>
      </c>
      <c r="W12" s="378">
        <f t="shared" si="3"/>
        <v>0</v>
      </c>
      <c r="X12" s="378">
        <f t="shared" si="3"/>
        <v>0</v>
      </c>
      <c r="Y12" s="378">
        <f t="shared" si="3"/>
        <v>0</v>
      </c>
      <c r="Z12" s="378">
        <f t="shared" si="3"/>
        <v>0</v>
      </c>
      <c r="AA12" s="378">
        <f t="shared" si="3"/>
        <v>0</v>
      </c>
      <c r="AB12" s="378">
        <f t="shared" si="3"/>
        <v>0</v>
      </c>
      <c r="AC12" s="378">
        <f t="shared" si="3"/>
        <v>0</v>
      </c>
      <c r="AD12" s="378">
        <f t="shared" si="3"/>
        <v>0</v>
      </c>
      <c r="AE12" s="378">
        <f t="shared" si="3"/>
        <v>0</v>
      </c>
      <c r="AF12" s="378">
        <f t="shared" si="3"/>
        <v>0</v>
      </c>
      <c r="AG12" s="378">
        <f t="shared" si="3"/>
        <v>0</v>
      </c>
      <c r="AH12" s="378">
        <f t="shared" si="3"/>
        <v>0</v>
      </c>
      <c r="AI12" s="378">
        <f t="shared" si="3"/>
        <v>0</v>
      </c>
      <c r="AJ12" s="378">
        <f t="shared" si="3"/>
        <v>0</v>
      </c>
      <c r="AK12" s="378">
        <f t="shared" si="3"/>
        <v>0</v>
      </c>
      <c r="AL12" s="378">
        <f t="shared" si="3"/>
        <v>0</v>
      </c>
      <c r="AM12" s="378">
        <f t="shared" si="3"/>
        <v>0</v>
      </c>
      <c r="AN12" s="378">
        <f t="shared" si="3"/>
        <v>0</v>
      </c>
      <c r="AO12" s="378">
        <f t="shared" si="3"/>
        <v>0</v>
      </c>
      <c r="AP12" s="378">
        <f t="shared" si="3"/>
        <v>0</v>
      </c>
    </row>
    <row r="13" spans="1:42" x14ac:dyDescent="0.2">
      <c r="A13" s="4" t="s">
        <v>365</v>
      </c>
      <c r="B13" s="378">
        <f>B10-B12</f>
        <v>0</v>
      </c>
      <c r="C13" s="378">
        <f t="shared" ref="C13:AP13" si="4">C10-C12</f>
        <v>0</v>
      </c>
      <c r="D13" s="378">
        <f t="shared" si="4"/>
        <v>0</v>
      </c>
      <c r="E13" s="378">
        <f t="shared" si="4"/>
        <v>0</v>
      </c>
      <c r="F13" s="378">
        <f t="shared" si="4"/>
        <v>0</v>
      </c>
      <c r="G13" s="378">
        <f t="shared" si="4"/>
        <v>0</v>
      </c>
      <c r="H13" s="378">
        <f t="shared" si="4"/>
        <v>0</v>
      </c>
      <c r="I13" s="378">
        <f t="shared" si="4"/>
        <v>0</v>
      </c>
      <c r="J13" s="378">
        <f t="shared" si="4"/>
        <v>0</v>
      </c>
      <c r="K13" s="378">
        <f t="shared" si="4"/>
        <v>0</v>
      </c>
      <c r="L13" s="378">
        <f t="shared" si="4"/>
        <v>0</v>
      </c>
      <c r="M13" s="378">
        <f t="shared" si="4"/>
        <v>0</v>
      </c>
      <c r="N13" s="378">
        <f t="shared" si="4"/>
        <v>0</v>
      </c>
      <c r="O13" s="378">
        <f t="shared" si="4"/>
        <v>0</v>
      </c>
      <c r="P13" s="378">
        <f t="shared" si="4"/>
        <v>0</v>
      </c>
      <c r="Q13" s="378">
        <f t="shared" si="4"/>
        <v>0</v>
      </c>
      <c r="R13" s="378">
        <f t="shared" si="4"/>
        <v>0</v>
      </c>
      <c r="S13" s="378">
        <f t="shared" si="4"/>
        <v>0</v>
      </c>
      <c r="T13" s="378">
        <f t="shared" si="4"/>
        <v>0</v>
      </c>
      <c r="U13" s="378">
        <f t="shared" si="4"/>
        <v>0</v>
      </c>
      <c r="V13" s="378">
        <f t="shared" si="4"/>
        <v>0</v>
      </c>
      <c r="W13" s="378">
        <f t="shared" si="4"/>
        <v>0</v>
      </c>
      <c r="X13" s="378">
        <f t="shared" si="4"/>
        <v>0</v>
      </c>
      <c r="Y13" s="378">
        <f t="shared" si="4"/>
        <v>0</v>
      </c>
      <c r="Z13" s="378">
        <f t="shared" si="4"/>
        <v>0</v>
      </c>
      <c r="AA13" s="378">
        <f t="shared" si="4"/>
        <v>0</v>
      </c>
      <c r="AB13" s="378">
        <f t="shared" si="4"/>
        <v>0</v>
      </c>
      <c r="AC13" s="378">
        <f t="shared" si="4"/>
        <v>0</v>
      </c>
      <c r="AD13" s="378">
        <f t="shared" si="4"/>
        <v>0</v>
      </c>
      <c r="AE13" s="378">
        <f t="shared" si="4"/>
        <v>0</v>
      </c>
      <c r="AF13" s="378">
        <f t="shared" si="4"/>
        <v>0</v>
      </c>
      <c r="AG13" s="378">
        <f t="shared" si="4"/>
        <v>0</v>
      </c>
      <c r="AH13" s="378">
        <f t="shared" si="4"/>
        <v>0</v>
      </c>
      <c r="AI13" s="378">
        <f t="shared" si="4"/>
        <v>0</v>
      </c>
      <c r="AJ13" s="378">
        <f t="shared" si="4"/>
        <v>0</v>
      </c>
      <c r="AK13" s="378">
        <f t="shared" si="4"/>
        <v>0</v>
      </c>
      <c r="AL13" s="378">
        <f t="shared" si="4"/>
        <v>0</v>
      </c>
      <c r="AM13" s="378">
        <f t="shared" si="4"/>
        <v>0</v>
      </c>
      <c r="AN13" s="378">
        <f t="shared" si="4"/>
        <v>0</v>
      </c>
      <c r="AO13" s="378">
        <f t="shared" si="4"/>
        <v>0</v>
      </c>
      <c r="AP13" s="378">
        <f t="shared" si="4"/>
        <v>0</v>
      </c>
    </row>
    <row r="14" spans="1:42" x14ac:dyDescent="0.2">
      <c r="A14" s="4" t="s">
        <v>349</v>
      </c>
      <c r="B14" s="378">
        <f>B13</f>
        <v>0</v>
      </c>
      <c r="C14" s="378">
        <f t="shared" ref="C14:AP14" si="5">C13</f>
        <v>0</v>
      </c>
      <c r="D14" s="378">
        <f t="shared" si="5"/>
        <v>0</v>
      </c>
      <c r="E14" s="378">
        <f t="shared" si="5"/>
        <v>0</v>
      </c>
      <c r="F14" s="378">
        <f t="shared" si="5"/>
        <v>0</v>
      </c>
      <c r="G14" s="378">
        <f t="shared" si="5"/>
        <v>0</v>
      </c>
      <c r="H14" s="378">
        <f t="shared" si="5"/>
        <v>0</v>
      </c>
      <c r="I14" s="378">
        <f t="shared" si="5"/>
        <v>0</v>
      </c>
      <c r="J14" s="378">
        <f t="shared" si="5"/>
        <v>0</v>
      </c>
      <c r="K14" s="378">
        <f t="shared" si="5"/>
        <v>0</v>
      </c>
      <c r="L14" s="378">
        <f t="shared" si="5"/>
        <v>0</v>
      </c>
      <c r="M14" s="378">
        <f t="shared" si="5"/>
        <v>0</v>
      </c>
      <c r="N14" s="378">
        <f t="shared" si="5"/>
        <v>0</v>
      </c>
      <c r="O14" s="378">
        <f t="shared" si="5"/>
        <v>0</v>
      </c>
      <c r="P14" s="378">
        <f t="shared" si="5"/>
        <v>0</v>
      </c>
      <c r="Q14" s="378">
        <f t="shared" si="5"/>
        <v>0</v>
      </c>
      <c r="R14" s="378">
        <f t="shared" si="5"/>
        <v>0</v>
      </c>
      <c r="S14" s="378">
        <f t="shared" si="5"/>
        <v>0</v>
      </c>
      <c r="T14" s="378">
        <f t="shared" si="5"/>
        <v>0</v>
      </c>
      <c r="U14" s="378">
        <f t="shared" si="5"/>
        <v>0</v>
      </c>
      <c r="V14" s="378">
        <f t="shared" si="5"/>
        <v>0</v>
      </c>
      <c r="W14" s="378">
        <f t="shared" si="5"/>
        <v>0</v>
      </c>
      <c r="X14" s="378">
        <f t="shared" si="5"/>
        <v>0</v>
      </c>
      <c r="Y14" s="378">
        <f t="shared" si="5"/>
        <v>0</v>
      </c>
      <c r="Z14" s="378">
        <f t="shared" si="5"/>
        <v>0</v>
      </c>
      <c r="AA14" s="378">
        <f t="shared" si="5"/>
        <v>0</v>
      </c>
      <c r="AB14" s="378">
        <f t="shared" si="5"/>
        <v>0</v>
      </c>
      <c r="AC14" s="378">
        <f t="shared" si="5"/>
        <v>0</v>
      </c>
      <c r="AD14" s="378">
        <f t="shared" si="5"/>
        <v>0</v>
      </c>
      <c r="AE14" s="378">
        <f t="shared" si="5"/>
        <v>0</v>
      </c>
      <c r="AF14" s="378">
        <f t="shared" si="5"/>
        <v>0</v>
      </c>
      <c r="AG14" s="378">
        <f t="shared" si="5"/>
        <v>0</v>
      </c>
      <c r="AH14" s="378">
        <f t="shared" si="5"/>
        <v>0</v>
      </c>
      <c r="AI14" s="378">
        <f t="shared" si="5"/>
        <v>0</v>
      </c>
      <c r="AJ14" s="378">
        <f t="shared" si="5"/>
        <v>0</v>
      </c>
      <c r="AK14" s="378">
        <f t="shared" si="5"/>
        <v>0</v>
      </c>
      <c r="AL14" s="378">
        <f t="shared" si="5"/>
        <v>0</v>
      </c>
      <c r="AM14" s="378">
        <f t="shared" si="5"/>
        <v>0</v>
      </c>
      <c r="AN14" s="378">
        <f t="shared" si="5"/>
        <v>0</v>
      </c>
      <c r="AO14" s="378">
        <f t="shared" si="5"/>
        <v>0</v>
      </c>
      <c r="AP14" s="378">
        <f t="shared" si="5"/>
        <v>0</v>
      </c>
    </row>
    <row r="15" spans="1:42" x14ac:dyDescent="0.2">
      <c r="A15" s="4" t="s">
        <v>350</v>
      </c>
      <c r="B15" s="378">
        <v>0</v>
      </c>
      <c r="C15" s="378">
        <f>B15+C14</f>
        <v>0</v>
      </c>
      <c r="D15" s="378">
        <f t="shared" ref="D15:AP15" si="6">C15+D14</f>
        <v>0</v>
      </c>
      <c r="E15" s="378">
        <f t="shared" si="6"/>
        <v>0</v>
      </c>
      <c r="F15" s="378">
        <f t="shared" si="6"/>
        <v>0</v>
      </c>
      <c r="G15" s="378">
        <f t="shared" si="6"/>
        <v>0</v>
      </c>
      <c r="H15" s="378">
        <f t="shared" si="6"/>
        <v>0</v>
      </c>
      <c r="I15" s="378">
        <f t="shared" si="6"/>
        <v>0</v>
      </c>
      <c r="J15" s="378">
        <f t="shared" si="6"/>
        <v>0</v>
      </c>
      <c r="K15" s="378">
        <f t="shared" si="6"/>
        <v>0</v>
      </c>
      <c r="L15" s="378">
        <f t="shared" si="6"/>
        <v>0</v>
      </c>
      <c r="M15" s="378">
        <f t="shared" si="6"/>
        <v>0</v>
      </c>
      <c r="N15" s="378">
        <f t="shared" si="6"/>
        <v>0</v>
      </c>
      <c r="O15" s="378">
        <f t="shared" si="6"/>
        <v>0</v>
      </c>
      <c r="P15" s="378">
        <f t="shared" si="6"/>
        <v>0</v>
      </c>
      <c r="Q15" s="378">
        <f t="shared" si="6"/>
        <v>0</v>
      </c>
      <c r="R15" s="378">
        <f t="shared" si="6"/>
        <v>0</v>
      </c>
      <c r="S15" s="378">
        <f t="shared" si="6"/>
        <v>0</v>
      </c>
      <c r="T15" s="378">
        <f t="shared" si="6"/>
        <v>0</v>
      </c>
      <c r="U15" s="378">
        <f t="shared" si="6"/>
        <v>0</v>
      </c>
      <c r="V15" s="378">
        <f t="shared" si="6"/>
        <v>0</v>
      </c>
      <c r="W15" s="378">
        <f t="shared" si="6"/>
        <v>0</v>
      </c>
      <c r="X15" s="378">
        <f t="shared" si="6"/>
        <v>0</v>
      </c>
      <c r="Y15" s="378">
        <f t="shared" si="6"/>
        <v>0</v>
      </c>
      <c r="Z15" s="378">
        <f t="shared" si="6"/>
        <v>0</v>
      </c>
      <c r="AA15" s="378">
        <f t="shared" si="6"/>
        <v>0</v>
      </c>
      <c r="AB15" s="378">
        <f t="shared" si="6"/>
        <v>0</v>
      </c>
      <c r="AC15" s="378">
        <f t="shared" si="6"/>
        <v>0</v>
      </c>
      <c r="AD15" s="378">
        <f t="shared" si="6"/>
        <v>0</v>
      </c>
      <c r="AE15" s="378">
        <f t="shared" si="6"/>
        <v>0</v>
      </c>
      <c r="AF15" s="378">
        <f t="shared" si="6"/>
        <v>0</v>
      </c>
      <c r="AG15" s="378">
        <f t="shared" si="6"/>
        <v>0</v>
      </c>
      <c r="AH15" s="378">
        <f t="shared" si="6"/>
        <v>0</v>
      </c>
      <c r="AI15" s="378">
        <f t="shared" si="6"/>
        <v>0</v>
      </c>
      <c r="AJ15" s="378">
        <f t="shared" si="6"/>
        <v>0</v>
      </c>
      <c r="AK15" s="378">
        <f t="shared" si="6"/>
        <v>0</v>
      </c>
      <c r="AL15" s="378">
        <f t="shared" si="6"/>
        <v>0</v>
      </c>
      <c r="AM15" s="378">
        <f t="shared" si="6"/>
        <v>0</v>
      </c>
      <c r="AN15" s="378">
        <f t="shared" si="6"/>
        <v>0</v>
      </c>
      <c r="AO15" s="378">
        <f t="shared" si="6"/>
        <v>0</v>
      </c>
      <c r="AP15" s="378">
        <f t="shared" si="6"/>
        <v>0</v>
      </c>
    </row>
    <row r="16" spans="1:42" x14ac:dyDescent="0.2">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109" t="s">
        <v>363</v>
      </c>
      <c r="B17" s="8"/>
      <c r="C17" s="286"/>
      <c r="D17" s="286"/>
      <c r="E17" s="286"/>
      <c r="F17" s="286"/>
      <c r="G17" s="286"/>
      <c r="H17" s="286"/>
      <c r="I17" s="286"/>
      <c r="J17" s="287"/>
      <c r="K17" s="287"/>
      <c r="L17" s="287"/>
      <c r="M17" s="287"/>
      <c r="N17" s="287"/>
      <c r="O17" s="287"/>
      <c r="P17" s="287"/>
      <c r="Q17" s="287"/>
      <c r="R17" s="287"/>
      <c r="S17" s="287"/>
      <c r="T17" s="287"/>
      <c r="U17" s="287"/>
      <c r="V17" s="287"/>
      <c r="W17" s="287"/>
      <c r="X17" s="287"/>
      <c r="Y17" s="287"/>
      <c r="Z17" s="287"/>
      <c r="AA17" s="287"/>
      <c r="AB17" s="287"/>
      <c r="AC17" s="287"/>
      <c r="AD17" s="287"/>
      <c r="AE17" s="287"/>
      <c r="AF17" s="287"/>
      <c r="AG17" s="287"/>
      <c r="AH17" s="287"/>
      <c r="AI17" s="287"/>
      <c r="AJ17" s="287"/>
      <c r="AK17" s="287"/>
      <c r="AL17" s="287"/>
      <c r="AM17" s="287"/>
      <c r="AN17" s="287"/>
      <c r="AO17" s="287"/>
      <c r="AP17" s="287"/>
    </row>
    <row r="18" spans="1:42" x14ac:dyDescent="0.2">
      <c r="A18" s="4" t="s">
        <v>21</v>
      </c>
      <c r="C18" s="20"/>
      <c r="D18" s="26"/>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7" t="s">
        <v>284</v>
      </c>
      <c r="C19" s="194">
        <f t="shared" ref="C19:AP19" si="7">C5</f>
        <v>0</v>
      </c>
      <c r="D19" s="194">
        <f t="shared" si="7"/>
        <v>0</v>
      </c>
      <c r="E19" s="194">
        <f t="shared" si="7"/>
        <v>0</v>
      </c>
      <c r="F19" s="194">
        <f t="shared" si="7"/>
        <v>0</v>
      </c>
      <c r="G19" s="194">
        <f t="shared" si="7"/>
        <v>0</v>
      </c>
      <c r="H19" s="194">
        <f t="shared" si="7"/>
        <v>0</v>
      </c>
      <c r="I19" s="194">
        <f t="shared" si="7"/>
        <v>0</v>
      </c>
      <c r="J19" s="194">
        <f t="shared" si="7"/>
        <v>0</v>
      </c>
      <c r="K19" s="194">
        <f t="shared" si="7"/>
        <v>0</v>
      </c>
      <c r="L19" s="194">
        <f t="shared" si="7"/>
        <v>0</v>
      </c>
      <c r="M19" s="194">
        <f t="shared" si="7"/>
        <v>0</v>
      </c>
      <c r="N19" s="194">
        <f t="shared" si="7"/>
        <v>0</v>
      </c>
      <c r="O19" s="194">
        <f t="shared" si="7"/>
        <v>0</v>
      </c>
      <c r="P19" s="194">
        <f t="shared" si="7"/>
        <v>0</v>
      </c>
      <c r="Q19" s="194">
        <f t="shared" si="7"/>
        <v>0</v>
      </c>
      <c r="R19" s="194">
        <f t="shared" si="7"/>
        <v>0</v>
      </c>
      <c r="S19" s="194">
        <f t="shared" si="7"/>
        <v>0</v>
      </c>
      <c r="T19" s="194">
        <f t="shared" si="7"/>
        <v>0</v>
      </c>
      <c r="U19" s="194">
        <f t="shared" si="7"/>
        <v>0</v>
      </c>
      <c r="V19" s="194">
        <f t="shared" si="7"/>
        <v>0</v>
      </c>
      <c r="W19" s="194">
        <f t="shared" si="7"/>
        <v>0</v>
      </c>
      <c r="X19" s="194">
        <f t="shared" si="7"/>
        <v>0</v>
      </c>
      <c r="Y19" s="194">
        <f t="shared" si="7"/>
        <v>0</v>
      </c>
      <c r="Z19" s="194">
        <f t="shared" si="7"/>
        <v>0</v>
      </c>
      <c r="AA19" s="194">
        <f t="shared" si="7"/>
        <v>0</v>
      </c>
      <c r="AB19" s="194">
        <f t="shared" si="7"/>
        <v>0</v>
      </c>
      <c r="AC19" s="194">
        <f t="shared" si="7"/>
        <v>0</v>
      </c>
      <c r="AD19" s="194">
        <f t="shared" si="7"/>
        <v>0</v>
      </c>
      <c r="AE19" s="194">
        <f t="shared" si="7"/>
        <v>0</v>
      </c>
      <c r="AF19" s="194">
        <f t="shared" si="7"/>
        <v>0</v>
      </c>
      <c r="AG19" s="194">
        <f t="shared" si="7"/>
        <v>0</v>
      </c>
      <c r="AH19" s="194">
        <f t="shared" si="7"/>
        <v>0</v>
      </c>
      <c r="AI19" s="194">
        <f t="shared" si="7"/>
        <v>0</v>
      </c>
      <c r="AJ19" s="194">
        <f t="shared" si="7"/>
        <v>0</v>
      </c>
      <c r="AK19" s="194">
        <f t="shared" si="7"/>
        <v>0</v>
      </c>
      <c r="AL19" s="194">
        <f t="shared" si="7"/>
        <v>0</v>
      </c>
      <c r="AM19" s="194">
        <f t="shared" si="7"/>
        <v>0</v>
      </c>
      <c r="AN19" s="194">
        <f t="shared" si="7"/>
        <v>0</v>
      </c>
      <c r="AO19" s="194">
        <f t="shared" si="7"/>
        <v>0</v>
      </c>
      <c r="AP19" s="194">
        <f t="shared" si="7"/>
        <v>0</v>
      </c>
    </row>
    <row r="20" spans="1:42" x14ac:dyDescent="0.2">
      <c r="A20" s="27" t="s">
        <v>10</v>
      </c>
      <c r="B20" s="4">
        <f t="array" ref="B20:AP20">Inputs!C149:AQ149</f>
        <v>0</v>
      </c>
      <c r="C20" s="198">
        <v>0</v>
      </c>
      <c r="D20" s="198">
        <v>0</v>
      </c>
      <c r="E20" s="198">
        <v>0</v>
      </c>
      <c r="F20" s="198">
        <v>0</v>
      </c>
      <c r="G20" s="198">
        <v>0</v>
      </c>
      <c r="H20" s="198">
        <v>0</v>
      </c>
      <c r="I20" s="198">
        <v>0</v>
      </c>
      <c r="J20" s="198">
        <v>0</v>
      </c>
      <c r="K20" s="198">
        <v>0</v>
      </c>
      <c r="L20" s="198">
        <v>0</v>
      </c>
      <c r="M20" s="198">
        <v>0</v>
      </c>
      <c r="N20" s="198">
        <v>0</v>
      </c>
      <c r="O20" s="198">
        <v>0</v>
      </c>
      <c r="P20" s="198">
        <v>0</v>
      </c>
      <c r="Q20" s="198">
        <v>0</v>
      </c>
      <c r="R20" s="198">
        <v>0</v>
      </c>
      <c r="S20" s="198">
        <v>0</v>
      </c>
      <c r="T20" s="198">
        <v>0</v>
      </c>
      <c r="U20" s="198">
        <v>0</v>
      </c>
      <c r="V20" s="198">
        <v>0</v>
      </c>
      <c r="W20" s="198">
        <v>0</v>
      </c>
      <c r="X20" s="198">
        <v>0</v>
      </c>
      <c r="Y20" s="198">
        <v>0</v>
      </c>
      <c r="Z20" s="198">
        <v>0</v>
      </c>
      <c r="AA20" s="198">
        <v>0</v>
      </c>
      <c r="AB20" s="198">
        <v>0</v>
      </c>
      <c r="AC20" s="198">
        <v>0</v>
      </c>
      <c r="AD20" s="198">
        <v>0</v>
      </c>
      <c r="AE20" s="198">
        <v>0</v>
      </c>
      <c r="AF20" s="198">
        <v>0</v>
      </c>
      <c r="AG20" s="198">
        <v>0</v>
      </c>
      <c r="AH20" s="198">
        <v>0</v>
      </c>
      <c r="AI20" s="198">
        <v>0</v>
      </c>
      <c r="AJ20" s="198">
        <v>0</v>
      </c>
      <c r="AK20" s="198">
        <v>0</v>
      </c>
      <c r="AL20" s="198">
        <v>0</v>
      </c>
      <c r="AM20" s="198">
        <v>0</v>
      </c>
      <c r="AN20" s="198">
        <v>0</v>
      </c>
      <c r="AO20" s="198">
        <v>0</v>
      </c>
      <c r="AP20" s="198">
        <v>0</v>
      </c>
    </row>
    <row r="21" spans="1:42" x14ac:dyDescent="0.2">
      <c r="A21" s="27" t="s">
        <v>20</v>
      </c>
      <c r="B21" s="194">
        <f t="array" ref="B21:AP21">Inputs!C150:AQ150</f>
        <v>0</v>
      </c>
      <c r="C21" s="195">
        <v>0</v>
      </c>
      <c r="D21" s="195">
        <v>0</v>
      </c>
      <c r="E21" s="195">
        <v>0</v>
      </c>
      <c r="F21" s="195">
        <v>0</v>
      </c>
      <c r="G21" s="195">
        <v>0</v>
      </c>
      <c r="H21" s="195">
        <v>0</v>
      </c>
      <c r="I21" s="195">
        <v>0</v>
      </c>
      <c r="J21" s="195">
        <v>0</v>
      </c>
      <c r="K21" s="195">
        <v>0</v>
      </c>
      <c r="L21" s="195">
        <v>0</v>
      </c>
      <c r="M21" s="195">
        <v>0</v>
      </c>
      <c r="N21" s="195">
        <v>0</v>
      </c>
      <c r="O21" s="195">
        <v>0</v>
      </c>
      <c r="P21" s="195">
        <v>0</v>
      </c>
      <c r="Q21" s="195">
        <v>0</v>
      </c>
      <c r="R21" s="195">
        <v>0</v>
      </c>
      <c r="S21" s="195">
        <v>0</v>
      </c>
      <c r="T21" s="195">
        <v>0</v>
      </c>
      <c r="U21" s="195">
        <v>0</v>
      </c>
      <c r="V21" s="195">
        <v>0</v>
      </c>
      <c r="W21" s="195">
        <v>0</v>
      </c>
      <c r="X21" s="195">
        <v>0</v>
      </c>
      <c r="Y21" s="195">
        <v>0</v>
      </c>
      <c r="Z21" s="195">
        <v>0</v>
      </c>
      <c r="AA21" s="195">
        <v>0</v>
      </c>
      <c r="AB21" s="195">
        <v>0</v>
      </c>
      <c r="AC21" s="195">
        <v>0</v>
      </c>
      <c r="AD21" s="195">
        <v>0</v>
      </c>
      <c r="AE21" s="195">
        <v>0</v>
      </c>
      <c r="AF21" s="195">
        <v>0</v>
      </c>
      <c r="AG21" s="195">
        <v>0</v>
      </c>
      <c r="AH21" s="195">
        <v>0</v>
      </c>
      <c r="AI21" s="195">
        <v>0</v>
      </c>
      <c r="AJ21" s="195">
        <v>0</v>
      </c>
      <c r="AK21" s="195">
        <v>0</v>
      </c>
      <c r="AL21" s="195">
        <v>0</v>
      </c>
      <c r="AM21" s="195">
        <v>0</v>
      </c>
      <c r="AN21" s="195">
        <v>0</v>
      </c>
      <c r="AO21" s="195">
        <v>0</v>
      </c>
      <c r="AP21" s="195">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94">
        <f t="shared" ref="C23:AP23" si="8">IF(pbi_fed_for_ds="Yes",C529,0)</f>
        <v>0</v>
      </c>
      <c r="D23" s="194">
        <f t="shared" si="8"/>
        <v>0</v>
      </c>
      <c r="E23" s="194">
        <f t="shared" si="8"/>
        <v>0</v>
      </c>
      <c r="F23" s="194">
        <f t="shared" si="8"/>
        <v>0</v>
      </c>
      <c r="G23" s="194">
        <f t="shared" si="8"/>
        <v>0</v>
      </c>
      <c r="H23" s="194">
        <f t="shared" si="8"/>
        <v>0</v>
      </c>
      <c r="I23" s="194">
        <f t="shared" si="8"/>
        <v>0</v>
      </c>
      <c r="J23" s="194">
        <f t="shared" si="8"/>
        <v>0</v>
      </c>
      <c r="K23" s="194">
        <f t="shared" si="8"/>
        <v>0</v>
      </c>
      <c r="L23" s="194">
        <f t="shared" si="8"/>
        <v>0</v>
      </c>
      <c r="M23" s="194">
        <f t="shared" si="8"/>
        <v>0</v>
      </c>
      <c r="N23" s="194">
        <f t="shared" si="8"/>
        <v>0</v>
      </c>
      <c r="O23" s="194">
        <f t="shared" si="8"/>
        <v>0</v>
      </c>
      <c r="P23" s="194">
        <f t="shared" si="8"/>
        <v>0</v>
      </c>
      <c r="Q23" s="194">
        <f t="shared" si="8"/>
        <v>0</v>
      </c>
      <c r="R23" s="194">
        <f t="shared" si="8"/>
        <v>0</v>
      </c>
      <c r="S23" s="194">
        <f t="shared" si="8"/>
        <v>0</v>
      </c>
      <c r="T23" s="194">
        <f t="shared" si="8"/>
        <v>0</v>
      </c>
      <c r="U23" s="194">
        <f t="shared" si="8"/>
        <v>0</v>
      </c>
      <c r="V23" s="194">
        <f t="shared" si="8"/>
        <v>0</v>
      </c>
      <c r="W23" s="194">
        <f t="shared" si="8"/>
        <v>0</v>
      </c>
      <c r="X23" s="194">
        <f t="shared" si="8"/>
        <v>0</v>
      </c>
      <c r="Y23" s="194">
        <f t="shared" si="8"/>
        <v>0</v>
      </c>
      <c r="Z23" s="194">
        <f t="shared" si="8"/>
        <v>0</v>
      </c>
      <c r="AA23" s="194">
        <f t="shared" si="8"/>
        <v>0</v>
      </c>
      <c r="AB23" s="194">
        <f t="shared" si="8"/>
        <v>0</v>
      </c>
      <c r="AC23" s="194">
        <f t="shared" si="8"/>
        <v>0</v>
      </c>
      <c r="AD23" s="194">
        <f t="shared" si="8"/>
        <v>0</v>
      </c>
      <c r="AE23" s="194">
        <f t="shared" si="8"/>
        <v>0</v>
      </c>
      <c r="AF23" s="194">
        <f t="shared" si="8"/>
        <v>0</v>
      </c>
      <c r="AG23" s="194">
        <f t="shared" si="8"/>
        <v>0</v>
      </c>
      <c r="AH23" s="194">
        <f t="shared" si="8"/>
        <v>0</v>
      </c>
      <c r="AI23" s="194">
        <f t="shared" si="8"/>
        <v>0</v>
      </c>
      <c r="AJ23" s="194">
        <f t="shared" si="8"/>
        <v>0</v>
      </c>
      <c r="AK23" s="194">
        <f t="shared" si="8"/>
        <v>0</v>
      </c>
      <c r="AL23" s="194">
        <f t="shared" si="8"/>
        <v>0</v>
      </c>
      <c r="AM23" s="194">
        <f t="shared" si="8"/>
        <v>0</v>
      </c>
      <c r="AN23" s="194">
        <f t="shared" si="8"/>
        <v>0</v>
      </c>
      <c r="AO23" s="194">
        <f t="shared" si="8"/>
        <v>0</v>
      </c>
      <c r="AP23" s="194">
        <f t="shared" si="8"/>
        <v>0</v>
      </c>
    </row>
    <row r="24" spans="1:42" x14ac:dyDescent="0.2">
      <c r="A24" s="27" t="s">
        <v>5</v>
      </c>
      <c r="C24" s="194">
        <f t="shared" ref="C24:AP24" si="9">IF(pbi_sta_for_ds="Yes",C533,0)</f>
        <v>0</v>
      </c>
      <c r="D24" s="194">
        <f t="shared" si="9"/>
        <v>0</v>
      </c>
      <c r="E24" s="194">
        <f t="shared" si="9"/>
        <v>0</v>
      </c>
      <c r="F24" s="194">
        <f t="shared" si="9"/>
        <v>0</v>
      </c>
      <c r="G24" s="194">
        <f t="shared" si="9"/>
        <v>0</v>
      </c>
      <c r="H24" s="194">
        <f t="shared" si="9"/>
        <v>0</v>
      </c>
      <c r="I24" s="194">
        <f t="shared" si="9"/>
        <v>0</v>
      </c>
      <c r="J24" s="194">
        <f t="shared" si="9"/>
        <v>0</v>
      </c>
      <c r="K24" s="194">
        <f t="shared" si="9"/>
        <v>0</v>
      </c>
      <c r="L24" s="194">
        <f t="shared" si="9"/>
        <v>0</v>
      </c>
      <c r="M24" s="194">
        <f t="shared" si="9"/>
        <v>0</v>
      </c>
      <c r="N24" s="194">
        <f t="shared" si="9"/>
        <v>0</v>
      </c>
      <c r="O24" s="194">
        <f t="shared" si="9"/>
        <v>0</v>
      </c>
      <c r="P24" s="194">
        <f t="shared" si="9"/>
        <v>0</v>
      </c>
      <c r="Q24" s="194">
        <f t="shared" si="9"/>
        <v>0</v>
      </c>
      <c r="R24" s="194">
        <f t="shared" si="9"/>
        <v>0</v>
      </c>
      <c r="S24" s="194">
        <f t="shared" si="9"/>
        <v>0</v>
      </c>
      <c r="T24" s="194">
        <f t="shared" si="9"/>
        <v>0</v>
      </c>
      <c r="U24" s="194">
        <f t="shared" si="9"/>
        <v>0</v>
      </c>
      <c r="V24" s="194">
        <f t="shared" si="9"/>
        <v>0</v>
      </c>
      <c r="W24" s="194">
        <f t="shared" si="9"/>
        <v>0</v>
      </c>
      <c r="X24" s="194">
        <f t="shared" si="9"/>
        <v>0</v>
      </c>
      <c r="Y24" s="194">
        <f t="shared" si="9"/>
        <v>0</v>
      </c>
      <c r="Z24" s="194">
        <f t="shared" si="9"/>
        <v>0</v>
      </c>
      <c r="AA24" s="194">
        <f t="shared" si="9"/>
        <v>0</v>
      </c>
      <c r="AB24" s="194">
        <f t="shared" si="9"/>
        <v>0</v>
      </c>
      <c r="AC24" s="194">
        <f t="shared" si="9"/>
        <v>0</v>
      </c>
      <c r="AD24" s="194">
        <f t="shared" si="9"/>
        <v>0</v>
      </c>
      <c r="AE24" s="194">
        <f t="shared" si="9"/>
        <v>0</v>
      </c>
      <c r="AF24" s="194">
        <f t="shared" si="9"/>
        <v>0</v>
      </c>
      <c r="AG24" s="194">
        <f t="shared" si="9"/>
        <v>0</v>
      </c>
      <c r="AH24" s="194">
        <f t="shared" si="9"/>
        <v>0</v>
      </c>
      <c r="AI24" s="194">
        <f t="shared" si="9"/>
        <v>0</v>
      </c>
      <c r="AJ24" s="194">
        <f t="shared" si="9"/>
        <v>0</v>
      </c>
      <c r="AK24" s="194">
        <f t="shared" si="9"/>
        <v>0</v>
      </c>
      <c r="AL24" s="194">
        <f t="shared" si="9"/>
        <v>0</v>
      </c>
      <c r="AM24" s="194">
        <f t="shared" si="9"/>
        <v>0</v>
      </c>
      <c r="AN24" s="194">
        <f t="shared" si="9"/>
        <v>0</v>
      </c>
      <c r="AO24" s="194">
        <f t="shared" si="9"/>
        <v>0</v>
      </c>
      <c r="AP24" s="194">
        <f t="shared" si="9"/>
        <v>0</v>
      </c>
    </row>
    <row r="25" spans="1:42" x14ac:dyDescent="0.2">
      <c r="A25" s="27" t="s">
        <v>186</v>
      </c>
      <c r="C25" s="194">
        <f t="shared" ref="C25:AP25" si="10">IF(pbi_uti_for_ds="Yes",C537,0)</f>
        <v>0</v>
      </c>
      <c r="D25" s="194">
        <f t="shared" si="10"/>
        <v>0</v>
      </c>
      <c r="E25" s="194">
        <f t="shared" si="10"/>
        <v>0</v>
      </c>
      <c r="F25" s="194">
        <f t="shared" si="10"/>
        <v>0</v>
      </c>
      <c r="G25" s="194">
        <f t="shared" si="10"/>
        <v>0</v>
      </c>
      <c r="H25" s="194">
        <f t="shared" si="10"/>
        <v>0</v>
      </c>
      <c r="I25" s="194">
        <f t="shared" si="10"/>
        <v>0</v>
      </c>
      <c r="J25" s="194">
        <f t="shared" si="10"/>
        <v>0</v>
      </c>
      <c r="K25" s="194">
        <f t="shared" si="10"/>
        <v>0</v>
      </c>
      <c r="L25" s="194">
        <f t="shared" si="10"/>
        <v>0</v>
      </c>
      <c r="M25" s="194">
        <f t="shared" si="10"/>
        <v>0</v>
      </c>
      <c r="N25" s="194">
        <f t="shared" si="10"/>
        <v>0</v>
      </c>
      <c r="O25" s="194">
        <f t="shared" si="10"/>
        <v>0</v>
      </c>
      <c r="P25" s="194">
        <f t="shared" si="10"/>
        <v>0</v>
      </c>
      <c r="Q25" s="194">
        <f t="shared" si="10"/>
        <v>0</v>
      </c>
      <c r="R25" s="194">
        <f t="shared" si="10"/>
        <v>0</v>
      </c>
      <c r="S25" s="194">
        <f t="shared" si="10"/>
        <v>0</v>
      </c>
      <c r="T25" s="194">
        <f t="shared" si="10"/>
        <v>0</v>
      </c>
      <c r="U25" s="194">
        <f t="shared" si="10"/>
        <v>0</v>
      </c>
      <c r="V25" s="194">
        <f t="shared" si="10"/>
        <v>0</v>
      </c>
      <c r="W25" s="194">
        <f t="shared" si="10"/>
        <v>0</v>
      </c>
      <c r="X25" s="194">
        <f t="shared" si="10"/>
        <v>0</v>
      </c>
      <c r="Y25" s="194">
        <f t="shared" si="10"/>
        <v>0</v>
      </c>
      <c r="Z25" s="194">
        <f t="shared" si="10"/>
        <v>0</v>
      </c>
      <c r="AA25" s="194">
        <f t="shared" si="10"/>
        <v>0</v>
      </c>
      <c r="AB25" s="194">
        <f t="shared" si="10"/>
        <v>0</v>
      </c>
      <c r="AC25" s="194">
        <f t="shared" si="10"/>
        <v>0</v>
      </c>
      <c r="AD25" s="194">
        <f t="shared" si="10"/>
        <v>0</v>
      </c>
      <c r="AE25" s="194">
        <f t="shared" si="10"/>
        <v>0</v>
      </c>
      <c r="AF25" s="194">
        <f t="shared" si="10"/>
        <v>0</v>
      </c>
      <c r="AG25" s="194">
        <f t="shared" si="10"/>
        <v>0</v>
      </c>
      <c r="AH25" s="194">
        <f t="shared" si="10"/>
        <v>0</v>
      </c>
      <c r="AI25" s="194">
        <f t="shared" si="10"/>
        <v>0</v>
      </c>
      <c r="AJ25" s="194">
        <f t="shared" si="10"/>
        <v>0</v>
      </c>
      <c r="AK25" s="194">
        <f t="shared" si="10"/>
        <v>0</v>
      </c>
      <c r="AL25" s="194">
        <f t="shared" si="10"/>
        <v>0</v>
      </c>
      <c r="AM25" s="194">
        <f t="shared" si="10"/>
        <v>0</v>
      </c>
      <c r="AN25" s="194">
        <f t="shared" si="10"/>
        <v>0</v>
      </c>
      <c r="AO25" s="194">
        <f t="shared" si="10"/>
        <v>0</v>
      </c>
      <c r="AP25" s="194">
        <f t="shared" si="10"/>
        <v>0</v>
      </c>
    </row>
    <row r="26" spans="1:42" x14ac:dyDescent="0.2">
      <c r="A26" s="27" t="s">
        <v>187</v>
      </c>
      <c r="C26" s="195">
        <f t="shared" ref="C26:AP26" si="11">IF(pbi_oth_for_ds="Yes",C541,0)</f>
        <v>0</v>
      </c>
      <c r="D26" s="195">
        <f t="shared" si="11"/>
        <v>0</v>
      </c>
      <c r="E26" s="195">
        <f t="shared" si="11"/>
        <v>0</v>
      </c>
      <c r="F26" s="195">
        <f t="shared" si="11"/>
        <v>0</v>
      </c>
      <c r="G26" s="195">
        <f t="shared" si="11"/>
        <v>0</v>
      </c>
      <c r="H26" s="195">
        <f t="shared" si="11"/>
        <v>0</v>
      </c>
      <c r="I26" s="195">
        <f t="shared" si="11"/>
        <v>0</v>
      </c>
      <c r="J26" s="195">
        <f t="shared" si="11"/>
        <v>0</v>
      </c>
      <c r="K26" s="195">
        <f t="shared" si="11"/>
        <v>0</v>
      </c>
      <c r="L26" s="195">
        <f t="shared" si="11"/>
        <v>0</v>
      </c>
      <c r="M26" s="195">
        <f t="shared" si="11"/>
        <v>0</v>
      </c>
      <c r="N26" s="195">
        <f t="shared" si="11"/>
        <v>0</v>
      </c>
      <c r="O26" s="195">
        <f t="shared" si="11"/>
        <v>0</v>
      </c>
      <c r="P26" s="195">
        <f t="shared" si="11"/>
        <v>0</v>
      </c>
      <c r="Q26" s="195">
        <f t="shared" si="11"/>
        <v>0</v>
      </c>
      <c r="R26" s="195">
        <f t="shared" si="11"/>
        <v>0</v>
      </c>
      <c r="S26" s="195">
        <f t="shared" si="11"/>
        <v>0</v>
      </c>
      <c r="T26" s="195">
        <f t="shared" si="11"/>
        <v>0</v>
      </c>
      <c r="U26" s="195">
        <f t="shared" si="11"/>
        <v>0</v>
      </c>
      <c r="V26" s="195">
        <f t="shared" si="11"/>
        <v>0</v>
      </c>
      <c r="W26" s="195">
        <f t="shared" si="11"/>
        <v>0</v>
      </c>
      <c r="X26" s="195">
        <f t="shared" si="11"/>
        <v>0</v>
      </c>
      <c r="Y26" s="195">
        <f t="shared" si="11"/>
        <v>0</v>
      </c>
      <c r="Z26" s="195">
        <f t="shared" si="11"/>
        <v>0</v>
      </c>
      <c r="AA26" s="195">
        <f t="shared" si="11"/>
        <v>0</v>
      </c>
      <c r="AB26" s="195">
        <f t="shared" si="11"/>
        <v>0</v>
      </c>
      <c r="AC26" s="195">
        <f t="shared" si="11"/>
        <v>0</v>
      </c>
      <c r="AD26" s="195">
        <f t="shared" si="11"/>
        <v>0</v>
      </c>
      <c r="AE26" s="195">
        <f t="shared" si="11"/>
        <v>0</v>
      </c>
      <c r="AF26" s="195">
        <f t="shared" si="11"/>
        <v>0</v>
      </c>
      <c r="AG26" s="195">
        <f t="shared" si="11"/>
        <v>0</v>
      </c>
      <c r="AH26" s="195">
        <f t="shared" si="11"/>
        <v>0</v>
      </c>
      <c r="AI26" s="195">
        <f t="shared" si="11"/>
        <v>0</v>
      </c>
      <c r="AJ26" s="195">
        <f t="shared" si="11"/>
        <v>0</v>
      </c>
      <c r="AK26" s="195">
        <f t="shared" si="11"/>
        <v>0</v>
      </c>
      <c r="AL26" s="195">
        <f t="shared" si="11"/>
        <v>0</v>
      </c>
      <c r="AM26" s="195">
        <f t="shared" si="11"/>
        <v>0</v>
      </c>
      <c r="AN26" s="195">
        <f t="shared" si="11"/>
        <v>0</v>
      </c>
      <c r="AO26" s="195">
        <f t="shared" si="11"/>
        <v>0</v>
      </c>
      <c r="AP26" s="195">
        <f t="shared" si="11"/>
        <v>0</v>
      </c>
    </row>
    <row r="27" spans="1:42" x14ac:dyDescent="0.2">
      <c r="A27" s="27" t="s">
        <v>23</v>
      </c>
      <c r="C27" s="194">
        <f>SUM(C23:C26)</f>
        <v>0</v>
      </c>
      <c r="D27" s="194">
        <f t="shared" ref="D27:AP27" si="12">SUM(D23:D26)</f>
        <v>0</v>
      </c>
      <c r="E27" s="194">
        <f t="shared" si="12"/>
        <v>0</v>
      </c>
      <c r="F27" s="194">
        <f t="shared" si="12"/>
        <v>0</v>
      </c>
      <c r="G27" s="194">
        <f t="shared" si="12"/>
        <v>0</v>
      </c>
      <c r="H27" s="194">
        <f t="shared" si="12"/>
        <v>0</v>
      </c>
      <c r="I27" s="194">
        <f t="shared" si="12"/>
        <v>0</v>
      </c>
      <c r="J27" s="194">
        <f t="shared" si="12"/>
        <v>0</v>
      </c>
      <c r="K27" s="194">
        <f t="shared" si="12"/>
        <v>0</v>
      </c>
      <c r="L27" s="194">
        <f t="shared" si="12"/>
        <v>0</v>
      </c>
      <c r="M27" s="194">
        <f t="shared" si="12"/>
        <v>0</v>
      </c>
      <c r="N27" s="194">
        <f t="shared" si="12"/>
        <v>0</v>
      </c>
      <c r="O27" s="194">
        <f t="shared" si="12"/>
        <v>0</v>
      </c>
      <c r="P27" s="194">
        <f t="shared" si="12"/>
        <v>0</v>
      </c>
      <c r="Q27" s="194">
        <f t="shared" si="12"/>
        <v>0</v>
      </c>
      <c r="R27" s="194">
        <f t="shared" si="12"/>
        <v>0</v>
      </c>
      <c r="S27" s="194">
        <f t="shared" si="12"/>
        <v>0</v>
      </c>
      <c r="T27" s="194">
        <f t="shared" si="12"/>
        <v>0</v>
      </c>
      <c r="U27" s="194">
        <f t="shared" si="12"/>
        <v>0</v>
      </c>
      <c r="V27" s="194">
        <f t="shared" si="12"/>
        <v>0</v>
      </c>
      <c r="W27" s="194">
        <f t="shared" si="12"/>
        <v>0</v>
      </c>
      <c r="X27" s="194">
        <f t="shared" si="12"/>
        <v>0</v>
      </c>
      <c r="Y27" s="194">
        <f t="shared" si="12"/>
        <v>0</v>
      </c>
      <c r="Z27" s="194">
        <f t="shared" si="12"/>
        <v>0</v>
      </c>
      <c r="AA27" s="194">
        <f t="shared" si="12"/>
        <v>0</v>
      </c>
      <c r="AB27" s="194">
        <f t="shared" si="12"/>
        <v>0</v>
      </c>
      <c r="AC27" s="194">
        <f t="shared" si="12"/>
        <v>0</v>
      </c>
      <c r="AD27" s="194">
        <f t="shared" si="12"/>
        <v>0</v>
      </c>
      <c r="AE27" s="194">
        <f t="shared" si="12"/>
        <v>0</v>
      </c>
      <c r="AF27" s="194">
        <f t="shared" si="12"/>
        <v>0</v>
      </c>
      <c r="AG27" s="194">
        <f t="shared" si="12"/>
        <v>0</v>
      </c>
      <c r="AH27" s="194">
        <f t="shared" si="12"/>
        <v>0</v>
      </c>
      <c r="AI27" s="194">
        <f t="shared" si="12"/>
        <v>0</v>
      </c>
      <c r="AJ27" s="194">
        <f t="shared" si="12"/>
        <v>0</v>
      </c>
      <c r="AK27" s="194">
        <f t="shared" si="12"/>
        <v>0</v>
      </c>
      <c r="AL27" s="194">
        <f t="shared" si="12"/>
        <v>0</v>
      </c>
      <c r="AM27" s="194">
        <f t="shared" si="12"/>
        <v>0</v>
      </c>
      <c r="AN27" s="194">
        <f t="shared" si="12"/>
        <v>0</v>
      </c>
      <c r="AO27" s="194">
        <f t="shared" si="12"/>
        <v>0</v>
      </c>
      <c r="AP27" s="194">
        <f t="shared" si="12"/>
        <v>0</v>
      </c>
    </row>
    <row r="28" spans="1:42" x14ac:dyDescent="0.2">
      <c r="A28" s="23" t="s">
        <v>51</v>
      </c>
      <c r="C28" s="189">
        <f t="shared" ref="C28:AP28" si="13">IF(C2=analysis_period,total_installed_cost*salvage_percentage/100,0)</f>
        <v>0</v>
      </c>
      <c r="D28" s="189">
        <f t="shared" si="13"/>
        <v>0</v>
      </c>
      <c r="E28" s="189">
        <f t="shared" si="13"/>
        <v>0</v>
      </c>
      <c r="F28" s="189">
        <f t="shared" si="13"/>
        <v>0</v>
      </c>
      <c r="G28" s="189">
        <f t="shared" si="13"/>
        <v>0</v>
      </c>
      <c r="H28" s="189">
        <f t="shared" si="13"/>
        <v>0</v>
      </c>
      <c r="I28" s="189">
        <f t="shared" si="13"/>
        <v>0</v>
      </c>
      <c r="J28" s="189">
        <f t="shared" si="13"/>
        <v>0</v>
      </c>
      <c r="K28" s="189">
        <f t="shared" si="13"/>
        <v>0</v>
      </c>
      <c r="L28" s="189">
        <f t="shared" si="13"/>
        <v>0</v>
      </c>
      <c r="M28" s="189">
        <f t="shared" si="13"/>
        <v>0</v>
      </c>
      <c r="N28" s="189">
        <f t="shared" si="13"/>
        <v>0</v>
      </c>
      <c r="O28" s="189">
        <f t="shared" si="13"/>
        <v>0</v>
      </c>
      <c r="P28" s="189">
        <f t="shared" si="13"/>
        <v>0</v>
      </c>
      <c r="Q28" s="189">
        <f t="shared" si="13"/>
        <v>0</v>
      </c>
      <c r="R28" s="189">
        <f t="shared" si="13"/>
        <v>0</v>
      </c>
      <c r="S28" s="189">
        <f t="shared" si="13"/>
        <v>0</v>
      </c>
      <c r="T28" s="189">
        <f t="shared" si="13"/>
        <v>0</v>
      </c>
      <c r="U28" s="189">
        <f t="shared" si="13"/>
        <v>0</v>
      </c>
      <c r="V28" s="189">
        <f t="shared" si="13"/>
        <v>0</v>
      </c>
      <c r="W28" s="189">
        <f t="shared" si="13"/>
        <v>0</v>
      </c>
      <c r="X28" s="189">
        <f t="shared" si="13"/>
        <v>0</v>
      </c>
      <c r="Y28" s="189">
        <f t="shared" si="13"/>
        <v>0</v>
      </c>
      <c r="Z28" s="189">
        <f t="shared" si="13"/>
        <v>0</v>
      </c>
      <c r="AA28" s="189">
        <f t="shared" si="13"/>
        <v>0</v>
      </c>
      <c r="AB28" s="189">
        <f t="shared" si="13"/>
        <v>0</v>
      </c>
      <c r="AC28" s="189">
        <f t="shared" si="13"/>
        <v>0</v>
      </c>
      <c r="AD28" s="189">
        <f t="shared" si="13"/>
        <v>0</v>
      </c>
      <c r="AE28" s="189">
        <f t="shared" si="13"/>
        <v>0</v>
      </c>
      <c r="AF28" s="189">
        <f t="shared" si="13"/>
        <v>0</v>
      </c>
      <c r="AG28" s="189">
        <f t="shared" si="13"/>
        <v>0</v>
      </c>
      <c r="AH28" s="189">
        <f t="shared" si="13"/>
        <v>0</v>
      </c>
      <c r="AI28" s="189">
        <f t="shared" si="13"/>
        <v>0</v>
      </c>
      <c r="AJ28" s="189">
        <f t="shared" si="13"/>
        <v>0</v>
      </c>
      <c r="AK28" s="189">
        <f t="shared" si="13"/>
        <v>0</v>
      </c>
      <c r="AL28" s="189">
        <f t="shared" si="13"/>
        <v>0</v>
      </c>
      <c r="AM28" s="189">
        <f t="shared" si="13"/>
        <v>0</v>
      </c>
      <c r="AN28" s="189">
        <f t="shared" si="13"/>
        <v>0</v>
      </c>
      <c r="AO28" s="189">
        <f t="shared" si="13"/>
        <v>0</v>
      </c>
      <c r="AP28" s="189">
        <f t="shared" si="13"/>
        <v>0</v>
      </c>
    </row>
    <row r="29" spans="1:42" x14ac:dyDescent="0.2">
      <c r="A29" s="276" t="s">
        <v>85</v>
      </c>
      <c r="B29" s="43"/>
      <c r="C29" s="202">
        <f t="shared" ref="C29:AP29" si="14">IF(C2&lt;=analysis_period,C21+C27+C28,0)</f>
        <v>0</v>
      </c>
      <c r="D29" s="202">
        <f t="shared" si="14"/>
        <v>0</v>
      </c>
      <c r="E29" s="202">
        <f t="shared" si="14"/>
        <v>0</v>
      </c>
      <c r="F29" s="202">
        <f t="shared" si="14"/>
        <v>0</v>
      </c>
      <c r="G29" s="202">
        <f t="shared" si="14"/>
        <v>0</v>
      </c>
      <c r="H29" s="202">
        <f t="shared" si="14"/>
        <v>0</v>
      </c>
      <c r="I29" s="202">
        <f t="shared" si="14"/>
        <v>0</v>
      </c>
      <c r="J29" s="202">
        <f t="shared" si="14"/>
        <v>0</v>
      </c>
      <c r="K29" s="202">
        <f t="shared" si="14"/>
        <v>0</v>
      </c>
      <c r="L29" s="202">
        <f t="shared" si="14"/>
        <v>0</v>
      </c>
      <c r="M29" s="202">
        <f t="shared" si="14"/>
        <v>0</v>
      </c>
      <c r="N29" s="202">
        <f t="shared" si="14"/>
        <v>0</v>
      </c>
      <c r="O29" s="202">
        <f t="shared" si="14"/>
        <v>0</v>
      </c>
      <c r="P29" s="202">
        <f t="shared" si="14"/>
        <v>0</v>
      </c>
      <c r="Q29" s="202">
        <f t="shared" si="14"/>
        <v>0</v>
      </c>
      <c r="R29" s="202">
        <f t="shared" si="14"/>
        <v>0</v>
      </c>
      <c r="S29" s="202">
        <f t="shared" si="14"/>
        <v>0</v>
      </c>
      <c r="T29" s="202">
        <f t="shared" si="14"/>
        <v>0</v>
      </c>
      <c r="U29" s="202">
        <f t="shared" si="14"/>
        <v>0</v>
      </c>
      <c r="V29" s="202">
        <f t="shared" si="14"/>
        <v>0</v>
      </c>
      <c r="W29" s="202">
        <f t="shared" si="14"/>
        <v>0</v>
      </c>
      <c r="X29" s="202">
        <f t="shared" si="14"/>
        <v>0</v>
      </c>
      <c r="Y29" s="202">
        <f t="shared" si="14"/>
        <v>0</v>
      </c>
      <c r="Z29" s="202">
        <f t="shared" si="14"/>
        <v>0</v>
      </c>
      <c r="AA29" s="202">
        <f t="shared" si="14"/>
        <v>0</v>
      </c>
      <c r="AB29" s="202">
        <f t="shared" si="14"/>
        <v>0</v>
      </c>
      <c r="AC29" s="202">
        <f t="shared" si="14"/>
        <v>0</v>
      </c>
      <c r="AD29" s="202">
        <f t="shared" si="14"/>
        <v>0</v>
      </c>
      <c r="AE29" s="202">
        <f t="shared" si="14"/>
        <v>0</v>
      </c>
      <c r="AF29" s="202">
        <f t="shared" si="14"/>
        <v>0</v>
      </c>
      <c r="AG29" s="202">
        <f t="shared" si="14"/>
        <v>0</v>
      </c>
      <c r="AH29" s="202">
        <f t="shared" si="14"/>
        <v>0</v>
      </c>
      <c r="AI29" s="202">
        <f t="shared" si="14"/>
        <v>0</v>
      </c>
      <c r="AJ29" s="202">
        <f t="shared" si="14"/>
        <v>0</v>
      </c>
      <c r="AK29" s="202">
        <f t="shared" si="14"/>
        <v>0</v>
      </c>
      <c r="AL29" s="202">
        <f t="shared" si="14"/>
        <v>0</v>
      </c>
      <c r="AM29" s="202">
        <f t="shared" si="14"/>
        <v>0</v>
      </c>
      <c r="AN29" s="202">
        <f t="shared" si="14"/>
        <v>0</v>
      </c>
      <c r="AO29" s="202">
        <f t="shared" si="14"/>
        <v>0</v>
      </c>
      <c r="AP29" s="202">
        <f t="shared" si="14"/>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117</v>
      </c>
      <c r="C31" s="194">
        <f t="shared" ref="C31:AP31" si="15">IF(C2&lt;analysis_period,PropertyTaxAssessedValue*(1-prop_tax_assessed_decline/100)^(C2-1),0)</f>
        <v>0</v>
      </c>
      <c r="D31" s="194">
        <f t="shared" si="15"/>
        <v>0</v>
      </c>
      <c r="E31" s="194">
        <f t="shared" si="15"/>
        <v>0</v>
      </c>
      <c r="F31" s="194">
        <f t="shared" si="15"/>
        <v>0</v>
      </c>
      <c r="G31" s="194">
        <f t="shared" si="15"/>
        <v>0</v>
      </c>
      <c r="H31" s="194">
        <f t="shared" si="15"/>
        <v>0</v>
      </c>
      <c r="I31" s="194">
        <f t="shared" si="15"/>
        <v>0</v>
      </c>
      <c r="J31" s="194">
        <f t="shared" si="15"/>
        <v>0</v>
      </c>
      <c r="K31" s="194">
        <f t="shared" si="15"/>
        <v>0</v>
      </c>
      <c r="L31" s="194">
        <f t="shared" si="15"/>
        <v>0</v>
      </c>
      <c r="M31" s="194">
        <f t="shared" si="15"/>
        <v>0</v>
      </c>
      <c r="N31" s="194">
        <f t="shared" si="15"/>
        <v>0</v>
      </c>
      <c r="O31" s="194">
        <f t="shared" si="15"/>
        <v>0</v>
      </c>
      <c r="P31" s="194">
        <f t="shared" si="15"/>
        <v>0</v>
      </c>
      <c r="Q31" s="194">
        <f t="shared" si="15"/>
        <v>0</v>
      </c>
      <c r="R31" s="194">
        <f t="shared" si="15"/>
        <v>0</v>
      </c>
      <c r="S31" s="194">
        <f t="shared" si="15"/>
        <v>0</v>
      </c>
      <c r="T31" s="194">
        <f t="shared" si="15"/>
        <v>0</v>
      </c>
      <c r="U31" s="194">
        <f t="shared" si="15"/>
        <v>0</v>
      </c>
      <c r="V31" s="194">
        <f t="shared" si="15"/>
        <v>0</v>
      </c>
      <c r="W31" s="194">
        <f t="shared" si="15"/>
        <v>0</v>
      </c>
      <c r="X31" s="194">
        <f t="shared" si="15"/>
        <v>0</v>
      </c>
      <c r="Y31" s="194">
        <f t="shared" si="15"/>
        <v>0</v>
      </c>
      <c r="Z31" s="194">
        <f t="shared" si="15"/>
        <v>0</v>
      </c>
      <c r="AA31" s="194">
        <f t="shared" si="15"/>
        <v>0</v>
      </c>
      <c r="AB31" s="194">
        <f t="shared" si="15"/>
        <v>0</v>
      </c>
      <c r="AC31" s="194">
        <f t="shared" si="15"/>
        <v>0</v>
      </c>
      <c r="AD31" s="194">
        <f t="shared" si="15"/>
        <v>0</v>
      </c>
      <c r="AE31" s="194">
        <f t="shared" si="15"/>
        <v>0</v>
      </c>
      <c r="AF31" s="194">
        <f t="shared" si="15"/>
        <v>0</v>
      </c>
      <c r="AG31" s="194">
        <f t="shared" si="15"/>
        <v>0</v>
      </c>
      <c r="AH31" s="194">
        <f t="shared" si="15"/>
        <v>0</v>
      </c>
      <c r="AI31" s="194">
        <f t="shared" si="15"/>
        <v>0</v>
      </c>
      <c r="AJ31" s="194">
        <f t="shared" si="15"/>
        <v>0</v>
      </c>
      <c r="AK31" s="194">
        <f t="shared" si="15"/>
        <v>0</v>
      </c>
      <c r="AL31" s="194">
        <f t="shared" si="15"/>
        <v>0</v>
      </c>
      <c r="AM31" s="194">
        <f t="shared" si="15"/>
        <v>0</v>
      </c>
      <c r="AN31" s="194">
        <f t="shared" si="15"/>
        <v>0</v>
      </c>
      <c r="AO31" s="194">
        <f t="shared" si="15"/>
        <v>0</v>
      </c>
      <c r="AP31" s="194">
        <f t="shared" si="15"/>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361</v>
      </c>
      <c r="C33" s="20"/>
      <c r="D33" s="28"/>
      <c r="E33" s="28"/>
      <c r="F33" s="28"/>
      <c r="G33" s="28"/>
      <c r="H33" s="28"/>
      <c r="I33" s="28"/>
      <c r="J33" s="28"/>
      <c r="K33" s="28"/>
      <c r="L33" s="28"/>
      <c r="M33" s="28"/>
      <c r="N33" s="28"/>
      <c r="O33" s="28"/>
      <c r="P33" s="28"/>
      <c r="Q33" s="28"/>
      <c r="R33" s="28"/>
      <c r="S33" s="28"/>
    </row>
    <row r="34" spans="1:42" x14ac:dyDescent="0.2">
      <c r="A34" s="4" t="s">
        <v>239</v>
      </c>
      <c r="C34" s="20"/>
      <c r="D34" s="28"/>
      <c r="E34" s="28"/>
      <c r="F34" s="28"/>
      <c r="G34" s="28"/>
      <c r="H34" s="28"/>
      <c r="I34" s="28"/>
      <c r="J34" s="28"/>
      <c r="K34" s="28"/>
      <c r="L34" s="28"/>
      <c r="M34" s="28"/>
      <c r="N34" s="28"/>
      <c r="O34" s="28"/>
      <c r="P34" s="28"/>
      <c r="Q34" s="28"/>
      <c r="R34" s="28"/>
      <c r="S34" s="28"/>
    </row>
    <row r="35" spans="1:42" x14ac:dyDescent="0.2">
      <c r="A35" s="117" t="s">
        <v>240</v>
      </c>
      <c r="C35" s="194">
        <f>IF(C$2&lt;=analysis_period,IF(om_fixed="n/a",Inputs!D155,om_fixed*(1+inflation_rate/100+om_fixed_escal/100)^B$2),0)</f>
        <v>0</v>
      </c>
      <c r="D35" s="194">
        <f>IF(D$2&lt;=analysis_period,IF(om_fixed="n/a",Inputs!E155,om_fixed*(1+inflation_rate/100+om_fixed_escal/100)^C$2),0)</f>
        <v>0</v>
      </c>
      <c r="E35" s="194">
        <f>IF(E$2&lt;=analysis_period,IF(om_fixed="n/a",Inputs!F155,om_fixed*(1+inflation_rate/100+om_fixed_escal/100)^D$2),0)</f>
        <v>0</v>
      </c>
      <c r="F35" s="194">
        <f>IF(F$2&lt;=analysis_period,IF(om_fixed="n/a",Inputs!G155,om_fixed*(1+inflation_rate/100+om_fixed_escal/100)^E$2),0)</f>
        <v>0</v>
      </c>
      <c r="G35" s="194">
        <f>IF(G$2&lt;=analysis_period,IF(om_fixed="n/a",Inputs!H155,om_fixed*(1+inflation_rate/100+om_fixed_escal/100)^F$2),0)</f>
        <v>0</v>
      </c>
      <c r="H35" s="194">
        <f>IF(H$2&lt;=analysis_period,IF(om_fixed="n/a",Inputs!I155,om_fixed*(1+inflation_rate/100+om_fixed_escal/100)^G$2),0)</f>
        <v>0</v>
      </c>
      <c r="I35" s="194">
        <f>IF(I$2&lt;=analysis_period,IF(om_fixed="n/a",Inputs!J155,om_fixed*(1+inflation_rate/100+om_fixed_escal/100)^H$2),0)</f>
        <v>0</v>
      </c>
      <c r="J35" s="194">
        <f>IF(J$2&lt;=analysis_period,IF(om_fixed="n/a",Inputs!K155,om_fixed*(1+inflation_rate/100+om_fixed_escal/100)^I$2),0)</f>
        <v>0</v>
      </c>
      <c r="K35" s="194">
        <f>IF(K$2&lt;=analysis_period,IF(om_fixed="n/a",Inputs!L155,om_fixed*(1+inflation_rate/100+om_fixed_escal/100)^J$2),0)</f>
        <v>0</v>
      </c>
      <c r="L35" s="194">
        <f>IF(L$2&lt;=analysis_period,IF(om_fixed="n/a",Inputs!M155,om_fixed*(1+inflation_rate/100+om_fixed_escal/100)^K$2),0)</f>
        <v>0</v>
      </c>
      <c r="M35" s="194">
        <f>IF(M$2&lt;=analysis_period,IF(om_fixed="n/a",Inputs!N155,om_fixed*(1+inflation_rate/100+om_fixed_escal/100)^L$2),0)</f>
        <v>0</v>
      </c>
      <c r="N35" s="194">
        <f>IF(N$2&lt;=analysis_period,IF(om_fixed="n/a",Inputs!O155,om_fixed*(1+inflation_rate/100+om_fixed_escal/100)^M$2),0)</f>
        <v>0</v>
      </c>
      <c r="O35" s="194">
        <f>IF(O$2&lt;=analysis_period,IF(om_fixed="n/a",Inputs!P155,om_fixed*(1+inflation_rate/100+om_fixed_escal/100)^N$2),0)</f>
        <v>0</v>
      </c>
      <c r="P35" s="194">
        <f>IF(P$2&lt;=analysis_period,IF(om_fixed="n/a",Inputs!Q155,om_fixed*(1+inflation_rate/100+om_fixed_escal/100)^O$2),0)</f>
        <v>0</v>
      </c>
      <c r="Q35" s="194">
        <f>IF(Q$2&lt;=analysis_period,IF(om_fixed="n/a",Inputs!R155,om_fixed*(1+inflation_rate/100+om_fixed_escal/100)^P$2),0)</f>
        <v>0</v>
      </c>
      <c r="R35" s="194">
        <f>IF(R$2&lt;=analysis_period,IF(om_fixed="n/a",Inputs!S155,om_fixed*(1+inflation_rate/100+om_fixed_escal/100)^Q$2),0)</f>
        <v>0</v>
      </c>
      <c r="S35" s="194">
        <f>IF(S$2&lt;=analysis_period,IF(om_fixed="n/a",Inputs!T155,om_fixed*(1+inflation_rate/100+om_fixed_escal/100)^R$2),0)</f>
        <v>0</v>
      </c>
      <c r="T35" s="194">
        <f>IF(T$2&lt;=analysis_period,IF(om_fixed="n/a",Inputs!U155,om_fixed*(1+inflation_rate/100+om_fixed_escal/100)^S$2),0)</f>
        <v>0</v>
      </c>
      <c r="U35" s="194">
        <f>IF(U$2&lt;=analysis_period,IF(om_fixed="n/a",Inputs!V155,om_fixed*(1+inflation_rate/100+om_fixed_escal/100)^T$2),0)</f>
        <v>0</v>
      </c>
      <c r="V35" s="194">
        <f>IF(V$2&lt;=analysis_period,IF(om_fixed="n/a",Inputs!W155,om_fixed*(1+inflation_rate/100+om_fixed_escal/100)^U$2),0)</f>
        <v>0</v>
      </c>
      <c r="W35" s="194">
        <f>IF(W$2&lt;=analysis_period,IF(om_fixed="n/a",Inputs!X155,om_fixed*(1+inflation_rate/100+om_fixed_escal/100)^V$2),0)</f>
        <v>0</v>
      </c>
      <c r="X35" s="194">
        <f>IF(X$2&lt;=analysis_period,IF(om_fixed="n/a",Inputs!Y155,om_fixed*(1+inflation_rate/100+om_fixed_escal/100)^W$2),0)</f>
        <v>0</v>
      </c>
      <c r="Y35" s="194">
        <f>IF(Y$2&lt;=analysis_period,IF(om_fixed="n/a",Inputs!Z155,om_fixed*(1+inflation_rate/100+om_fixed_escal/100)^X$2),0)</f>
        <v>0</v>
      </c>
      <c r="Z35" s="194">
        <f>IF(Z$2&lt;=analysis_period,IF(om_fixed="n/a",Inputs!AA155,om_fixed*(1+inflation_rate/100+om_fixed_escal/100)^Y$2),0)</f>
        <v>0</v>
      </c>
      <c r="AA35" s="194">
        <f>IF(AA$2&lt;=analysis_period,IF(om_fixed="n/a",Inputs!AB155,om_fixed*(1+inflation_rate/100+om_fixed_escal/100)^Z$2),0)</f>
        <v>0</v>
      </c>
      <c r="AB35" s="194">
        <f>IF(AB$2&lt;=analysis_period,IF(om_fixed="n/a",Inputs!AC155,om_fixed*(1+inflation_rate/100+om_fixed_escal/100)^AA$2),0)</f>
        <v>0</v>
      </c>
      <c r="AC35" s="194">
        <f>IF(AC$2&lt;=analysis_period,IF(om_fixed="n/a",Inputs!AD155,om_fixed*(1+inflation_rate/100+om_fixed_escal/100)^AB$2),0)</f>
        <v>0</v>
      </c>
      <c r="AD35" s="194">
        <f>IF(AD$2&lt;=analysis_period,IF(om_fixed="n/a",Inputs!AE155,om_fixed*(1+inflation_rate/100+om_fixed_escal/100)^AC$2),0)</f>
        <v>0</v>
      </c>
      <c r="AE35" s="194">
        <f>IF(AE$2&lt;=analysis_period,IF(om_fixed="n/a",Inputs!AF155,om_fixed*(1+inflation_rate/100+om_fixed_escal/100)^AD$2),0)</f>
        <v>0</v>
      </c>
      <c r="AF35" s="194">
        <f>IF(AF$2&lt;=analysis_period,IF(om_fixed="n/a",Inputs!AG155,om_fixed*(1+inflation_rate/100+om_fixed_escal/100)^AE$2),0)</f>
        <v>0</v>
      </c>
      <c r="AG35" s="194">
        <f>IF(AG$2&lt;=analysis_period,IF(om_fixed="n/a",Inputs!AH155,om_fixed*(1+inflation_rate/100+om_fixed_escal/100)^AF$2),0)</f>
        <v>0</v>
      </c>
      <c r="AH35" s="194">
        <f>IF(AH$2&lt;=analysis_period,IF(om_fixed="n/a",Inputs!AI155,om_fixed*(1+inflation_rate/100+om_fixed_escal/100)^AG$2),0)</f>
        <v>0</v>
      </c>
      <c r="AI35" s="194">
        <f>IF(AI$2&lt;=analysis_period,IF(om_fixed="n/a",Inputs!AJ155,om_fixed*(1+inflation_rate/100+om_fixed_escal/100)^AH$2),0)</f>
        <v>0</v>
      </c>
      <c r="AJ35" s="194">
        <f>IF(AJ$2&lt;=analysis_period,IF(om_fixed="n/a",Inputs!AK155,om_fixed*(1+inflation_rate/100+om_fixed_escal/100)^AI$2),0)</f>
        <v>0</v>
      </c>
      <c r="AK35" s="194">
        <f>IF(AK$2&lt;=analysis_period,IF(om_fixed="n/a",Inputs!AL155,om_fixed*(1+inflation_rate/100+om_fixed_escal/100)^AJ$2),0)</f>
        <v>0</v>
      </c>
      <c r="AL35" s="194">
        <f>IF(AL$2&lt;=analysis_period,IF(om_fixed="n/a",Inputs!AM155,om_fixed*(1+inflation_rate/100+om_fixed_escal/100)^AK$2),0)</f>
        <v>0</v>
      </c>
      <c r="AM35" s="194">
        <f>IF(AM$2&lt;=analysis_period,IF(om_fixed="n/a",Inputs!AN155,om_fixed*(1+inflation_rate/100+om_fixed_escal/100)^AL$2),0)</f>
        <v>0</v>
      </c>
      <c r="AN35" s="194">
        <f>IF(AN$2&lt;=analysis_period,IF(om_fixed="n/a",Inputs!AO155,om_fixed*(1+inflation_rate/100+om_fixed_escal/100)^AM$2),0)</f>
        <v>0</v>
      </c>
      <c r="AO35" s="194">
        <f>IF(AO$2&lt;=analysis_period,IF(om_fixed="n/a",Inputs!AP155,om_fixed*(1+inflation_rate/100+om_fixed_escal/100)^AN$2),0)</f>
        <v>0</v>
      </c>
      <c r="AP35" s="194">
        <f>IF(AP$2&lt;=analysis_period,IF(om_fixed="n/a",Inputs!AQ155,om_fixed*(1+inflation_rate/100+om_fixed_escal/100)^AO$2),0)</f>
        <v>0</v>
      </c>
    </row>
    <row r="36" spans="1:42" x14ac:dyDescent="0.2">
      <c r="A36" s="117" t="s">
        <v>241</v>
      </c>
    </row>
    <row r="37" spans="1:42" x14ac:dyDescent="0.2">
      <c r="A37" s="119" t="s">
        <v>11</v>
      </c>
      <c r="C37" s="200">
        <f t="shared" ref="C37:AP37" si="16">IF(C$2&lt;=analysis_period,system_capacity,0)</f>
        <v>0</v>
      </c>
      <c r="D37" s="200">
        <f t="shared" si="16"/>
        <v>0</v>
      </c>
      <c r="E37" s="200">
        <f t="shared" si="16"/>
        <v>0</v>
      </c>
      <c r="F37" s="200">
        <f t="shared" si="16"/>
        <v>0</v>
      </c>
      <c r="G37" s="200">
        <f t="shared" si="16"/>
        <v>0</v>
      </c>
      <c r="H37" s="200">
        <f t="shared" si="16"/>
        <v>0</v>
      </c>
      <c r="I37" s="200">
        <f t="shared" si="16"/>
        <v>0</v>
      </c>
      <c r="J37" s="200">
        <f t="shared" si="16"/>
        <v>0</v>
      </c>
      <c r="K37" s="200">
        <f t="shared" si="16"/>
        <v>0</v>
      </c>
      <c r="L37" s="200">
        <f t="shared" si="16"/>
        <v>0</v>
      </c>
      <c r="M37" s="200">
        <f t="shared" si="16"/>
        <v>0</v>
      </c>
      <c r="N37" s="200">
        <f t="shared" si="16"/>
        <v>0</v>
      </c>
      <c r="O37" s="200">
        <f t="shared" si="16"/>
        <v>0</v>
      </c>
      <c r="P37" s="200">
        <f t="shared" si="16"/>
        <v>0</v>
      </c>
      <c r="Q37" s="200">
        <f t="shared" si="16"/>
        <v>0</v>
      </c>
      <c r="R37" s="200">
        <f t="shared" si="16"/>
        <v>0</v>
      </c>
      <c r="S37" s="200">
        <f t="shared" si="16"/>
        <v>0</v>
      </c>
      <c r="T37" s="200">
        <f t="shared" si="16"/>
        <v>0</v>
      </c>
      <c r="U37" s="200">
        <f t="shared" si="16"/>
        <v>0</v>
      </c>
      <c r="V37" s="200">
        <f t="shared" si="16"/>
        <v>0</v>
      </c>
      <c r="W37" s="200">
        <f t="shared" si="16"/>
        <v>0</v>
      </c>
      <c r="X37" s="200">
        <f t="shared" si="16"/>
        <v>0</v>
      </c>
      <c r="Y37" s="200">
        <f t="shared" si="16"/>
        <v>0</v>
      </c>
      <c r="Z37" s="200">
        <f t="shared" si="16"/>
        <v>0</v>
      </c>
      <c r="AA37" s="200">
        <f t="shared" si="16"/>
        <v>0</v>
      </c>
      <c r="AB37" s="200">
        <f t="shared" si="16"/>
        <v>0</v>
      </c>
      <c r="AC37" s="200">
        <f t="shared" si="16"/>
        <v>0</v>
      </c>
      <c r="AD37" s="200">
        <f t="shared" si="16"/>
        <v>0</v>
      </c>
      <c r="AE37" s="200">
        <f t="shared" si="16"/>
        <v>0</v>
      </c>
      <c r="AF37" s="200">
        <f t="shared" si="16"/>
        <v>0</v>
      </c>
      <c r="AG37" s="200">
        <f t="shared" si="16"/>
        <v>0</v>
      </c>
      <c r="AH37" s="200">
        <f t="shared" si="16"/>
        <v>0</v>
      </c>
      <c r="AI37" s="200">
        <f t="shared" si="16"/>
        <v>0</v>
      </c>
      <c r="AJ37" s="200">
        <f t="shared" si="16"/>
        <v>0</v>
      </c>
      <c r="AK37" s="200">
        <f t="shared" si="16"/>
        <v>0</v>
      </c>
      <c r="AL37" s="200">
        <f t="shared" si="16"/>
        <v>0</v>
      </c>
      <c r="AM37" s="200">
        <f t="shared" si="16"/>
        <v>0</v>
      </c>
      <c r="AN37" s="200">
        <f t="shared" si="16"/>
        <v>0</v>
      </c>
      <c r="AO37" s="200">
        <f t="shared" si="16"/>
        <v>0</v>
      </c>
      <c r="AP37" s="200">
        <f t="shared" si="16"/>
        <v>0</v>
      </c>
    </row>
    <row r="38" spans="1:42" x14ac:dyDescent="0.2">
      <c r="A38" s="119" t="s">
        <v>12</v>
      </c>
      <c r="C38" s="198">
        <f>IF(C$2&lt;=analysis_period,IF(om_capacity="n/a",Inputs!D156,om_capacity*(1+inflation_rate/100+om_capacity_escal/100)^B$2),0)</f>
        <v>0</v>
      </c>
      <c r="D38" s="198">
        <f>IF(D$2&lt;=analysis_period,IF(om_capacity="n/a",Inputs!E156,om_capacity*(1+inflation_rate/100+om_capacity_escal/100)^C$2),0)</f>
        <v>0</v>
      </c>
      <c r="E38" s="198">
        <f>IF(E$2&lt;=analysis_period,IF(om_capacity="n/a",Inputs!F156,om_capacity*(1+inflation_rate/100+om_capacity_escal/100)^D$2),0)</f>
        <v>0</v>
      </c>
      <c r="F38" s="198">
        <f>IF(F$2&lt;=analysis_period,IF(om_capacity="n/a",Inputs!G156,om_capacity*(1+inflation_rate/100+om_capacity_escal/100)^E$2),0)</f>
        <v>0</v>
      </c>
      <c r="G38" s="198">
        <f>IF(G$2&lt;=analysis_period,IF(om_capacity="n/a",Inputs!H156,om_capacity*(1+inflation_rate/100+om_capacity_escal/100)^F$2),0)</f>
        <v>0</v>
      </c>
      <c r="H38" s="198">
        <f>IF(H$2&lt;=analysis_period,IF(om_capacity="n/a",Inputs!I156,om_capacity*(1+inflation_rate/100+om_capacity_escal/100)^G$2),0)</f>
        <v>0</v>
      </c>
      <c r="I38" s="198">
        <f>IF(I$2&lt;=analysis_period,IF(om_capacity="n/a",Inputs!J156,om_capacity*(1+inflation_rate/100+om_capacity_escal/100)^H$2),0)</f>
        <v>0</v>
      </c>
      <c r="J38" s="198">
        <f>IF(J$2&lt;=analysis_period,IF(om_capacity="n/a",Inputs!K156,om_capacity*(1+inflation_rate/100+om_capacity_escal/100)^I$2),0)</f>
        <v>0</v>
      </c>
      <c r="K38" s="198">
        <f>IF(K$2&lt;=analysis_period,IF(om_capacity="n/a",Inputs!L156,om_capacity*(1+inflation_rate/100+om_capacity_escal/100)^J$2),0)</f>
        <v>0</v>
      </c>
      <c r="L38" s="198">
        <f>IF(L$2&lt;=analysis_period,IF(om_capacity="n/a",Inputs!M156,om_capacity*(1+inflation_rate/100+om_capacity_escal/100)^K$2),0)</f>
        <v>0</v>
      </c>
      <c r="M38" s="198">
        <f>IF(M$2&lt;=analysis_period,IF(om_capacity="n/a",Inputs!N156,om_capacity*(1+inflation_rate/100+om_capacity_escal/100)^L$2),0)</f>
        <v>0</v>
      </c>
      <c r="N38" s="198">
        <f>IF(N$2&lt;=analysis_period,IF(om_capacity="n/a",Inputs!O156,om_capacity*(1+inflation_rate/100+om_capacity_escal/100)^M$2),0)</f>
        <v>0</v>
      </c>
      <c r="O38" s="198">
        <f>IF(O$2&lt;=analysis_period,IF(om_capacity="n/a",Inputs!P156,om_capacity*(1+inflation_rate/100+om_capacity_escal/100)^N$2),0)</f>
        <v>0</v>
      </c>
      <c r="P38" s="198">
        <f>IF(P$2&lt;=analysis_period,IF(om_capacity="n/a",Inputs!Q156,om_capacity*(1+inflation_rate/100+om_capacity_escal/100)^O$2),0)</f>
        <v>0</v>
      </c>
      <c r="Q38" s="198">
        <f>IF(Q$2&lt;=analysis_period,IF(om_capacity="n/a",Inputs!R156,om_capacity*(1+inflation_rate/100+om_capacity_escal/100)^P$2),0)</f>
        <v>0</v>
      </c>
      <c r="R38" s="198">
        <f>IF(R$2&lt;=analysis_period,IF(om_capacity="n/a",Inputs!S156,om_capacity*(1+inflation_rate/100+om_capacity_escal/100)^Q$2),0)</f>
        <v>0</v>
      </c>
      <c r="S38" s="198">
        <f>IF(S$2&lt;=analysis_period,IF(om_capacity="n/a",Inputs!T156,om_capacity*(1+inflation_rate/100+om_capacity_escal/100)^R$2),0)</f>
        <v>0</v>
      </c>
      <c r="T38" s="198">
        <f>IF(T$2&lt;=analysis_period,IF(om_capacity="n/a",Inputs!U156,om_capacity*(1+inflation_rate/100+om_capacity_escal/100)^S$2),0)</f>
        <v>0</v>
      </c>
      <c r="U38" s="198">
        <f>IF(U$2&lt;=analysis_period,IF(om_capacity="n/a",Inputs!V156,om_capacity*(1+inflation_rate/100+om_capacity_escal/100)^T$2),0)</f>
        <v>0</v>
      </c>
      <c r="V38" s="198">
        <f>IF(V$2&lt;=analysis_period,IF(om_capacity="n/a",Inputs!W156,om_capacity*(1+inflation_rate/100+om_capacity_escal/100)^U$2),0)</f>
        <v>0</v>
      </c>
      <c r="W38" s="198">
        <f>IF(W$2&lt;=analysis_period,IF(om_capacity="n/a",Inputs!X156,om_capacity*(1+inflation_rate/100+om_capacity_escal/100)^V$2),0)</f>
        <v>0</v>
      </c>
      <c r="X38" s="198">
        <f>IF(X$2&lt;=analysis_period,IF(om_capacity="n/a",Inputs!Y156,om_capacity*(1+inflation_rate/100+om_capacity_escal/100)^W$2),0)</f>
        <v>0</v>
      </c>
      <c r="Y38" s="198">
        <f>IF(Y$2&lt;=analysis_period,IF(om_capacity="n/a",Inputs!Z156,om_capacity*(1+inflation_rate/100+om_capacity_escal/100)^X$2),0)</f>
        <v>0</v>
      </c>
      <c r="Z38" s="198">
        <f>IF(Z$2&lt;=analysis_period,IF(om_capacity="n/a",Inputs!AA156,om_capacity*(1+inflation_rate/100+om_capacity_escal/100)^Y$2),0)</f>
        <v>0</v>
      </c>
      <c r="AA38" s="198">
        <f>IF(AA$2&lt;=analysis_period,IF(om_capacity="n/a",Inputs!AB156,om_capacity*(1+inflation_rate/100+om_capacity_escal/100)^Z$2),0)</f>
        <v>0</v>
      </c>
      <c r="AB38" s="198">
        <f>IF(AB$2&lt;=analysis_period,IF(om_capacity="n/a",Inputs!AC156,om_capacity*(1+inflation_rate/100+om_capacity_escal/100)^AA$2),0)</f>
        <v>0</v>
      </c>
      <c r="AC38" s="198">
        <f>IF(AC$2&lt;=analysis_period,IF(om_capacity="n/a",Inputs!AD156,om_capacity*(1+inflation_rate/100+om_capacity_escal/100)^AB$2),0)</f>
        <v>0</v>
      </c>
      <c r="AD38" s="198">
        <f>IF(AD$2&lt;=analysis_period,IF(om_capacity="n/a",Inputs!AE156,om_capacity*(1+inflation_rate/100+om_capacity_escal/100)^AC$2),0)</f>
        <v>0</v>
      </c>
      <c r="AE38" s="198">
        <f>IF(AE$2&lt;=analysis_period,IF(om_capacity="n/a",Inputs!AF156,om_capacity*(1+inflation_rate/100+om_capacity_escal/100)^AD$2),0)</f>
        <v>0</v>
      </c>
      <c r="AF38" s="198">
        <f>IF(AF$2&lt;=analysis_period,IF(om_capacity="n/a",Inputs!AG156,om_capacity*(1+inflation_rate/100+om_capacity_escal/100)^AE$2),0)</f>
        <v>0</v>
      </c>
      <c r="AG38" s="198">
        <f>IF(AG$2&lt;=analysis_period,IF(om_capacity="n/a",Inputs!AH156,om_capacity*(1+inflation_rate/100+om_capacity_escal/100)^AF$2),0)</f>
        <v>0</v>
      </c>
      <c r="AH38" s="198">
        <f>IF(AH$2&lt;=analysis_period,IF(om_capacity="n/a",Inputs!AI156,om_capacity*(1+inflation_rate/100+om_capacity_escal/100)^AG$2),0)</f>
        <v>0</v>
      </c>
      <c r="AI38" s="198">
        <f>IF(AI$2&lt;=analysis_period,IF(om_capacity="n/a",Inputs!AJ156,om_capacity*(1+inflation_rate/100+om_capacity_escal/100)^AH$2),0)</f>
        <v>0</v>
      </c>
      <c r="AJ38" s="198">
        <f>IF(AJ$2&lt;=analysis_period,IF(om_capacity="n/a",Inputs!AK156,om_capacity*(1+inflation_rate/100+om_capacity_escal/100)^AI$2),0)</f>
        <v>0</v>
      </c>
      <c r="AK38" s="198">
        <f>IF(AK$2&lt;=analysis_period,IF(om_capacity="n/a",Inputs!AL156,om_capacity*(1+inflation_rate/100+om_capacity_escal/100)^AJ$2),0)</f>
        <v>0</v>
      </c>
      <c r="AL38" s="198">
        <f>IF(AL$2&lt;=analysis_period,IF(om_capacity="n/a",Inputs!AM156,om_capacity*(1+inflation_rate/100+om_capacity_escal/100)^AK$2),0)</f>
        <v>0</v>
      </c>
      <c r="AM38" s="198">
        <f>IF(AM$2&lt;=analysis_period,IF(om_capacity="n/a",Inputs!AN156,om_capacity*(1+inflation_rate/100+om_capacity_escal/100)^AL$2),0)</f>
        <v>0</v>
      </c>
      <c r="AN38" s="198">
        <f>IF(AN$2&lt;=analysis_period,IF(om_capacity="n/a",Inputs!AO156,om_capacity*(1+inflation_rate/100+om_capacity_escal/100)^AM$2),0)</f>
        <v>0</v>
      </c>
      <c r="AO38" s="198">
        <f>IF(AO$2&lt;=analysis_period,IF(om_capacity="n/a",Inputs!AP156,om_capacity*(1+inflation_rate/100+om_capacity_escal/100)^AN$2),0)</f>
        <v>0</v>
      </c>
      <c r="AP38" s="198">
        <f>IF(AP$2&lt;=analysis_period,IF(om_capacity="n/a",Inputs!AQ156,om_capacity*(1+inflation_rate/100+om_capacity_escal/100)^AO$2),0)</f>
        <v>0</v>
      </c>
    </row>
    <row r="39" spans="1:42" x14ac:dyDescent="0.2">
      <c r="A39" s="119" t="s">
        <v>119</v>
      </c>
      <c r="C39" s="194">
        <f>C37*C38</f>
        <v>0</v>
      </c>
      <c r="D39" s="194">
        <f t="shared" ref="D39:AP39" si="17">D37*D38</f>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117" t="s">
        <v>242</v>
      </c>
    </row>
    <row r="41" spans="1:42" x14ac:dyDescent="0.2">
      <c r="A41" s="119" t="s">
        <v>14</v>
      </c>
      <c r="C41" s="194">
        <f t="shared" ref="C41:AP41" si="18">C5/1000</f>
        <v>0</v>
      </c>
      <c r="D41" s="194">
        <f t="shared" si="18"/>
        <v>0</v>
      </c>
      <c r="E41" s="194">
        <f t="shared" si="18"/>
        <v>0</v>
      </c>
      <c r="F41" s="194">
        <f t="shared" si="18"/>
        <v>0</v>
      </c>
      <c r="G41" s="194">
        <f t="shared" si="18"/>
        <v>0</v>
      </c>
      <c r="H41" s="194">
        <f t="shared" si="18"/>
        <v>0</v>
      </c>
      <c r="I41" s="194">
        <f t="shared" si="18"/>
        <v>0</v>
      </c>
      <c r="J41" s="194">
        <f t="shared" si="18"/>
        <v>0</v>
      </c>
      <c r="K41" s="194">
        <f t="shared" si="18"/>
        <v>0</v>
      </c>
      <c r="L41" s="194">
        <f t="shared" si="18"/>
        <v>0</v>
      </c>
      <c r="M41" s="194">
        <f t="shared" si="18"/>
        <v>0</v>
      </c>
      <c r="N41" s="194">
        <f t="shared" si="18"/>
        <v>0</v>
      </c>
      <c r="O41" s="194">
        <f t="shared" si="18"/>
        <v>0</v>
      </c>
      <c r="P41" s="194">
        <f t="shared" si="18"/>
        <v>0</v>
      </c>
      <c r="Q41" s="194">
        <f t="shared" si="18"/>
        <v>0</v>
      </c>
      <c r="R41" s="194">
        <f t="shared" si="18"/>
        <v>0</v>
      </c>
      <c r="S41" s="194">
        <f t="shared" si="18"/>
        <v>0</v>
      </c>
      <c r="T41" s="194">
        <f t="shared" si="18"/>
        <v>0</v>
      </c>
      <c r="U41" s="194">
        <f t="shared" si="18"/>
        <v>0</v>
      </c>
      <c r="V41" s="194">
        <f t="shared" si="18"/>
        <v>0</v>
      </c>
      <c r="W41" s="194">
        <f t="shared" si="18"/>
        <v>0</v>
      </c>
      <c r="X41" s="194">
        <f t="shared" si="18"/>
        <v>0</v>
      </c>
      <c r="Y41" s="194">
        <f t="shared" si="18"/>
        <v>0</v>
      </c>
      <c r="Z41" s="194">
        <f t="shared" si="18"/>
        <v>0</v>
      </c>
      <c r="AA41" s="194">
        <f t="shared" si="18"/>
        <v>0</v>
      </c>
      <c r="AB41" s="194">
        <f t="shared" si="18"/>
        <v>0</v>
      </c>
      <c r="AC41" s="194">
        <f t="shared" si="18"/>
        <v>0</v>
      </c>
      <c r="AD41" s="194">
        <f t="shared" si="18"/>
        <v>0</v>
      </c>
      <c r="AE41" s="194">
        <f t="shared" si="18"/>
        <v>0</v>
      </c>
      <c r="AF41" s="194">
        <f t="shared" si="18"/>
        <v>0</v>
      </c>
      <c r="AG41" s="194">
        <f t="shared" si="18"/>
        <v>0</v>
      </c>
      <c r="AH41" s="194">
        <f t="shared" si="18"/>
        <v>0</v>
      </c>
      <c r="AI41" s="194">
        <f t="shared" si="18"/>
        <v>0</v>
      </c>
      <c r="AJ41" s="194">
        <f t="shared" si="18"/>
        <v>0</v>
      </c>
      <c r="AK41" s="194">
        <f t="shared" si="18"/>
        <v>0</v>
      </c>
      <c r="AL41" s="194">
        <f t="shared" si="18"/>
        <v>0</v>
      </c>
      <c r="AM41" s="194">
        <f t="shared" si="18"/>
        <v>0</v>
      </c>
      <c r="AN41" s="194">
        <f t="shared" si="18"/>
        <v>0</v>
      </c>
      <c r="AO41" s="194">
        <f t="shared" si="18"/>
        <v>0</v>
      </c>
      <c r="AP41" s="194">
        <f t="shared" si="18"/>
        <v>0</v>
      </c>
    </row>
    <row r="42" spans="1:42" x14ac:dyDescent="0.2">
      <c r="A42" s="119" t="s">
        <v>15</v>
      </c>
      <c r="C42" s="198">
        <f>IF(C$2&lt;=analysis_period,IF(om_production="n/a",Inputs!D157,om_production*(1+inflation_rate/100+om_production_escal/100)^B$2),0)</f>
        <v>0</v>
      </c>
      <c r="D42" s="198">
        <f>IF(D$2&lt;=analysis_period,IF(om_production="n/a",Inputs!E157,om_production*(1+inflation_rate/100+om_production_escal/100)^C$2),0)</f>
        <v>0</v>
      </c>
      <c r="E42" s="198">
        <f>IF(E$2&lt;=analysis_period,IF(om_production="n/a",Inputs!F157,om_production*(1+inflation_rate/100+om_production_escal/100)^D$2),0)</f>
        <v>0</v>
      </c>
      <c r="F42" s="198">
        <f>IF(F$2&lt;=analysis_period,IF(om_production="n/a",Inputs!G157,om_production*(1+inflation_rate/100+om_production_escal/100)^E$2),0)</f>
        <v>0</v>
      </c>
      <c r="G42" s="198">
        <f>IF(G$2&lt;=analysis_period,IF(om_production="n/a",Inputs!H157,om_production*(1+inflation_rate/100+om_production_escal/100)^F$2),0)</f>
        <v>0</v>
      </c>
      <c r="H42" s="198">
        <f>IF(H$2&lt;=analysis_period,IF(om_production="n/a",Inputs!I157,om_production*(1+inflation_rate/100+om_production_escal/100)^G$2),0)</f>
        <v>0</v>
      </c>
      <c r="I42" s="198">
        <f>IF(I$2&lt;=analysis_period,IF(om_production="n/a",Inputs!J157,om_production*(1+inflation_rate/100+om_production_escal/100)^H$2),0)</f>
        <v>0</v>
      </c>
      <c r="J42" s="198">
        <f>IF(J$2&lt;=analysis_period,IF(om_production="n/a",Inputs!K157,om_production*(1+inflation_rate/100+om_production_escal/100)^I$2),0)</f>
        <v>0</v>
      </c>
      <c r="K42" s="198">
        <f>IF(K$2&lt;=analysis_period,IF(om_production="n/a",Inputs!L157,om_production*(1+inflation_rate/100+om_production_escal/100)^J$2),0)</f>
        <v>0</v>
      </c>
      <c r="L42" s="198">
        <f>IF(L$2&lt;=analysis_period,IF(om_production="n/a",Inputs!M157,om_production*(1+inflation_rate/100+om_production_escal/100)^K$2),0)</f>
        <v>0</v>
      </c>
      <c r="M42" s="198">
        <f>IF(M$2&lt;=analysis_period,IF(om_production="n/a",Inputs!N157,om_production*(1+inflation_rate/100+om_production_escal/100)^L$2),0)</f>
        <v>0</v>
      </c>
      <c r="N42" s="198">
        <f>IF(N$2&lt;=analysis_period,IF(om_production="n/a",Inputs!O157,om_production*(1+inflation_rate/100+om_production_escal/100)^M$2),0)</f>
        <v>0</v>
      </c>
      <c r="O42" s="198">
        <f>IF(O$2&lt;=analysis_period,IF(om_production="n/a",Inputs!P157,om_production*(1+inflation_rate/100+om_production_escal/100)^N$2),0)</f>
        <v>0</v>
      </c>
      <c r="P42" s="198">
        <f>IF(P$2&lt;=analysis_period,IF(om_production="n/a",Inputs!Q157,om_production*(1+inflation_rate/100+om_production_escal/100)^O$2),0)</f>
        <v>0</v>
      </c>
      <c r="Q42" s="198">
        <f>IF(Q$2&lt;=analysis_period,IF(om_production="n/a",Inputs!R157,om_production*(1+inflation_rate/100+om_production_escal/100)^P$2),0)</f>
        <v>0</v>
      </c>
      <c r="R42" s="198">
        <f>IF(R$2&lt;=analysis_period,IF(om_production="n/a",Inputs!S157,om_production*(1+inflation_rate/100+om_production_escal/100)^Q$2),0)</f>
        <v>0</v>
      </c>
      <c r="S42" s="198">
        <f>IF(S$2&lt;=analysis_period,IF(om_production="n/a",Inputs!T157,om_production*(1+inflation_rate/100+om_production_escal/100)^R$2),0)</f>
        <v>0</v>
      </c>
      <c r="T42" s="198">
        <f>IF(T$2&lt;=analysis_period,IF(om_production="n/a",Inputs!U157,om_production*(1+inflation_rate/100+om_production_escal/100)^S$2),0)</f>
        <v>0</v>
      </c>
      <c r="U42" s="198">
        <f>IF(U$2&lt;=analysis_period,IF(om_production="n/a",Inputs!V157,om_production*(1+inflation_rate/100+om_production_escal/100)^T$2),0)</f>
        <v>0</v>
      </c>
      <c r="V42" s="198">
        <f>IF(V$2&lt;=analysis_period,IF(om_production="n/a",Inputs!W157,om_production*(1+inflation_rate/100+om_production_escal/100)^U$2),0)</f>
        <v>0</v>
      </c>
      <c r="W42" s="198">
        <f>IF(W$2&lt;=analysis_period,IF(om_production="n/a",Inputs!X157,om_production*(1+inflation_rate/100+om_production_escal/100)^V$2),0)</f>
        <v>0</v>
      </c>
      <c r="X42" s="198">
        <f>IF(X$2&lt;=analysis_period,IF(om_production="n/a",Inputs!Y157,om_production*(1+inflation_rate/100+om_production_escal/100)^W$2),0)</f>
        <v>0</v>
      </c>
      <c r="Y42" s="198">
        <f>IF(Y$2&lt;=analysis_period,IF(om_production="n/a",Inputs!Z157,om_production*(1+inflation_rate/100+om_production_escal/100)^X$2),0)</f>
        <v>0</v>
      </c>
      <c r="Z42" s="198">
        <f>IF(Z$2&lt;=analysis_period,IF(om_production="n/a",Inputs!AA157,om_production*(1+inflation_rate/100+om_production_escal/100)^Y$2),0)</f>
        <v>0</v>
      </c>
      <c r="AA42" s="198">
        <f>IF(AA$2&lt;=analysis_period,IF(om_production="n/a",Inputs!AB157,om_production*(1+inflation_rate/100+om_production_escal/100)^Z$2),0)</f>
        <v>0</v>
      </c>
      <c r="AB42" s="198">
        <f>IF(AB$2&lt;=analysis_period,IF(om_production="n/a",Inputs!AC157,om_production*(1+inflation_rate/100+om_production_escal/100)^AA$2),0)</f>
        <v>0</v>
      </c>
      <c r="AC42" s="198">
        <f>IF(AC$2&lt;=analysis_period,IF(om_production="n/a",Inputs!AD157,om_production*(1+inflation_rate/100+om_production_escal/100)^AB$2),0)</f>
        <v>0</v>
      </c>
      <c r="AD42" s="198">
        <f>IF(AD$2&lt;=analysis_period,IF(om_production="n/a",Inputs!AE157,om_production*(1+inflation_rate/100+om_production_escal/100)^AC$2),0)</f>
        <v>0</v>
      </c>
      <c r="AE42" s="198">
        <f>IF(AE$2&lt;=analysis_period,IF(om_production="n/a",Inputs!AF157,om_production*(1+inflation_rate/100+om_production_escal/100)^AD$2),0)</f>
        <v>0</v>
      </c>
      <c r="AF42" s="198">
        <f>IF(AF$2&lt;=analysis_period,IF(om_production="n/a",Inputs!AG157,om_production*(1+inflation_rate/100+om_production_escal/100)^AE$2),0)</f>
        <v>0</v>
      </c>
      <c r="AG42" s="198">
        <f>IF(AG$2&lt;=analysis_period,IF(om_production="n/a",Inputs!AH157,om_production*(1+inflation_rate/100+om_production_escal/100)^AF$2),0)</f>
        <v>0</v>
      </c>
      <c r="AH42" s="198">
        <f>IF(AH$2&lt;=analysis_period,IF(om_production="n/a",Inputs!AI157,om_production*(1+inflation_rate/100+om_production_escal/100)^AG$2),0)</f>
        <v>0</v>
      </c>
      <c r="AI42" s="198">
        <f>IF(AI$2&lt;=analysis_period,IF(om_production="n/a",Inputs!AJ157,om_production*(1+inflation_rate/100+om_production_escal/100)^AH$2),0)</f>
        <v>0</v>
      </c>
      <c r="AJ42" s="198">
        <f>IF(AJ$2&lt;=analysis_period,IF(om_production="n/a",Inputs!AK157,om_production*(1+inflation_rate/100+om_production_escal/100)^AI$2),0)</f>
        <v>0</v>
      </c>
      <c r="AK42" s="198">
        <f>IF(AK$2&lt;=analysis_period,IF(om_production="n/a",Inputs!AL157,om_production*(1+inflation_rate/100+om_production_escal/100)^AJ$2),0)</f>
        <v>0</v>
      </c>
      <c r="AL42" s="198">
        <f>IF(AL$2&lt;=analysis_period,IF(om_production="n/a",Inputs!AM157,om_production*(1+inflation_rate/100+om_production_escal/100)^AK$2),0)</f>
        <v>0</v>
      </c>
      <c r="AM42" s="198">
        <f>IF(AM$2&lt;=analysis_period,IF(om_production="n/a",Inputs!AN157,om_production*(1+inflation_rate/100+om_production_escal/100)^AL$2),0)</f>
        <v>0</v>
      </c>
      <c r="AN42" s="198">
        <f>IF(AN$2&lt;=analysis_period,IF(om_production="n/a",Inputs!AO157,om_production*(1+inflation_rate/100+om_production_escal/100)^AM$2),0)</f>
        <v>0</v>
      </c>
      <c r="AO42" s="198">
        <f>IF(AO$2&lt;=analysis_period,IF(om_production="n/a",Inputs!AP157,om_production*(1+inflation_rate/100+om_production_escal/100)^AN$2),0)</f>
        <v>0</v>
      </c>
      <c r="AP42" s="198">
        <f>IF(AP$2&lt;=analysis_period,IF(om_production="n/a",Inputs!AQ157,om_production*(1+inflation_rate/100+om_production_escal/100)^AO$2),0)</f>
        <v>0</v>
      </c>
    </row>
    <row r="43" spans="1:42" x14ac:dyDescent="0.2">
      <c r="A43" s="119" t="s">
        <v>118</v>
      </c>
      <c r="C43" s="201">
        <f>C41*C42</f>
        <v>0</v>
      </c>
      <c r="D43" s="201">
        <f t="shared" ref="D43:AP43" si="19">D41*D42</f>
        <v>0</v>
      </c>
      <c r="E43" s="201">
        <f t="shared" si="19"/>
        <v>0</v>
      </c>
      <c r="F43" s="201">
        <f t="shared" si="19"/>
        <v>0</v>
      </c>
      <c r="G43" s="201">
        <f t="shared" si="19"/>
        <v>0</v>
      </c>
      <c r="H43" s="201">
        <f t="shared" si="19"/>
        <v>0</v>
      </c>
      <c r="I43" s="201">
        <f t="shared" si="19"/>
        <v>0</v>
      </c>
      <c r="J43" s="201">
        <f t="shared" si="19"/>
        <v>0</v>
      </c>
      <c r="K43" s="201">
        <f t="shared" si="19"/>
        <v>0</v>
      </c>
      <c r="L43" s="201">
        <f t="shared" si="19"/>
        <v>0</v>
      </c>
      <c r="M43" s="201">
        <f t="shared" si="19"/>
        <v>0</v>
      </c>
      <c r="N43" s="201">
        <f t="shared" si="19"/>
        <v>0</v>
      </c>
      <c r="O43" s="201">
        <f t="shared" si="19"/>
        <v>0</v>
      </c>
      <c r="P43" s="201">
        <f t="shared" si="19"/>
        <v>0</v>
      </c>
      <c r="Q43" s="201">
        <f t="shared" si="19"/>
        <v>0</v>
      </c>
      <c r="R43" s="201">
        <f t="shared" si="19"/>
        <v>0</v>
      </c>
      <c r="S43" s="201">
        <f t="shared" si="19"/>
        <v>0</v>
      </c>
      <c r="T43" s="201">
        <f t="shared" si="19"/>
        <v>0</v>
      </c>
      <c r="U43" s="201">
        <f t="shared" si="19"/>
        <v>0</v>
      </c>
      <c r="V43" s="201">
        <f t="shared" si="19"/>
        <v>0</v>
      </c>
      <c r="W43" s="201">
        <f t="shared" si="19"/>
        <v>0</v>
      </c>
      <c r="X43" s="201">
        <f t="shared" si="19"/>
        <v>0</v>
      </c>
      <c r="Y43" s="201">
        <f t="shared" si="19"/>
        <v>0</v>
      </c>
      <c r="Z43" s="201">
        <f t="shared" si="19"/>
        <v>0</v>
      </c>
      <c r="AA43" s="201">
        <f t="shared" si="19"/>
        <v>0</v>
      </c>
      <c r="AB43" s="201">
        <f t="shared" si="19"/>
        <v>0</v>
      </c>
      <c r="AC43" s="201">
        <f t="shared" si="19"/>
        <v>0</v>
      </c>
      <c r="AD43" s="201">
        <f t="shared" si="19"/>
        <v>0</v>
      </c>
      <c r="AE43" s="201">
        <f t="shared" si="19"/>
        <v>0</v>
      </c>
      <c r="AF43" s="201">
        <f t="shared" si="19"/>
        <v>0</v>
      </c>
      <c r="AG43" s="201">
        <f t="shared" si="19"/>
        <v>0</v>
      </c>
      <c r="AH43" s="201">
        <f t="shared" si="19"/>
        <v>0</v>
      </c>
      <c r="AI43" s="201">
        <f t="shared" si="19"/>
        <v>0</v>
      </c>
      <c r="AJ43" s="201">
        <f t="shared" si="19"/>
        <v>0</v>
      </c>
      <c r="AK43" s="201">
        <f t="shared" si="19"/>
        <v>0</v>
      </c>
      <c r="AL43" s="201">
        <f t="shared" si="19"/>
        <v>0</v>
      </c>
      <c r="AM43" s="201">
        <f t="shared" si="19"/>
        <v>0</v>
      </c>
      <c r="AN43" s="201">
        <f t="shared" si="19"/>
        <v>0</v>
      </c>
      <c r="AO43" s="201">
        <f t="shared" si="19"/>
        <v>0</v>
      </c>
      <c r="AP43" s="201">
        <f t="shared" si="19"/>
        <v>0</v>
      </c>
    </row>
    <row r="44" spans="1:42" x14ac:dyDescent="0.2">
      <c r="A44" s="117" t="s">
        <v>341</v>
      </c>
      <c r="C44" s="377">
        <f t="array" ref="C44:AP44">Inputs!D176:AQ176</f>
        <v>0</v>
      </c>
      <c r="D44" s="377">
        <v>0</v>
      </c>
      <c r="E44" s="377">
        <v>0</v>
      </c>
      <c r="F44" s="377">
        <v>0</v>
      </c>
      <c r="G44" s="377">
        <v>0</v>
      </c>
      <c r="H44" s="377">
        <v>0</v>
      </c>
      <c r="I44" s="377">
        <v>0</v>
      </c>
      <c r="J44" s="377">
        <v>0</v>
      </c>
      <c r="K44" s="377">
        <v>0</v>
      </c>
      <c r="L44" s="377">
        <v>0</v>
      </c>
      <c r="M44" s="377">
        <v>0</v>
      </c>
      <c r="N44" s="377">
        <v>0</v>
      </c>
      <c r="O44" s="377">
        <v>0</v>
      </c>
      <c r="P44" s="377">
        <v>0</v>
      </c>
      <c r="Q44" s="377">
        <v>0</v>
      </c>
      <c r="R44" s="377">
        <v>0</v>
      </c>
      <c r="S44" s="377">
        <v>0</v>
      </c>
      <c r="T44" s="377">
        <v>0</v>
      </c>
      <c r="U44" s="377">
        <v>0</v>
      </c>
      <c r="V44" s="377">
        <v>0</v>
      </c>
      <c r="W44" s="377">
        <v>0</v>
      </c>
      <c r="X44" s="377">
        <v>0</v>
      </c>
      <c r="Y44" s="377">
        <v>0</v>
      </c>
      <c r="Z44" s="377">
        <v>0</v>
      </c>
      <c r="AA44" s="377">
        <v>0</v>
      </c>
      <c r="AB44" s="377">
        <v>0</v>
      </c>
      <c r="AC44" s="377">
        <v>0</v>
      </c>
      <c r="AD44" s="377">
        <v>0</v>
      </c>
      <c r="AE44" s="377">
        <v>0</v>
      </c>
      <c r="AF44" s="377">
        <v>0</v>
      </c>
      <c r="AG44" s="377">
        <v>0</v>
      </c>
      <c r="AH44" s="377">
        <v>0</v>
      </c>
      <c r="AI44" s="377">
        <v>0</v>
      </c>
      <c r="AJ44" s="377">
        <v>0</v>
      </c>
      <c r="AK44" s="377">
        <v>0</v>
      </c>
      <c r="AL44" s="377">
        <v>0</v>
      </c>
      <c r="AM44" s="377">
        <v>0</v>
      </c>
      <c r="AN44" s="377">
        <v>0</v>
      </c>
      <c r="AO44" s="377">
        <v>0</v>
      </c>
      <c r="AP44" s="377">
        <v>0</v>
      </c>
    </row>
    <row r="45" spans="1:42" x14ac:dyDescent="0.2">
      <c r="A45" s="117" t="s">
        <v>243</v>
      </c>
      <c r="C45" s="189">
        <f t="shared" ref="C45:AP45" si="20">IF(C2&lt;analysis_period,om_fuel_cost*annual_fuel_usage/1000*system_heat_rate*(1+om_fuel_cost_escal/100+inflation_rate/100)^B2,0)</f>
        <v>0</v>
      </c>
      <c r="D45" s="189">
        <f t="shared" si="20"/>
        <v>0</v>
      </c>
      <c r="E45" s="189">
        <f t="shared" si="20"/>
        <v>0</v>
      </c>
      <c r="F45" s="189">
        <f t="shared" si="20"/>
        <v>0</v>
      </c>
      <c r="G45" s="189">
        <f t="shared" si="20"/>
        <v>0</v>
      </c>
      <c r="H45" s="189">
        <f t="shared" si="20"/>
        <v>0</v>
      </c>
      <c r="I45" s="189">
        <f t="shared" si="20"/>
        <v>0</v>
      </c>
      <c r="J45" s="189">
        <f t="shared" si="20"/>
        <v>0</v>
      </c>
      <c r="K45" s="189">
        <f t="shared" si="20"/>
        <v>0</v>
      </c>
      <c r="L45" s="189">
        <f t="shared" si="20"/>
        <v>0</v>
      </c>
      <c r="M45" s="189">
        <f t="shared" si="20"/>
        <v>0</v>
      </c>
      <c r="N45" s="189">
        <f t="shared" si="20"/>
        <v>0</v>
      </c>
      <c r="O45" s="189">
        <f t="shared" si="20"/>
        <v>0</v>
      </c>
      <c r="P45" s="189">
        <f t="shared" si="20"/>
        <v>0</v>
      </c>
      <c r="Q45" s="189">
        <f t="shared" si="20"/>
        <v>0</v>
      </c>
      <c r="R45" s="189">
        <f t="shared" si="20"/>
        <v>0</v>
      </c>
      <c r="S45" s="189">
        <f t="shared" si="20"/>
        <v>0</v>
      </c>
      <c r="T45" s="189">
        <f t="shared" si="20"/>
        <v>0</v>
      </c>
      <c r="U45" s="189">
        <f t="shared" si="20"/>
        <v>0</v>
      </c>
      <c r="V45" s="189">
        <f t="shared" si="20"/>
        <v>0</v>
      </c>
      <c r="W45" s="189">
        <f t="shared" si="20"/>
        <v>0</v>
      </c>
      <c r="X45" s="189">
        <f t="shared" si="20"/>
        <v>0</v>
      </c>
      <c r="Y45" s="189">
        <f t="shared" si="20"/>
        <v>0</v>
      </c>
      <c r="Z45" s="189">
        <f t="shared" si="20"/>
        <v>0</v>
      </c>
      <c r="AA45" s="189">
        <f t="shared" si="20"/>
        <v>0</v>
      </c>
      <c r="AB45" s="189">
        <f t="shared" si="20"/>
        <v>0</v>
      </c>
      <c r="AC45" s="189">
        <f t="shared" si="20"/>
        <v>0</v>
      </c>
      <c r="AD45" s="189">
        <f t="shared" si="20"/>
        <v>0</v>
      </c>
      <c r="AE45" s="189">
        <f t="shared" si="20"/>
        <v>0</v>
      </c>
      <c r="AF45" s="189">
        <f t="shared" si="20"/>
        <v>0</v>
      </c>
      <c r="AG45" s="189">
        <f t="shared" si="20"/>
        <v>0</v>
      </c>
      <c r="AH45" s="189">
        <f t="shared" si="20"/>
        <v>0</v>
      </c>
      <c r="AI45" s="189">
        <f t="shared" si="20"/>
        <v>0</v>
      </c>
      <c r="AJ45" s="189">
        <f t="shared" si="20"/>
        <v>0</v>
      </c>
      <c r="AK45" s="189">
        <f t="shared" si="20"/>
        <v>0</v>
      </c>
      <c r="AL45" s="189">
        <f t="shared" si="20"/>
        <v>0</v>
      </c>
      <c r="AM45" s="189">
        <f t="shared" si="20"/>
        <v>0</v>
      </c>
      <c r="AN45" s="189">
        <f t="shared" si="20"/>
        <v>0</v>
      </c>
      <c r="AO45" s="189">
        <f t="shared" si="20"/>
        <v>0</v>
      </c>
      <c r="AP45" s="189">
        <f t="shared" si="20"/>
        <v>0</v>
      </c>
    </row>
    <row r="46" spans="1:42" x14ac:dyDescent="0.2">
      <c r="A46" s="117" t="s">
        <v>244</v>
      </c>
      <c r="C46" s="189">
        <f t="shared" ref="C46:AP46" si="21">IF(C2&lt;analysis_period,om_opt_fuel_1_cost*om_opt_fuel_1_usage*(1+om_opt_fuel_1_cost_escal/100+inflation_rate/100)^B2,0)</f>
        <v>0</v>
      </c>
      <c r="D46" s="189">
        <f t="shared" si="21"/>
        <v>0</v>
      </c>
      <c r="E46" s="189">
        <f t="shared" si="21"/>
        <v>0</v>
      </c>
      <c r="F46" s="189">
        <f t="shared" si="21"/>
        <v>0</v>
      </c>
      <c r="G46" s="189">
        <f t="shared" si="21"/>
        <v>0</v>
      </c>
      <c r="H46" s="189">
        <f t="shared" si="21"/>
        <v>0</v>
      </c>
      <c r="I46" s="189">
        <f t="shared" si="21"/>
        <v>0</v>
      </c>
      <c r="J46" s="189">
        <f t="shared" si="21"/>
        <v>0</v>
      </c>
      <c r="K46" s="189">
        <f t="shared" si="21"/>
        <v>0</v>
      </c>
      <c r="L46" s="189">
        <f t="shared" si="21"/>
        <v>0</v>
      </c>
      <c r="M46" s="189">
        <f t="shared" si="21"/>
        <v>0</v>
      </c>
      <c r="N46" s="189">
        <f t="shared" si="21"/>
        <v>0</v>
      </c>
      <c r="O46" s="189">
        <f t="shared" si="21"/>
        <v>0</v>
      </c>
      <c r="P46" s="189">
        <f t="shared" si="21"/>
        <v>0</v>
      </c>
      <c r="Q46" s="189">
        <f t="shared" si="21"/>
        <v>0</v>
      </c>
      <c r="R46" s="189">
        <f t="shared" si="21"/>
        <v>0</v>
      </c>
      <c r="S46" s="189">
        <f t="shared" si="21"/>
        <v>0</v>
      </c>
      <c r="T46" s="189">
        <f t="shared" si="21"/>
        <v>0</v>
      </c>
      <c r="U46" s="189">
        <f t="shared" si="21"/>
        <v>0</v>
      </c>
      <c r="V46" s="189">
        <f t="shared" si="21"/>
        <v>0</v>
      </c>
      <c r="W46" s="189">
        <f t="shared" si="21"/>
        <v>0</v>
      </c>
      <c r="X46" s="189">
        <f t="shared" si="21"/>
        <v>0</v>
      </c>
      <c r="Y46" s="189">
        <f t="shared" si="21"/>
        <v>0</v>
      </c>
      <c r="Z46" s="189">
        <f t="shared" si="21"/>
        <v>0</v>
      </c>
      <c r="AA46" s="189">
        <f t="shared" si="21"/>
        <v>0</v>
      </c>
      <c r="AB46" s="189">
        <f t="shared" si="21"/>
        <v>0</v>
      </c>
      <c r="AC46" s="189">
        <f t="shared" si="21"/>
        <v>0</v>
      </c>
      <c r="AD46" s="189">
        <f t="shared" si="21"/>
        <v>0</v>
      </c>
      <c r="AE46" s="189">
        <f t="shared" si="21"/>
        <v>0</v>
      </c>
      <c r="AF46" s="189">
        <f t="shared" si="21"/>
        <v>0</v>
      </c>
      <c r="AG46" s="189">
        <f t="shared" si="21"/>
        <v>0</v>
      </c>
      <c r="AH46" s="189">
        <f t="shared" si="21"/>
        <v>0</v>
      </c>
      <c r="AI46" s="189">
        <f t="shared" si="21"/>
        <v>0</v>
      </c>
      <c r="AJ46" s="189">
        <f t="shared" si="21"/>
        <v>0</v>
      </c>
      <c r="AK46" s="189">
        <f t="shared" si="21"/>
        <v>0</v>
      </c>
      <c r="AL46" s="189">
        <f t="shared" si="21"/>
        <v>0</v>
      </c>
      <c r="AM46" s="189">
        <f t="shared" si="21"/>
        <v>0</v>
      </c>
      <c r="AN46" s="189">
        <f t="shared" si="21"/>
        <v>0</v>
      </c>
      <c r="AO46" s="189">
        <f t="shared" si="21"/>
        <v>0</v>
      </c>
      <c r="AP46" s="189">
        <f t="shared" si="21"/>
        <v>0</v>
      </c>
    </row>
    <row r="47" spans="1:42" x14ac:dyDescent="0.2">
      <c r="A47" s="117" t="s">
        <v>245</v>
      </c>
      <c r="C47" s="189">
        <f t="shared" ref="C47:AP47" si="22">IF(C2&lt;analysis_period,om_opt_fuel_2_cost*om_opt_fuel_2_usage*(1+om_opt_fuel_2_cost_escal/100+inflation_rate/100)^B2,0)</f>
        <v>0</v>
      </c>
      <c r="D47" s="189">
        <f t="shared" si="22"/>
        <v>0</v>
      </c>
      <c r="E47" s="189">
        <f t="shared" si="22"/>
        <v>0</v>
      </c>
      <c r="F47" s="189">
        <f t="shared" si="22"/>
        <v>0</v>
      </c>
      <c r="G47" s="189">
        <f t="shared" si="22"/>
        <v>0</v>
      </c>
      <c r="H47" s="189">
        <f t="shared" si="22"/>
        <v>0</v>
      </c>
      <c r="I47" s="189">
        <f t="shared" si="22"/>
        <v>0</v>
      </c>
      <c r="J47" s="189">
        <f t="shared" si="22"/>
        <v>0</v>
      </c>
      <c r="K47" s="189">
        <f t="shared" si="22"/>
        <v>0</v>
      </c>
      <c r="L47" s="189">
        <f t="shared" si="22"/>
        <v>0</v>
      </c>
      <c r="M47" s="189">
        <f t="shared" si="22"/>
        <v>0</v>
      </c>
      <c r="N47" s="189">
        <f t="shared" si="22"/>
        <v>0</v>
      </c>
      <c r="O47" s="189">
        <f t="shared" si="22"/>
        <v>0</v>
      </c>
      <c r="P47" s="189">
        <f t="shared" si="22"/>
        <v>0</v>
      </c>
      <c r="Q47" s="189">
        <f t="shared" si="22"/>
        <v>0</v>
      </c>
      <c r="R47" s="189">
        <f t="shared" si="22"/>
        <v>0</v>
      </c>
      <c r="S47" s="189">
        <f t="shared" si="22"/>
        <v>0</v>
      </c>
      <c r="T47" s="189">
        <f t="shared" si="22"/>
        <v>0</v>
      </c>
      <c r="U47" s="189">
        <f t="shared" si="22"/>
        <v>0</v>
      </c>
      <c r="V47" s="189">
        <f t="shared" si="22"/>
        <v>0</v>
      </c>
      <c r="W47" s="189">
        <f t="shared" si="22"/>
        <v>0</v>
      </c>
      <c r="X47" s="189">
        <f t="shared" si="22"/>
        <v>0</v>
      </c>
      <c r="Y47" s="189">
        <f t="shared" si="22"/>
        <v>0</v>
      </c>
      <c r="Z47" s="189">
        <f t="shared" si="22"/>
        <v>0</v>
      </c>
      <c r="AA47" s="189">
        <f t="shared" si="22"/>
        <v>0</v>
      </c>
      <c r="AB47" s="189">
        <f t="shared" si="22"/>
        <v>0</v>
      </c>
      <c r="AC47" s="189">
        <f t="shared" si="22"/>
        <v>0</v>
      </c>
      <c r="AD47" s="189">
        <f t="shared" si="22"/>
        <v>0</v>
      </c>
      <c r="AE47" s="189">
        <f t="shared" si="22"/>
        <v>0</v>
      </c>
      <c r="AF47" s="189">
        <f t="shared" si="22"/>
        <v>0</v>
      </c>
      <c r="AG47" s="189">
        <f t="shared" si="22"/>
        <v>0</v>
      </c>
      <c r="AH47" s="189">
        <f t="shared" si="22"/>
        <v>0</v>
      </c>
      <c r="AI47" s="189">
        <f t="shared" si="22"/>
        <v>0</v>
      </c>
      <c r="AJ47" s="189">
        <f t="shared" si="22"/>
        <v>0</v>
      </c>
      <c r="AK47" s="189">
        <f t="shared" si="22"/>
        <v>0</v>
      </c>
      <c r="AL47" s="189">
        <f t="shared" si="22"/>
        <v>0</v>
      </c>
      <c r="AM47" s="189">
        <f t="shared" si="22"/>
        <v>0</v>
      </c>
      <c r="AN47" s="189">
        <f t="shared" si="22"/>
        <v>0</v>
      </c>
      <c r="AO47" s="189">
        <f t="shared" si="22"/>
        <v>0</v>
      </c>
      <c r="AP47" s="189">
        <f t="shared" si="22"/>
        <v>0</v>
      </c>
    </row>
    <row r="48" spans="1:42" x14ac:dyDescent="0.2">
      <c r="A48" s="23" t="s">
        <v>0</v>
      </c>
      <c r="C48" s="194">
        <f t="shared" ref="C48:AP48" si="23">C31*property_tax_rate/100</f>
        <v>0</v>
      </c>
      <c r="D48" s="194">
        <f t="shared" si="23"/>
        <v>0</v>
      </c>
      <c r="E48" s="194">
        <f t="shared" si="23"/>
        <v>0</v>
      </c>
      <c r="F48" s="194">
        <f t="shared" si="23"/>
        <v>0</v>
      </c>
      <c r="G48" s="194">
        <f t="shared" si="23"/>
        <v>0</v>
      </c>
      <c r="H48" s="194">
        <f t="shared" si="23"/>
        <v>0</v>
      </c>
      <c r="I48" s="194">
        <f t="shared" si="23"/>
        <v>0</v>
      </c>
      <c r="J48" s="194">
        <f t="shared" si="23"/>
        <v>0</v>
      </c>
      <c r="K48" s="194">
        <f t="shared" si="23"/>
        <v>0</v>
      </c>
      <c r="L48" s="194">
        <f t="shared" si="23"/>
        <v>0</v>
      </c>
      <c r="M48" s="194">
        <f t="shared" si="23"/>
        <v>0</v>
      </c>
      <c r="N48" s="194">
        <f t="shared" si="23"/>
        <v>0</v>
      </c>
      <c r="O48" s="194">
        <f t="shared" si="23"/>
        <v>0</v>
      </c>
      <c r="P48" s="194">
        <f t="shared" si="23"/>
        <v>0</v>
      </c>
      <c r="Q48" s="194">
        <f t="shared" si="23"/>
        <v>0</v>
      </c>
      <c r="R48" s="194">
        <f t="shared" si="23"/>
        <v>0</v>
      </c>
      <c r="S48" s="194">
        <f t="shared" si="23"/>
        <v>0</v>
      </c>
      <c r="T48" s="194">
        <f t="shared" si="23"/>
        <v>0</v>
      </c>
      <c r="U48" s="194">
        <f t="shared" si="23"/>
        <v>0</v>
      </c>
      <c r="V48" s="194">
        <f t="shared" si="23"/>
        <v>0</v>
      </c>
      <c r="W48" s="194">
        <f t="shared" si="23"/>
        <v>0</v>
      </c>
      <c r="X48" s="194">
        <f t="shared" si="23"/>
        <v>0</v>
      </c>
      <c r="Y48" s="194">
        <f t="shared" si="23"/>
        <v>0</v>
      </c>
      <c r="Z48" s="194">
        <f t="shared" si="23"/>
        <v>0</v>
      </c>
      <c r="AA48" s="194">
        <f t="shared" si="23"/>
        <v>0</v>
      </c>
      <c r="AB48" s="194">
        <f t="shared" si="23"/>
        <v>0</v>
      </c>
      <c r="AC48" s="194">
        <f t="shared" si="23"/>
        <v>0</v>
      </c>
      <c r="AD48" s="194">
        <f t="shared" si="23"/>
        <v>0</v>
      </c>
      <c r="AE48" s="194">
        <f t="shared" si="23"/>
        <v>0</v>
      </c>
      <c r="AF48" s="194">
        <f t="shared" si="23"/>
        <v>0</v>
      </c>
      <c r="AG48" s="194">
        <f t="shared" si="23"/>
        <v>0</v>
      </c>
      <c r="AH48" s="194">
        <f t="shared" si="23"/>
        <v>0</v>
      </c>
      <c r="AI48" s="194">
        <f t="shared" si="23"/>
        <v>0</v>
      </c>
      <c r="AJ48" s="194">
        <f t="shared" si="23"/>
        <v>0</v>
      </c>
      <c r="AK48" s="194">
        <f t="shared" si="23"/>
        <v>0</v>
      </c>
      <c r="AL48" s="194">
        <f t="shared" si="23"/>
        <v>0</v>
      </c>
      <c r="AM48" s="194">
        <f t="shared" si="23"/>
        <v>0</v>
      </c>
      <c r="AN48" s="194">
        <f t="shared" si="23"/>
        <v>0</v>
      </c>
      <c r="AO48" s="194">
        <f t="shared" si="23"/>
        <v>0</v>
      </c>
      <c r="AP48" s="194">
        <f t="shared" si="23"/>
        <v>0</v>
      </c>
    </row>
    <row r="49" spans="1:42" x14ac:dyDescent="0.2">
      <c r="A49" s="23" t="s">
        <v>44</v>
      </c>
      <c r="C49" s="189">
        <f t="shared" ref="C49:AP49" si="24">IF(C$2&lt;=analysis_period,total_installed_cost*insurance_rate/100*(1+inflation_rate/100)^B$2,0)</f>
        <v>0</v>
      </c>
      <c r="D49" s="189">
        <f t="shared" si="24"/>
        <v>0</v>
      </c>
      <c r="E49" s="189">
        <f t="shared" si="24"/>
        <v>0</v>
      </c>
      <c r="F49" s="189">
        <f t="shared" si="24"/>
        <v>0</v>
      </c>
      <c r="G49" s="189">
        <f t="shared" si="24"/>
        <v>0</v>
      </c>
      <c r="H49" s="189">
        <f t="shared" si="24"/>
        <v>0</v>
      </c>
      <c r="I49" s="189">
        <f t="shared" si="24"/>
        <v>0</v>
      </c>
      <c r="J49" s="189">
        <f t="shared" si="24"/>
        <v>0</v>
      </c>
      <c r="K49" s="189">
        <f t="shared" si="24"/>
        <v>0</v>
      </c>
      <c r="L49" s="189">
        <f t="shared" si="24"/>
        <v>0</v>
      </c>
      <c r="M49" s="189">
        <f t="shared" si="24"/>
        <v>0</v>
      </c>
      <c r="N49" s="189">
        <f t="shared" si="24"/>
        <v>0</v>
      </c>
      <c r="O49" s="189">
        <f t="shared" si="24"/>
        <v>0</v>
      </c>
      <c r="P49" s="189">
        <f t="shared" si="24"/>
        <v>0</v>
      </c>
      <c r="Q49" s="189">
        <f t="shared" si="24"/>
        <v>0</v>
      </c>
      <c r="R49" s="189">
        <f t="shared" si="24"/>
        <v>0</v>
      </c>
      <c r="S49" s="189">
        <f t="shared" si="24"/>
        <v>0</v>
      </c>
      <c r="T49" s="189">
        <f t="shared" si="24"/>
        <v>0</v>
      </c>
      <c r="U49" s="189">
        <f t="shared" si="24"/>
        <v>0</v>
      </c>
      <c r="V49" s="189">
        <f t="shared" si="24"/>
        <v>0</v>
      </c>
      <c r="W49" s="189">
        <f t="shared" si="24"/>
        <v>0</v>
      </c>
      <c r="X49" s="189">
        <f t="shared" si="24"/>
        <v>0</v>
      </c>
      <c r="Y49" s="189">
        <f t="shared" si="24"/>
        <v>0</v>
      </c>
      <c r="Z49" s="189">
        <f t="shared" si="24"/>
        <v>0</v>
      </c>
      <c r="AA49" s="189">
        <f t="shared" si="24"/>
        <v>0</v>
      </c>
      <c r="AB49" s="189">
        <f t="shared" si="24"/>
        <v>0</v>
      </c>
      <c r="AC49" s="189">
        <f t="shared" si="24"/>
        <v>0</v>
      </c>
      <c r="AD49" s="189">
        <f t="shared" si="24"/>
        <v>0</v>
      </c>
      <c r="AE49" s="189">
        <f t="shared" si="24"/>
        <v>0</v>
      </c>
      <c r="AF49" s="189">
        <f t="shared" si="24"/>
        <v>0</v>
      </c>
      <c r="AG49" s="189">
        <f t="shared" si="24"/>
        <v>0</v>
      </c>
      <c r="AH49" s="189">
        <f t="shared" si="24"/>
        <v>0</v>
      </c>
      <c r="AI49" s="189">
        <f t="shared" si="24"/>
        <v>0</v>
      </c>
      <c r="AJ49" s="189">
        <f t="shared" si="24"/>
        <v>0</v>
      </c>
      <c r="AK49" s="189">
        <f t="shared" si="24"/>
        <v>0</v>
      </c>
      <c r="AL49" s="189">
        <f t="shared" si="24"/>
        <v>0</v>
      </c>
      <c r="AM49" s="189">
        <f t="shared" si="24"/>
        <v>0</v>
      </c>
      <c r="AN49" s="189">
        <f t="shared" si="24"/>
        <v>0</v>
      </c>
      <c r="AO49" s="189">
        <f t="shared" si="24"/>
        <v>0</v>
      </c>
      <c r="AP49" s="189">
        <f t="shared" si="24"/>
        <v>0</v>
      </c>
    </row>
    <row r="50" spans="1:42" x14ac:dyDescent="0.2">
      <c r="A50" s="43" t="s">
        <v>19</v>
      </c>
      <c r="B50" s="43"/>
      <c r="C50" s="202">
        <f>C35+C39+C43+SUM(C44:C49)</f>
        <v>0</v>
      </c>
      <c r="D50" s="202">
        <f t="shared" ref="D50:AP50" si="25">D35+D39+D43+SUM(D44:D49)</f>
        <v>0</v>
      </c>
      <c r="E50" s="202">
        <f t="shared" si="25"/>
        <v>0</v>
      </c>
      <c r="F50" s="202">
        <f t="shared" si="25"/>
        <v>0</v>
      </c>
      <c r="G50" s="202">
        <f t="shared" si="25"/>
        <v>0</v>
      </c>
      <c r="H50" s="202">
        <f t="shared" si="25"/>
        <v>0</v>
      </c>
      <c r="I50" s="202">
        <f t="shared" si="25"/>
        <v>0</v>
      </c>
      <c r="J50" s="202">
        <f t="shared" si="25"/>
        <v>0</v>
      </c>
      <c r="K50" s="202">
        <f t="shared" si="25"/>
        <v>0</v>
      </c>
      <c r="L50" s="202">
        <f t="shared" si="25"/>
        <v>0</v>
      </c>
      <c r="M50" s="202">
        <f t="shared" si="25"/>
        <v>0</v>
      </c>
      <c r="N50" s="202">
        <f t="shared" si="25"/>
        <v>0</v>
      </c>
      <c r="O50" s="202">
        <f t="shared" si="25"/>
        <v>0</v>
      </c>
      <c r="P50" s="202">
        <f t="shared" si="25"/>
        <v>0</v>
      </c>
      <c r="Q50" s="202">
        <f t="shared" si="25"/>
        <v>0</v>
      </c>
      <c r="R50" s="202">
        <f t="shared" si="25"/>
        <v>0</v>
      </c>
      <c r="S50" s="202">
        <f t="shared" si="25"/>
        <v>0</v>
      </c>
      <c r="T50" s="202">
        <f t="shared" si="25"/>
        <v>0</v>
      </c>
      <c r="U50" s="202">
        <f t="shared" si="25"/>
        <v>0</v>
      </c>
      <c r="V50" s="202">
        <f t="shared" si="25"/>
        <v>0</v>
      </c>
      <c r="W50" s="202">
        <f t="shared" si="25"/>
        <v>0</v>
      </c>
      <c r="X50" s="202">
        <f t="shared" si="25"/>
        <v>0</v>
      </c>
      <c r="Y50" s="202">
        <f t="shared" si="25"/>
        <v>0</v>
      </c>
      <c r="Z50" s="202">
        <f t="shared" si="25"/>
        <v>0</v>
      </c>
      <c r="AA50" s="202">
        <f t="shared" si="25"/>
        <v>0</v>
      </c>
      <c r="AB50" s="202">
        <f t="shared" si="25"/>
        <v>0</v>
      </c>
      <c r="AC50" s="202">
        <f t="shared" si="25"/>
        <v>0</v>
      </c>
      <c r="AD50" s="202">
        <f t="shared" si="25"/>
        <v>0</v>
      </c>
      <c r="AE50" s="202">
        <f t="shared" si="25"/>
        <v>0</v>
      </c>
      <c r="AF50" s="202">
        <f t="shared" si="25"/>
        <v>0</v>
      </c>
      <c r="AG50" s="202">
        <f t="shared" si="25"/>
        <v>0</v>
      </c>
      <c r="AH50" s="202">
        <f t="shared" si="25"/>
        <v>0</v>
      </c>
      <c r="AI50" s="202">
        <f t="shared" si="25"/>
        <v>0</v>
      </c>
      <c r="AJ50" s="202">
        <f t="shared" si="25"/>
        <v>0</v>
      </c>
      <c r="AK50" s="202">
        <f t="shared" si="25"/>
        <v>0</v>
      </c>
      <c r="AL50" s="202">
        <f t="shared" si="25"/>
        <v>0</v>
      </c>
      <c r="AM50" s="202">
        <f t="shared" si="25"/>
        <v>0</v>
      </c>
      <c r="AN50" s="202">
        <f t="shared" si="25"/>
        <v>0</v>
      </c>
      <c r="AO50" s="202">
        <f t="shared" si="25"/>
        <v>0</v>
      </c>
      <c r="AP50" s="202">
        <f t="shared" si="25"/>
        <v>0</v>
      </c>
    </row>
    <row r="52" spans="1:42" x14ac:dyDescent="0.2">
      <c r="A52" s="279" t="s">
        <v>30</v>
      </c>
      <c r="B52" s="43"/>
      <c r="C52" s="202">
        <f t="shared" ref="C52:AP52" si="26">C29-C50</f>
        <v>0</v>
      </c>
      <c r="D52" s="202">
        <f t="shared" si="26"/>
        <v>0</v>
      </c>
      <c r="E52" s="202">
        <f t="shared" si="26"/>
        <v>0</v>
      </c>
      <c r="F52" s="202">
        <f t="shared" si="26"/>
        <v>0</v>
      </c>
      <c r="G52" s="202">
        <f t="shared" si="26"/>
        <v>0</v>
      </c>
      <c r="H52" s="202">
        <f t="shared" si="26"/>
        <v>0</v>
      </c>
      <c r="I52" s="202">
        <f t="shared" si="26"/>
        <v>0</v>
      </c>
      <c r="J52" s="202">
        <f t="shared" si="26"/>
        <v>0</v>
      </c>
      <c r="K52" s="202">
        <f t="shared" si="26"/>
        <v>0</v>
      </c>
      <c r="L52" s="202">
        <f t="shared" si="26"/>
        <v>0</v>
      </c>
      <c r="M52" s="202">
        <f t="shared" si="26"/>
        <v>0</v>
      </c>
      <c r="N52" s="202">
        <f t="shared" si="26"/>
        <v>0</v>
      </c>
      <c r="O52" s="202">
        <f t="shared" si="26"/>
        <v>0</v>
      </c>
      <c r="P52" s="202">
        <f t="shared" si="26"/>
        <v>0</v>
      </c>
      <c r="Q52" s="202">
        <f t="shared" si="26"/>
        <v>0</v>
      </c>
      <c r="R52" s="202">
        <f t="shared" si="26"/>
        <v>0</v>
      </c>
      <c r="S52" s="202">
        <f t="shared" si="26"/>
        <v>0</v>
      </c>
      <c r="T52" s="202">
        <f t="shared" si="26"/>
        <v>0</v>
      </c>
      <c r="U52" s="202">
        <f t="shared" si="26"/>
        <v>0</v>
      </c>
      <c r="V52" s="202">
        <f t="shared" si="26"/>
        <v>0</v>
      </c>
      <c r="W52" s="202">
        <f t="shared" si="26"/>
        <v>0</v>
      </c>
      <c r="X52" s="202">
        <f t="shared" si="26"/>
        <v>0</v>
      </c>
      <c r="Y52" s="202">
        <f t="shared" si="26"/>
        <v>0</v>
      </c>
      <c r="Z52" s="202">
        <f t="shared" si="26"/>
        <v>0</v>
      </c>
      <c r="AA52" s="202">
        <f t="shared" si="26"/>
        <v>0</v>
      </c>
      <c r="AB52" s="202">
        <f t="shared" si="26"/>
        <v>0</v>
      </c>
      <c r="AC52" s="202">
        <f t="shared" si="26"/>
        <v>0</v>
      </c>
      <c r="AD52" s="202">
        <f t="shared" si="26"/>
        <v>0</v>
      </c>
      <c r="AE52" s="202">
        <f t="shared" si="26"/>
        <v>0</v>
      </c>
      <c r="AF52" s="202">
        <f t="shared" si="26"/>
        <v>0</v>
      </c>
      <c r="AG52" s="202">
        <f t="shared" si="26"/>
        <v>0</v>
      </c>
      <c r="AH52" s="202">
        <f t="shared" si="26"/>
        <v>0</v>
      </c>
      <c r="AI52" s="202">
        <f t="shared" si="26"/>
        <v>0</v>
      </c>
      <c r="AJ52" s="202">
        <f t="shared" si="26"/>
        <v>0</v>
      </c>
      <c r="AK52" s="202">
        <f t="shared" si="26"/>
        <v>0</v>
      </c>
      <c r="AL52" s="202">
        <f t="shared" si="26"/>
        <v>0</v>
      </c>
      <c r="AM52" s="202">
        <f t="shared" si="26"/>
        <v>0</v>
      </c>
      <c r="AN52" s="202">
        <f t="shared" si="26"/>
        <v>0</v>
      </c>
      <c r="AO52" s="202">
        <f t="shared" si="26"/>
        <v>0</v>
      </c>
      <c r="AP52" s="202">
        <f t="shared" si="26"/>
        <v>0</v>
      </c>
    </row>
    <row r="53" spans="1:42" x14ac:dyDescent="0.2">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row>
    <row r="54" spans="1:42" x14ac:dyDescent="0.2">
      <c r="A54" s="109" t="s">
        <v>86</v>
      </c>
      <c r="B54" s="8"/>
      <c r="C54" s="287"/>
      <c r="D54" s="287"/>
      <c r="E54" s="287"/>
      <c r="F54" s="287"/>
      <c r="G54" s="287"/>
      <c r="H54" s="287"/>
      <c r="I54" s="287"/>
      <c r="J54" s="287"/>
      <c r="K54" s="287"/>
      <c r="L54" s="287"/>
      <c r="M54" s="287"/>
      <c r="N54" s="287"/>
      <c r="O54" s="287"/>
      <c r="P54" s="287"/>
      <c r="Q54" s="287"/>
      <c r="R54" s="287"/>
      <c r="S54" s="287"/>
      <c r="T54" s="287"/>
      <c r="U54" s="287"/>
      <c r="V54" s="287"/>
      <c r="W54" s="287"/>
      <c r="X54" s="287"/>
      <c r="Y54" s="287"/>
      <c r="Z54" s="287"/>
      <c r="AA54" s="287"/>
      <c r="AB54" s="287"/>
      <c r="AC54" s="287"/>
      <c r="AD54" s="287"/>
      <c r="AE54" s="287"/>
      <c r="AF54" s="287"/>
      <c r="AG54" s="287"/>
      <c r="AH54" s="287"/>
      <c r="AI54" s="287"/>
      <c r="AJ54" s="287"/>
      <c r="AK54" s="287"/>
      <c r="AL54" s="287"/>
      <c r="AM54" s="287"/>
      <c r="AN54" s="287"/>
      <c r="AO54" s="287"/>
      <c r="AP54" s="287"/>
    </row>
    <row r="55" spans="1:42" x14ac:dyDescent="0.2">
      <c r="A55" s="25" t="s">
        <v>261</v>
      </c>
      <c r="B55" s="20"/>
      <c r="C55" s="20"/>
      <c r="D55" s="20"/>
      <c r="E55" s="20"/>
      <c r="F55" s="20"/>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row>
    <row r="56" spans="1:42" x14ac:dyDescent="0.2">
      <c r="A56" s="23" t="s">
        <v>30</v>
      </c>
      <c r="B56" s="194"/>
      <c r="C56" s="194">
        <f>C52</f>
        <v>0</v>
      </c>
      <c r="D56" s="194">
        <f t="shared" ref="D56:AP56" si="27">D52</f>
        <v>0</v>
      </c>
      <c r="E56" s="194">
        <f t="shared" si="27"/>
        <v>0</v>
      </c>
      <c r="F56" s="194">
        <f t="shared" si="27"/>
        <v>0</v>
      </c>
      <c r="G56" s="194">
        <f t="shared" si="27"/>
        <v>0</v>
      </c>
      <c r="H56" s="194">
        <f t="shared" si="27"/>
        <v>0</v>
      </c>
      <c r="I56" s="194">
        <f t="shared" si="27"/>
        <v>0</v>
      </c>
      <c r="J56" s="194">
        <f t="shared" si="27"/>
        <v>0</v>
      </c>
      <c r="K56" s="194">
        <f t="shared" si="27"/>
        <v>0</v>
      </c>
      <c r="L56" s="194">
        <f t="shared" si="27"/>
        <v>0</v>
      </c>
      <c r="M56" s="194">
        <f t="shared" si="27"/>
        <v>0</v>
      </c>
      <c r="N56" s="194">
        <f t="shared" si="27"/>
        <v>0</v>
      </c>
      <c r="O56" s="194">
        <f t="shared" si="27"/>
        <v>0</v>
      </c>
      <c r="P56" s="194">
        <f t="shared" si="27"/>
        <v>0</v>
      </c>
      <c r="Q56" s="194">
        <f t="shared" si="27"/>
        <v>0</v>
      </c>
      <c r="R56" s="194">
        <f t="shared" si="27"/>
        <v>0</v>
      </c>
      <c r="S56" s="194">
        <f t="shared" si="27"/>
        <v>0</v>
      </c>
      <c r="T56" s="194">
        <f t="shared" si="27"/>
        <v>0</v>
      </c>
      <c r="U56" s="194">
        <f t="shared" si="27"/>
        <v>0</v>
      </c>
      <c r="V56" s="194">
        <f t="shared" si="27"/>
        <v>0</v>
      </c>
      <c r="W56" s="194">
        <f t="shared" si="27"/>
        <v>0</v>
      </c>
      <c r="X56" s="194">
        <f t="shared" si="27"/>
        <v>0</v>
      </c>
      <c r="Y56" s="194">
        <f t="shared" si="27"/>
        <v>0</v>
      </c>
      <c r="Z56" s="194">
        <f t="shared" si="27"/>
        <v>0</v>
      </c>
      <c r="AA56" s="194">
        <f t="shared" si="27"/>
        <v>0</v>
      </c>
      <c r="AB56" s="194">
        <f t="shared" si="27"/>
        <v>0</v>
      </c>
      <c r="AC56" s="194">
        <f t="shared" si="27"/>
        <v>0</v>
      </c>
      <c r="AD56" s="194">
        <f t="shared" si="27"/>
        <v>0</v>
      </c>
      <c r="AE56" s="194">
        <f t="shared" si="27"/>
        <v>0</v>
      </c>
      <c r="AF56" s="194">
        <f t="shared" si="27"/>
        <v>0</v>
      </c>
      <c r="AG56" s="194">
        <f t="shared" si="27"/>
        <v>0</v>
      </c>
      <c r="AH56" s="194">
        <f t="shared" si="27"/>
        <v>0</v>
      </c>
      <c r="AI56" s="194">
        <f t="shared" si="27"/>
        <v>0</v>
      </c>
      <c r="AJ56" s="194">
        <f t="shared" si="27"/>
        <v>0</v>
      </c>
      <c r="AK56" s="194">
        <f t="shared" si="27"/>
        <v>0</v>
      </c>
      <c r="AL56" s="194">
        <f t="shared" si="27"/>
        <v>0</v>
      </c>
      <c r="AM56" s="194">
        <f t="shared" si="27"/>
        <v>0</v>
      </c>
      <c r="AN56" s="194">
        <f t="shared" si="27"/>
        <v>0</v>
      </c>
      <c r="AO56" s="194">
        <f t="shared" si="27"/>
        <v>0</v>
      </c>
      <c r="AP56" s="194">
        <f t="shared" si="27"/>
        <v>0</v>
      </c>
    </row>
    <row r="57" spans="1:42" x14ac:dyDescent="0.2">
      <c r="A57" s="23" t="s">
        <v>192</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7" t="str">
        <f>A23</f>
        <v>Federal</v>
      </c>
      <c r="B58" s="136"/>
      <c r="C58" s="194">
        <f t="shared" ref="C58:AP58" si="28">IF(pbi_fed_for_ds="Yes",0,C529)</f>
        <v>0</v>
      </c>
      <c r="D58" s="194">
        <f t="shared" si="28"/>
        <v>0</v>
      </c>
      <c r="E58" s="194">
        <f t="shared" si="28"/>
        <v>0</v>
      </c>
      <c r="F58" s="194">
        <f t="shared" si="28"/>
        <v>0</v>
      </c>
      <c r="G58" s="194">
        <f t="shared" si="28"/>
        <v>0</v>
      </c>
      <c r="H58" s="194">
        <f t="shared" si="28"/>
        <v>0</v>
      </c>
      <c r="I58" s="194">
        <f t="shared" si="28"/>
        <v>0</v>
      </c>
      <c r="J58" s="194">
        <f t="shared" si="28"/>
        <v>0</v>
      </c>
      <c r="K58" s="194">
        <f t="shared" si="28"/>
        <v>0</v>
      </c>
      <c r="L58" s="194">
        <f t="shared" si="28"/>
        <v>0</v>
      </c>
      <c r="M58" s="194">
        <f t="shared" si="28"/>
        <v>0</v>
      </c>
      <c r="N58" s="194">
        <f t="shared" si="28"/>
        <v>0</v>
      </c>
      <c r="O58" s="194">
        <f t="shared" si="28"/>
        <v>0</v>
      </c>
      <c r="P58" s="194">
        <f t="shared" si="28"/>
        <v>0</v>
      </c>
      <c r="Q58" s="194">
        <f t="shared" si="28"/>
        <v>0</v>
      </c>
      <c r="R58" s="194">
        <f t="shared" si="28"/>
        <v>0</v>
      </c>
      <c r="S58" s="194">
        <f t="shared" si="28"/>
        <v>0</v>
      </c>
      <c r="T58" s="194">
        <f t="shared" si="28"/>
        <v>0</v>
      </c>
      <c r="U58" s="194">
        <f t="shared" si="28"/>
        <v>0</v>
      </c>
      <c r="V58" s="194">
        <f t="shared" si="28"/>
        <v>0</v>
      </c>
      <c r="W58" s="194">
        <f t="shared" si="28"/>
        <v>0</v>
      </c>
      <c r="X58" s="194">
        <f t="shared" si="28"/>
        <v>0</v>
      </c>
      <c r="Y58" s="194">
        <f t="shared" si="28"/>
        <v>0</v>
      </c>
      <c r="Z58" s="194">
        <f t="shared" si="28"/>
        <v>0</v>
      </c>
      <c r="AA58" s="194">
        <f t="shared" si="28"/>
        <v>0</v>
      </c>
      <c r="AB58" s="194">
        <f t="shared" si="28"/>
        <v>0</v>
      </c>
      <c r="AC58" s="194">
        <f t="shared" si="28"/>
        <v>0</v>
      </c>
      <c r="AD58" s="194">
        <f t="shared" si="28"/>
        <v>0</v>
      </c>
      <c r="AE58" s="194">
        <f t="shared" si="28"/>
        <v>0</v>
      </c>
      <c r="AF58" s="194">
        <f t="shared" si="28"/>
        <v>0</v>
      </c>
      <c r="AG58" s="194">
        <f t="shared" si="28"/>
        <v>0</v>
      </c>
      <c r="AH58" s="194">
        <f t="shared" si="28"/>
        <v>0</v>
      </c>
      <c r="AI58" s="194">
        <f t="shared" si="28"/>
        <v>0</v>
      </c>
      <c r="AJ58" s="194">
        <f t="shared" si="28"/>
        <v>0</v>
      </c>
      <c r="AK58" s="194">
        <f t="shared" si="28"/>
        <v>0</v>
      </c>
      <c r="AL58" s="194">
        <f t="shared" si="28"/>
        <v>0</v>
      </c>
      <c r="AM58" s="194">
        <f t="shared" si="28"/>
        <v>0</v>
      </c>
      <c r="AN58" s="194">
        <f t="shared" si="28"/>
        <v>0</v>
      </c>
      <c r="AO58" s="194">
        <f t="shared" si="28"/>
        <v>0</v>
      </c>
      <c r="AP58" s="194">
        <f t="shared" si="28"/>
        <v>0</v>
      </c>
    </row>
    <row r="59" spans="1:42" x14ac:dyDescent="0.2">
      <c r="A59" s="27" t="str">
        <f>A24</f>
        <v>State</v>
      </c>
      <c r="B59" s="136"/>
      <c r="C59" s="194">
        <f t="shared" ref="C59:AP59" si="29">IF(pbi_sta_for_ds="Yes",0,C533)</f>
        <v>0</v>
      </c>
      <c r="D59" s="194">
        <f t="shared" si="29"/>
        <v>0</v>
      </c>
      <c r="E59" s="194">
        <f t="shared" si="29"/>
        <v>0</v>
      </c>
      <c r="F59" s="194">
        <f t="shared" si="29"/>
        <v>0</v>
      </c>
      <c r="G59" s="194">
        <f t="shared" si="29"/>
        <v>0</v>
      </c>
      <c r="H59" s="194">
        <f t="shared" si="29"/>
        <v>0</v>
      </c>
      <c r="I59" s="194">
        <f t="shared" si="29"/>
        <v>0</v>
      </c>
      <c r="J59" s="194">
        <f t="shared" si="29"/>
        <v>0</v>
      </c>
      <c r="K59" s="194">
        <f t="shared" si="29"/>
        <v>0</v>
      </c>
      <c r="L59" s="194">
        <f t="shared" si="29"/>
        <v>0</v>
      </c>
      <c r="M59" s="194">
        <f t="shared" si="29"/>
        <v>0</v>
      </c>
      <c r="N59" s="194">
        <f t="shared" si="29"/>
        <v>0</v>
      </c>
      <c r="O59" s="194">
        <f t="shared" si="29"/>
        <v>0</v>
      </c>
      <c r="P59" s="194">
        <f t="shared" si="29"/>
        <v>0</v>
      </c>
      <c r="Q59" s="194">
        <f t="shared" si="29"/>
        <v>0</v>
      </c>
      <c r="R59" s="194">
        <f t="shared" si="29"/>
        <v>0</v>
      </c>
      <c r="S59" s="194">
        <f t="shared" si="29"/>
        <v>0</v>
      </c>
      <c r="T59" s="194">
        <f t="shared" si="29"/>
        <v>0</v>
      </c>
      <c r="U59" s="194">
        <f t="shared" si="29"/>
        <v>0</v>
      </c>
      <c r="V59" s="194">
        <f t="shared" si="29"/>
        <v>0</v>
      </c>
      <c r="W59" s="194">
        <f t="shared" si="29"/>
        <v>0</v>
      </c>
      <c r="X59" s="194">
        <f t="shared" si="29"/>
        <v>0</v>
      </c>
      <c r="Y59" s="194">
        <f t="shared" si="29"/>
        <v>0</v>
      </c>
      <c r="Z59" s="194">
        <f t="shared" si="29"/>
        <v>0</v>
      </c>
      <c r="AA59" s="194">
        <f t="shared" si="29"/>
        <v>0</v>
      </c>
      <c r="AB59" s="194">
        <f t="shared" si="29"/>
        <v>0</v>
      </c>
      <c r="AC59" s="194">
        <f t="shared" si="29"/>
        <v>0</v>
      </c>
      <c r="AD59" s="194">
        <f t="shared" si="29"/>
        <v>0</v>
      </c>
      <c r="AE59" s="194">
        <f t="shared" si="29"/>
        <v>0</v>
      </c>
      <c r="AF59" s="194">
        <f t="shared" si="29"/>
        <v>0</v>
      </c>
      <c r="AG59" s="194">
        <f t="shared" si="29"/>
        <v>0</v>
      </c>
      <c r="AH59" s="194">
        <f t="shared" si="29"/>
        <v>0</v>
      </c>
      <c r="AI59" s="194">
        <f t="shared" si="29"/>
        <v>0</v>
      </c>
      <c r="AJ59" s="194">
        <f t="shared" si="29"/>
        <v>0</v>
      </c>
      <c r="AK59" s="194">
        <f t="shared" si="29"/>
        <v>0</v>
      </c>
      <c r="AL59" s="194">
        <f t="shared" si="29"/>
        <v>0</v>
      </c>
      <c r="AM59" s="194">
        <f t="shared" si="29"/>
        <v>0</v>
      </c>
      <c r="AN59" s="194">
        <f t="shared" si="29"/>
        <v>0</v>
      </c>
      <c r="AO59" s="194">
        <f t="shared" si="29"/>
        <v>0</v>
      </c>
      <c r="AP59" s="194">
        <f t="shared" si="29"/>
        <v>0</v>
      </c>
    </row>
    <row r="60" spans="1:42" x14ac:dyDescent="0.2">
      <c r="A60" s="27" t="str">
        <f>A25</f>
        <v>Utility</v>
      </c>
      <c r="B60" s="136"/>
      <c r="C60" s="194">
        <f t="shared" ref="C60:AP60" si="30">IF(pbi_uti_for_ds="Yes",0,C537)</f>
        <v>0</v>
      </c>
      <c r="D60" s="194">
        <f t="shared" si="30"/>
        <v>0</v>
      </c>
      <c r="E60" s="194">
        <f t="shared" si="30"/>
        <v>0</v>
      </c>
      <c r="F60" s="194">
        <f t="shared" si="30"/>
        <v>0</v>
      </c>
      <c r="G60" s="194">
        <f t="shared" si="30"/>
        <v>0</v>
      </c>
      <c r="H60" s="194">
        <f t="shared" si="30"/>
        <v>0</v>
      </c>
      <c r="I60" s="194">
        <f t="shared" si="30"/>
        <v>0</v>
      </c>
      <c r="J60" s="194">
        <f t="shared" si="30"/>
        <v>0</v>
      </c>
      <c r="K60" s="194">
        <f t="shared" si="30"/>
        <v>0</v>
      </c>
      <c r="L60" s="194">
        <f t="shared" si="30"/>
        <v>0</v>
      </c>
      <c r="M60" s="194">
        <f t="shared" si="30"/>
        <v>0</v>
      </c>
      <c r="N60" s="194">
        <f t="shared" si="30"/>
        <v>0</v>
      </c>
      <c r="O60" s="194">
        <f t="shared" si="30"/>
        <v>0</v>
      </c>
      <c r="P60" s="194">
        <f t="shared" si="30"/>
        <v>0</v>
      </c>
      <c r="Q60" s="194">
        <f t="shared" si="30"/>
        <v>0</v>
      </c>
      <c r="R60" s="194">
        <f t="shared" si="30"/>
        <v>0</v>
      </c>
      <c r="S60" s="194">
        <f t="shared" si="30"/>
        <v>0</v>
      </c>
      <c r="T60" s="194">
        <f t="shared" si="30"/>
        <v>0</v>
      </c>
      <c r="U60" s="194">
        <f t="shared" si="30"/>
        <v>0</v>
      </c>
      <c r="V60" s="194">
        <f t="shared" si="30"/>
        <v>0</v>
      </c>
      <c r="W60" s="194">
        <f t="shared" si="30"/>
        <v>0</v>
      </c>
      <c r="X60" s="194">
        <f t="shared" si="30"/>
        <v>0</v>
      </c>
      <c r="Y60" s="194">
        <f t="shared" si="30"/>
        <v>0</v>
      </c>
      <c r="Z60" s="194">
        <f t="shared" si="30"/>
        <v>0</v>
      </c>
      <c r="AA60" s="194">
        <f t="shared" si="30"/>
        <v>0</v>
      </c>
      <c r="AB60" s="194">
        <f t="shared" si="30"/>
        <v>0</v>
      </c>
      <c r="AC60" s="194">
        <f t="shared" si="30"/>
        <v>0</v>
      </c>
      <c r="AD60" s="194">
        <f t="shared" si="30"/>
        <v>0</v>
      </c>
      <c r="AE60" s="194">
        <f t="shared" si="30"/>
        <v>0</v>
      </c>
      <c r="AF60" s="194">
        <f t="shared" si="30"/>
        <v>0</v>
      </c>
      <c r="AG60" s="194">
        <f t="shared" si="30"/>
        <v>0</v>
      </c>
      <c r="AH60" s="194">
        <f t="shared" si="30"/>
        <v>0</v>
      </c>
      <c r="AI60" s="194">
        <f t="shared" si="30"/>
        <v>0</v>
      </c>
      <c r="AJ60" s="194">
        <f t="shared" si="30"/>
        <v>0</v>
      </c>
      <c r="AK60" s="194">
        <f t="shared" si="30"/>
        <v>0</v>
      </c>
      <c r="AL60" s="194">
        <f t="shared" si="30"/>
        <v>0</v>
      </c>
      <c r="AM60" s="194">
        <f t="shared" si="30"/>
        <v>0</v>
      </c>
      <c r="AN60" s="194">
        <f t="shared" si="30"/>
        <v>0</v>
      </c>
      <c r="AO60" s="194">
        <f t="shared" si="30"/>
        <v>0</v>
      </c>
      <c r="AP60" s="194">
        <f t="shared" si="30"/>
        <v>0</v>
      </c>
    </row>
    <row r="61" spans="1:42" x14ac:dyDescent="0.2">
      <c r="A61" s="27" t="str">
        <f>A26</f>
        <v>Other</v>
      </c>
      <c r="B61" s="143"/>
      <c r="C61" s="195">
        <f t="shared" ref="C61:AP61" si="31">IF(pbi_oth_for_ds="Yes",0,C541)</f>
        <v>0</v>
      </c>
      <c r="D61" s="195">
        <f t="shared" si="31"/>
        <v>0</v>
      </c>
      <c r="E61" s="195">
        <f t="shared" si="31"/>
        <v>0</v>
      </c>
      <c r="F61" s="195">
        <f t="shared" si="31"/>
        <v>0</v>
      </c>
      <c r="G61" s="195">
        <f t="shared" si="31"/>
        <v>0</v>
      </c>
      <c r="H61" s="195">
        <f t="shared" si="31"/>
        <v>0</v>
      </c>
      <c r="I61" s="195">
        <f t="shared" si="31"/>
        <v>0</v>
      </c>
      <c r="J61" s="195">
        <f t="shared" si="31"/>
        <v>0</v>
      </c>
      <c r="K61" s="195">
        <f t="shared" si="31"/>
        <v>0</v>
      </c>
      <c r="L61" s="195">
        <f t="shared" si="31"/>
        <v>0</v>
      </c>
      <c r="M61" s="195">
        <f t="shared" si="31"/>
        <v>0</v>
      </c>
      <c r="N61" s="195">
        <f t="shared" si="31"/>
        <v>0</v>
      </c>
      <c r="O61" s="195">
        <f t="shared" si="31"/>
        <v>0</v>
      </c>
      <c r="P61" s="195">
        <f t="shared" si="31"/>
        <v>0</v>
      </c>
      <c r="Q61" s="195">
        <f t="shared" si="31"/>
        <v>0</v>
      </c>
      <c r="R61" s="195">
        <f t="shared" si="31"/>
        <v>0</v>
      </c>
      <c r="S61" s="195">
        <f t="shared" si="31"/>
        <v>0</v>
      </c>
      <c r="T61" s="195">
        <f t="shared" si="31"/>
        <v>0</v>
      </c>
      <c r="U61" s="195">
        <f t="shared" si="31"/>
        <v>0</v>
      </c>
      <c r="V61" s="195">
        <f t="shared" si="31"/>
        <v>0</v>
      </c>
      <c r="W61" s="195">
        <f t="shared" si="31"/>
        <v>0</v>
      </c>
      <c r="X61" s="195">
        <f t="shared" si="31"/>
        <v>0</v>
      </c>
      <c r="Y61" s="195">
        <f t="shared" si="31"/>
        <v>0</v>
      </c>
      <c r="Z61" s="195">
        <f t="shared" si="31"/>
        <v>0</v>
      </c>
      <c r="AA61" s="195">
        <f t="shared" si="31"/>
        <v>0</v>
      </c>
      <c r="AB61" s="195">
        <f t="shared" si="31"/>
        <v>0</v>
      </c>
      <c r="AC61" s="195">
        <f t="shared" si="31"/>
        <v>0</v>
      </c>
      <c r="AD61" s="195">
        <f t="shared" si="31"/>
        <v>0</v>
      </c>
      <c r="AE61" s="195">
        <f t="shared" si="31"/>
        <v>0</v>
      </c>
      <c r="AF61" s="195">
        <f t="shared" si="31"/>
        <v>0</v>
      </c>
      <c r="AG61" s="195">
        <f t="shared" si="31"/>
        <v>0</v>
      </c>
      <c r="AH61" s="195">
        <f t="shared" si="31"/>
        <v>0</v>
      </c>
      <c r="AI61" s="195">
        <f t="shared" si="31"/>
        <v>0</v>
      </c>
      <c r="AJ61" s="195">
        <f t="shared" si="31"/>
        <v>0</v>
      </c>
      <c r="AK61" s="195">
        <f t="shared" si="31"/>
        <v>0</v>
      </c>
      <c r="AL61" s="195">
        <f t="shared" si="31"/>
        <v>0</v>
      </c>
      <c r="AM61" s="195">
        <f t="shared" si="31"/>
        <v>0</v>
      </c>
      <c r="AN61" s="195">
        <f t="shared" si="31"/>
        <v>0</v>
      </c>
      <c r="AO61" s="195">
        <f t="shared" si="31"/>
        <v>0</v>
      </c>
      <c r="AP61" s="195">
        <f t="shared" si="31"/>
        <v>0</v>
      </c>
    </row>
    <row r="62" spans="1:42" x14ac:dyDescent="0.2">
      <c r="A62" s="27" t="s">
        <v>13</v>
      </c>
      <c r="B62" s="136"/>
      <c r="C62" s="194">
        <f>SUM(C58:C61)</f>
        <v>0</v>
      </c>
      <c r="D62" s="194">
        <f t="shared" ref="D62:AP62" si="32">SUM(D58:D61)</f>
        <v>0</v>
      </c>
      <c r="E62" s="194">
        <f t="shared" si="32"/>
        <v>0</v>
      </c>
      <c r="F62" s="194">
        <f t="shared" si="32"/>
        <v>0</v>
      </c>
      <c r="G62" s="194">
        <f t="shared" si="32"/>
        <v>0</v>
      </c>
      <c r="H62" s="194">
        <f t="shared" si="32"/>
        <v>0</v>
      </c>
      <c r="I62" s="194">
        <f t="shared" si="32"/>
        <v>0</v>
      </c>
      <c r="J62" s="194">
        <f t="shared" si="32"/>
        <v>0</v>
      </c>
      <c r="K62" s="194">
        <f t="shared" si="32"/>
        <v>0</v>
      </c>
      <c r="L62" s="194">
        <f t="shared" si="32"/>
        <v>0</v>
      </c>
      <c r="M62" s="194">
        <f t="shared" si="32"/>
        <v>0</v>
      </c>
      <c r="N62" s="194">
        <f t="shared" si="32"/>
        <v>0</v>
      </c>
      <c r="O62" s="194">
        <f t="shared" si="32"/>
        <v>0</v>
      </c>
      <c r="P62" s="194">
        <f t="shared" si="32"/>
        <v>0</v>
      </c>
      <c r="Q62" s="194">
        <f t="shared" si="32"/>
        <v>0</v>
      </c>
      <c r="R62" s="194">
        <f t="shared" si="32"/>
        <v>0</v>
      </c>
      <c r="S62" s="194">
        <f t="shared" si="32"/>
        <v>0</v>
      </c>
      <c r="T62" s="194">
        <f t="shared" si="32"/>
        <v>0</v>
      </c>
      <c r="U62" s="194">
        <f t="shared" si="32"/>
        <v>0</v>
      </c>
      <c r="V62" s="194">
        <f t="shared" si="32"/>
        <v>0</v>
      </c>
      <c r="W62" s="194">
        <f t="shared" si="32"/>
        <v>0</v>
      </c>
      <c r="X62" s="194">
        <f t="shared" si="32"/>
        <v>0</v>
      </c>
      <c r="Y62" s="194">
        <f t="shared" si="32"/>
        <v>0</v>
      </c>
      <c r="Z62" s="194">
        <f t="shared" si="32"/>
        <v>0</v>
      </c>
      <c r="AA62" s="194">
        <f t="shared" si="32"/>
        <v>0</v>
      </c>
      <c r="AB62" s="194">
        <f t="shared" si="32"/>
        <v>0</v>
      </c>
      <c r="AC62" s="194">
        <f t="shared" si="32"/>
        <v>0</v>
      </c>
      <c r="AD62" s="194">
        <f t="shared" si="32"/>
        <v>0</v>
      </c>
      <c r="AE62" s="194">
        <f t="shared" si="32"/>
        <v>0</v>
      </c>
      <c r="AF62" s="194">
        <f t="shared" si="32"/>
        <v>0</v>
      </c>
      <c r="AG62" s="194">
        <f t="shared" si="32"/>
        <v>0</v>
      </c>
      <c r="AH62" s="194">
        <f t="shared" si="32"/>
        <v>0</v>
      </c>
      <c r="AI62" s="194">
        <f t="shared" si="32"/>
        <v>0</v>
      </c>
      <c r="AJ62" s="194">
        <f t="shared" si="32"/>
        <v>0</v>
      </c>
      <c r="AK62" s="194">
        <f t="shared" si="32"/>
        <v>0</v>
      </c>
      <c r="AL62" s="194">
        <f t="shared" si="32"/>
        <v>0</v>
      </c>
      <c r="AM62" s="194">
        <f t="shared" si="32"/>
        <v>0</v>
      </c>
      <c r="AN62" s="194">
        <f t="shared" si="32"/>
        <v>0</v>
      </c>
      <c r="AO62" s="194">
        <f t="shared" si="32"/>
        <v>0</v>
      </c>
      <c r="AP62" s="194">
        <f t="shared" si="32"/>
        <v>0</v>
      </c>
    </row>
    <row r="63" spans="1:42" x14ac:dyDescent="0.2">
      <c r="A63" s="23" t="s">
        <v>285</v>
      </c>
      <c r="B63" s="194">
        <v>0</v>
      </c>
      <c r="C63" s="194">
        <f t="shared" ref="C63:AP63" si="33">C687</f>
        <v>0</v>
      </c>
      <c r="D63" s="194">
        <f t="shared" si="33"/>
        <v>0</v>
      </c>
      <c r="E63" s="194">
        <f t="shared" si="33"/>
        <v>0</v>
      </c>
      <c r="F63" s="194">
        <f t="shared" si="33"/>
        <v>0</v>
      </c>
      <c r="G63" s="194">
        <f t="shared" si="33"/>
        <v>0</v>
      </c>
      <c r="H63" s="194">
        <f t="shared" si="33"/>
        <v>0</v>
      </c>
      <c r="I63" s="194">
        <f t="shared" si="33"/>
        <v>0</v>
      </c>
      <c r="J63" s="194">
        <f t="shared" si="33"/>
        <v>0</v>
      </c>
      <c r="K63" s="194">
        <f t="shared" si="33"/>
        <v>0</v>
      </c>
      <c r="L63" s="194">
        <f t="shared" si="33"/>
        <v>0</v>
      </c>
      <c r="M63" s="194">
        <f t="shared" si="33"/>
        <v>0</v>
      </c>
      <c r="N63" s="194">
        <f t="shared" si="33"/>
        <v>0</v>
      </c>
      <c r="O63" s="194">
        <f t="shared" si="33"/>
        <v>0</v>
      </c>
      <c r="P63" s="194">
        <f t="shared" si="33"/>
        <v>0</v>
      </c>
      <c r="Q63" s="194">
        <f t="shared" si="33"/>
        <v>0</v>
      </c>
      <c r="R63" s="194">
        <f t="shared" si="33"/>
        <v>0</v>
      </c>
      <c r="S63" s="194">
        <f t="shared" si="33"/>
        <v>0</v>
      </c>
      <c r="T63" s="194">
        <f t="shared" si="33"/>
        <v>0</v>
      </c>
      <c r="U63" s="194">
        <f t="shared" si="33"/>
        <v>0</v>
      </c>
      <c r="V63" s="194">
        <f t="shared" si="33"/>
        <v>0</v>
      </c>
      <c r="W63" s="194">
        <f t="shared" si="33"/>
        <v>0</v>
      </c>
      <c r="X63" s="194">
        <f t="shared" si="33"/>
        <v>0</v>
      </c>
      <c r="Y63" s="194">
        <f t="shared" si="33"/>
        <v>0</v>
      </c>
      <c r="Z63" s="194">
        <f t="shared" si="33"/>
        <v>0</v>
      </c>
      <c r="AA63" s="194">
        <f t="shared" si="33"/>
        <v>0</v>
      </c>
      <c r="AB63" s="194">
        <f t="shared" si="33"/>
        <v>0</v>
      </c>
      <c r="AC63" s="194">
        <f t="shared" si="33"/>
        <v>0</v>
      </c>
      <c r="AD63" s="194">
        <f t="shared" si="33"/>
        <v>0</v>
      </c>
      <c r="AE63" s="194">
        <f t="shared" si="33"/>
        <v>0</v>
      </c>
      <c r="AF63" s="194">
        <f t="shared" si="33"/>
        <v>0</v>
      </c>
      <c r="AG63" s="194">
        <f t="shared" si="33"/>
        <v>0</v>
      </c>
      <c r="AH63" s="194">
        <f t="shared" si="33"/>
        <v>0</v>
      </c>
      <c r="AI63" s="194">
        <f t="shared" si="33"/>
        <v>0</v>
      </c>
      <c r="AJ63" s="194">
        <f t="shared" si="33"/>
        <v>0</v>
      </c>
      <c r="AK63" s="194">
        <f t="shared" si="33"/>
        <v>0</v>
      </c>
      <c r="AL63" s="194">
        <f t="shared" si="33"/>
        <v>0</v>
      </c>
      <c r="AM63" s="194">
        <f t="shared" si="33"/>
        <v>0</v>
      </c>
      <c r="AN63" s="194">
        <f t="shared" si="33"/>
        <v>0</v>
      </c>
      <c r="AO63" s="194">
        <f t="shared" si="33"/>
        <v>0</v>
      </c>
      <c r="AP63" s="194">
        <f t="shared" si="33"/>
        <v>0</v>
      </c>
    </row>
    <row r="64" spans="1:42" x14ac:dyDescent="0.2">
      <c r="A64" s="23" t="s">
        <v>286</v>
      </c>
      <c r="B64" s="195">
        <v>0</v>
      </c>
      <c r="C64" s="195">
        <f t="shared" ref="C64:AP64" si="34">-C548</f>
        <v>0</v>
      </c>
      <c r="D64" s="195">
        <f t="shared" si="34"/>
        <v>0</v>
      </c>
      <c r="E64" s="195">
        <f t="shared" si="34"/>
        <v>0</v>
      </c>
      <c r="F64" s="195">
        <f t="shared" si="34"/>
        <v>0</v>
      </c>
      <c r="G64" s="195">
        <f t="shared" si="34"/>
        <v>0</v>
      </c>
      <c r="H64" s="195">
        <f t="shared" si="34"/>
        <v>0</v>
      </c>
      <c r="I64" s="195">
        <f t="shared" si="34"/>
        <v>0</v>
      </c>
      <c r="J64" s="195">
        <f t="shared" si="34"/>
        <v>0</v>
      </c>
      <c r="K64" s="195">
        <f t="shared" si="34"/>
        <v>0</v>
      </c>
      <c r="L64" s="195">
        <f t="shared" si="34"/>
        <v>0</v>
      </c>
      <c r="M64" s="195">
        <f t="shared" si="34"/>
        <v>0</v>
      </c>
      <c r="N64" s="195">
        <f t="shared" si="34"/>
        <v>0</v>
      </c>
      <c r="O64" s="195">
        <f t="shared" si="34"/>
        <v>0</v>
      </c>
      <c r="P64" s="195">
        <f t="shared" si="34"/>
        <v>0</v>
      </c>
      <c r="Q64" s="195">
        <f t="shared" si="34"/>
        <v>0</v>
      </c>
      <c r="R64" s="195">
        <f t="shared" si="34"/>
        <v>0</v>
      </c>
      <c r="S64" s="195">
        <f t="shared" si="34"/>
        <v>0</v>
      </c>
      <c r="T64" s="195">
        <f t="shared" si="34"/>
        <v>0</v>
      </c>
      <c r="U64" s="195">
        <f t="shared" si="34"/>
        <v>0</v>
      </c>
      <c r="V64" s="195">
        <f t="shared" si="34"/>
        <v>0</v>
      </c>
      <c r="W64" s="195">
        <f t="shared" si="34"/>
        <v>0</v>
      </c>
      <c r="X64" s="195">
        <f t="shared" si="34"/>
        <v>0</v>
      </c>
      <c r="Y64" s="195">
        <f t="shared" si="34"/>
        <v>0</v>
      </c>
      <c r="Z64" s="195">
        <f t="shared" si="34"/>
        <v>0</v>
      </c>
      <c r="AA64" s="195">
        <f t="shared" si="34"/>
        <v>0</v>
      </c>
      <c r="AB64" s="195">
        <f t="shared" si="34"/>
        <v>0</v>
      </c>
      <c r="AC64" s="195">
        <f t="shared" si="34"/>
        <v>0</v>
      </c>
      <c r="AD64" s="195">
        <f t="shared" si="34"/>
        <v>0</v>
      </c>
      <c r="AE64" s="195">
        <f t="shared" si="34"/>
        <v>0</v>
      </c>
      <c r="AF64" s="195">
        <f t="shared" si="34"/>
        <v>0</v>
      </c>
      <c r="AG64" s="195">
        <f t="shared" si="34"/>
        <v>0</v>
      </c>
      <c r="AH64" s="195">
        <f t="shared" si="34"/>
        <v>0</v>
      </c>
      <c r="AI64" s="195">
        <f t="shared" si="34"/>
        <v>0</v>
      </c>
      <c r="AJ64" s="195">
        <f t="shared" si="34"/>
        <v>0</v>
      </c>
      <c r="AK64" s="195">
        <f t="shared" si="34"/>
        <v>0</v>
      </c>
      <c r="AL64" s="195">
        <f t="shared" si="34"/>
        <v>0</v>
      </c>
      <c r="AM64" s="195">
        <f t="shared" si="34"/>
        <v>0</v>
      </c>
      <c r="AN64" s="195">
        <f t="shared" si="34"/>
        <v>0</v>
      </c>
      <c r="AO64" s="195">
        <f t="shared" si="34"/>
        <v>0</v>
      </c>
      <c r="AP64" s="195">
        <f t="shared" si="34"/>
        <v>0</v>
      </c>
    </row>
    <row r="65" spans="1:42" x14ac:dyDescent="0.2">
      <c r="A65" s="276" t="s">
        <v>13</v>
      </c>
      <c r="B65" s="202">
        <f>B56+B62+B63+B64</f>
        <v>0</v>
      </c>
      <c r="C65" s="202">
        <f>C56+C62+C63+C64</f>
        <v>0</v>
      </c>
      <c r="D65" s="202">
        <f t="shared" ref="D65:AP65" si="35">D56+D62+D63+D64</f>
        <v>0</v>
      </c>
      <c r="E65" s="202">
        <f t="shared" si="35"/>
        <v>0</v>
      </c>
      <c r="F65" s="202">
        <f t="shared" si="35"/>
        <v>0</v>
      </c>
      <c r="G65" s="202">
        <f t="shared" si="35"/>
        <v>0</v>
      </c>
      <c r="H65" s="202">
        <f t="shared" si="35"/>
        <v>0</v>
      </c>
      <c r="I65" s="202">
        <f t="shared" si="35"/>
        <v>0</v>
      </c>
      <c r="J65" s="202">
        <f t="shared" si="35"/>
        <v>0</v>
      </c>
      <c r="K65" s="202">
        <f t="shared" si="35"/>
        <v>0</v>
      </c>
      <c r="L65" s="202">
        <f t="shared" si="35"/>
        <v>0</v>
      </c>
      <c r="M65" s="202">
        <f t="shared" si="35"/>
        <v>0</v>
      </c>
      <c r="N65" s="202">
        <f t="shared" si="35"/>
        <v>0</v>
      </c>
      <c r="O65" s="202">
        <f t="shared" si="35"/>
        <v>0</v>
      </c>
      <c r="P65" s="202">
        <f t="shared" si="35"/>
        <v>0</v>
      </c>
      <c r="Q65" s="202">
        <f t="shared" si="35"/>
        <v>0</v>
      </c>
      <c r="R65" s="202">
        <f t="shared" si="35"/>
        <v>0</v>
      </c>
      <c r="S65" s="202">
        <f t="shared" si="35"/>
        <v>0</v>
      </c>
      <c r="T65" s="202">
        <f t="shared" si="35"/>
        <v>0</v>
      </c>
      <c r="U65" s="202">
        <f t="shared" si="35"/>
        <v>0</v>
      </c>
      <c r="V65" s="202">
        <f t="shared" si="35"/>
        <v>0</v>
      </c>
      <c r="W65" s="202">
        <f t="shared" si="35"/>
        <v>0</v>
      </c>
      <c r="X65" s="202">
        <f t="shared" si="35"/>
        <v>0</v>
      </c>
      <c r="Y65" s="202">
        <f t="shared" si="35"/>
        <v>0</v>
      </c>
      <c r="Z65" s="202">
        <f t="shared" si="35"/>
        <v>0</v>
      </c>
      <c r="AA65" s="202">
        <f t="shared" si="35"/>
        <v>0</v>
      </c>
      <c r="AB65" s="202">
        <f t="shared" si="35"/>
        <v>0</v>
      </c>
      <c r="AC65" s="202">
        <f t="shared" si="35"/>
        <v>0</v>
      </c>
      <c r="AD65" s="202">
        <f t="shared" si="35"/>
        <v>0</v>
      </c>
      <c r="AE65" s="202">
        <f t="shared" si="35"/>
        <v>0</v>
      </c>
      <c r="AF65" s="202">
        <f t="shared" si="35"/>
        <v>0</v>
      </c>
      <c r="AG65" s="202">
        <f t="shared" si="35"/>
        <v>0</v>
      </c>
      <c r="AH65" s="202">
        <f t="shared" si="35"/>
        <v>0</v>
      </c>
      <c r="AI65" s="202">
        <f t="shared" si="35"/>
        <v>0</v>
      </c>
      <c r="AJ65" s="202">
        <f t="shared" si="35"/>
        <v>0</v>
      </c>
      <c r="AK65" s="202">
        <f t="shared" si="35"/>
        <v>0</v>
      </c>
      <c r="AL65" s="202">
        <f t="shared" si="35"/>
        <v>0</v>
      </c>
      <c r="AM65" s="202">
        <f t="shared" si="35"/>
        <v>0</v>
      </c>
      <c r="AN65" s="202">
        <f t="shared" si="35"/>
        <v>0</v>
      </c>
      <c r="AO65" s="202">
        <f t="shared" si="35"/>
        <v>0</v>
      </c>
      <c r="AP65" s="202">
        <f t="shared" si="35"/>
        <v>0</v>
      </c>
    </row>
    <row r="66" spans="1:42" x14ac:dyDescent="0.2">
      <c r="A66" s="23"/>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5" t="s">
        <v>72</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4" t="s">
        <v>198</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199</v>
      </c>
      <c r="B69" s="189">
        <f>-total_installed_cost</f>
        <v>0</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274</v>
      </c>
      <c r="B70" s="189">
        <f>-(cost_debt_closing)</f>
        <v>0</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
        <v>275</v>
      </c>
      <c r="B71" s="189">
        <f>-CostDebtUpfront</f>
        <v>0</v>
      </c>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276</v>
      </c>
      <c r="B72" s="189">
        <f>-cost_other_financing</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200</v>
      </c>
      <c r="B73" s="189">
        <f>-Inputs!I86</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281</v>
      </c>
      <c r="B74" s="189">
        <f>C510+C516</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282</v>
      </c>
      <c r="B75" s="195">
        <f>C523</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210</v>
      </c>
      <c r="B76" s="194">
        <f>SUM(B69:B75)</f>
        <v>0</v>
      </c>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194"/>
      <c r="AK76" s="194"/>
      <c r="AL76" s="194"/>
      <c r="AM76" s="194"/>
      <c r="AN76" s="194"/>
      <c r="AO76" s="194"/>
      <c r="AP76" s="194"/>
    </row>
    <row r="77" spans="1:42" x14ac:dyDescent="0.2">
      <c r="A77" s="23" t="s">
        <v>201</v>
      </c>
      <c r="B77" s="19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313</v>
      </c>
      <c r="B78" s="194">
        <f>-B573-B574</f>
        <v>0</v>
      </c>
      <c r="C78" s="194">
        <f t="shared" ref="C78:AP78" si="36">-C573-C574</f>
        <v>0</v>
      </c>
      <c r="D78" s="194">
        <f t="shared" si="36"/>
        <v>0</v>
      </c>
      <c r="E78" s="194">
        <f t="shared" si="36"/>
        <v>0</v>
      </c>
      <c r="F78" s="194">
        <f t="shared" si="36"/>
        <v>0</v>
      </c>
      <c r="G78" s="194">
        <f t="shared" si="36"/>
        <v>0</v>
      </c>
      <c r="H78" s="194">
        <f t="shared" si="36"/>
        <v>0</v>
      </c>
      <c r="I78" s="194">
        <f t="shared" si="36"/>
        <v>0</v>
      </c>
      <c r="J78" s="194">
        <f t="shared" si="36"/>
        <v>0</v>
      </c>
      <c r="K78" s="194">
        <f t="shared" si="36"/>
        <v>0</v>
      </c>
      <c r="L78" s="194">
        <f t="shared" si="36"/>
        <v>0</v>
      </c>
      <c r="M78" s="194">
        <f t="shared" si="36"/>
        <v>0</v>
      </c>
      <c r="N78" s="194">
        <f t="shared" si="36"/>
        <v>0</v>
      </c>
      <c r="O78" s="194">
        <f t="shared" si="36"/>
        <v>0</v>
      </c>
      <c r="P78" s="194">
        <f t="shared" si="36"/>
        <v>0</v>
      </c>
      <c r="Q78" s="194">
        <f t="shared" si="36"/>
        <v>0</v>
      </c>
      <c r="R78" s="194">
        <f t="shared" si="36"/>
        <v>0</v>
      </c>
      <c r="S78" s="194">
        <f t="shared" si="36"/>
        <v>0</v>
      </c>
      <c r="T78" s="194">
        <f t="shared" si="36"/>
        <v>0</v>
      </c>
      <c r="U78" s="194">
        <f t="shared" si="36"/>
        <v>0</v>
      </c>
      <c r="V78" s="194">
        <f t="shared" si="36"/>
        <v>0</v>
      </c>
      <c r="W78" s="194">
        <f t="shared" si="36"/>
        <v>0</v>
      </c>
      <c r="X78" s="194">
        <f t="shared" si="36"/>
        <v>0</v>
      </c>
      <c r="Y78" s="194">
        <f t="shared" si="36"/>
        <v>0</v>
      </c>
      <c r="Z78" s="194">
        <f t="shared" si="36"/>
        <v>0</v>
      </c>
      <c r="AA78" s="194">
        <f t="shared" si="36"/>
        <v>0</v>
      </c>
      <c r="AB78" s="194">
        <f t="shared" si="36"/>
        <v>0</v>
      </c>
      <c r="AC78" s="194">
        <f t="shared" si="36"/>
        <v>0</v>
      </c>
      <c r="AD78" s="194">
        <f t="shared" si="36"/>
        <v>0</v>
      </c>
      <c r="AE78" s="194">
        <f t="shared" si="36"/>
        <v>0</v>
      </c>
      <c r="AF78" s="194">
        <f t="shared" si="36"/>
        <v>0</v>
      </c>
      <c r="AG78" s="194">
        <f t="shared" si="36"/>
        <v>0</v>
      </c>
      <c r="AH78" s="194">
        <f t="shared" si="36"/>
        <v>0</v>
      </c>
      <c r="AI78" s="194">
        <f t="shared" si="36"/>
        <v>0</v>
      </c>
      <c r="AJ78" s="194">
        <f t="shared" si="36"/>
        <v>0</v>
      </c>
      <c r="AK78" s="194">
        <f t="shared" si="36"/>
        <v>0</v>
      </c>
      <c r="AL78" s="194">
        <f t="shared" si="36"/>
        <v>0</v>
      </c>
      <c r="AM78" s="194">
        <f t="shared" si="36"/>
        <v>0</v>
      </c>
      <c r="AN78" s="194">
        <f t="shared" si="36"/>
        <v>0</v>
      </c>
      <c r="AO78" s="194">
        <f t="shared" si="36"/>
        <v>0</v>
      </c>
      <c r="AP78" s="194">
        <f t="shared" si="36"/>
        <v>0</v>
      </c>
    </row>
    <row r="79" spans="1:42" x14ac:dyDescent="0.2">
      <c r="A79" s="27" t="s">
        <v>312</v>
      </c>
      <c r="B79" s="194">
        <f t="shared" ref="B79:AP79" si="37">-B579-B580</f>
        <v>0</v>
      </c>
      <c r="C79" s="194">
        <f t="shared" si="37"/>
        <v>0</v>
      </c>
      <c r="D79" s="194">
        <f t="shared" si="37"/>
        <v>0</v>
      </c>
      <c r="E79" s="194">
        <f t="shared" si="37"/>
        <v>0</v>
      </c>
      <c r="F79" s="194">
        <f t="shared" si="37"/>
        <v>0</v>
      </c>
      <c r="G79" s="194">
        <f t="shared" si="37"/>
        <v>0</v>
      </c>
      <c r="H79" s="194">
        <f t="shared" si="37"/>
        <v>0</v>
      </c>
      <c r="I79" s="194">
        <f t="shared" si="37"/>
        <v>0</v>
      </c>
      <c r="J79" s="194">
        <f t="shared" si="37"/>
        <v>0</v>
      </c>
      <c r="K79" s="194">
        <f t="shared" si="37"/>
        <v>0</v>
      </c>
      <c r="L79" s="194">
        <f t="shared" si="37"/>
        <v>0</v>
      </c>
      <c r="M79" s="194">
        <f t="shared" si="37"/>
        <v>0</v>
      </c>
      <c r="N79" s="194">
        <f t="shared" si="37"/>
        <v>0</v>
      </c>
      <c r="O79" s="194">
        <f t="shared" si="37"/>
        <v>0</v>
      </c>
      <c r="P79" s="194">
        <f t="shared" si="37"/>
        <v>0</v>
      </c>
      <c r="Q79" s="194">
        <f t="shared" si="37"/>
        <v>0</v>
      </c>
      <c r="R79" s="194">
        <f t="shared" si="37"/>
        <v>0</v>
      </c>
      <c r="S79" s="194">
        <f t="shared" si="37"/>
        <v>0</v>
      </c>
      <c r="T79" s="194">
        <f t="shared" si="37"/>
        <v>0</v>
      </c>
      <c r="U79" s="194">
        <f t="shared" si="37"/>
        <v>0</v>
      </c>
      <c r="V79" s="194">
        <f t="shared" si="37"/>
        <v>0</v>
      </c>
      <c r="W79" s="194">
        <f t="shared" si="37"/>
        <v>0</v>
      </c>
      <c r="X79" s="194">
        <f t="shared" si="37"/>
        <v>0</v>
      </c>
      <c r="Y79" s="194">
        <f t="shared" si="37"/>
        <v>0</v>
      </c>
      <c r="Z79" s="194">
        <f t="shared" si="37"/>
        <v>0</v>
      </c>
      <c r="AA79" s="194">
        <f t="shared" si="37"/>
        <v>0</v>
      </c>
      <c r="AB79" s="194">
        <f t="shared" si="37"/>
        <v>0</v>
      </c>
      <c r="AC79" s="194">
        <f t="shared" si="37"/>
        <v>0</v>
      </c>
      <c r="AD79" s="194">
        <f t="shared" si="37"/>
        <v>0</v>
      </c>
      <c r="AE79" s="194">
        <f t="shared" si="37"/>
        <v>0</v>
      </c>
      <c r="AF79" s="194">
        <f t="shared" si="37"/>
        <v>0</v>
      </c>
      <c r="AG79" s="194">
        <f t="shared" si="37"/>
        <v>0</v>
      </c>
      <c r="AH79" s="194">
        <f t="shared" si="37"/>
        <v>0</v>
      </c>
      <c r="AI79" s="194">
        <f t="shared" si="37"/>
        <v>0</v>
      </c>
      <c r="AJ79" s="194">
        <f t="shared" si="37"/>
        <v>0</v>
      </c>
      <c r="AK79" s="194">
        <f t="shared" si="37"/>
        <v>0</v>
      </c>
      <c r="AL79" s="194">
        <f t="shared" si="37"/>
        <v>0</v>
      </c>
      <c r="AM79" s="194">
        <f t="shared" si="37"/>
        <v>0</v>
      </c>
      <c r="AN79" s="194">
        <f t="shared" si="37"/>
        <v>0</v>
      </c>
      <c r="AO79" s="194">
        <f t="shared" si="37"/>
        <v>0</v>
      </c>
      <c r="AP79" s="194">
        <f t="shared" si="37"/>
        <v>0</v>
      </c>
    </row>
    <row r="80" spans="1:42" x14ac:dyDescent="0.2">
      <c r="A80" s="376" t="s">
        <v>324</v>
      </c>
      <c r="B80" s="378">
        <f>-B585-B586</f>
        <v>0</v>
      </c>
      <c r="C80" s="378">
        <f t="shared" ref="C80:AP80" si="38">-C585-C586</f>
        <v>0</v>
      </c>
      <c r="D80" s="378">
        <f t="shared" si="38"/>
        <v>0</v>
      </c>
      <c r="E80" s="378">
        <f t="shared" si="38"/>
        <v>0</v>
      </c>
      <c r="F80" s="378">
        <f t="shared" si="38"/>
        <v>0</v>
      </c>
      <c r="G80" s="378">
        <f t="shared" si="38"/>
        <v>0</v>
      </c>
      <c r="H80" s="378">
        <f t="shared" si="38"/>
        <v>0</v>
      </c>
      <c r="I80" s="378">
        <f t="shared" si="38"/>
        <v>0</v>
      </c>
      <c r="J80" s="378">
        <f t="shared" si="38"/>
        <v>0</v>
      </c>
      <c r="K80" s="378">
        <f t="shared" si="38"/>
        <v>0</v>
      </c>
      <c r="L80" s="378">
        <f t="shared" si="38"/>
        <v>0</v>
      </c>
      <c r="M80" s="378">
        <f t="shared" si="38"/>
        <v>0</v>
      </c>
      <c r="N80" s="378">
        <f t="shared" si="38"/>
        <v>0</v>
      </c>
      <c r="O80" s="378">
        <f t="shared" si="38"/>
        <v>0</v>
      </c>
      <c r="P80" s="378">
        <f t="shared" si="38"/>
        <v>0</v>
      </c>
      <c r="Q80" s="378">
        <f t="shared" si="38"/>
        <v>0</v>
      </c>
      <c r="R80" s="378">
        <f t="shared" si="38"/>
        <v>0</v>
      </c>
      <c r="S80" s="378">
        <f t="shared" si="38"/>
        <v>0</v>
      </c>
      <c r="T80" s="378">
        <f t="shared" si="38"/>
        <v>0</v>
      </c>
      <c r="U80" s="378">
        <f t="shared" si="38"/>
        <v>0</v>
      </c>
      <c r="V80" s="378">
        <f t="shared" si="38"/>
        <v>0</v>
      </c>
      <c r="W80" s="378">
        <f t="shared" si="38"/>
        <v>0</v>
      </c>
      <c r="X80" s="378">
        <f t="shared" si="38"/>
        <v>0</v>
      </c>
      <c r="Y80" s="378">
        <f t="shared" si="38"/>
        <v>0</v>
      </c>
      <c r="Z80" s="378">
        <f t="shared" si="38"/>
        <v>0</v>
      </c>
      <c r="AA80" s="378">
        <f t="shared" si="38"/>
        <v>0</v>
      </c>
      <c r="AB80" s="378">
        <f t="shared" si="38"/>
        <v>0</v>
      </c>
      <c r="AC80" s="378">
        <f t="shared" si="38"/>
        <v>0</v>
      </c>
      <c r="AD80" s="378">
        <f t="shared" si="38"/>
        <v>0</v>
      </c>
      <c r="AE80" s="378">
        <f t="shared" si="38"/>
        <v>0</v>
      </c>
      <c r="AF80" s="378">
        <f t="shared" si="38"/>
        <v>0</v>
      </c>
      <c r="AG80" s="378">
        <f t="shared" si="38"/>
        <v>0</v>
      </c>
      <c r="AH80" s="378">
        <f t="shared" si="38"/>
        <v>0</v>
      </c>
      <c r="AI80" s="378">
        <f t="shared" si="38"/>
        <v>0</v>
      </c>
      <c r="AJ80" s="378">
        <f t="shared" si="38"/>
        <v>0</v>
      </c>
      <c r="AK80" s="378">
        <f t="shared" si="38"/>
        <v>0</v>
      </c>
      <c r="AL80" s="378">
        <f t="shared" si="38"/>
        <v>0</v>
      </c>
      <c r="AM80" s="378">
        <f t="shared" si="38"/>
        <v>0</v>
      </c>
      <c r="AN80" s="378">
        <f t="shared" si="38"/>
        <v>0</v>
      </c>
      <c r="AO80" s="378">
        <f t="shared" si="38"/>
        <v>0</v>
      </c>
      <c r="AP80" s="378">
        <f t="shared" si="38"/>
        <v>0</v>
      </c>
    </row>
    <row r="81" spans="1:42" x14ac:dyDescent="0.2">
      <c r="A81" s="27" t="s">
        <v>325</v>
      </c>
      <c r="B81" s="189">
        <f>-B591-B592</f>
        <v>0</v>
      </c>
      <c r="C81" s="189">
        <f t="shared" ref="C81:AP81" si="39">-C591-C592</f>
        <v>0</v>
      </c>
      <c r="D81" s="189">
        <f t="shared" si="39"/>
        <v>0</v>
      </c>
      <c r="E81" s="189">
        <f t="shared" si="39"/>
        <v>0</v>
      </c>
      <c r="F81" s="189">
        <f t="shared" si="39"/>
        <v>0</v>
      </c>
      <c r="G81" s="189">
        <f t="shared" si="39"/>
        <v>0</v>
      </c>
      <c r="H81" s="189">
        <f t="shared" si="39"/>
        <v>0</v>
      </c>
      <c r="I81" s="189">
        <f t="shared" si="39"/>
        <v>0</v>
      </c>
      <c r="J81" s="189">
        <f t="shared" si="39"/>
        <v>0</v>
      </c>
      <c r="K81" s="189">
        <f t="shared" si="39"/>
        <v>0</v>
      </c>
      <c r="L81" s="189">
        <f t="shared" si="39"/>
        <v>0</v>
      </c>
      <c r="M81" s="189">
        <f t="shared" si="39"/>
        <v>0</v>
      </c>
      <c r="N81" s="189">
        <f t="shared" si="39"/>
        <v>0</v>
      </c>
      <c r="O81" s="189">
        <f t="shared" si="39"/>
        <v>0</v>
      </c>
      <c r="P81" s="189">
        <f t="shared" si="39"/>
        <v>0</v>
      </c>
      <c r="Q81" s="189">
        <f t="shared" si="39"/>
        <v>0</v>
      </c>
      <c r="R81" s="189">
        <f t="shared" si="39"/>
        <v>0</v>
      </c>
      <c r="S81" s="189">
        <f t="shared" si="39"/>
        <v>0</v>
      </c>
      <c r="T81" s="189">
        <f t="shared" si="39"/>
        <v>0</v>
      </c>
      <c r="U81" s="189">
        <f t="shared" si="39"/>
        <v>0</v>
      </c>
      <c r="V81" s="189">
        <f t="shared" si="39"/>
        <v>0</v>
      </c>
      <c r="W81" s="189">
        <f t="shared" si="39"/>
        <v>0</v>
      </c>
      <c r="X81" s="189">
        <f t="shared" si="39"/>
        <v>0</v>
      </c>
      <c r="Y81" s="189">
        <f t="shared" si="39"/>
        <v>0</v>
      </c>
      <c r="Z81" s="189">
        <f t="shared" si="39"/>
        <v>0</v>
      </c>
      <c r="AA81" s="189">
        <f t="shared" si="39"/>
        <v>0</v>
      </c>
      <c r="AB81" s="189">
        <f t="shared" si="39"/>
        <v>0</v>
      </c>
      <c r="AC81" s="189">
        <f t="shared" si="39"/>
        <v>0</v>
      </c>
      <c r="AD81" s="189">
        <f t="shared" si="39"/>
        <v>0</v>
      </c>
      <c r="AE81" s="189">
        <f t="shared" si="39"/>
        <v>0</v>
      </c>
      <c r="AF81" s="189">
        <f t="shared" si="39"/>
        <v>0</v>
      </c>
      <c r="AG81" s="189">
        <f t="shared" si="39"/>
        <v>0</v>
      </c>
      <c r="AH81" s="189">
        <f t="shared" si="39"/>
        <v>0</v>
      </c>
      <c r="AI81" s="189">
        <f t="shared" si="39"/>
        <v>0</v>
      </c>
      <c r="AJ81" s="189">
        <f t="shared" si="39"/>
        <v>0</v>
      </c>
      <c r="AK81" s="189">
        <f t="shared" si="39"/>
        <v>0</v>
      </c>
      <c r="AL81" s="189">
        <f t="shared" si="39"/>
        <v>0</v>
      </c>
      <c r="AM81" s="189">
        <f t="shared" si="39"/>
        <v>0</v>
      </c>
      <c r="AN81" s="189">
        <f t="shared" si="39"/>
        <v>0</v>
      </c>
      <c r="AO81" s="189">
        <f t="shared" si="39"/>
        <v>0</v>
      </c>
      <c r="AP81" s="189">
        <f t="shared" si="39"/>
        <v>0</v>
      </c>
    </row>
    <row r="82" spans="1:42" x14ac:dyDescent="0.2">
      <c r="A82" s="27" t="s">
        <v>326</v>
      </c>
      <c r="B82" s="189">
        <f>-B623-B624</f>
        <v>0</v>
      </c>
      <c r="C82" s="189">
        <f t="shared" ref="C82:AP82" si="40">-C623-C624</f>
        <v>0</v>
      </c>
      <c r="D82" s="189">
        <f t="shared" si="40"/>
        <v>0</v>
      </c>
      <c r="E82" s="189">
        <f t="shared" si="40"/>
        <v>0</v>
      </c>
      <c r="F82" s="189">
        <f t="shared" si="40"/>
        <v>0</v>
      </c>
      <c r="G82" s="189">
        <f t="shared" si="40"/>
        <v>0</v>
      </c>
      <c r="H82" s="189">
        <f t="shared" si="40"/>
        <v>0</v>
      </c>
      <c r="I82" s="189">
        <f t="shared" si="40"/>
        <v>0</v>
      </c>
      <c r="J82" s="189">
        <f t="shared" si="40"/>
        <v>0</v>
      </c>
      <c r="K82" s="189">
        <f t="shared" si="40"/>
        <v>0</v>
      </c>
      <c r="L82" s="189">
        <f t="shared" si="40"/>
        <v>0</v>
      </c>
      <c r="M82" s="189">
        <f t="shared" si="40"/>
        <v>0</v>
      </c>
      <c r="N82" s="189">
        <f t="shared" si="40"/>
        <v>0</v>
      </c>
      <c r="O82" s="189">
        <f t="shared" si="40"/>
        <v>0</v>
      </c>
      <c r="P82" s="189">
        <f t="shared" si="40"/>
        <v>0</v>
      </c>
      <c r="Q82" s="189">
        <f t="shared" si="40"/>
        <v>0</v>
      </c>
      <c r="R82" s="189">
        <f t="shared" si="40"/>
        <v>0</v>
      </c>
      <c r="S82" s="189">
        <f t="shared" si="40"/>
        <v>0</v>
      </c>
      <c r="T82" s="189">
        <f t="shared" si="40"/>
        <v>0</v>
      </c>
      <c r="U82" s="189">
        <f t="shared" si="40"/>
        <v>0</v>
      </c>
      <c r="V82" s="189">
        <f t="shared" si="40"/>
        <v>0</v>
      </c>
      <c r="W82" s="189">
        <f t="shared" si="40"/>
        <v>0</v>
      </c>
      <c r="X82" s="189">
        <f t="shared" si="40"/>
        <v>0</v>
      </c>
      <c r="Y82" s="189">
        <f t="shared" si="40"/>
        <v>0</v>
      </c>
      <c r="Z82" s="189">
        <f t="shared" si="40"/>
        <v>0</v>
      </c>
      <c r="AA82" s="189">
        <f t="shared" si="40"/>
        <v>0</v>
      </c>
      <c r="AB82" s="189">
        <f t="shared" si="40"/>
        <v>0</v>
      </c>
      <c r="AC82" s="189">
        <f t="shared" si="40"/>
        <v>0</v>
      </c>
      <c r="AD82" s="189">
        <f t="shared" si="40"/>
        <v>0</v>
      </c>
      <c r="AE82" s="189">
        <f t="shared" si="40"/>
        <v>0</v>
      </c>
      <c r="AF82" s="189">
        <f t="shared" si="40"/>
        <v>0</v>
      </c>
      <c r="AG82" s="189">
        <f t="shared" si="40"/>
        <v>0</v>
      </c>
      <c r="AH82" s="189">
        <f t="shared" si="40"/>
        <v>0</v>
      </c>
      <c r="AI82" s="189">
        <f t="shared" si="40"/>
        <v>0</v>
      </c>
      <c r="AJ82" s="189">
        <f t="shared" si="40"/>
        <v>0</v>
      </c>
      <c r="AK82" s="189">
        <f t="shared" si="40"/>
        <v>0</v>
      </c>
      <c r="AL82" s="189">
        <f t="shared" si="40"/>
        <v>0</v>
      </c>
      <c r="AM82" s="189">
        <f t="shared" si="40"/>
        <v>0</v>
      </c>
      <c r="AN82" s="189">
        <f t="shared" si="40"/>
        <v>0</v>
      </c>
      <c r="AO82" s="189">
        <f t="shared" si="40"/>
        <v>0</v>
      </c>
      <c r="AP82" s="189">
        <f t="shared" si="40"/>
        <v>0</v>
      </c>
    </row>
    <row r="83" spans="1:42" x14ac:dyDescent="0.2">
      <c r="A83" s="27" t="s">
        <v>327</v>
      </c>
      <c r="B83" s="195">
        <f>-B655-B656</f>
        <v>0</v>
      </c>
      <c r="C83" s="195">
        <f t="shared" ref="C83:AP83" si="41">-C655-C656</f>
        <v>0</v>
      </c>
      <c r="D83" s="195">
        <f t="shared" si="41"/>
        <v>0</v>
      </c>
      <c r="E83" s="195">
        <f t="shared" si="41"/>
        <v>0</v>
      </c>
      <c r="F83" s="195">
        <f t="shared" si="41"/>
        <v>0</v>
      </c>
      <c r="G83" s="195">
        <f t="shared" si="41"/>
        <v>0</v>
      </c>
      <c r="H83" s="195">
        <f t="shared" si="41"/>
        <v>0</v>
      </c>
      <c r="I83" s="195">
        <f t="shared" si="41"/>
        <v>0</v>
      </c>
      <c r="J83" s="195">
        <f t="shared" si="41"/>
        <v>0</v>
      </c>
      <c r="K83" s="195">
        <f t="shared" si="41"/>
        <v>0</v>
      </c>
      <c r="L83" s="195">
        <f t="shared" si="41"/>
        <v>0</v>
      </c>
      <c r="M83" s="195">
        <f t="shared" si="41"/>
        <v>0</v>
      </c>
      <c r="N83" s="195">
        <f t="shared" si="41"/>
        <v>0</v>
      </c>
      <c r="O83" s="195">
        <f t="shared" si="41"/>
        <v>0</v>
      </c>
      <c r="P83" s="195">
        <f t="shared" si="41"/>
        <v>0</v>
      </c>
      <c r="Q83" s="195">
        <f t="shared" si="41"/>
        <v>0</v>
      </c>
      <c r="R83" s="195">
        <f t="shared" si="41"/>
        <v>0</v>
      </c>
      <c r="S83" s="195">
        <f t="shared" si="41"/>
        <v>0</v>
      </c>
      <c r="T83" s="195">
        <f t="shared" si="41"/>
        <v>0</v>
      </c>
      <c r="U83" s="195">
        <f t="shared" si="41"/>
        <v>0</v>
      </c>
      <c r="V83" s="195">
        <f t="shared" si="41"/>
        <v>0</v>
      </c>
      <c r="W83" s="195">
        <f t="shared" si="41"/>
        <v>0</v>
      </c>
      <c r="X83" s="195">
        <f t="shared" si="41"/>
        <v>0</v>
      </c>
      <c r="Y83" s="195">
        <f t="shared" si="41"/>
        <v>0</v>
      </c>
      <c r="Z83" s="195">
        <f t="shared" si="41"/>
        <v>0</v>
      </c>
      <c r="AA83" s="195">
        <f t="shared" si="41"/>
        <v>0</v>
      </c>
      <c r="AB83" s="195">
        <f t="shared" si="41"/>
        <v>0</v>
      </c>
      <c r="AC83" s="195">
        <f t="shared" si="41"/>
        <v>0</v>
      </c>
      <c r="AD83" s="195">
        <f t="shared" si="41"/>
        <v>0</v>
      </c>
      <c r="AE83" s="195">
        <f t="shared" si="41"/>
        <v>0</v>
      </c>
      <c r="AF83" s="195">
        <f t="shared" si="41"/>
        <v>0</v>
      </c>
      <c r="AG83" s="195">
        <f t="shared" si="41"/>
        <v>0</v>
      </c>
      <c r="AH83" s="195">
        <f t="shared" si="41"/>
        <v>0</v>
      </c>
      <c r="AI83" s="195">
        <f t="shared" si="41"/>
        <v>0</v>
      </c>
      <c r="AJ83" s="195">
        <f t="shared" si="41"/>
        <v>0</v>
      </c>
      <c r="AK83" s="195">
        <f t="shared" si="41"/>
        <v>0</v>
      </c>
      <c r="AL83" s="195">
        <f t="shared" si="41"/>
        <v>0</v>
      </c>
      <c r="AM83" s="195">
        <f t="shared" si="41"/>
        <v>0</v>
      </c>
      <c r="AN83" s="195">
        <f t="shared" si="41"/>
        <v>0</v>
      </c>
      <c r="AO83" s="195">
        <f t="shared" si="41"/>
        <v>0</v>
      </c>
      <c r="AP83" s="195">
        <f t="shared" si="41"/>
        <v>0</v>
      </c>
    </row>
    <row r="84" spans="1:42" x14ac:dyDescent="0.2">
      <c r="A84" s="27" t="s">
        <v>13</v>
      </c>
      <c r="B84" s="194">
        <f>SUM(B78:B83)</f>
        <v>0</v>
      </c>
      <c r="C84" s="194">
        <f t="shared" ref="C84:AP84" si="42">SUM(C78:C83)</f>
        <v>0</v>
      </c>
      <c r="D84" s="194">
        <f t="shared" si="42"/>
        <v>0</v>
      </c>
      <c r="E84" s="194">
        <f t="shared" si="42"/>
        <v>0</v>
      </c>
      <c r="F84" s="194">
        <f t="shared" si="42"/>
        <v>0</v>
      </c>
      <c r="G84" s="194">
        <f t="shared" si="42"/>
        <v>0</v>
      </c>
      <c r="H84" s="194">
        <f t="shared" si="42"/>
        <v>0</v>
      </c>
      <c r="I84" s="194">
        <f t="shared" si="42"/>
        <v>0</v>
      </c>
      <c r="J84" s="194">
        <f t="shared" si="42"/>
        <v>0</v>
      </c>
      <c r="K84" s="194">
        <f t="shared" si="42"/>
        <v>0</v>
      </c>
      <c r="L84" s="194">
        <f t="shared" si="42"/>
        <v>0</v>
      </c>
      <c r="M84" s="194">
        <f t="shared" si="42"/>
        <v>0</v>
      </c>
      <c r="N84" s="194">
        <f t="shared" si="42"/>
        <v>0</v>
      </c>
      <c r="O84" s="194">
        <f t="shared" si="42"/>
        <v>0</v>
      </c>
      <c r="P84" s="194">
        <f t="shared" si="42"/>
        <v>0</v>
      </c>
      <c r="Q84" s="194">
        <f t="shared" si="42"/>
        <v>0</v>
      </c>
      <c r="R84" s="194">
        <f t="shared" si="42"/>
        <v>0</v>
      </c>
      <c r="S84" s="194">
        <f t="shared" si="42"/>
        <v>0</v>
      </c>
      <c r="T84" s="194">
        <f t="shared" si="42"/>
        <v>0</v>
      </c>
      <c r="U84" s="194">
        <f t="shared" si="42"/>
        <v>0</v>
      </c>
      <c r="V84" s="194">
        <f t="shared" si="42"/>
        <v>0</v>
      </c>
      <c r="W84" s="194">
        <f t="shared" si="42"/>
        <v>0</v>
      </c>
      <c r="X84" s="194">
        <f t="shared" si="42"/>
        <v>0</v>
      </c>
      <c r="Y84" s="194">
        <f t="shared" si="42"/>
        <v>0</v>
      </c>
      <c r="Z84" s="194">
        <f t="shared" si="42"/>
        <v>0</v>
      </c>
      <c r="AA84" s="194">
        <f t="shared" si="42"/>
        <v>0</v>
      </c>
      <c r="AB84" s="194">
        <f t="shared" si="42"/>
        <v>0</v>
      </c>
      <c r="AC84" s="194">
        <f t="shared" si="42"/>
        <v>0</v>
      </c>
      <c r="AD84" s="194">
        <f t="shared" si="42"/>
        <v>0</v>
      </c>
      <c r="AE84" s="194">
        <f t="shared" si="42"/>
        <v>0</v>
      </c>
      <c r="AF84" s="194">
        <f t="shared" si="42"/>
        <v>0</v>
      </c>
      <c r="AG84" s="194">
        <f t="shared" si="42"/>
        <v>0</v>
      </c>
      <c r="AH84" s="194">
        <f t="shared" si="42"/>
        <v>0</v>
      </c>
      <c r="AI84" s="194">
        <f t="shared" si="42"/>
        <v>0</v>
      </c>
      <c r="AJ84" s="194">
        <f t="shared" si="42"/>
        <v>0</v>
      </c>
      <c r="AK84" s="194">
        <f t="shared" si="42"/>
        <v>0</v>
      </c>
      <c r="AL84" s="194">
        <f t="shared" si="42"/>
        <v>0</v>
      </c>
      <c r="AM84" s="194">
        <f t="shared" si="42"/>
        <v>0</v>
      </c>
      <c r="AN84" s="194">
        <f t="shared" si="42"/>
        <v>0</v>
      </c>
      <c r="AO84" s="194">
        <f t="shared" si="42"/>
        <v>0</v>
      </c>
      <c r="AP84" s="194">
        <f t="shared" si="42"/>
        <v>0</v>
      </c>
    </row>
    <row r="85" spans="1:42" x14ac:dyDescent="0.2">
      <c r="A85" s="23" t="s">
        <v>262</v>
      </c>
    </row>
    <row r="86" spans="1:42" x14ac:dyDescent="0.2">
      <c r="A86" s="27" t="s">
        <v>328</v>
      </c>
      <c r="B86" s="189">
        <f>B592</f>
        <v>0</v>
      </c>
      <c r="C86" s="189">
        <f t="shared" ref="C86:AP86" si="43">C592</f>
        <v>0</v>
      </c>
      <c r="D86" s="189">
        <f t="shared" si="43"/>
        <v>0</v>
      </c>
      <c r="E86" s="189">
        <f t="shared" si="43"/>
        <v>0</v>
      </c>
      <c r="F86" s="189">
        <f t="shared" si="43"/>
        <v>0</v>
      </c>
      <c r="G86" s="189">
        <f t="shared" si="43"/>
        <v>0</v>
      </c>
      <c r="H86" s="189">
        <f t="shared" si="43"/>
        <v>0</v>
      </c>
      <c r="I86" s="189">
        <f t="shared" si="43"/>
        <v>0</v>
      </c>
      <c r="J86" s="189">
        <f t="shared" si="43"/>
        <v>0</v>
      </c>
      <c r="K86" s="189">
        <f t="shared" si="43"/>
        <v>0</v>
      </c>
      <c r="L86" s="189">
        <f t="shared" si="43"/>
        <v>0</v>
      </c>
      <c r="M86" s="189">
        <f t="shared" si="43"/>
        <v>0</v>
      </c>
      <c r="N86" s="189">
        <f t="shared" si="43"/>
        <v>0</v>
      </c>
      <c r="O86" s="189">
        <f t="shared" si="43"/>
        <v>0</v>
      </c>
      <c r="P86" s="189">
        <f t="shared" si="43"/>
        <v>0</v>
      </c>
      <c r="Q86" s="189">
        <f t="shared" si="43"/>
        <v>0</v>
      </c>
      <c r="R86" s="189">
        <f t="shared" si="43"/>
        <v>0</v>
      </c>
      <c r="S86" s="189">
        <f t="shared" si="43"/>
        <v>0</v>
      </c>
      <c r="T86" s="189">
        <f t="shared" si="43"/>
        <v>0</v>
      </c>
      <c r="U86" s="189">
        <f t="shared" si="43"/>
        <v>0</v>
      </c>
      <c r="V86" s="189">
        <f t="shared" si="43"/>
        <v>0</v>
      </c>
      <c r="W86" s="189">
        <f t="shared" si="43"/>
        <v>0</v>
      </c>
      <c r="X86" s="189">
        <f t="shared" si="43"/>
        <v>0</v>
      </c>
      <c r="Y86" s="189">
        <f t="shared" si="43"/>
        <v>0</v>
      </c>
      <c r="Z86" s="189">
        <f t="shared" si="43"/>
        <v>0</v>
      </c>
      <c r="AA86" s="189">
        <f t="shared" si="43"/>
        <v>0</v>
      </c>
      <c r="AB86" s="189">
        <f t="shared" si="43"/>
        <v>0</v>
      </c>
      <c r="AC86" s="189">
        <f t="shared" si="43"/>
        <v>0</v>
      </c>
      <c r="AD86" s="189">
        <f t="shared" si="43"/>
        <v>0</v>
      </c>
      <c r="AE86" s="189">
        <f t="shared" si="43"/>
        <v>0</v>
      </c>
      <c r="AF86" s="189">
        <f t="shared" si="43"/>
        <v>0</v>
      </c>
      <c r="AG86" s="189">
        <f t="shared" si="43"/>
        <v>0</v>
      </c>
      <c r="AH86" s="189">
        <f t="shared" si="43"/>
        <v>0</v>
      </c>
      <c r="AI86" s="189">
        <f t="shared" si="43"/>
        <v>0</v>
      </c>
      <c r="AJ86" s="189">
        <f t="shared" si="43"/>
        <v>0</v>
      </c>
      <c r="AK86" s="189">
        <f t="shared" si="43"/>
        <v>0</v>
      </c>
      <c r="AL86" s="189">
        <f t="shared" si="43"/>
        <v>0</v>
      </c>
      <c r="AM86" s="189">
        <f t="shared" si="43"/>
        <v>0</v>
      </c>
      <c r="AN86" s="189">
        <f t="shared" si="43"/>
        <v>0</v>
      </c>
      <c r="AO86" s="189">
        <f t="shared" si="43"/>
        <v>0</v>
      </c>
      <c r="AP86" s="189">
        <f t="shared" si="43"/>
        <v>0</v>
      </c>
    </row>
    <row r="87" spans="1:42" x14ac:dyDescent="0.2">
      <c r="A87" s="27" t="s">
        <v>329</v>
      </c>
      <c r="B87" s="189">
        <f>B624</f>
        <v>0</v>
      </c>
      <c r="C87" s="189">
        <f t="shared" ref="C87:AP87" si="44">C624</f>
        <v>0</v>
      </c>
      <c r="D87" s="189">
        <f t="shared" si="44"/>
        <v>0</v>
      </c>
      <c r="E87" s="189">
        <f t="shared" si="44"/>
        <v>0</v>
      </c>
      <c r="F87" s="189">
        <f t="shared" si="44"/>
        <v>0</v>
      </c>
      <c r="G87" s="189">
        <f t="shared" si="44"/>
        <v>0</v>
      </c>
      <c r="H87" s="189">
        <f t="shared" si="44"/>
        <v>0</v>
      </c>
      <c r="I87" s="189">
        <f t="shared" si="44"/>
        <v>0</v>
      </c>
      <c r="J87" s="189">
        <f t="shared" si="44"/>
        <v>0</v>
      </c>
      <c r="K87" s="189">
        <f t="shared" si="44"/>
        <v>0</v>
      </c>
      <c r="L87" s="189">
        <f t="shared" si="44"/>
        <v>0</v>
      </c>
      <c r="M87" s="189">
        <f t="shared" si="44"/>
        <v>0</v>
      </c>
      <c r="N87" s="189">
        <f t="shared" si="44"/>
        <v>0</v>
      </c>
      <c r="O87" s="189">
        <f t="shared" si="44"/>
        <v>0</v>
      </c>
      <c r="P87" s="189">
        <f t="shared" si="44"/>
        <v>0</v>
      </c>
      <c r="Q87" s="189">
        <f t="shared" si="44"/>
        <v>0</v>
      </c>
      <c r="R87" s="189">
        <f t="shared" si="44"/>
        <v>0</v>
      </c>
      <c r="S87" s="189">
        <f t="shared" si="44"/>
        <v>0</v>
      </c>
      <c r="T87" s="189">
        <f t="shared" si="44"/>
        <v>0</v>
      </c>
      <c r="U87" s="189">
        <f t="shared" si="44"/>
        <v>0</v>
      </c>
      <c r="V87" s="189">
        <f t="shared" si="44"/>
        <v>0</v>
      </c>
      <c r="W87" s="189">
        <f t="shared" si="44"/>
        <v>0</v>
      </c>
      <c r="X87" s="189">
        <f t="shared" si="44"/>
        <v>0</v>
      </c>
      <c r="Y87" s="189">
        <f t="shared" si="44"/>
        <v>0</v>
      </c>
      <c r="Z87" s="189">
        <f t="shared" si="44"/>
        <v>0</v>
      </c>
      <c r="AA87" s="189">
        <f t="shared" si="44"/>
        <v>0</v>
      </c>
      <c r="AB87" s="189">
        <f t="shared" si="44"/>
        <v>0</v>
      </c>
      <c r="AC87" s="189">
        <f t="shared" si="44"/>
        <v>0</v>
      </c>
      <c r="AD87" s="189">
        <f t="shared" si="44"/>
        <v>0</v>
      </c>
      <c r="AE87" s="189">
        <f t="shared" si="44"/>
        <v>0</v>
      </c>
      <c r="AF87" s="189">
        <f t="shared" si="44"/>
        <v>0</v>
      </c>
      <c r="AG87" s="189">
        <f t="shared" si="44"/>
        <v>0</v>
      </c>
      <c r="AH87" s="189">
        <f t="shared" si="44"/>
        <v>0</v>
      </c>
      <c r="AI87" s="189">
        <f t="shared" si="44"/>
        <v>0</v>
      </c>
      <c r="AJ87" s="189">
        <f t="shared" si="44"/>
        <v>0</v>
      </c>
      <c r="AK87" s="189">
        <f t="shared" si="44"/>
        <v>0</v>
      </c>
      <c r="AL87" s="189">
        <f t="shared" si="44"/>
        <v>0</v>
      </c>
      <c r="AM87" s="189">
        <f t="shared" si="44"/>
        <v>0</v>
      </c>
      <c r="AN87" s="189">
        <f t="shared" si="44"/>
        <v>0</v>
      </c>
      <c r="AO87" s="189">
        <f t="shared" si="44"/>
        <v>0</v>
      </c>
      <c r="AP87" s="189">
        <f t="shared" si="44"/>
        <v>0</v>
      </c>
    </row>
    <row r="88" spans="1:42" x14ac:dyDescent="0.2">
      <c r="A88" s="27" t="s">
        <v>330</v>
      </c>
      <c r="B88" s="195">
        <f>B656</f>
        <v>0</v>
      </c>
      <c r="C88" s="195">
        <f t="shared" ref="C88:AP88" si="45">C656</f>
        <v>0</v>
      </c>
      <c r="D88" s="195">
        <f t="shared" si="45"/>
        <v>0</v>
      </c>
      <c r="E88" s="195">
        <f t="shared" si="45"/>
        <v>0</v>
      </c>
      <c r="F88" s="195">
        <f t="shared" si="45"/>
        <v>0</v>
      </c>
      <c r="G88" s="195">
        <f t="shared" si="45"/>
        <v>0</v>
      </c>
      <c r="H88" s="195">
        <f t="shared" si="45"/>
        <v>0</v>
      </c>
      <c r="I88" s="195">
        <f t="shared" si="45"/>
        <v>0</v>
      </c>
      <c r="J88" s="195">
        <f t="shared" si="45"/>
        <v>0</v>
      </c>
      <c r="K88" s="195">
        <f t="shared" si="45"/>
        <v>0</v>
      </c>
      <c r="L88" s="195">
        <f t="shared" si="45"/>
        <v>0</v>
      </c>
      <c r="M88" s="195">
        <f t="shared" si="45"/>
        <v>0</v>
      </c>
      <c r="N88" s="195">
        <f t="shared" si="45"/>
        <v>0</v>
      </c>
      <c r="O88" s="195">
        <f t="shared" si="45"/>
        <v>0</v>
      </c>
      <c r="P88" s="195">
        <f t="shared" si="45"/>
        <v>0</v>
      </c>
      <c r="Q88" s="195">
        <f t="shared" si="45"/>
        <v>0</v>
      </c>
      <c r="R88" s="195">
        <f t="shared" si="45"/>
        <v>0</v>
      </c>
      <c r="S88" s="195">
        <f t="shared" si="45"/>
        <v>0</v>
      </c>
      <c r="T88" s="195">
        <f t="shared" si="45"/>
        <v>0</v>
      </c>
      <c r="U88" s="195">
        <f t="shared" si="45"/>
        <v>0</v>
      </c>
      <c r="V88" s="195">
        <f t="shared" si="45"/>
        <v>0</v>
      </c>
      <c r="W88" s="195">
        <f t="shared" si="45"/>
        <v>0</v>
      </c>
      <c r="X88" s="195">
        <f t="shared" si="45"/>
        <v>0</v>
      </c>
      <c r="Y88" s="195">
        <f t="shared" si="45"/>
        <v>0</v>
      </c>
      <c r="Z88" s="195">
        <f t="shared" si="45"/>
        <v>0</v>
      </c>
      <c r="AA88" s="195">
        <f t="shared" si="45"/>
        <v>0</v>
      </c>
      <c r="AB88" s="195">
        <f t="shared" si="45"/>
        <v>0</v>
      </c>
      <c r="AC88" s="195">
        <f t="shared" si="45"/>
        <v>0</v>
      </c>
      <c r="AD88" s="195">
        <f t="shared" si="45"/>
        <v>0</v>
      </c>
      <c r="AE88" s="195">
        <f t="shared" si="45"/>
        <v>0</v>
      </c>
      <c r="AF88" s="195">
        <f t="shared" si="45"/>
        <v>0</v>
      </c>
      <c r="AG88" s="195">
        <f t="shared" si="45"/>
        <v>0</v>
      </c>
      <c r="AH88" s="195">
        <f t="shared" si="45"/>
        <v>0</v>
      </c>
      <c r="AI88" s="195">
        <f t="shared" si="45"/>
        <v>0</v>
      </c>
      <c r="AJ88" s="195">
        <f t="shared" si="45"/>
        <v>0</v>
      </c>
      <c r="AK88" s="195">
        <f t="shared" si="45"/>
        <v>0</v>
      </c>
      <c r="AL88" s="195">
        <f t="shared" si="45"/>
        <v>0</v>
      </c>
      <c r="AM88" s="195">
        <f t="shared" si="45"/>
        <v>0</v>
      </c>
      <c r="AN88" s="195">
        <f t="shared" si="45"/>
        <v>0</v>
      </c>
      <c r="AO88" s="195">
        <f t="shared" si="45"/>
        <v>0</v>
      </c>
      <c r="AP88" s="195">
        <f t="shared" si="45"/>
        <v>0</v>
      </c>
    </row>
    <row r="89" spans="1:42" x14ac:dyDescent="0.2">
      <c r="A89" s="27" t="s">
        <v>13</v>
      </c>
      <c r="B89" s="275">
        <f>SUM(B86:B88)</f>
        <v>0</v>
      </c>
      <c r="C89" s="275">
        <f t="shared" ref="C89:AP89" si="46">SUM(C86:C88)</f>
        <v>0</v>
      </c>
      <c r="D89" s="275">
        <f t="shared" si="46"/>
        <v>0</v>
      </c>
      <c r="E89" s="275">
        <f t="shared" si="46"/>
        <v>0</v>
      </c>
      <c r="F89" s="275">
        <f t="shared" si="46"/>
        <v>0</v>
      </c>
      <c r="G89" s="275">
        <f t="shared" si="46"/>
        <v>0</v>
      </c>
      <c r="H89" s="275">
        <f t="shared" si="46"/>
        <v>0</v>
      </c>
      <c r="I89" s="275">
        <f t="shared" si="46"/>
        <v>0</v>
      </c>
      <c r="J89" s="275">
        <f t="shared" si="46"/>
        <v>0</v>
      </c>
      <c r="K89" s="275">
        <f t="shared" si="46"/>
        <v>0</v>
      </c>
      <c r="L89" s="275">
        <f t="shared" si="46"/>
        <v>0</v>
      </c>
      <c r="M89" s="275">
        <f t="shared" si="46"/>
        <v>0</v>
      </c>
      <c r="N89" s="275">
        <f t="shared" si="46"/>
        <v>0</v>
      </c>
      <c r="O89" s="275">
        <f t="shared" si="46"/>
        <v>0</v>
      </c>
      <c r="P89" s="275">
        <f t="shared" si="46"/>
        <v>0</v>
      </c>
      <c r="Q89" s="275">
        <f t="shared" si="46"/>
        <v>0</v>
      </c>
      <c r="R89" s="275">
        <f t="shared" si="46"/>
        <v>0</v>
      </c>
      <c r="S89" s="275">
        <f t="shared" si="46"/>
        <v>0</v>
      </c>
      <c r="T89" s="275">
        <f t="shared" si="46"/>
        <v>0</v>
      </c>
      <c r="U89" s="275">
        <f t="shared" si="46"/>
        <v>0</v>
      </c>
      <c r="V89" s="275">
        <f t="shared" si="46"/>
        <v>0</v>
      </c>
      <c r="W89" s="275">
        <f t="shared" si="46"/>
        <v>0</v>
      </c>
      <c r="X89" s="275">
        <f t="shared" si="46"/>
        <v>0</v>
      </c>
      <c r="Y89" s="275">
        <f t="shared" si="46"/>
        <v>0</v>
      </c>
      <c r="Z89" s="275">
        <f t="shared" si="46"/>
        <v>0</v>
      </c>
      <c r="AA89" s="275">
        <f t="shared" si="46"/>
        <v>0</v>
      </c>
      <c r="AB89" s="275">
        <f t="shared" si="46"/>
        <v>0</v>
      </c>
      <c r="AC89" s="275">
        <f t="shared" si="46"/>
        <v>0</v>
      </c>
      <c r="AD89" s="275">
        <f t="shared" si="46"/>
        <v>0</v>
      </c>
      <c r="AE89" s="275">
        <f t="shared" si="46"/>
        <v>0</v>
      </c>
      <c r="AF89" s="275">
        <f t="shared" si="46"/>
        <v>0</v>
      </c>
      <c r="AG89" s="275">
        <f t="shared" si="46"/>
        <v>0</v>
      </c>
      <c r="AH89" s="275">
        <f t="shared" si="46"/>
        <v>0</v>
      </c>
      <c r="AI89" s="275">
        <f t="shared" si="46"/>
        <v>0</v>
      </c>
      <c r="AJ89" s="275">
        <f t="shared" si="46"/>
        <v>0</v>
      </c>
      <c r="AK89" s="275">
        <f t="shared" si="46"/>
        <v>0</v>
      </c>
      <c r="AL89" s="275">
        <f t="shared" si="46"/>
        <v>0</v>
      </c>
      <c r="AM89" s="275">
        <f t="shared" si="46"/>
        <v>0</v>
      </c>
      <c r="AN89" s="275">
        <f t="shared" si="46"/>
        <v>0</v>
      </c>
      <c r="AO89" s="275">
        <f t="shared" si="46"/>
        <v>0</v>
      </c>
      <c r="AP89" s="275">
        <f t="shared" si="46"/>
        <v>0</v>
      </c>
    </row>
    <row r="90" spans="1:42" x14ac:dyDescent="0.2">
      <c r="A90" s="276" t="s">
        <v>13</v>
      </c>
      <c r="B90" s="202">
        <f>B76+B84+B89</f>
        <v>0</v>
      </c>
      <c r="C90" s="202">
        <f t="shared" ref="C90:AP90" si="47">C76+C84+C89</f>
        <v>0</v>
      </c>
      <c r="D90" s="202">
        <f t="shared" si="47"/>
        <v>0</v>
      </c>
      <c r="E90" s="202">
        <f t="shared" si="47"/>
        <v>0</v>
      </c>
      <c r="F90" s="202">
        <f t="shared" si="47"/>
        <v>0</v>
      </c>
      <c r="G90" s="202">
        <f t="shared" si="47"/>
        <v>0</v>
      </c>
      <c r="H90" s="202">
        <f t="shared" si="47"/>
        <v>0</v>
      </c>
      <c r="I90" s="202">
        <f t="shared" si="47"/>
        <v>0</v>
      </c>
      <c r="J90" s="202">
        <f t="shared" si="47"/>
        <v>0</v>
      </c>
      <c r="K90" s="202">
        <f t="shared" si="47"/>
        <v>0</v>
      </c>
      <c r="L90" s="202">
        <f t="shared" si="47"/>
        <v>0</v>
      </c>
      <c r="M90" s="202">
        <f t="shared" si="47"/>
        <v>0</v>
      </c>
      <c r="N90" s="202">
        <f t="shared" si="47"/>
        <v>0</v>
      </c>
      <c r="O90" s="202">
        <f t="shared" si="47"/>
        <v>0</v>
      </c>
      <c r="P90" s="202">
        <f t="shared" si="47"/>
        <v>0</v>
      </c>
      <c r="Q90" s="202">
        <f t="shared" si="47"/>
        <v>0</v>
      </c>
      <c r="R90" s="202">
        <f t="shared" si="47"/>
        <v>0</v>
      </c>
      <c r="S90" s="202">
        <f t="shared" si="47"/>
        <v>0</v>
      </c>
      <c r="T90" s="202">
        <f t="shared" si="47"/>
        <v>0</v>
      </c>
      <c r="U90" s="202">
        <f t="shared" si="47"/>
        <v>0</v>
      </c>
      <c r="V90" s="202">
        <f t="shared" si="47"/>
        <v>0</v>
      </c>
      <c r="W90" s="202">
        <f t="shared" si="47"/>
        <v>0</v>
      </c>
      <c r="X90" s="202">
        <f t="shared" si="47"/>
        <v>0</v>
      </c>
      <c r="Y90" s="202">
        <f t="shared" si="47"/>
        <v>0</v>
      </c>
      <c r="Z90" s="202">
        <f t="shared" si="47"/>
        <v>0</v>
      </c>
      <c r="AA90" s="202">
        <f t="shared" si="47"/>
        <v>0</v>
      </c>
      <c r="AB90" s="202">
        <f t="shared" si="47"/>
        <v>0</v>
      </c>
      <c r="AC90" s="202">
        <f t="shared" si="47"/>
        <v>0</v>
      </c>
      <c r="AD90" s="202">
        <f t="shared" si="47"/>
        <v>0</v>
      </c>
      <c r="AE90" s="202">
        <f t="shared" si="47"/>
        <v>0</v>
      </c>
      <c r="AF90" s="202">
        <f t="shared" si="47"/>
        <v>0</v>
      </c>
      <c r="AG90" s="202">
        <f t="shared" si="47"/>
        <v>0</v>
      </c>
      <c r="AH90" s="202">
        <f t="shared" si="47"/>
        <v>0</v>
      </c>
      <c r="AI90" s="202">
        <f t="shared" si="47"/>
        <v>0</v>
      </c>
      <c r="AJ90" s="202">
        <f t="shared" si="47"/>
        <v>0</v>
      </c>
      <c r="AK90" s="202">
        <f t="shared" si="47"/>
        <v>0</v>
      </c>
      <c r="AL90" s="202">
        <f t="shared" si="47"/>
        <v>0</v>
      </c>
      <c r="AM90" s="202">
        <f t="shared" si="47"/>
        <v>0</v>
      </c>
      <c r="AN90" s="202">
        <f t="shared" si="47"/>
        <v>0</v>
      </c>
      <c r="AO90" s="202">
        <f t="shared" si="47"/>
        <v>0</v>
      </c>
      <c r="AP90" s="202">
        <f t="shared" si="47"/>
        <v>0</v>
      </c>
    </row>
    <row r="91" spans="1:42" x14ac:dyDescent="0.2">
      <c r="A91" s="2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5" t="s">
        <v>73</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3" t="s">
        <v>226</v>
      </c>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117" t="s">
        <v>281</v>
      </c>
      <c r="B94" s="194">
        <f>C510+C516</f>
        <v>0</v>
      </c>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194"/>
      <c r="AL94" s="194"/>
      <c r="AM94" s="194"/>
      <c r="AN94" s="194"/>
      <c r="AO94" s="194"/>
      <c r="AP94" s="194"/>
    </row>
    <row r="95" spans="1:42" x14ac:dyDescent="0.2">
      <c r="A95" s="117" t="s">
        <v>282</v>
      </c>
      <c r="B95" s="189">
        <f>C523</f>
        <v>0</v>
      </c>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row>
    <row r="96" spans="1:42" x14ac:dyDescent="0.2">
      <c r="A96" s="117" t="s">
        <v>227</v>
      </c>
      <c r="B96" s="195">
        <f>IF(DebtPercent="Calculated",B560,B561)</f>
        <v>0</v>
      </c>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c r="AA96" s="189"/>
      <c r="AB96" s="189"/>
      <c r="AC96" s="189"/>
      <c r="AD96" s="189"/>
      <c r="AE96" s="189"/>
      <c r="AF96" s="189"/>
      <c r="AG96" s="189"/>
      <c r="AH96" s="189"/>
      <c r="AI96" s="189"/>
      <c r="AJ96" s="189"/>
      <c r="AK96" s="189"/>
      <c r="AL96" s="189"/>
      <c r="AM96" s="189"/>
      <c r="AN96" s="189"/>
      <c r="AO96" s="189"/>
      <c r="AP96" s="189"/>
    </row>
    <row r="97" spans="1:42" x14ac:dyDescent="0.2">
      <c r="A97" s="117" t="s">
        <v>13</v>
      </c>
      <c r="B97" s="194">
        <f>SUM(B94:B96)</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23" t="s">
        <v>225</v>
      </c>
      <c r="B98" s="194">
        <f>-B90-B96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23" t="s">
        <v>224</v>
      </c>
      <c r="B99" s="195">
        <v>0</v>
      </c>
      <c r="C99" s="195">
        <f>-C549</f>
        <v>0</v>
      </c>
      <c r="D99" s="195">
        <f t="shared" ref="D99:AP99" si="48">-D549</f>
        <v>0</v>
      </c>
      <c r="E99" s="195">
        <f t="shared" si="48"/>
        <v>0</v>
      </c>
      <c r="F99" s="195">
        <f t="shared" si="48"/>
        <v>0</v>
      </c>
      <c r="G99" s="195">
        <f t="shared" si="48"/>
        <v>0</v>
      </c>
      <c r="H99" s="195">
        <f t="shared" si="48"/>
        <v>0</v>
      </c>
      <c r="I99" s="195">
        <f t="shared" si="48"/>
        <v>0</v>
      </c>
      <c r="J99" s="195">
        <f t="shared" si="48"/>
        <v>0</v>
      </c>
      <c r="K99" s="195">
        <f t="shared" si="48"/>
        <v>0</v>
      </c>
      <c r="L99" s="195">
        <f t="shared" si="48"/>
        <v>0</v>
      </c>
      <c r="M99" s="195">
        <f t="shared" si="48"/>
        <v>0</v>
      </c>
      <c r="N99" s="195">
        <f t="shared" si="48"/>
        <v>0</v>
      </c>
      <c r="O99" s="195">
        <f t="shared" si="48"/>
        <v>0</v>
      </c>
      <c r="P99" s="195">
        <f t="shared" si="48"/>
        <v>0</v>
      </c>
      <c r="Q99" s="195">
        <f t="shared" si="48"/>
        <v>0</v>
      </c>
      <c r="R99" s="195">
        <f t="shared" si="48"/>
        <v>0</v>
      </c>
      <c r="S99" s="195">
        <f t="shared" si="48"/>
        <v>0</v>
      </c>
      <c r="T99" s="195">
        <f t="shared" si="48"/>
        <v>0</v>
      </c>
      <c r="U99" s="195">
        <f t="shared" si="48"/>
        <v>0</v>
      </c>
      <c r="V99" s="195">
        <f t="shared" si="48"/>
        <v>0</v>
      </c>
      <c r="W99" s="195">
        <f t="shared" si="48"/>
        <v>0</v>
      </c>
      <c r="X99" s="195">
        <f t="shared" si="48"/>
        <v>0</v>
      </c>
      <c r="Y99" s="195">
        <f t="shared" si="48"/>
        <v>0</v>
      </c>
      <c r="Z99" s="195">
        <f t="shared" si="48"/>
        <v>0</v>
      </c>
      <c r="AA99" s="195">
        <f t="shared" si="48"/>
        <v>0</v>
      </c>
      <c r="AB99" s="195">
        <f t="shared" si="48"/>
        <v>0</v>
      </c>
      <c r="AC99" s="195">
        <f t="shared" si="48"/>
        <v>0</v>
      </c>
      <c r="AD99" s="195">
        <f t="shared" si="48"/>
        <v>0</v>
      </c>
      <c r="AE99" s="195">
        <f t="shared" si="48"/>
        <v>0</v>
      </c>
      <c r="AF99" s="195">
        <f t="shared" si="48"/>
        <v>0</v>
      </c>
      <c r="AG99" s="195">
        <f t="shared" si="48"/>
        <v>0</v>
      </c>
      <c r="AH99" s="195">
        <f t="shared" si="48"/>
        <v>0</v>
      </c>
      <c r="AI99" s="195">
        <f t="shared" si="48"/>
        <v>0</v>
      </c>
      <c r="AJ99" s="195">
        <f t="shared" si="48"/>
        <v>0</v>
      </c>
      <c r="AK99" s="195">
        <f t="shared" si="48"/>
        <v>0</v>
      </c>
      <c r="AL99" s="195">
        <f t="shared" si="48"/>
        <v>0</v>
      </c>
      <c r="AM99" s="195">
        <f t="shared" si="48"/>
        <v>0</v>
      </c>
      <c r="AN99" s="195">
        <f t="shared" si="48"/>
        <v>0</v>
      </c>
      <c r="AO99" s="195">
        <f t="shared" si="48"/>
        <v>0</v>
      </c>
      <c r="AP99" s="195">
        <f t="shared" si="48"/>
        <v>0</v>
      </c>
    </row>
    <row r="100" spans="1:42" x14ac:dyDescent="0.2">
      <c r="A100" s="277" t="s">
        <v>13</v>
      </c>
      <c r="B100" s="189">
        <f>SUM(B97:B99)</f>
        <v>0</v>
      </c>
      <c r="C100" s="275">
        <f>SUM(C97:C99)</f>
        <v>0</v>
      </c>
      <c r="D100" s="275">
        <f t="shared" ref="D100:AP100" si="49">SUM(D97:D99)</f>
        <v>0</v>
      </c>
      <c r="E100" s="275">
        <f t="shared" si="49"/>
        <v>0</v>
      </c>
      <c r="F100" s="275">
        <f t="shared" si="49"/>
        <v>0</v>
      </c>
      <c r="G100" s="275">
        <f t="shared" si="49"/>
        <v>0</v>
      </c>
      <c r="H100" s="275">
        <f t="shared" si="49"/>
        <v>0</v>
      </c>
      <c r="I100" s="275">
        <f t="shared" si="49"/>
        <v>0</v>
      </c>
      <c r="J100" s="275">
        <f t="shared" si="49"/>
        <v>0</v>
      </c>
      <c r="K100" s="275">
        <f t="shared" si="49"/>
        <v>0</v>
      </c>
      <c r="L100" s="275">
        <f t="shared" si="49"/>
        <v>0</v>
      </c>
      <c r="M100" s="275">
        <f t="shared" si="49"/>
        <v>0</v>
      </c>
      <c r="N100" s="275">
        <f t="shared" si="49"/>
        <v>0</v>
      </c>
      <c r="O100" s="275">
        <f t="shared" si="49"/>
        <v>0</v>
      </c>
      <c r="P100" s="275">
        <f t="shared" si="49"/>
        <v>0</v>
      </c>
      <c r="Q100" s="275">
        <f t="shared" si="49"/>
        <v>0</v>
      </c>
      <c r="R100" s="275">
        <f t="shared" si="49"/>
        <v>0</v>
      </c>
      <c r="S100" s="275">
        <f t="shared" si="49"/>
        <v>0</v>
      </c>
      <c r="T100" s="275">
        <f t="shared" si="49"/>
        <v>0</v>
      </c>
      <c r="U100" s="275">
        <f t="shared" si="49"/>
        <v>0</v>
      </c>
      <c r="V100" s="275">
        <f t="shared" si="49"/>
        <v>0</v>
      </c>
      <c r="W100" s="275">
        <f t="shared" si="49"/>
        <v>0</v>
      </c>
      <c r="X100" s="275">
        <f t="shared" si="49"/>
        <v>0</v>
      </c>
      <c r="Y100" s="275">
        <f t="shared" si="49"/>
        <v>0</v>
      </c>
      <c r="Z100" s="275">
        <f t="shared" si="49"/>
        <v>0</v>
      </c>
      <c r="AA100" s="275">
        <f t="shared" si="49"/>
        <v>0</v>
      </c>
      <c r="AB100" s="275">
        <f t="shared" si="49"/>
        <v>0</v>
      </c>
      <c r="AC100" s="275">
        <f t="shared" si="49"/>
        <v>0</v>
      </c>
      <c r="AD100" s="275">
        <f t="shared" si="49"/>
        <v>0</v>
      </c>
      <c r="AE100" s="275">
        <f t="shared" si="49"/>
        <v>0</v>
      </c>
      <c r="AF100" s="275">
        <f t="shared" si="49"/>
        <v>0</v>
      </c>
      <c r="AG100" s="275">
        <f t="shared" si="49"/>
        <v>0</v>
      </c>
      <c r="AH100" s="275">
        <f t="shared" si="49"/>
        <v>0</v>
      </c>
      <c r="AI100" s="275">
        <f t="shared" si="49"/>
        <v>0</v>
      </c>
      <c r="AJ100" s="275">
        <f t="shared" si="49"/>
        <v>0</v>
      </c>
      <c r="AK100" s="275">
        <f t="shared" si="49"/>
        <v>0</v>
      </c>
      <c r="AL100" s="275">
        <f t="shared" si="49"/>
        <v>0</v>
      </c>
      <c r="AM100" s="275">
        <f t="shared" si="49"/>
        <v>0</v>
      </c>
      <c r="AN100" s="275">
        <f t="shared" si="49"/>
        <v>0</v>
      </c>
      <c r="AO100" s="275">
        <f t="shared" si="49"/>
        <v>0</v>
      </c>
      <c r="AP100" s="275">
        <f t="shared" si="49"/>
        <v>0</v>
      </c>
    </row>
    <row r="101" spans="1:42" s="278" customFormat="1" ht="13.5" thickBot="1" x14ac:dyDescent="0.25">
      <c r="A101" s="277"/>
      <c r="B101" s="275"/>
      <c r="C101" s="275"/>
      <c r="D101" s="275"/>
      <c r="E101" s="275"/>
      <c r="F101" s="275"/>
      <c r="G101" s="275"/>
      <c r="H101" s="275"/>
      <c r="I101" s="275"/>
      <c r="J101" s="275"/>
      <c r="K101" s="275"/>
      <c r="L101" s="275"/>
      <c r="M101" s="275"/>
      <c r="N101" s="275"/>
      <c r="O101" s="275"/>
      <c r="P101" s="275"/>
      <c r="Q101" s="275"/>
      <c r="R101" s="275"/>
      <c r="S101" s="275"/>
      <c r="T101" s="275"/>
      <c r="U101" s="275"/>
      <c r="V101" s="275"/>
      <c r="W101" s="275"/>
      <c r="X101" s="275"/>
      <c r="Y101" s="275"/>
      <c r="Z101" s="275"/>
      <c r="AA101" s="275"/>
      <c r="AB101" s="275"/>
      <c r="AC101" s="275"/>
      <c r="AD101" s="275"/>
      <c r="AE101" s="275"/>
      <c r="AF101" s="275"/>
      <c r="AG101" s="275"/>
      <c r="AH101" s="275"/>
      <c r="AI101" s="275"/>
      <c r="AJ101" s="275"/>
      <c r="AK101" s="275"/>
      <c r="AL101" s="275"/>
      <c r="AM101" s="275"/>
      <c r="AN101" s="275"/>
      <c r="AO101" s="275"/>
      <c r="AP101" s="275"/>
    </row>
    <row r="102" spans="1:42" s="122" customFormat="1" ht="13.5" thickTop="1" x14ac:dyDescent="0.2">
      <c r="A102" s="109" t="s">
        <v>288</v>
      </c>
      <c r="B102" s="288"/>
      <c r="C102" s="288"/>
      <c r="D102" s="288"/>
      <c r="E102" s="288"/>
      <c r="F102" s="288"/>
      <c r="G102" s="288"/>
      <c r="H102" s="288"/>
      <c r="I102" s="288"/>
      <c r="J102" s="288"/>
      <c r="K102" s="288"/>
      <c r="L102" s="288"/>
      <c r="M102" s="288"/>
      <c r="N102" s="288"/>
      <c r="O102" s="288"/>
      <c r="P102" s="288"/>
      <c r="Q102" s="288"/>
      <c r="R102" s="288"/>
      <c r="S102" s="288"/>
      <c r="T102" s="288"/>
      <c r="U102" s="288"/>
      <c r="V102" s="288"/>
      <c r="W102" s="288"/>
      <c r="X102" s="288"/>
      <c r="Y102" s="288"/>
      <c r="Z102" s="288"/>
      <c r="AA102" s="288"/>
      <c r="AB102" s="288"/>
      <c r="AC102" s="288"/>
      <c r="AD102" s="288"/>
      <c r="AE102" s="288"/>
      <c r="AF102" s="288"/>
      <c r="AG102" s="288"/>
      <c r="AH102" s="288"/>
      <c r="AI102" s="288"/>
      <c r="AJ102" s="288"/>
      <c r="AK102" s="288"/>
      <c r="AL102" s="288"/>
      <c r="AM102" s="288"/>
      <c r="AN102" s="288"/>
      <c r="AO102" s="288"/>
      <c r="AP102" s="288"/>
    </row>
    <row r="103" spans="1:42" s="122" customFormat="1" x14ac:dyDescent="0.2">
      <c r="A103" s="29" t="s">
        <v>289</v>
      </c>
      <c r="G103" s="203"/>
      <c r="H103" s="203"/>
      <c r="I103" s="203"/>
      <c r="J103" s="203"/>
      <c r="K103" s="203"/>
      <c r="L103" s="203"/>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row>
    <row r="104" spans="1:42" x14ac:dyDescent="0.2">
      <c r="A104" s="117" t="s">
        <v>225</v>
      </c>
      <c r="B104" s="189">
        <f t="shared" ref="B104:AP104" si="50">-B98</f>
        <v>0</v>
      </c>
      <c r="C104" s="189">
        <f t="shared" si="50"/>
        <v>0</v>
      </c>
      <c r="D104" s="189">
        <f t="shared" si="50"/>
        <v>0</v>
      </c>
      <c r="E104" s="189">
        <f t="shared" si="50"/>
        <v>0</v>
      </c>
      <c r="F104" s="189">
        <f t="shared" si="50"/>
        <v>0</v>
      </c>
      <c r="G104" s="189">
        <f t="shared" si="50"/>
        <v>0</v>
      </c>
      <c r="H104" s="189">
        <f t="shared" si="50"/>
        <v>0</v>
      </c>
      <c r="I104" s="189">
        <f t="shared" si="50"/>
        <v>0</v>
      </c>
      <c r="J104" s="189">
        <f t="shared" si="50"/>
        <v>0</v>
      </c>
      <c r="K104" s="189">
        <f t="shared" si="50"/>
        <v>0</v>
      </c>
      <c r="L104" s="189">
        <f t="shared" si="50"/>
        <v>0</v>
      </c>
      <c r="M104" s="189">
        <f t="shared" si="50"/>
        <v>0</v>
      </c>
      <c r="N104" s="189">
        <f t="shared" si="50"/>
        <v>0</v>
      </c>
      <c r="O104" s="189">
        <f t="shared" si="50"/>
        <v>0</v>
      </c>
      <c r="P104" s="189">
        <f t="shared" si="50"/>
        <v>0</v>
      </c>
      <c r="Q104" s="189">
        <f t="shared" si="50"/>
        <v>0</v>
      </c>
      <c r="R104" s="189">
        <f t="shared" si="50"/>
        <v>0</v>
      </c>
      <c r="S104" s="189">
        <f t="shared" si="50"/>
        <v>0</v>
      </c>
      <c r="T104" s="189">
        <f t="shared" si="50"/>
        <v>0</v>
      </c>
      <c r="U104" s="189">
        <f t="shared" si="50"/>
        <v>0</v>
      </c>
      <c r="V104" s="189">
        <f t="shared" si="50"/>
        <v>0</v>
      </c>
      <c r="W104" s="189">
        <f t="shared" si="50"/>
        <v>0</v>
      </c>
      <c r="X104" s="189">
        <f t="shared" si="50"/>
        <v>0</v>
      </c>
      <c r="Y104" s="189">
        <f t="shared" si="50"/>
        <v>0</v>
      </c>
      <c r="Z104" s="189">
        <f t="shared" si="50"/>
        <v>0</v>
      </c>
      <c r="AA104" s="189">
        <f t="shared" si="50"/>
        <v>0</v>
      </c>
      <c r="AB104" s="189">
        <f t="shared" si="50"/>
        <v>0</v>
      </c>
      <c r="AC104" s="189">
        <f t="shared" si="50"/>
        <v>0</v>
      </c>
      <c r="AD104" s="189">
        <f t="shared" si="50"/>
        <v>0</v>
      </c>
      <c r="AE104" s="189">
        <f t="shared" si="50"/>
        <v>0</v>
      </c>
      <c r="AF104" s="189">
        <f t="shared" si="50"/>
        <v>0</v>
      </c>
      <c r="AG104" s="189">
        <f t="shared" si="50"/>
        <v>0</v>
      </c>
      <c r="AH104" s="189">
        <f t="shared" si="50"/>
        <v>0</v>
      </c>
      <c r="AI104" s="189">
        <f t="shared" si="50"/>
        <v>0</v>
      </c>
      <c r="AJ104" s="189">
        <f t="shared" si="50"/>
        <v>0</v>
      </c>
      <c r="AK104" s="189">
        <f t="shared" si="50"/>
        <v>0</v>
      </c>
      <c r="AL104" s="189">
        <f t="shared" si="50"/>
        <v>0</v>
      </c>
      <c r="AM104" s="189">
        <f t="shared" si="50"/>
        <v>0</v>
      </c>
      <c r="AN104" s="189">
        <f t="shared" si="50"/>
        <v>0</v>
      </c>
      <c r="AO104" s="189">
        <f t="shared" si="50"/>
        <v>0</v>
      </c>
      <c r="AP104" s="189">
        <f t="shared" si="50"/>
        <v>0</v>
      </c>
    </row>
    <row r="105" spans="1:42" x14ac:dyDescent="0.2">
      <c r="A105" s="117" t="s">
        <v>287</v>
      </c>
      <c r="B105" s="195">
        <f>B65+B90+B100</f>
        <v>0</v>
      </c>
      <c r="C105" s="195">
        <f>C65+C90+C100</f>
        <v>0</v>
      </c>
      <c r="D105" s="195">
        <f t="shared" ref="D105:AP105" si="51">D65+D90+D100</f>
        <v>0</v>
      </c>
      <c r="E105" s="195">
        <f t="shared" si="51"/>
        <v>0</v>
      </c>
      <c r="F105" s="195">
        <f t="shared" si="51"/>
        <v>0</v>
      </c>
      <c r="G105" s="195">
        <f t="shared" si="51"/>
        <v>0</v>
      </c>
      <c r="H105" s="195">
        <f t="shared" si="51"/>
        <v>0</v>
      </c>
      <c r="I105" s="195">
        <f t="shared" si="51"/>
        <v>0</v>
      </c>
      <c r="J105" s="195">
        <f t="shared" si="51"/>
        <v>0</v>
      </c>
      <c r="K105" s="195">
        <f t="shared" si="51"/>
        <v>0</v>
      </c>
      <c r="L105" s="195">
        <f t="shared" si="51"/>
        <v>0</v>
      </c>
      <c r="M105" s="195">
        <f t="shared" si="51"/>
        <v>0</v>
      </c>
      <c r="N105" s="195">
        <f t="shared" si="51"/>
        <v>0</v>
      </c>
      <c r="O105" s="195">
        <f t="shared" si="51"/>
        <v>0</v>
      </c>
      <c r="P105" s="195">
        <f t="shared" si="51"/>
        <v>0</v>
      </c>
      <c r="Q105" s="195">
        <f t="shared" si="51"/>
        <v>0</v>
      </c>
      <c r="R105" s="195">
        <f t="shared" si="51"/>
        <v>0</v>
      </c>
      <c r="S105" s="195">
        <f t="shared" si="51"/>
        <v>0</v>
      </c>
      <c r="T105" s="195">
        <f t="shared" si="51"/>
        <v>0</v>
      </c>
      <c r="U105" s="195">
        <f t="shared" si="51"/>
        <v>0</v>
      </c>
      <c r="V105" s="195">
        <f t="shared" si="51"/>
        <v>0</v>
      </c>
      <c r="W105" s="195">
        <f t="shared" si="51"/>
        <v>0</v>
      </c>
      <c r="X105" s="195">
        <f t="shared" si="51"/>
        <v>0</v>
      </c>
      <c r="Y105" s="195">
        <f t="shared" si="51"/>
        <v>0</v>
      </c>
      <c r="Z105" s="195">
        <f t="shared" si="51"/>
        <v>0</v>
      </c>
      <c r="AA105" s="195">
        <f t="shared" si="51"/>
        <v>0</v>
      </c>
      <c r="AB105" s="195">
        <f t="shared" si="51"/>
        <v>0</v>
      </c>
      <c r="AC105" s="195">
        <f t="shared" si="51"/>
        <v>0</v>
      </c>
      <c r="AD105" s="195">
        <f t="shared" si="51"/>
        <v>0</v>
      </c>
      <c r="AE105" s="195">
        <f t="shared" si="51"/>
        <v>0</v>
      </c>
      <c r="AF105" s="195">
        <f t="shared" si="51"/>
        <v>0</v>
      </c>
      <c r="AG105" s="195">
        <f t="shared" si="51"/>
        <v>0</v>
      </c>
      <c r="AH105" s="195">
        <f t="shared" si="51"/>
        <v>0</v>
      </c>
      <c r="AI105" s="195">
        <f t="shared" si="51"/>
        <v>0</v>
      </c>
      <c r="AJ105" s="195">
        <f t="shared" si="51"/>
        <v>0</v>
      </c>
      <c r="AK105" s="195">
        <f t="shared" si="51"/>
        <v>0</v>
      </c>
      <c r="AL105" s="195">
        <f t="shared" si="51"/>
        <v>0</v>
      </c>
      <c r="AM105" s="195">
        <f t="shared" si="51"/>
        <v>0</v>
      </c>
      <c r="AN105" s="195">
        <f t="shared" si="51"/>
        <v>0</v>
      </c>
      <c r="AO105" s="195">
        <f t="shared" si="51"/>
        <v>0</v>
      </c>
      <c r="AP105" s="195">
        <f t="shared" si="51"/>
        <v>0</v>
      </c>
    </row>
    <row r="106" spans="1:42" x14ac:dyDescent="0.2">
      <c r="A106" s="280" t="s">
        <v>13</v>
      </c>
      <c r="B106" s="202">
        <f>SUM(B104:B105)</f>
        <v>0</v>
      </c>
      <c r="C106" s="202">
        <f t="shared" ref="C106:AP106" si="52">SUM(C104:C105)</f>
        <v>0</v>
      </c>
      <c r="D106" s="202">
        <f t="shared" si="52"/>
        <v>0</v>
      </c>
      <c r="E106" s="202">
        <f t="shared" si="52"/>
        <v>0</v>
      </c>
      <c r="F106" s="202">
        <f t="shared" si="52"/>
        <v>0</v>
      </c>
      <c r="G106" s="202">
        <f t="shared" si="52"/>
        <v>0</v>
      </c>
      <c r="H106" s="202">
        <f t="shared" si="52"/>
        <v>0</v>
      </c>
      <c r="I106" s="202">
        <f t="shared" si="52"/>
        <v>0</v>
      </c>
      <c r="J106" s="202">
        <f t="shared" si="52"/>
        <v>0</v>
      </c>
      <c r="K106" s="202">
        <f t="shared" si="52"/>
        <v>0</v>
      </c>
      <c r="L106" s="202">
        <f t="shared" si="52"/>
        <v>0</v>
      </c>
      <c r="M106" s="202">
        <f t="shared" si="52"/>
        <v>0</v>
      </c>
      <c r="N106" s="202">
        <f t="shared" si="52"/>
        <v>0</v>
      </c>
      <c r="O106" s="202">
        <f t="shared" si="52"/>
        <v>0</v>
      </c>
      <c r="P106" s="202">
        <f t="shared" si="52"/>
        <v>0</v>
      </c>
      <c r="Q106" s="202">
        <f t="shared" si="52"/>
        <v>0</v>
      </c>
      <c r="R106" s="202">
        <f t="shared" si="52"/>
        <v>0</v>
      </c>
      <c r="S106" s="202">
        <f t="shared" si="52"/>
        <v>0</v>
      </c>
      <c r="T106" s="202">
        <f t="shared" si="52"/>
        <v>0</v>
      </c>
      <c r="U106" s="202">
        <f t="shared" si="52"/>
        <v>0</v>
      </c>
      <c r="V106" s="202">
        <f t="shared" si="52"/>
        <v>0</v>
      </c>
      <c r="W106" s="202">
        <f t="shared" si="52"/>
        <v>0</v>
      </c>
      <c r="X106" s="202">
        <f t="shared" si="52"/>
        <v>0</v>
      </c>
      <c r="Y106" s="202">
        <f t="shared" si="52"/>
        <v>0</v>
      </c>
      <c r="Z106" s="202">
        <f t="shared" si="52"/>
        <v>0</v>
      </c>
      <c r="AA106" s="202">
        <f t="shared" si="52"/>
        <v>0</v>
      </c>
      <c r="AB106" s="202">
        <f t="shared" si="52"/>
        <v>0</v>
      </c>
      <c r="AC106" s="202">
        <f t="shared" si="52"/>
        <v>0</v>
      </c>
      <c r="AD106" s="202">
        <f t="shared" si="52"/>
        <v>0</v>
      </c>
      <c r="AE106" s="202">
        <f t="shared" si="52"/>
        <v>0</v>
      </c>
      <c r="AF106" s="202">
        <f t="shared" si="52"/>
        <v>0</v>
      </c>
      <c r="AG106" s="202">
        <f t="shared" si="52"/>
        <v>0</v>
      </c>
      <c r="AH106" s="202">
        <f t="shared" si="52"/>
        <v>0</v>
      </c>
      <c r="AI106" s="202">
        <f t="shared" si="52"/>
        <v>0</v>
      </c>
      <c r="AJ106" s="202">
        <f t="shared" si="52"/>
        <v>0</v>
      </c>
      <c r="AK106" s="202">
        <f t="shared" si="52"/>
        <v>0</v>
      </c>
      <c r="AL106" s="202">
        <f t="shared" si="52"/>
        <v>0</v>
      </c>
      <c r="AM106" s="202">
        <f t="shared" si="52"/>
        <v>0</v>
      </c>
      <c r="AN106" s="202">
        <f t="shared" si="52"/>
        <v>0</v>
      </c>
      <c r="AO106" s="202">
        <f t="shared" si="52"/>
        <v>0</v>
      </c>
      <c r="AP106" s="202">
        <f t="shared" si="52"/>
        <v>0</v>
      </c>
    </row>
    <row r="107" spans="1:42" s="122" customFormat="1" x14ac:dyDescent="0.2">
      <c r="A107" s="23"/>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row>
    <row r="108" spans="1:42" s="122" customFormat="1" x14ac:dyDescent="0.2">
      <c r="A108" s="29" t="s">
        <v>290</v>
      </c>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s="122" customFormat="1" x14ac:dyDescent="0.2">
      <c r="A109" s="117" t="s">
        <v>2</v>
      </c>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row>
    <row r="110" spans="1:42" x14ac:dyDescent="0.2">
      <c r="A110" s="119" t="s">
        <v>5</v>
      </c>
      <c r="B110" s="194"/>
      <c r="C110" s="194">
        <f>I232+K232</f>
        <v>0</v>
      </c>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119" t="s">
        <v>4</v>
      </c>
      <c r="B111" s="195"/>
      <c r="C111" s="195">
        <f>I365+K365</f>
        <v>0</v>
      </c>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row>
    <row r="112" spans="1:42" x14ac:dyDescent="0.2">
      <c r="A112" s="119" t="s">
        <v>13</v>
      </c>
      <c r="B112" s="194"/>
      <c r="C112" s="194">
        <f>SUM(C110:C111)</f>
        <v>0</v>
      </c>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s="122" customFormat="1" x14ac:dyDescent="0.2">
      <c r="A113" s="117" t="s">
        <v>6</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9" t="s">
        <v>5</v>
      </c>
      <c r="B114" s="194">
        <f>B496</f>
        <v>0</v>
      </c>
      <c r="C114" s="194">
        <f t="shared" ref="C114:AO114" si="53">C496</f>
        <v>0</v>
      </c>
      <c r="D114" s="194">
        <f t="shared" si="53"/>
        <v>0</v>
      </c>
      <c r="E114" s="194">
        <f t="shared" si="53"/>
        <v>0</v>
      </c>
      <c r="F114" s="194">
        <f t="shared" si="53"/>
        <v>0</v>
      </c>
      <c r="G114" s="194">
        <f t="shared" si="53"/>
        <v>0</v>
      </c>
      <c r="H114" s="194">
        <f t="shared" si="53"/>
        <v>0</v>
      </c>
      <c r="I114" s="194">
        <f t="shared" si="53"/>
        <v>0</v>
      </c>
      <c r="J114" s="194">
        <f t="shared" si="53"/>
        <v>0</v>
      </c>
      <c r="K114" s="194">
        <f t="shared" si="53"/>
        <v>0</v>
      </c>
      <c r="L114" s="194">
        <f t="shared" si="53"/>
        <v>0</v>
      </c>
      <c r="M114" s="194">
        <f t="shared" si="53"/>
        <v>0</v>
      </c>
      <c r="N114" s="194">
        <f t="shared" si="53"/>
        <v>0</v>
      </c>
      <c r="O114" s="194">
        <f t="shared" si="53"/>
        <v>0</v>
      </c>
      <c r="P114" s="194">
        <f t="shared" si="53"/>
        <v>0</v>
      </c>
      <c r="Q114" s="194">
        <f t="shared" si="53"/>
        <v>0</v>
      </c>
      <c r="R114" s="194">
        <f t="shared" si="53"/>
        <v>0</v>
      </c>
      <c r="S114" s="194">
        <f t="shared" si="53"/>
        <v>0</v>
      </c>
      <c r="T114" s="194">
        <f t="shared" si="53"/>
        <v>0</v>
      </c>
      <c r="U114" s="194">
        <f t="shared" si="53"/>
        <v>0</v>
      </c>
      <c r="V114" s="194">
        <f t="shared" si="53"/>
        <v>0</v>
      </c>
      <c r="W114" s="194">
        <f t="shared" si="53"/>
        <v>0</v>
      </c>
      <c r="X114" s="194">
        <f t="shared" si="53"/>
        <v>0</v>
      </c>
      <c r="Y114" s="194">
        <f t="shared" si="53"/>
        <v>0</v>
      </c>
      <c r="Z114" s="194">
        <f t="shared" si="53"/>
        <v>0</v>
      </c>
      <c r="AA114" s="194">
        <f t="shared" si="53"/>
        <v>0</v>
      </c>
      <c r="AB114" s="194">
        <f t="shared" si="53"/>
        <v>0</v>
      </c>
      <c r="AC114" s="194">
        <f t="shared" si="53"/>
        <v>0</v>
      </c>
      <c r="AD114" s="194">
        <f t="shared" si="53"/>
        <v>0</v>
      </c>
      <c r="AE114" s="194">
        <f t="shared" si="53"/>
        <v>0</v>
      </c>
      <c r="AF114" s="194">
        <f t="shared" si="53"/>
        <v>0</v>
      </c>
      <c r="AG114" s="194">
        <f t="shared" si="53"/>
        <v>0</v>
      </c>
      <c r="AH114" s="194">
        <f t="shared" si="53"/>
        <v>0</v>
      </c>
      <c r="AI114" s="194">
        <f t="shared" si="53"/>
        <v>0</v>
      </c>
      <c r="AJ114" s="194">
        <f t="shared" si="53"/>
        <v>0</v>
      </c>
      <c r="AK114" s="194">
        <f t="shared" si="53"/>
        <v>0</v>
      </c>
      <c r="AL114" s="194">
        <f t="shared" si="53"/>
        <v>0</v>
      </c>
      <c r="AM114" s="194">
        <f t="shared" si="53"/>
        <v>0</v>
      </c>
      <c r="AN114" s="194">
        <f t="shared" si="53"/>
        <v>0</v>
      </c>
      <c r="AO114" s="194">
        <f t="shared" si="53"/>
        <v>0</v>
      </c>
      <c r="AP114" s="194">
        <f>AP496</f>
        <v>0</v>
      </c>
    </row>
    <row r="115" spans="1:42" x14ac:dyDescent="0.2">
      <c r="A115" s="119" t="s">
        <v>4</v>
      </c>
      <c r="B115" s="195">
        <f>B502</f>
        <v>0</v>
      </c>
      <c r="C115" s="195">
        <f t="shared" ref="C115:AO115" si="54">C502</f>
        <v>0</v>
      </c>
      <c r="D115" s="195">
        <f t="shared" si="54"/>
        <v>0</v>
      </c>
      <c r="E115" s="195">
        <f t="shared" si="54"/>
        <v>0</v>
      </c>
      <c r="F115" s="195">
        <f t="shared" si="54"/>
        <v>0</v>
      </c>
      <c r="G115" s="195">
        <f t="shared" si="54"/>
        <v>0</v>
      </c>
      <c r="H115" s="195">
        <f t="shared" si="54"/>
        <v>0</v>
      </c>
      <c r="I115" s="195">
        <f t="shared" si="54"/>
        <v>0</v>
      </c>
      <c r="J115" s="195">
        <f t="shared" si="54"/>
        <v>0</v>
      </c>
      <c r="K115" s="195">
        <f t="shared" si="54"/>
        <v>0</v>
      </c>
      <c r="L115" s="195">
        <f t="shared" si="54"/>
        <v>0</v>
      </c>
      <c r="M115" s="195">
        <f t="shared" si="54"/>
        <v>0</v>
      </c>
      <c r="N115" s="195">
        <f t="shared" si="54"/>
        <v>0</v>
      </c>
      <c r="O115" s="195">
        <f t="shared" si="54"/>
        <v>0</v>
      </c>
      <c r="P115" s="195">
        <f t="shared" si="54"/>
        <v>0</v>
      </c>
      <c r="Q115" s="195">
        <f t="shared" si="54"/>
        <v>0</v>
      </c>
      <c r="R115" s="195">
        <f t="shared" si="54"/>
        <v>0</v>
      </c>
      <c r="S115" s="195">
        <f t="shared" si="54"/>
        <v>0</v>
      </c>
      <c r="T115" s="195">
        <f t="shared" si="54"/>
        <v>0</v>
      </c>
      <c r="U115" s="195">
        <f t="shared" si="54"/>
        <v>0</v>
      </c>
      <c r="V115" s="195">
        <f t="shared" si="54"/>
        <v>0</v>
      </c>
      <c r="W115" s="195">
        <f t="shared" si="54"/>
        <v>0</v>
      </c>
      <c r="X115" s="195">
        <f t="shared" si="54"/>
        <v>0</v>
      </c>
      <c r="Y115" s="195">
        <f t="shared" si="54"/>
        <v>0</v>
      </c>
      <c r="Z115" s="195">
        <f t="shared" si="54"/>
        <v>0</v>
      </c>
      <c r="AA115" s="195">
        <f t="shared" si="54"/>
        <v>0</v>
      </c>
      <c r="AB115" s="195">
        <f t="shared" si="54"/>
        <v>0</v>
      </c>
      <c r="AC115" s="195">
        <f t="shared" si="54"/>
        <v>0</v>
      </c>
      <c r="AD115" s="195">
        <f t="shared" si="54"/>
        <v>0</v>
      </c>
      <c r="AE115" s="195">
        <f t="shared" si="54"/>
        <v>0</v>
      </c>
      <c r="AF115" s="195">
        <f t="shared" si="54"/>
        <v>0</v>
      </c>
      <c r="AG115" s="195">
        <f t="shared" si="54"/>
        <v>0</v>
      </c>
      <c r="AH115" s="195">
        <f t="shared" si="54"/>
        <v>0</v>
      </c>
      <c r="AI115" s="195">
        <f t="shared" si="54"/>
        <v>0</v>
      </c>
      <c r="AJ115" s="195">
        <f t="shared" si="54"/>
        <v>0</v>
      </c>
      <c r="AK115" s="195">
        <f t="shared" si="54"/>
        <v>0</v>
      </c>
      <c r="AL115" s="195">
        <f t="shared" si="54"/>
        <v>0</v>
      </c>
      <c r="AM115" s="195">
        <f t="shared" si="54"/>
        <v>0</v>
      </c>
      <c r="AN115" s="195">
        <f t="shared" si="54"/>
        <v>0</v>
      </c>
      <c r="AO115" s="195">
        <f t="shared" si="54"/>
        <v>0</v>
      </c>
      <c r="AP115" s="195">
        <f>AP502</f>
        <v>0</v>
      </c>
    </row>
    <row r="116" spans="1:42" x14ac:dyDescent="0.2">
      <c r="A116" s="119" t="s">
        <v>13</v>
      </c>
      <c r="B116" s="194">
        <f>SUM(B114:B115)</f>
        <v>0</v>
      </c>
      <c r="C116" s="194">
        <f>SUM(C114:C115)</f>
        <v>0</v>
      </c>
      <c r="D116" s="194">
        <f>SUM(D114:D115)</f>
        <v>0</v>
      </c>
      <c r="E116" s="194">
        <f t="shared" ref="E116:AP116" si="55">SUM(E114:E115)</f>
        <v>0</v>
      </c>
      <c r="F116" s="194">
        <f t="shared" si="55"/>
        <v>0</v>
      </c>
      <c r="G116" s="194">
        <f t="shared" si="55"/>
        <v>0</v>
      </c>
      <c r="H116" s="194">
        <f t="shared" si="55"/>
        <v>0</v>
      </c>
      <c r="I116" s="194">
        <f t="shared" si="55"/>
        <v>0</v>
      </c>
      <c r="J116" s="194">
        <f t="shared" si="55"/>
        <v>0</v>
      </c>
      <c r="K116" s="194">
        <f t="shared" si="55"/>
        <v>0</v>
      </c>
      <c r="L116" s="194">
        <f t="shared" si="55"/>
        <v>0</v>
      </c>
      <c r="M116" s="194">
        <f t="shared" si="55"/>
        <v>0</v>
      </c>
      <c r="N116" s="194">
        <f t="shared" si="55"/>
        <v>0</v>
      </c>
      <c r="O116" s="194">
        <f t="shared" si="55"/>
        <v>0</v>
      </c>
      <c r="P116" s="194">
        <f t="shared" si="55"/>
        <v>0</v>
      </c>
      <c r="Q116" s="194">
        <f t="shared" si="55"/>
        <v>0</v>
      </c>
      <c r="R116" s="194">
        <f t="shared" si="55"/>
        <v>0</v>
      </c>
      <c r="S116" s="194">
        <f t="shared" si="55"/>
        <v>0</v>
      </c>
      <c r="T116" s="194">
        <f t="shared" si="55"/>
        <v>0</v>
      </c>
      <c r="U116" s="194">
        <f t="shared" si="55"/>
        <v>0</v>
      </c>
      <c r="V116" s="194">
        <f t="shared" si="55"/>
        <v>0</v>
      </c>
      <c r="W116" s="194">
        <f t="shared" si="55"/>
        <v>0</v>
      </c>
      <c r="X116" s="194">
        <f t="shared" si="55"/>
        <v>0</v>
      </c>
      <c r="Y116" s="194">
        <f t="shared" si="55"/>
        <v>0</v>
      </c>
      <c r="Z116" s="194">
        <f t="shared" si="55"/>
        <v>0</v>
      </c>
      <c r="AA116" s="194">
        <f t="shared" si="55"/>
        <v>0</v>
      </c>
      <c r="AB116" s="194">
        <f t="shared" si="55"/>
        <v>0</v>
      </c>
      <c r="AC116" s="194">
        <f t="shared" si="55"/>
        <v>0</v>
      </c>
      <c r="AD116" s="194">
        <f t="shared" si="55"/>
        <v>0</v>
      </c>
      <c r="AE116" s="194">
        <f t="shared" si="55"/>
        <v>0</v>
      </c>
      <c r="AF116" s="194">
        <f t="shared" si="55"/>
        <v>0</v>
      </c>
      <c r="AG116" s="194">
        <f t="shared" si="55"/>
        <v>0</v>
      </c>
      <c r="AH116" s="194">
        <f t="shared" si="55"/>
        <v>0</v>
      </c>
      <c r="AI116" s="194">
        <f t="shared" si="55"/>
        <v>0</v>
      </c>
      <c r="AJ116" s="194">
        <f t="shared" si="55"/>
        <v>0</v>
      </c>
      <c r="AK116" s="194">
        <f t="shared" si="55"/>
        <v>0</v>
      </c>
      <c r="AL116" s="194">
        <f t="shared" si="55"/>
        <v>0</v>
      </c>
      <c r="AM116" s="194">
        <f t="shared" si="55"/>
        <v>0</v>
      </c>
      <c r="AN116" s="194">
        <f t="shared" si="55"/>
        <v>0</v>
      </c>
      <c r="AO116" s="194">
        <f t="shared" si="55"/>
        <v>0</v>
      </c>
      <c r="AP116" s="194">
        <f t="shared" si="55"/>
        <v>0</v>
      </c>
    </row>
    <row r="117" spans="1:42" s="122" customFormat="1" x14ac:dyDescent="0.2">
      <c r="A117" s="117" t="s">
        <v>81</v>
      </c>
    </row>
    <row r="118" spans="1:42" x14ac:dyDescent="0.2">
      <c r="A118" s="119" t="s">
        <v>5</v>
      </c>
      <c r="B118" s="194">
        <f>B180</f>
        <v>0</v>
      </c>
      <c r="C118" s="194">
        <f>C180</f>
        <v>0</v>
      </c>
      <c r="D118" s="194">
        <f t="shared" ref="D118:AP118" si="56">D180</f>
        <v>0</v>
      </c>
      <c r="E118" s="194">
        <f t="shared" si="56"/>
        <v>0</v>
      </c>
      <c r="F118" s="194">
        <f t="shared" si="56"/>
        <v>0</v>
      </c>
      <c r="G118" s="194">
        <f t="shared" si="56"/>
        <v>0</v>
      </c>
      <c r="H118" s="194">
        <f t="shared" si="56"/>
        <v>0</v>
      </c>
      <c r="I118" s="194">
        <f t="shared" si="56"/>
        <v>0</v>
      </c>
      <c r="J118" s="194">
        <f t="shared" si="56"/>
        <v>0</v>
      </c>
      <c r="K118" s="194">
        <f t="shared" si="56"/>
        <v>0</v>
      </c>
      <c r="L118" s="194">
        <f t="shared" si="56"/>
        <v>0</v>
      </c>
      <c r="M118" s="194">
        <f t="shared" si="56"/>
        <v>0</v>
      </c>
      <c r="N118" s="194">
        <f t="shared" si="56"/>
        <v>0</v>
      </c>
      <c r="O118" s="194">
        <f t="shared" si="56"/>
        <v>0</v>
      </c>
      <c r="P118" s="194">
        <f t="shared" si="56"/>
        <v>0</v>
      </c>
      <c r="Q118" s="194">
        <f t="shared" si="56"/>
        <v>0</v>
      </c>
      <c r="R118" s="194">
        <f t="shared" si="56"/>
        <v>0</v>
      </c>
      <c r="S118" s="194">
        <f t="shared" si="56"/>
        <v>0</v>
      </c>
      <c r="T118" s="194">
        <f t="shared" si="56"/>
        <v>0</v>
      </c>
      <c r="U118" s="194">
        <f t="shared" si="56"/>
        <v>0</v>
      </c>
      <c r="V118" s="194">
        <f t="shared" si="56"/>
        <v>0</v>
      </c>
      <c r="W118" s="194">
        <f t="shared" si="56"/>
        <v>0</v>
      </c>
      <c r="X118" s="194">
        <f t="shared" si="56"/>
        <v>0</v>
      </c>
      <c r="Y118" s="194">
        <f t="shared" si="56"/>
        <v>0</v>
      </c>
      <c r="Z118" s="194">
        <f t="shared" si="56"/>
        <v>0</v>
      </c>
      <c r="AA118" s="194">
        <f t="shared" si="56"/>
        <v>0</v>
      </c>
      <c r="AB118" s="194">
        <f t="shared" si="56"/>
        <v>0</v>
      </c>
      <c r="AC118" s="194">
        <f t="shared" si="56"/>
        <v>0</v>
      </c>
      <c r="AD118" s="194">
        <f t="shared" si="56"/>
        <v>0</v>
      </c>
      <c r="AE118" s="194">
        <f t="shared" si="56"/>
        <v>0</v>
      </c>
      <c r="AF118" s="194">
        <f t="shared" si="56"/>
        <v>0</v>
      </c>
      <c r="AG118" s="194">
        <f t="shared" si="56"/>
        <v>0</v>
      </c>
      <c r="AH118" s="194">
        <f t="shared" si="56"/>
        <v>0</v>
      </c>
      <c r="AI118" s="194">
        <f t="shared" si="56"/>
        <v>0</v>
      </c>
      <c r="AJ118" s="194">
        <f t="shared" si="56"/>
        <v>0</v>
      </c>
      <c r="AK118" s="194">
        <f t="shared" si="56"/>
        <v>0</v>
      </c>
      <c r="AL118" s="194">
        <f t="shared" si="56"/>
        <v>0</v>
      </c>
      <c r="AM118" s="194">
        <f t="shared" si="56"/>
        <v>0</v>
      </c>
      <c r="AN118" s="194">
        <f t="shared" si="56"/>
        <v>0</v>
      </c>
      <c r="AO118" s="194">
        <f t="shared" si="56"/>
        <v>0</v>
      </c>
      <c r="AP118" s="194">
        <f t="shared" si="56"/>
        <v>0</v>
      </c>
    </row>
    <row r="119" spans="1:42" x14ac:dyDescent="0.2">
      <c r="A119" s="119" t="s">
        <v>4</v>
      </c>
      <c r="B119" s="189">
        <f>B220</f>
        <v>0</v>
      </c>
      <c r="C119" s="189">
        <f>C220</f>
        <v>0</v>
      </c>
      <c r="D119" s="189">
        <f t="shared" ref="D119:AP119" si="57">D220</f>
        <v>0</v>
      </c>
      <c r="E119" s="189">
        <f t="shared" si="57"/>
        <v>0</v>
      </c>
      <c r="F119" s="189">
        <f t="shared" si="57"/>
        <v>0</v>
      </c>
      <c r="G119" s="189">
        <f t="shared" si="57"/>
        <v>0</v>
      </c>
      <c r="H119" s="189">
        <f t="shared" si="57"/>
        <v>0</v>
      </c>
      <c r="I119" s="189">
        <f t="shared" si="57"/>
        <v>0</v>
      </c>
      <c r="J119" s="189">
        <f t="shared" si="57"/>
        <v>0</v>
      </c>
      <c r="K119" s="189">
        <f t="shared" si="57"/>
        <v>0</v>
      </c>
      <c r="L119" s="189">
        <f t="shared" si="57"/>
        <v>0</v>
      </c>
      <c r="M119" s="189">
        <f t="shared" si="57"/>
        <v>0</v>
      </c>
      <c r="N119" s="189">
        <f t="shared" si="57"/>
        <v>0</v>
      </c>
      <c r="O119" s="189">
        <f t="shared" si="57"/>
        <v>0</v>
      </c>
      <c r="P119" s="189">
        <f t="shared" si="57"/>
        <v>0</v>
      </c>
      <c r="Q119" s="189">
        <f t="shared" si="57"/>
        <v>0</v>
      </c>
      <c r="R119" s="189">
        <f t="shared" si="57"/>
        <v>0</v>
      </c>
      <c r="S119" s="189">
        <f t="shared" si="57"/>
        <v>0</v>
      </c>
      <c r="T119" s="189">
        <f t="shared" si="57"/>
        <v>0</v>
      </c>
      <c r="U119" s="189">
        <f t="shared" si="57"/>
        <v>0</v>
      </c>
      <c r="V119" s="189">
        <f t="shared" si="57"/>
        <v>0</v>
      </c>
      <c r="W119" s="189">
        <f t="shared" si="57"/>
        <v>0</v>
      </c>
      <c r="X119" s="189">
        <f t="shared" si="57"/>
        <v>0</v>
      </c>
      <c r="Y119" s="189">
        <f t="shared" si="57"/>
        <v>0</v>
      </c>
      <c r="Z119" s="189">
        <f t="shared" si="57"/>
        <v>0</v>
      </c>
      <c r="AA119" s="189">
        <f t="shared" si="57"/>
        <v>0</v>
      </c>
      <c r="AB119" s="189">
        <f t="shared" si="57"/>
        <v>0</v>
      </c>
      <c r="AC119" s="189">
        <f t="shared" si="57"/>
        <v>0</v>
      </c>
      <c r="AD119" s="189">
        <f t="shared" si="57"/>
        <v>0</v>
      </c>
      <c r="AE119" s="189">
        <f t="shared" si="57"/>
        <v>0</v>
      </c>
      <c r="AF119" s="189">
        <f t="shared" si="57"/>
        <v>0</v>
      </c>
      <c r="AG119" s="189">
        <f t="shared" si="57"/>
        <v>0</v>
      </c>
      <c r="AH119" s="189">
        <f t="shared" si="57"/>
        <v>0</v>
      </c>
      <c r="AI119" s="189">
        <f t="shared" si="57"/>
        <v>0</v>
      </c>
      <c r="AJ119" s="189">
        <f t="shared" si="57"/>
        <v>0</v>
      </c>
      <c r="AK119" s="189">
        <f t="shared" si="57"/>
        <v>0</v>
      </c>
      <c r="AL119" s="189">
        <f t="shared" si="57"/>
        <v>0</v>
      </c>
      <c r="AM119" s="189">
        <f t="shared" si="57"/>
        <v>0</v>
      </c>
      <c r="AN119" s="189">
        <f t="shared" si="57"/>
        <v>0</v>
      </c>
      <c r="AO119" s="189">
        <f t="shared" si="57"/>
        <v>0</v>
      </c>
      <c r="AP119" s="189">
        <f t="shared" si="57"/>
        <v>0</v>
      </c>
    </row>
    <row r="120" spans="1:42" x14ac:dyDescent="0.2">
      <c r="A120" s="119" t="s">
        <v>13</v>
      </c>
      <c r="B120" s="189">
        <f>SUM(B118:B119)</f>
        <v>0</v>
      </c>
      <c r="C120" s="189">
        <f>SUM(C118:C119)</f>
        <v>0</v>
      </c>
      <c r="D120" s="189">
        <f>SUM(D118:D119)</f>
        <v>0</v>
      </c>
      <c r="E120" s="189">
        <f t="shared" ref="E120:AP120" si="58">SUM(E118:E119)</f>
        <v>0</v>
      </c>
      <c r="F120" s="189">
        <f t="shared" si="58"/>
        <v>0</v>
      </c>
      <c r="G120" s="189">
        <f t="shared" si="58"/>
        <v>0</v>
      </c>
      <c r="H120" s="189">
        <f t="shared" si="58"/>
        <v>0</v>
      </c>
      <c r="I120" s="189">
        <f t="shared" si="58"/>
        <v>0</v>
      </c>
      <c r="J120" s="189">
        <f t="shared" si="58"/>
        <v>0</v>
      </c>
      <c r="K120" s="189">
        <f t="shared" si="58"/>
        <v>0</v>
      </c>
      <c r="L120" s="189">
        <f t="shared" si="58"/>
        <v>0</v>
      </c>
      <c r="M120" s="189">
        <f t="shared" si="58"/>
        <v>0</v>
      </c>
      <c r="N120" s="189">
        <f t="shared" si="58"/>
        <v>0</v>
      </c>
      <c r="O120" s="189">
        <f t="shared" si="58"/>
        <v>0</v>
      </c>
      <c r="P120" s="189">
        <f t="shared" si="58"/>
        <v>0</v>
      </c>
      <c r="Q120" s="189">
        <f t="shared" si="58"/>
        <v>0</v>
      </c>
      <c r="R120" s="189">
        <f t="shared" si="58"/>
        <v>0</v>
      </c>
      <c r="S120" s="189">
        <f t="shared" si="58"/>
        <v>0</v>
      </c>
      <c r="T120" s="189">
        <f t="shared" si="58"/>
        <v>0</v>
      </c>
      <c r="U120" s="189">
        <f t="shared" si="58"/>
        <v>0</v>
      </c>
      <c r="V120" s="189">
        <f t="shared" si="58"/>
        <v>0</v>
      </c>
      <c r="W120" s="189">
        <f t="shared" si="58"/>
        <v>0</v>
      </c>
      <c r="X120" s="189">
        <f t="shared" si="58"/>
        <v>0</v>
      </c>
      <c r="Y120" s="189">
        <f t="shared" si="58"/>
        <v>0</v>
      </c>
      <c r="Z120" s="189">
        <f t="shared" si="58"/>
        <v>0</v>
      </c>
      <c r="AA120" s="189">
        <f t="shared" si="58"/>
        <v>0</v>
      </c>
      <c r="AB120" s="189">
        <f t="shared" si="58"/>
        <v>0</v>
      </c>
      <c r="AC120" s="189">
        <f t="shared" si="58"/>
        <v>0</v>
      </c>
      <c r="AD120" s="189">
        <f t="shared" si="58"/>
        <v>0</v>
      </c>
      <c r="AE120" s="189">
        <f t="shared" si="58"/>
        <v>0</v>
      </c>
      <c r="AF120" s="189">
        <f t="shared" si="58"/>
        <v>0</v>
      </c>
      <c r="AG120" s="189">
        <f t="shared" si="58"/>
        <v>0</v>
      </c>
      <c r="AH120" s="189">
        <f t="shared" si="58"/>
        <v>0</v>
      </c>
      <c r="AI120" s="189">
        <f t="shared" si="58"/>
        <v>0</v>
      </c>
      <c r="AJ120" s="189">
        <f t="shared" si="58"/>
        <v>0</v>
      </c>
      <c r="AK120" s="189">
        <f t="shared" si="58"/>
        <v>0</v>
      </c>
      <c r="AL120" s="189">
        <f t="shared" si="58"/>
        <v>0</v>
      </c>
      <c r="AM120" s="189">
        <f t="shared" si="58"/>
        <v>0</v>
      </c>
      <c r="AN120" s="189">
        <f t="shared" si="58"/>
        <v>0</v>
      </c>
      <c r="AO120" s="189">
        <f t="shared" si="58"/>
        <v>0</v>
      </c>
      <c r="AP120" s="189">
        <f t="shared" si="58"/>
        <v>0</v>
      </c>
    </row>
    <row r="121" spans="1:42" x14ac:dyDescent="0.2">
      <c r="A121" s="280" t="s">
        <v>13</v>
      </c>
      <c r="B121" s="202">
        <f t="shared" ref="B121:AP121" si="59">B106+B112+B116+B120</f>
        <v>0</v>
      </c>
      <c r="C121" s="202">
        <f t="shared" si="59"/>
        <v>0</v>
      </c>
      <c r="D121" s="202">
        <f t="shared" si="59"/>
        <v>0</v>
      </c>
      <c r="E121" s="202">
        <f t="shared" si="59"/>
        <v>0</v>
      </c>
      <c r="F121" s="202">
        <f t="shared" si="59"/>
        <v>0</v>
      </c>
      <c r="G121" s="202">
        <f t="shared" si="59"/>
        <v>0</v>
      </c>
      <c r="H121" s="202">
        <f t="shared" si="59"/>
        <v>0</v>
      </c>
      <c r="I121" s="202">
        <f t="shared" si="59"/>
        <v>0</v>
      </c>
      <c r="J121" s="202">
        <f t="shared" si="59"/>
        <v>0</v>
      </c>
      <c r="K121" s="202">
        <f t="shared" si="59"/>
        <v>0</v>
      </c>
      <c r="L121" s="202">
        <f t="shared" si="59"/>
        <v>0</v>
      </c>
      <c r="M121" s="202">
        <f t="shared" si="59"/>
        <v>0</v>
      </c>
      <c r="N121" s="202">
        <f t="shared" si="59"/>
        <v>0</v>
      </c>
      <c r="O121" s="202">
        <f t="shared" si="59"/>
        <v>0</v>
      </c>
      <c r="P121" s="202">
        <f t="shared" si="59"/>
        <v>0</v>
      </c>
      <c r="Q121" s="202">
        <f t="shared" si="59"/>
        <v>0</v>
      </c>
      <c r="R121" s="202">
        <f t="shared" si="59"/>
        <v>0</v>
      </c>
      <c r="S121" s="202">
        <f t="shared" si="59"/>
        <v>0</v>
      </c>
      <c r="T121" s="202">
        <f t="shared" si="59"/>
        <v>0</v>
      </c>
      <c r="U121" s="202">
        <f t="shared" si="59"/>
        <v>0</v>
      </c>
      <c r="V121" s="202">
        <f t="shared" si="59"/>
        <v>0</v>
      </c>
      <c r="W121" s="202">
        <f t="shared" si="59"/>
        <v>0</v>
      </c>
      <c r="X121" s="202">
        <f t="shared" si="59"/>
        <v>0</v>
      </c>
      <c r="Y121" s="202">
        <f t="shared" si="59"/>
        <v>0</v>
      </c>
      <c r="Z121" s="202">
        <f t="shared" si="59"/>
        <v>0</v>
      </c>
      <c r="AA121" s="202">
        <f t="shared" si="59"/>
        <v>0</v>
      </c>
      <c r="AB121" s="202">
        <f t="shared" si="59"/>
        <v>0</v>
      </c>
      <c r="AC121" s="202">
        <f t="shared" si="59"/>
        <v>0</v>
      </c>
      <c r="AD121" s="202">
        <f t="shared" si="59"/>
        <v>0</v>
      </c>
      <c r="AE121" s="202">
        <f t="shared" si="59"/>
        <v>0</v>
      </c>
      <c r="AF121" s="202">
        <f t="shared" si="59"/>
        <v>0</v>
      </c>
      <c r="AG121" s="202">
        <f t="shared" si="59"/>
        <v>0</v>
      </c>
      <c r="AH121" s="202">
        <f t="shared" si="59"/>
        <v>0</v>
      </c>
      <c r="AI121" s="202">
        <f t="shared" si="59"/>
        <v>0</v>
      </c>
      <c r="AJ121" s="202">
        <f t="shared" si="59"/>
        <v>0</v>
      </c>
      <c r="AK121" s="202">
        <f t="shared" si="59"/>
        <v>0</v>
      </c>
      <c r="AL121" s="202">
        <f t="shared" si="59"/>
        <v>0</v>
      </c>
      <c r="AM121" s="202">
        <f t="shared" si="59"/>
        <v>0</v>
      </c>
      <c r="AN121" s="202">
        <f t="shared" si="59"/>
        <v>0</v>
      </c>
      <c r="AO121" s="202">
        <f t="shared" si="59"/>
        <v>0</v>
      </c>
      <c r="AP121" s="202">
        <f t="shared" si="59"/>
        <v>0</v>
      </c>
    </row>
    <row r="122" spans="1:42" x14ac:dyDescent="0.2">
      <c r="A122" s="299"/>
      <c r="B122" s="189"/>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c r="AA122" s="189"/>
      <c r="AB122" s="189"/>
      <c r="AC122" s="189"/>
      <c r="AD122" s="189"/>
      <c r="AE122" s="189"/>
      <c r="AF122" s="189"/>
      <c r="AG122" s="189"/>
      <c r="AH122" s="189"/>
      <c r="AI122" s="189"/>
      <c r="AJ122" s="189"/>
      <c r="AK122" s="189"/>
      <c r="AL122" s="189"/>
      <c r="AM122" s="189"/>
      <c r="AN122" s="189"/>
      <c r="AO122" s="189"/>
      <c r="AP122" s="189"/>
    </row>
    <row r="123" spans="1:42" x14ac:dyDescent="0.2">
      <c r="A123" s="109" t="s">
        <v>366</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s="122" customFormat="1" x14ac:dyDescent="0.2">
      <c r="A124" s="119"/>
    </row>
    <row r="125" spans="1:42" x14ac:dyDescent="0.2">
      <c r="A125" s="117" t="s">
        <v>211</v>
      </c>
      <c r="B125" s="143">
        <f>ROUND(IF(ISERROR(IRR($B121:B121)),0,IRR($B121:B121)*100),4)</f>
        <v>0</v>
      </c>
      <c r="C125" s="143">
        <f>ROUND(IF(ISERROR(IRR($B121:C121)),0,IRR($B121:C121)*100),4)</f>
        <v>0</v>
      </c>
      <c r="D125" s="143">
        <f>ROUND(IF(ISERROR(IRR($B121:D121)),0,IRR($B121:D121)*100),4)</f>
        <v>0</v>
      </c>
      <c r="E125" s="143">
        <f>ROUND(IF(ISERROR(IRR($B121:E121)),0,IRR($B121:E121)*100),4)</f>
        <v>0</v>
      </c>
      <c r="F125" s="143">
        <f>ROUND(IF(ISERROR(IRR($B121:F121)),0,IRR($B121:F121)*100),4)</f>
        <v>0</v>
      </c>
      <c r="G125" s="143">
        <f>ROUND(IF(ISERROR(IRR($B121:G121)),0,IRR($B121:G121)*100),4)</f>
        <v>0</v>
      </c>
      <c r="H125" s="143">
        <f>ROUND(IF(ISERROR(IRR($B121:H121)),0,IRR($B121:H121)*100),4)</f>
        <v>0</v>
      </c>
      <c r="I125" s="143">
        <f>ROUND(IF(ISERROR(IRR($B121:I121)),0,IRR($B121:I121)*100),4)</f>
        <v>0</v>
      </c>
      <c r="J125" s="143">
        <f>ROUND(IF(ISERROR(IRR($B121:J121)),0,IRR($B121:J121)*100),4)</f>
        <v>0</v>
      </c>
      <c r="K125" s="143">
        <f>ROUND(IF(ISERROR(IRR($B121:K121)),0,IRR($B121:K121)*100),4)</f>
        <v>0</v>
      </c>
      <c r="L125" s="143">
        <f>ROUND(IF(ISERROR(IRR($B121:L121)),0,IRR($B121:L121)*100),4)</f>
        <v>0</v>
      </c>
      <c r="M125" s="143">
        <f>ROUND(IF(ISERROR(IRR($B121:M121)),0,IRR($B121:M121)*100),4)</f>
        <v>0</v>
      </c>
      <c r="N125" s="143">
        <f>ROUND(IF(ISERROR(IRR($B121:N121)),0,IRR($B121:N121)*100),4)</f>
        <v>0</v>
      </c>
      <c r="O125" s="143">
        <f>ROUND(IF(ISERROR(IRR($B121:O121)),0,IRR($B121:O121)*100),4)</f>
        <v>0</v>
      </c>
      <c r="P125" s="143">
        <f>ROUND(IF(ISERROR(IRR($B121:P121)),0,IRR($B121:P121)*100),4)</f>
        <v>0</v>
      </c>
      <c r="Q125" s="143">
        <f>ROUND(IF(ISERROR(IRR($B121:Q121)),0,IRR($B121:Q121)*100),4)</f>
        <v>0</v>
      </c>
      <c r="R125" s="143">
        <f>ROUND(IF(ISERROR(IRR($B121:R121)),0,IRR($B121:R121)*100),4)</f>
        <v>0</v>
      </c>
      <c r="S125" s="143">
        <f>ROUND(IF(ISERROR(IRR($B121:S121)),0,IRR($B121:S121)*100),4)</f>
        <v>0</v>
      </c>
      <c r="T125" s="143">
        <f>ROUND(IF(ISERROR(IRR($B121:T121)),0,IRR($B121:T121)*100),4)</f>
        <v>0</v>
      </c>
      <c r="U125" s="143">
        <f>ROUND(IF(ISERROR(IRR($B121:U121)),0,IRR($B121:U121)*100),4)</f>
        <v>0</v>
      </c>
      <c r="V125" s="143">
        <f>ROUND(IF(ISERROR(IRR($B121:V121)),0,IRR($B121:V121)*100),4)</f>
        <v>0</v>
      </c>
      <c r="W125" s="143">
        <f>ROUND(IF(ISERROR(IRR($B121:W121)),0,IRR($B121:W121)*100),4)</f>
        <v>0</v>
      </c>
      <c r="X125" s="143">
        <f>ROUND(IF(ISERROR(IRR($B121:X121)),0,IRR($B121:X121)*100),4)</f>
        <v>0</v>
      </c>
      <c r="Y125" s="143">
        <f>ROUND(IF(ISERROR(IRR($B121:Y121)),0,IRR($B121:Y121)*100),4)</f>
        <v>0</v>
      </c>
      <c r="Z125" s="143">
        <f>ROUND(IF(ISERROR(IRR($B121:Z121)),0,IRR($B121:Z121)*100),4)</f>
        <v>0</v>
      </c>
      <c r="AA125" s="143">
        <f>ROUND(IF(ISERROR(IRR($B121:AA121)),0,IRR($B121:AA121)*100),4)</f>
        <v>0</v>
      </c>
      <c r="AB125" s="143">
        <f>ROUND(IF(ISERROR(IRR($B121:AB121)),0,IRR($B121:AB121)*100),4)</f>
        <v>0</v>
      </c>
      <c r="AC125" s="143">
        <f>ROUND(IF(ISERROR(IRR($B121:AC121)),0,IRR($B121:AC121)*100),4)</f>
        <v>0</v>
      </c>
      <c r="AD125" s="143">
        <f>ROUND(IF(ISERROR(IRR($B121:AD121)),0,IRR($B121:AD121)*100),4)</f>
        <v>0</v>
      </c>
      <c r="AE125" s="143">
        <f>ROUND(IF(ISERROR(IRR($B121:AE121)),0,IRR($B121:AE121)*100),4)</f>
        <v>0</v>
      </c>
      <c r="AF125" s="143">
        <f>ROUND(IF(ISERROR(IRR($B121:AF121)),0,IRR($B121:AF121)*100),4)</f>
        <v>0</v>
      </c>
      <c r="AG125" s="143">
        <f>ROUND(IF(ISERROR(IRR($B121:AG121)),0,IRR($B121:AG121)*100),4)</f>
        <v>0</v>
      </c>
      <c r="AH125" s="143">
        <f>ROUND(IF(ISERROR(IRR($B121:AH121)),0,IRR($B121:AH121)*100),4)</f>
        <v>0</v>
      </c>
      <c r="AI125" s="143">
        <f>ROUND(IF(ISERROR(IRR($B121:AI121)),0,IRR($B121:AI121)*100),4)</f>
        <v>0</v>
      </c>
      <c r="AJ125" s="143">
        <f>ROUND(IF(ISERROR(IRR($B121:AJ121)),0,IRR($B121:AJ121)*100),4)</f>
        <v>0</v>
      </c>
      <c r="AK125" s="143">
        <f>ROUND(IF(ISERROR(IRR($B121:AK121)),0,IRR($B121:AK121)*100),4)</f>
        <v>0</v>
      </c>
      <c r="AL125" s="143">
        <f>ROUND(IF(ISERROR(IRR($B121:AL121)),0,IRR($B121:AL121)*100),4)</f>
        <v>0</v>
      </c>
      <c r="AM125" s="143">
        <f>ROUND(IF(ISERROR(IRR($B121:AM121)),0,IRR($B121:AM121)*100),4)</f>
        <v>0</v>
      </c>
      <c r="AN125" s="143">
        <f>ROUND(IF(ISERROR(IRR($B121:AN121)),0,IRR($B121:AN121)*100),4)</f>
        <v>0</v>
      </c>
      <c r="AO125" s="143">
        <f>ROUND(IF(ISERROR(IRR($B121:AO121)),0,IRR($B121:AO121)*100),4)</f>
        <v>0</v>
      </c>
      <c r="AP125" s="143">
        <f>ROUND(IF(ISERROR(IRR($B121:AP121)),0,IRR($B121:AP121)*100),4)</f>
        <v>0</v>
      </c>
    </row>
    <row r="126" spans="1:42" s="16" customFormat="1" x14ac:dyDescent="0.2">
      <c r="A126" s="41" t="s">
        <v>8</v>
      </c>
      <c r="B126" s="269">
        <f>MAX($B$125:B125)</f>
        <v>0</v>
      </c>
      <c r="C126" s="269">
        <f>MAX($B$125:C125)</f>
        <v>0</v>
      </c>
      <c r="D126" s="269">
        <f>MAX($B$125:D125)</f>
        <v>0</v>
      </c>
      <c r="E126" s="269">
        <f>MAX($B$125:E125)</f>
        <v>0</v>
      </c>
      <c r="F126" s="269">
        <f>MAX($B$125:F125)</f>
        <v>0</v>
      </c>
      <c r="G126" s="269">
        <f>MAX($B$125:G125)</f>
        <v>0</v>
      </c>
      <c r="H126" s="269">
        <f>MAX($B$125:H125)</f>
        <v>0</v>
      </c>
      <c r="I126" s="269">
        <f>MAX($B$125:I125)</f>
        <v>0</v>
      </c>
      <c r="J126" s="269">
        <f>MAX($B$125:J125)</f>
        <v>0</v>
      </c>
      <c r="K126" s="269">
        <f>MAX($B$125:K125)</f>
        <v>0</v>
      </c>
      <c r="L126" s="269">
        <f>MAX($B$125:L125)</f>
        <v>0</v>
      </c>
      <c r="M126" s="269">
        <f>MAX($B$125:M125)</f>
        <v>0</v>
      </c>
      <c r="N126" s="269">
        <f>MAX($B$125:N125)</f>
        <v>0</v>
      </c>
      <c r="O126" s="269">
        <f>MAX($B$125:O125)</f>
        <v>0</v>
      </c>
      <c r="P126" s="269">
        <f>MAX($B$125:P125)</f>
        <v>0</v>
      </c>
      <c r="Q126" s="269">
        <f>MAX($B$125:Q125)</f>
        <v>0</v>
      </c>
      <c r="R126" s="269">
        <f>MAX($B$125:R125)</f>
        <v>0</v>
      </c>
      <c r="S126" s="269">
        <f>MAX($B$125:S125)</f>
        <v>0</v>
      </c>
      <c r="T126" s="269">
        <f>MAX($B$125:T125)</f>
        <v>0</v>
      </c>
      <c r="U126" s="269">
        <f>MAX($B$125:U125)</f>
        <v>0</v>
      </c>
      <c r="V126" s="269">
        <f>MAX($B$125:V125)</f>
        <v>0</v>
      </c>
      <c r="W126" s="269">
        <f>MAX($B$125:W125)</f>
        <v>0</v>
      </c>
      <c r="X126" s="269">
        <f>MAX($B$125:X125)</f>
        <v>0</v>
      </c>
      <c r="Y126" s="269">
        <f>MAX($B$125:Y125)</f>
        <v>0</v>
      </c>
      <c r="Z126" s="269">
        <f>MAX($B$125:Z125)</f>
        <v>0</v>
      </c>
      <c r="AA126" s="269">
        <f>MAX($B$125:AA125)</f>
        <v>0</v>
      </c>
      <c r="AB126" s="269">
        <f>MAX($B$125:AB125)</f>
        <v>0</v>
      </c>
      <c r="AC126" s="269">
        <f>MAX($B$125:AC125)</f>
        <v>0</v>
      </c>
      <c r="AD126" s="269">
        <f>MAX($B$125:AD125)</f>
        <v>0</v>
      </c>
      <c r="AE126" s="269">
        <f>MAX($B$125:AE125)</f>
        <v>0</v>
      </c>
      <c r="AF126" s="269">
        <f>MAX($B$125:AF125)</f>
        <v>0</v>
      </c>
      <c r="AG126" s="269">
        <f>MAX($B$125:AG125)</f>
        <v>0</v>
      </c>
      <c r="AH126" s="269">
        <f>MAX($B$125:AH125)</f>
        <v>0</v>
      </c>
      <c r="AI126" s="269">
        <f>MAX($B$125:AI125)</f>
        <v>0</v>
      </c>
      <c r="AJ126" s="269">
        <f>MAX($B$125:AJ125)</f>
        <v>0</v>
      </c>
      <c r="AK126" s="269">
        <f>MAX($B$125:AK125)</f>
        <v>0</v>
      </c>
      <c r="AL126" s="269">
        <f>MAX($B$125:AL125)</f>
        <v>0</v>
      </c>
      <c r="AM126" s="269">
        <f>MAX($B$125:AM125)</f>
        <v>0</v>
      </c>
      <c r="AN126" s="269">
        <f>MAX($B$125:AN125)</f>
        <v>0</v>
      </c>
      <c r="AO126" s="269">
        <f>MAX($B$125:AO125)</f>
        <v>0</v>
      </c>
      <c r="AP126" s="269">
        <f>MAX($B$125:AP125)</f>
        <v>0</v>
      </c>
    </row>
    <row r="127" spans="1:42" x14ac:dyDescent="0.2">
      <c r="A127" s="117" t="s">
        <v>212</v>
      </c>
      <c r="B127" s="205">
        <f>SUM(C127:AP127)</f>
        <v>0</v>
      </c>
      <c r="C127" s="199">
        <f t="shared" ref="C127:AP127" si="60">IF(AND(B126&lt;IRRTarget,C126&gt;=IRRTarget),C$2,0)</f>
        <v>0</v>
      </c>
      <c r="D127" s="199">
        <f t="shared" si="60"/>
        <v>0</v>
      </c>
      <c r="E127" s="199">
        <f t="shared" si="60"/>
        <v>0</v>
      </c>
      <c r="F127" s="199">
        <f t="shared" si="60"/>
        <v>0</v>
      </c>
      <c r="G127" s="199">
        <f t="shared" si="60"/>
        <v>0</v>
      </c>
      <c r="H127" s="199">
        <f t="shared" si="60"/>
        <v>0</v>
      </c>
      <c r="I127" s="199">
        <f t="shared" si="60"/>
        <v>0</v>
      </c>
      <c r="J127" s="199">
        <f t="shared" si="60"/>
        <v>0</v>
      </c>
      <c r="K127" s="199">
        <f t="shared" si="60"/>
        <v>0</v>
      </c>
      <c r="L127" s="199">
        <f t="shared" si="60"/>
        <v>0</v>
      </c>
      <c r="M127" s="199">
        <f t="shared" si="60"/>
        <v>0</v>
      </c>
      <c r="N127" s="199">
        <f>IF(AND(M126&lt;IRRTarget,N126&gt;=IRRTarget),N$2,0)</f>
        <v>0</v>
      </c>
      <c r="O127" s="199">
        <f t="shared" si="60"/>
        <v>0</v>
      </c>
      <c r="P127" s="199">
        <f t="shared" si="60"/>
        <v>0</v>
      </c>
      <c r="Q127" s="199">
        <f t="shared" si="60"/>
        <v>0</v>
      </c>
      <c r="R127" s="199">
        <f t="shared" si="60"/>
        <v>0</v>
      </c>
      <c r="S127" s="199">
        <f t="shared" si="60"/>
        <v>0</v>
      </c>
      <c r="T127" s="199">
        <f t="shared" si="60"/>
        <v>0</v>
      </c>
      <c r="U127" s="199">
        <f t="shared" si="60"/>
        <v>0</v>
      </c>
      <c r="V127" s="199">
        <f t="shared" si="60"/>
        <v>0</v>
      </c>
      <c r="W127" s="199">
        <f t="shared" si="60"/>
        <v>0</v>
      </c>
      <c r="X127" s="199">
        <f t="shared" si="60"/>
        <v>0</v>
      </c>
      <c r="Y127" s="199">
        <f t="shared" si="60"/>
        <v>0</v>
      </c>
      <c r="Z127" s="199">
        <f t="shared" si="60"/>
        <v>0</v>
      </c>
      <c r="AA127" s="199">
        <f t="shared" si="60"/>
        <v>0</v>
      </c>
      <c r="AB127" s="199">
        <f t="shared" si="60"/>
        <v>0</v>
      </c>
      <c r="AC127" s="199">
        <f t="shared" si="60"/>
        <v>0</v>
      </c>
      <c r="AD127" s="199">
        <f t="shared" si="60"/>
        <v>0</v>
      </c>
      <c r="AE127" s="199">
        <f t="shared" si="60"/>
        <v>0</v>
      </c>
      <c r="AF127" s="199">
        <f t="shared" si="60"/>
        <v>0</v>
      </c>
      <c r="AG127" s="199">
        <f t="shared" si="60"/>
        <v>0</v>
      </c>
      <c r="AH127" s="199">
        <f t="shared" si="60"/>
        <v>0</v>
      </c>
      <c r="AI127" s="199">
        <f t="shared" si="60"/>
        <v>0</v>
      </c>
      <c r="AJ127" s="199">
        <f t="shared" si="60"/>
        <v>0</v>
      </c>
      <c r="AK127" s="199">
        <f t="shared" si="60"/>
        <v>0</v>
      </c>
      <c r="AL127" s="199">
        <f t="shared" si="60"/>
        <v>0</v>
      </c>
      <c r="AM127" s="199">
        <f t="shared" si="60"/>
        <v>0</v>
      </c>
      <c r="AN127" s="199">
        <f t="shared" si="60"/>
        <v>0</v>
      </c>
      <c r="AO127" s="199">
        <f t="shared" si="60"/>
        <v>0</v>
      </c>
      <c r="AP127" s="199">
        <f t="shared" si="60"/>
        <v>0</v>
      </c>
    </row>
    <row r="128" spans="1:42" x14ac:dyDescent="0.2">
      <c r="A128" s="117"/>
      <c r="B128" s="207"/>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c r="AA128" s="199"/>
      <c r="AB128" s="199"/>
      <c r="AC128" s="199"/>
      <c r="AD128" s="199"/>
      <c r="AE128" s="199"/>
      <c r="AF128" s="199"/>
      <c r="AG128" s="199"/>
      <c r="AH128" s="199"/>
      <c r="AI128" s="199"/>
      <c r="AJ128" s="199"/>
      <c r="AK128" s="199"/>
      <c r="AL128" s="199"/>
      <c r="AM128" s="199"/>
      <c r="AN128" s="199"/>
      <c r="AO128" s="199"/>
      <c r="AP128" s="199"/>
    </row>
    <row r="129" spans="1:42" x14ac:dyDescent="0.2">
      <c r="A129" s="117" t="s">
        <v>213</v>
      </c>
      <c r="B129" s="237">
        <f>B121+NPV(NominalDiscountRate/100,C121:AP121)</f>
        <v>0</v>
      </c>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c r="AA129" s="199"/>
      <c r="AB129" s="199"/>
      <c r="AC129" s="199"/>
      <c r="AD129" s="199"/>
      <c r="AE129" s="199"/>
      <c r="AF129" s="199"/>
      <c r="AG129" s="199"/>
      <c r="AH129" s="199"/>
      <c r="AI129" s="199"/>
      <c r="AJ129" s="199"/>
      <c r="AK129" s="199"/>
      <c r="AL129" s="199"/>
      <c r="AM129" s="199"/>
      <c r="AN129" s="199"/>
      <c r="AO129" s="199"/>
      <c r="AP129" s="199"/>
    </row>
    <row r="130" spans="1:42" s="122" customFormat="1" x14ac:dyDescent="0.2">
      <c r="A130" s="4"/>
      <c r="B130" s="203"/>
    </row>
    <row r="131" spans="1:42" s="122" customFormat="1" x14ac:dyDescent="0.2">
      <c r="A131" s="109" t="s">
        <v>214</v>
      </c>
      <c r="B131" s="288"/>
      <c r="C131" s="288"/>
      <c r="D131" s="288"/>
      <c r="E131" s="288"/>
      <c r="F131" s="288"/>
      <c r="G131" s="288"/>
      <c r="H131" s="288"/>
      <c r="I131" s="288"/>
      <c r="J131" s="288"/>
      <c r="K131" s="288"/>
      <c r="L131" s="288"/>
      <c r="M131" s="288"/>
      <c r="N131" s="288"/>
      <c r="O131" s="288"/>
      <c r="P131" s="288"/>
      <c r="Q131" s="288"/>
      <c r="R131" s="288"/>
      <c r="S131" s="288"/>
      <c r="T131" s="288"/>
      <c r="U131" s="288"/>
      <c r="V131" s="288"/>
      <c r="W131" s="288"/>
      <c r="X131" s="288"/>
      <c r="Y131" s="288"/>
      <c r="Z131" s="288"/>
      <c r="AA131" s="288"/>
      <c r="AB131" s="288"/>
      <c r="AC131" s="288"/>
      <c r="AD131" s="288"/>
      <c r="AE131" s="288"/>
      <c r="AF131" s="288"/>
      <c r="AG131" s="288"/>
      <c r="AH131" s="288"/>
      <c r="AI131" s="288"/>
      <c r="AJ131" s="288"/>
      <c r="AK131" s="288"/>
      <c r="AL131" s="288"/>
      <c r="AM131" s="288"/>
      <c r="AN131" s="288"/>
      <c r="AO131" s="288"/>
      <c r="AP131" s="288"/>
    </row>
    <row r="132" spans="1:42" x14ac:dyDescent="0.2">
      <c r="A132" s="23" t="s">
        <v>207</v>
      </c>
      <c r="B132" s="241">
        <f>B104</f>
        <v>0</v>
      </c>
      <c r="C132" s="194">
        <f>C543+C180+C220-C50-C548-C549+C112+C116-C579-C573-C574-C585-C591-C623-C655+C687-C580+C28</f>
        <v>0</v>
      </c>
      <c r="D132" s="378">
        <f t="shared" ref="D132:AP132" si="61">D543+D180+D220-D50-D548-D549+D112+D116-D579-D573-D574-D585-D591-D623-D655+D687-D580+D28</f>
        <v>0</v>
      </c>
      <c r="E132" s="378">
        <f t="shared" si="61"/>
        <v>0</v>
      </c>
      <c r="F132" s="378">
        <f t="shared" si="61"/>
        <v>0</v>
      </c>
      <c r="G132" s="378">
        <f t="shared" si="61"/>
        <v>0</v>
      </c>
      <c r="H132" s="378">
        <f t="shared" si="61"/>
        <v>0</v>
      </c>
      <c r="I132" s="378">
        <f t="shared" si="61"/>
        <v>0</v>
      </c>
      <c r="J132" s="378">
        <f t="shared" si="61"/>
        <v>0</v>
      </c>
      <c r="K132" s="378">
        <f t="shared" si="61"/>
        <v>0</v>
      </c>
      <c r="L132" s="378">
        <f t="shared" si="61"/>
        <v>0</v>
      </c>
      <c r="M132" s="378">
        <f t="shared" si="61"/>
        <v>0</v>
      </c>
      <c r="N132" s="378">
        <f t="shared" si="61"/>
        <v>0</v>
      </c>
      <c r="O132" s="378">
        <f t="shared" si="61"/>
        <v>0</v>
      </c>
      <c r="P132" s="378">
        <f t="shared" si="61"/>
        <v>0</v>
      </c>
      <c r="Q132" s="378">
        <f t="shared" si="61"/>
        <v>0</v>
      </c>
      <c r="R132" s="378">
        <f t="shared" si="61"/>
        <v>0</v>
      </c>
      <c r="S132" s="378">
        <f t="shared" si="61"/>
        <v>0</v>
      </c>
      <c r="T132" s="378">
        <f t="shared" si="61"/>
        <v>0</v>
      </c>
      <c r="U132" s="378">
        <f t="shared" si="61"/>
        <v>0</v>
      </c>
      <c r="V132" s="378">
        <f t="shared" si="61"/>
        <v>0</v>
      </c>
      <c r="W132" s="378">
        <f t="shared" si="61"/>
        <v>0</v>
      </c>
      <c r="X132" s="378">
        <f t="shared" si="61"/>
        <v>0</v>
      </c>
      <c r="Y132" s="378">
        <f t="shared" si="61"/>
        <v>0</v>
      </c>
      <c r="Z132" s="378">
        <f t="shared" si="61"/>
        <v>0</v>
      </c>
      <c r="AA132" s="378">
        <f t="shared" si="61"/>
        <v>0</v>
      </c>
      <c r="AB132" s="378">
        <f t="shared" si="61"/>
        <v>0</v>
      </c>
      <c r="AC132" s="378">
        <f t="shared" si="61"/>
        <v>0</v>
      </c>
      <c r="AD132" s="378">
        <f t="shared" si="61"/>
        <v>0</v>
      </c>
      <c r="AE132" s="378">
        <f t="shared" si="61"/>
        <v>0</v>
      </c>
      <c r="AF132" s="378">
        <f t="shared" si="61"/>
        <v>0</v>
      </c>
      <c r="AG132" s="378">
        <f t="shared" si="61"/>
        <v>0</v>
      </c>
      <c r="AH132" s="378">
        <f t="shared" si="61"/>
        <v>0</v>
      </c>
      <c r="AI132" s="378">
        <f t="shared" si="61"/>
        <v>0</v>
      </c>
      <c r="AJ132" s="378">
        <f t="shared" si="61"/>
        <v>0</v>
      </c>
      <c r="AK132" s="378">
        <f t="shared" si="61"/>
        <v>0</v>
      </c>
      <c r="AL132" s="378">
        <f t="shared" si="61"/>
        <v>0</v>
      </c>
      <c r="AM132" s="378">
        <f t="shared" si="61"/>
        <v>0</v>
      </c>
      <c r="AN132" s="378">
        <f t="shared" si="61"/>
        <v>0</v>
      </c>
      <c r="AO132" s="378">
        <f t="shared" si="61"/>
        <v>0</v>
      </c>
      <c r="AP132" s="378">
        <f t="shared" si="61"/>
        <v>0</v>
      </c>
    </row>
    <row r="133" spans="1:42" x14ac:dyDescent="0.2">
      <c r="A133" s="23" t="s">
        <v>215</v>
      </c>
      <c r="B133" s="241"/>
      <c r="C133" s="194">
        <f t="shared" ref="C133:AP133" si="62">C21</f>
        <v>0</v>
      </c>
      <c r="D133" s="378">
        <f t="shared" si="62"/>
        <v>0</v>
      </c>
      <c r="E133" s="378">
        <f t="shared" si="62"/>
        <v>0</v>
      </c>
      <c r="F133" s="378">
        <f t="shared" si="62"/>
        <v>0</v>
      </c>
      <c r="G133" s="378">
        <f t="shared" si="62"/>
        <v>0</v>
      </c>
      <c r="H133" s="378">
        <f t="shared" si="62"/>
        <v>0</v>
      </c>
      <c r="I133" s="378">
        <f t="shared" si="62"/>
        <v>0</v>
      </c>
      <c r="J133" s="378">
        <f t="shared" si="62"/>
        <v>0</v>
      </c>
      <c r="K133" s="378">
        <f t="shared" si="62"/>
        <v>0</v>
      </c>
      <c r="L133" s="378">
        <f t="shared" si="62"/>
        <v>0</v>
      </c>
      <c r="M133" s="378">
        <f t="shared" si="62"/>
        <v>0</v>
      </c>
      <c r="N133" s="378">
        <f t="shared" si="62"/>
        <v>0</v>
      </c>
      <c r="O133" s="378">
        <f t="shared" si="62"/>
        <v>0</v>
      </c>
      <c r="P133" s="378">
        <f t="shared" si="62"/>
        <v>0</v>
      </c>
      <c r="Q133" s="378">
        <f t="shared" si="62"/>
        <v>0</v>
      </c>
      <c r="R133" s="378">
        <f t="shared" si="62"/>
        <v>0</v>
      </c>
      <c r="S133" s="378">
        <f t="shared" si="62"/>
        <v>0</v>
      </c>
      <c r="T133" s="378">
        <f t="shared" si="62"/>
        <v>0</v>
      </c>
      <c r="U133" s="378">
        <f t="shared" si="62"/>
        <v>0</v>
      </c>
      <c r="V133" s="378">
        <f t="shared" si="62"/>
        <v>0</v>
      </c>
      <c r="W133" s="378">
        <f t="shared" si="62"/>
        <v>0</v>
      </c>
      <c r="X133" s="378">
        <f t="shared" si="62"/>
        <v>0</v>
      </c>
      <c r="Y133" s="378">
        <f t="shared" si="62"/>
        <v>0</v>
      </c>
      <c r="Z133" s="378">
        <f t="shared" si="62"/>
        <v>0</v>
      </c>
      <c r="AA133" s="378">
        <f t="shared" si="62"/>
        <v>0</v>
      </c>
      <c r="AB133" s="378">
        <f t="shared" si="62"/>
        <v>0</v>
      </c>
      <c r="AC133" s="378">
        <f t="shared" si="62"/>
        <v>0</v>
      </c>
      <c r="AD133" s="378">
        <f t="shared" si="62"/>
        <v>0</v>
      </c>
      <c r="AE133" s="378">
        <f t="shared" si="62"/>
        <v>0</v>
      </c>
      <c r="AF133" s="378">
        <f t="shared" si="62"/>
        <v>0</v>
      </c>
      <c r="AG133" s="378">
        <f t="shared" si="62"/>
        <v>0</v>
      </c>
      <c r="AH133" s="378">
        <f t="shared" si="62"/>
        <v>0</v>
      </c>
      <c r="AI133" s="378">
        <f t="shared" si="62"/>
        <v>0</v>
      </c>
      <c r="AJ133" s="378">
        <f t="shared" si="62"/>
        <v>0</v>
      </c>
      <c r="AK133" s="378">
        <f t="shared" si="62"/>
        <v>0</v>
      </c>
      <c r="AL133" s="378">
        <f t="shared" si="62"/>
        <v>0</v>
      </c>
      <c r="AM133" s="378">
        <f t="shared" si="62"/>
        <v>0</v>
      </c>
      <c r="AN133" s="378">
        <f t="shared" si="62"/>
        <v>0</v>
      </c>
      <c r="AO133" s="378">
        <f t="shared" si="62"/>
        <v>0</v>
      </c>
      <c r="AP133" s="378">
        <f t="shared" si="62"/>
        <v>0</v>
      </c>
    </row>
    <row r="134" spans="1:42" x14ac:dyDescent="0.2">
      <c r="A134" s="23" t="s">
        <v>208</v>
      </c>
      <c r="B134" s="241"/>
      <c r="C134" s="194">
        <f t="shared" ref="C134:AP134" si="63">C5</f>
        <v>0</v>
      </c>
      <c r="D134" s="194">
        <f t="shared" si="63"/>
        <v>0</v>
      </c>
      <c r="E134" s="194">
        <f t="shared" si="63"/>
        <v>0</v>
      </c>
      <c r="F134" s="194">
        <f t="shared" si="63"/>
        <v>0</v>
      </c>
      <c r="G134" s="194">
        <f t="shared" si="63"/>
        <v>0</v>
      </c>
      <c r="H134" s="194">
        <f t="shared" si="63"/>
        <v>0</v>
      </c>
      <c r="I134" s="194">
        <f t="shared" si="63"/>
        <v>0</v>
      </c>
      <c r="J134" s="194">
        <f t="shared" si="63"/>
        <v>0</v>
      </c>
      <c r="K134" s="194">
        <f t="shared" si="63"/>
        <v>0</v>
      </c>
      <c r="L134" s="194">
        <f t="shared" si="63"/>
        <v>0</v>
      </c>
      <c r="M134" s="194">
        <f t="shared" si="63"/>
        <v>0</v>
      </c>
      <c r="N134" s="194">
        <f t="shared" si="63"/>
        <v>0</v>
      </c>
      <c r="O134" s="194">
        <f t="shared" si="63"/>
        <v>0</v>
      </c>
      <c r="P134" s="194">
        <f t="shared" si="63"/>
        <v>0</v>
      </c>
      <c r="Q134" s="194">
        <f t="shared" si="63"/>
        <v>0</v>
      </c>
      <c r="R134" s="194">
        <f t="shared" si="63"/>
        <v>0</v>
      </c>
      <c r="S134" s="194">
        <f t="shared" si="63"/>
        <v>0</v>
      </c>
      <c r="T134" s="194">
        <f t="shared" si="63"/>
        <v>0</v>
      </c>
      <c r="U134" s="194">
        <f t="shared" si="63"/>
        <v>0</v>
      </c>
      <c r="V134" s="194">
        <f t="shared" si="63"/>
        <v>0</v>
      </c>
      <c r="W134" s="194">
        <f t="shared" si="63"/>
        <v>0</v>
      </c>
      <c r="X134" s="194">
        <f t="shared" si="63"/>
        <v>0</v>
      </c>
      <c r="Y134" s="194">
        <f t="shared" si="63"/>
        <v>0</v>
      </c>
      <c r="Z134" s="194">
        <f t="shared" si="63"/>
        <v>0</v>
      </c>
      <c r="AA134" s="194">
        <f t="shared" si="63"/>
        <v>0</v>
      </c>
      <c r="AB134" s="194">
        <f t="shared" si="63"/>
        <v>0</v>
      </c>
      <c r="AC134" s="194">
        <f t="shared" si="63"/>
        <v>0</v>
      </c>
      <c r="AD134" s="194">
        <f t="shared" si="63"/>
        <v>0</v>
      </c>
      <c r="AE134" s="194">
        <f t="shared" si="63"/>
        <v>0</v>
      </c>
      <c r="AF134" s="194">
        <f t="shared" si="63"/>
        <v>0</v>
      </c>
      <c r="AG134" s="194">
        <f t="shared" si="63"/>
        <v>0</v>
      </c>
      <c r="AH134" s="194">
        <f t="shared" si="63"/>
        <v>0</v>
      </c>
      <c r="AI134" s="194">
        <f t="shared" si="63"/>
        <v>0</v>
      </c>
      <c r="AJ134" s="194">
        <f t="shared" si="63"/>
        <v>0</v>
      </c>
      <c r="AK134" s="194">
        <f t="shared" si="63"/>
        <v>0</v>
      </c>
      <c r="AL134" s="194">
        <f t="shared" si="63"/>
        <v>0</v>
      </c>
      <c r="AM134" s="194">
        <f t="shared" si="63"/>
        <v>0</v>
      </c>
      <c r="AN134" s="194">
        <f t="shared" si="63"/>
        <v>0</v>
      </c>
      <c r="AO134" s="194">
        <f t="shared" si="63"/>
        <v>0</v>
      </c>
      <c r="AP134" s="194">
        <f t="shared" si="63"/>
        <v>0</v>
      </c>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4" t="s">
        <v>206</v>
      </c>
      <c r="B136" s="196">
        <f>-(B132+NPV(NominalDiscountRate/100,C132:AP132))</f>
        <v>0</v>
      </c>
      <c r="C136" s="194"/>
      <c r="D136" s="194"/>
      <c r="G136" s="203"/>
      <c r="H136" s="203"/>
      <c r="I136" s="203"/>
      <c r="J136" s="203"/>
      <c r="K136" s="203"/>
      <c r="L136" s="203"/>
      <c r="M136" s="203"/>
      <c r="N136" s="203"/>
      <c r="O136" s="203"/>
      <c r="P136" s="203"/>
      <c r="Q136" s="203"/>
      <c r="R136" s="203"/>
      <c r="S136" s="203"/>
      <c r="T136" s="203"/>
      <c r="U136" s="203"/>
      <c r="V136" s="203"/>
      <c r="W136" s="203"/>
      <c r="X136" s="203"/>
      <c r="Y136" s="203"/>
      <c r="Z136" s="203"/>
      <c r="AA136" s="203"/>
      <c r="AB136" s="203"/>
      <c r="AC136" s="203"/>
      <c r="AD136" s="203"/>
      <c r="AE136" s="203"/>
      <c r="AF136" s="203"/>
      <c r="AG136" s="203"/>
      <c r="AH136" s="203"/>
      <c r="AI136" s="203"/>
      <c r="AJ136" s="203"/>
      <c r="AK136" s="203"/>
      <c r="AL136" s="203"/>
      <c r="AM136" s="203"/>
      <c r="AN136" s="203"/>
      <c r="AO136" s="203"/>
      <c r="AP136" s="203"/>
    </row>
    <row r="137" spans="1:42" s="122" customFormat="1" x14ac:dyDescent="0.2">
      <c r="A137" s="4" t="s">
        <v>205</v>
      </c>
      <c r="B137" s="196">
        <f>NPV(NominalDiscountRate/100,C134:AP134)</f>
        <v>0</v>
      </c>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row>
    <row r="138" spans="1:42" s="122" customFormat="1" x14ac:dyDescent="0.2">
      <c r="A138" s="4" t="s">
        <v>263</v>
      </c>
      <c r="B138" s="281">
        <f>IF(B137=0,0,B136/B137*100)</f>
        <v>0</v>
      </c>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c r="B139" s="268"/>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216</v>
      </c>
      <c r="B140" s="196">
        <f>NPV(NominalDiscountRate/100,C133:AP133)</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205</v>
      </c>
      <c r="B141" s="196">
        <f>B137</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264</v>
      </c>
      <c r="B142" s="281">
        <f>IF(B141=0,0,B140/B141*100)</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109" t="s">
        <v>367</v>
      </c>
      <c r="B144" s="288"/>
      <c r="C144" s="288"/>
      <c r="D144" s="288"/>
      <c r="E144" s="288"/>
      <c r="F144" s="288"/>
      <c r="G144" s="288"/>
      <c r="H144" s="288"/>
      <c r="I144" s="288"/>
      <c r="J144" s="288"/>
      <c r="K144" s="288"/>
      <c r="L144" s="288"/>
      <c r="M144" s="288"/>
      <c r="N144" s="288"/>
      <c r="O144" s="288"/>
      <c r="P144" s="288"/>
      <c r="Q144" s="288"/>
      <c r="R144" s="288"/>
      <c r="S144" s="288"/>
      <c r="T144" s="288"/>
      <c r="U144" s="288"/>
      <c r="V144" s="288"/>
      <c r="W144" s="288"/>
      <c r="X144" s="288"/>
      <c r="Y144" s="288"/>
      <c r="Z144" s="288"/>
      <c r="AA144" s="288"/>
      <c r="AB144" s="288"/>
      <c r="AC144" s="288"/>
      <c r="AD144" s="288"/>
      <c r="AE144" s="288"/>
      <c r="AF144" s="288"/>
      <c r="AG144" s="288"/>
      <c r="AH144" s="288"/>
      <c r="AI144" s="288"/>
      <c r="AJ144" s="288"/>
      <c r="AK144" s="288"/>
      <c r="AL144" s="288"/>
      <c r="AM144" s="288"/>
      <c r="AN144" s="288"/>
      <c r="AO144" s="288"/>
      <c r="AP144" s="288"/>
    </row>
    <row r="145" spans="1:42" s="204" customFormat="1" x14ac:dyDescent="0.2">
      <c r="A145" s="29" t="s">
        <v>43</v>
      </c>
    </row>
    <row r="146" spans="1:42" s="16" customFormat="1" x14ac:dyDescent="0.2">
      <c r="A146" s="118" t="s">
        <v>30</v>
      </c>
      <c r="B146" s="204"/>
      <c r="C146" s="188">
        <f t="shared" ref="C146:AP146" si="64">C52</f>
        <v>0</v>
      </c>
      <c r="D146" s="188">
        <f t="shared" si="64"/>
        <v>0</v>
      </c>
      <c r="E146" s="188">
        <f t="shared" si="64"/>
        <v>0</v>
      </c>
      <c r="F146" s="188">
        <f t="shared" si="64"/>
        <v>0</v>
      </c>
      <c r="G146" s="188">
        <f t="shared" si="64"/>
        <v>0</v>
      </c>
      <c r="H146" s="188">
        <f t="shared" si="64"/>
        <v>0</v>
      </c>
      <c r="I146" s="188">
        <f t="shared" si="64"/>
        <v>0</v>
      </c>
      <c r="J146" s="188">
        <f t="shared" si="64"/>
        <v>0</v>
      </c>
      <c r="K146" s="188">
        <f t="shared" si="64"/>
        <v>0</v>
      </c>
      <c r="L146" s="188">
        <f t="shared" si="64"/>
        <v>0</v>
      </c>
      <c r="M146" s="188">
        <f t="shared" si="64"/>
        <v>0</v>
      </c>
      <c r="N146" s="188">
        <f t="shared" si="64"/>
        <v>0</v>
      </c>
      <c r="O146" s="188">
        <f t="shared" si="64"/>
        <v>0</v>
      </c>
      <c r="P146" s="188">
        <f t="shared" si="64"/>
        <v>0</v>
      </c>
      <c r="Q146" s="188">
        <f t="shared" si="64"/>
        <v>0</v>
      </c>
      <c r="R146" s="188">
        <f t="shared" si="64"/>
        <v>0</v>
      </c>
      <c r="S146" s="188">
        <f t="shared" si="64"/>
        <v>0</v>
      </c>
      <c r="T146" s="188">
        <f t="shared" si="64"/>
        <v>0</v>
      </c>
      <c r="U146" s="188">
        <f t="shared" si="64"/>
        <v>0</v>
      </c>
      <c r="V146" s="188">
        <f t="shared" si="64"/>
        <v>0</v>
      </c>
      <c r="W146" s="188">
        <f t="shared" si="64"/>
        <v>0</v>
      </c>
      <c r="X146" s="188">
        <f t="shared" si="64"/>
        <v>0</v>
      </c>
      <c r="Y146" s="188">
        <f t="shared" si="64"/>
        <v>0</v>
      </c>
      <c r="Z146" s="188">
        <f t="shared" si="64"/>
        <v>0</v>
      </c>
      <c r="AA146" s="188">
        <f t="shared" si="64"/>
        <v>0</v>
      </c>
      <c r="AB146" s="188">
        <f t="shared" si="64"/>
        <v>0</v>
      </c>
      <c r="AC146" s="188">
        <f t="shared" si="64"/>
        <v>0</v>
      </c>
      <c r="AD146" s="188">
        <f t="shared" si="64"/>
        <v>0</v>
      </c>
      <c r="AE146" s="188">
        <f t="shared" si="64"/>
        <v>0</v>
      </c>
      <c r="AF146" s="188">
        <f t="shared" si="64"/>
        <v>0</v>
      </c>
      <c r="AG146" s="188">
        <f t="shared" si="64"/>
        <v>0</v>
      </c>
      <c r="AH146" s="188">
        <f t="shared" si="64"/>
        <v>0</v>
      </c>
      <c r="AI146" s="188">
        <f t="shared" si="64"/>
        <v>0</v>
      </c>
      <c r="AJ146" s="188">
        <f t="shared" si="64"/>
        <v>0</v>
      </c>
      <c r="AK146" s="188">
        <f t="shared" si="64"/>
        <v>0</v>
      </c>
      <c r="AL146" s="188">
        <f t="shared" si="64"/>
        <v>0</v>
      </c>
      <c r="AM146" s="188">
        <f t="shared" si="64"/>
        <v>0</v>
      </c>
      <c r="AN146" s="188">
        <f t="shared" si="64"/>
        <v>0</v>
      </c>
      <c r="AO146" s="188">
        <f t="shared" si="64"/>
        <v>0</v>
      </c>
      <c r="AP146" s="188">
        <f t="shared" si="64"/>
        <v>0</v>
      </c>
    </row>
    <row r="147" spans="1:42" s="16" customFormat="1" x14ac:dyDescent="0.2">
      <c r="A147" s="118" t="s">
        <v>39</v>
      </c>
      <c r="B147" s="204"/>
      <c r="C147" s="188">
        <f t="shared" ref="C147:AP147" si="65">C687</f>
        <v>0</v>
      </c>
      <c r="D147" s="188">
        <f t="shared" si="65"/>
        <v>0</v>
      </c>
      <c r="E147" s="188">
        <f t="shared" si="65"/>
        <v>0</v>
      </c>
      <c r="F147" s="188">
        <f t="shared" si="65"/>
        <v>0</v>
      </c>
      <c r="G147" s="188">
        <f t="shared" si="65"/>
        <v>0</v>
      </c>
      <c r="H147" s="188">
        <f t="shared" si="65"/>
        <v>0</v>
      </c>
      <c r="I147" s="188">
        <f t="shared" si="65"/>
        <v>0</v>
      </c>
      <c r="J147" s="188">
        <f t="shared" si="65"/>
        <v>0</v>
      </c>
      <c r="K147" s="188">
        <f t="shared" si="65"/>
        <v>0</v>
      </c>
      <c r="L147" s="188">
        <f t="shared" si="65"/>
        <v>0</v>
      </c>
      <c r="M147" s="188">
        <f t="shared" si="65"/>
        <v>0</v>
      </c>
      <c r="N147" s="188">
        <f t="shared" si="65"/>
        <v>0</v>
      </c>
      <c r="O147" s="188">
        <f t="shared" si="65"/>
        <v>0</v>
      </c>
      <c r="P147" s="188">
        <f t="shared" si="65"/>
        <v>0</v>
      </c>
      <c r="Q147" s="188">
        <f t="shared" si="65"/>
        <v>0</v>
      </c>
      <c r="R147" s="188">
        <f t="shared" si="65"/>
        <v>0</v>
      </c>
      <c r="S147" s="188">
        <f t="shared" si="65"/>
        <v>0</v>
      </c>
      <c r="T147" s="188">
        <f t="shared" si="65"/>
        <v>0</v>
      </c>
      <c r="U147" s="188">
        <f t="shared" si="65"/>
        <v>0</v>
      </c>
      <c r="V147" s="188">
        <f t="shared" si="65"/>
        <v>0</v>
      </c>
      <c r="W147" s="188">
        <f t="shared" si="65"/>
        <v>0</v>
      </c>
      <c r="X147" s="188">
        <f t="shared" si="65"/>
        <v>0</v>
      </c>
      <c r="Y147" s="188">
        <f t="shared" si="65"/>
        <v>0</v>
      </c>
      <c r="Z147" s="188">
        <f t="shared" si="65"/>
        <v>0</v>
      </c>
      <c r="AA147" s="188">
        <f t="shared" si="65"/>
        <v>0</v>
      </c>
      <c r="AB147" s="188">
        <f t="shared" si="65"/>
        <v>0</v>
      </c>
      <c r="AC147" s="188">
        <f t="shared" si="65"/>
        <v>0</v>
      </c>
      <c r="AD147" s="188">
        <f t="shared" si="65"/>
        <v>0</v>
      </c>
      <c r="AE147" s="188">
        <f t="shared" si="65"/>
        <v>0</v>
      </c>
      <c r="AF147" s="188">
        <f t="shared" si="65"/>
        <v>0</v>
      </c>
      <c r="AG147" s="188">
        <f t="shared" si="65"/>
        <v>0</v>
      </c>
      <c r="AH147" s="188">
        <f t="shared" si="65"/>
        <v>0</v>
      </c>
      <c r="AI147" s="188">
        <f t="shared" si="65"/>
        <v>0</v>
      </c>
      <c r="AJ147" s="188">
        <f t="shared" si="65"/>
        <v>0</v>
      </c>
      <c r="AK147" s="188">
        <f t="shared" si="65"/>
        <v>0</v>
      </c>
      <c r="AL147" s="188">
        <f t="shared" si="65"/>
        <v>0</v>
      </c>
      <c r="AM147" s="188">
        <f t="shared" si="65"/>
        <v>0</v>
      </c>
      <c r="AN147" s="188">
        <f t="shared" si="65"/>
        <v>0</v>
      </c>
      <c r="AO147" s="188">
        <f t="shared" si="65"/>
        <v>0</v>
      </c>
      <c r="AP147" s="188">
        <f t="shared" si="65"/>
        <v>0</v>
      </c>
    </row>
    <row r="148" spans="1:42" s="16" customFormat="1" x14ac:dyDescent="0.2">
      <c r="A148" s="118" t="s">
        <v>31</v>
      </c>
      <c r="B148" s="204"/>
      <c r="C148" s="188">
        <f t="shared" ref="C148:AP148" si="66">-C548</f>
        <v>0</v>
      </c>
      <c r="D148" s="188">
        <f t="shared" si="66"/>
        <v>0</v>
      </c>
      <c r="E148" s="188">
        <f t="shared" si="66"/>
        <v>0</v>
      </c>
      <c r="F148" s="188">
        <f t="shared" si="66"/>
        <v>0</v>
      </c>
      <c r="G148" s="188">
        <f t="shared" si="66"/>
        <v>0</v>
      </c>
      <c r="H148" s="188">
        <f t="shared" si="66"/>
        <v>0</v>
      </c>
      <c r="I148" s="188">
        <f t="shared" si="66"/>
        <v>0</v>
      </c>
      <c r="J148" s="188">
        <f t="shared" si="66"/>
        <v>0</v>
      </c>
      <c r="K148" s="188">
        <f t="shared" si="66"/>
        <v>0</v>
      </c>
      <c r="L148" s="188">
        <f t="shared" si="66"/>
        <v>0</v>
      </c>
      <c r="M148" s="188">
        <f t="shared" si="66"/>
        <v>0</v>
      </c>
      <c r="N148" s="188">
        <f t="shared" si="66"/>
        <v>0</v>
      </c>
      <c r="O148" s="188">
        <f t="shared" si="66"/>
        <v>0</v>
      </c>
      <c r="P148" s="188">
        <f t="shared" si="66"/>
        <v>0</v>
      </c>
      <c r="Q148" s="188">
        <f t="shared" si="66"/>
        <v>0</v>
      </c>
      <c r="R148" s="188">
        <f t="shared" si="66"/>
        <v>0</v>
      </c>
      <c r="S148" s="188">
        <f t="shared" si="66"/>
        <v>0</v>
      </c>
      <c r="T148" s="188">
        <f t="shared" si="66"/>
        <v>0</v>
      </c>
      <c r="U148" s="188">
        <f t="shared" si="66"/>
        <v>0</v>
      </c>
      <c r="V148" s="188">
        <f t="shared" si="66"/>
        <v>0</v>
      </c>
      <c r="W148" s="188">
        <f t="shared" si="66"/>
        <v>0</v>
      </c>
      <c r="X148" s="188">
        <f t="shared" si="66"/>
        <v>0</v>
      </c>
      <c r="Y148" s="188">
        <f t="shared" si="66"/>
        <v>0</v>
      </c>
      <c r="Z148" s="188">
        <f t="shared" si="66"/>
        <v>0</v>
      </c>
      <c r="AA148" s="188">
        <f t="shared" si="66"/>
        <v>0</v>
      </c>
      <c r="AB148" s="188">
        <f t="shared" si="66"/>
        <v>0</v>
      </c>
      <c r="AC148" s="188">
        <f t="shared" si="66"/>
        <v>0</v>
      </c>
      <c r="AD148" s="188">
        <f t="shared" si="66"/>
        <v>0</v>
      </c>
      <c r="AE148" s="188">
        <f t="shared" si="66"/>
        <v>0</v>
      </c>
      <c r="AF148" s="188">
        <f t="shared" si="66"/>
        <v>0</v>
      </c>
      <c r="AG148" s="188">
        <f t="shared" si="66"/>
        <v>0</v>
      </c>
      <c r="AH148" s="188">
        <f t="shared" si="66"/>
        <v>0</v>
      </c>
      <c r="AI148" s="188">
        <f t="shared" si="66"/>
        <v>0</v>
      </c>
      <c r="AJ148" s="188">
        <f t="shared" si="66"/>
        <v>0</v>
      </c>
      <c r="AK148" s="188">
        <f t="shared" si="66"/>
        <v>0</v>
      </c>
      <c r="AL148" s="188">
        <f t="shared" si="66"/>
        <v>0</v>
      </c>
      <c r="AM148" s="188">
        <f t="shared" si="66"/>
        <v>0</v>
      </c>
      <c r="AN148" s="188">
        <f t="shared" si="66"/>
        <v>0</v>
      </c>
      <c r="AO148" s="188">
        <f t="shared" si="66"/>
        <v>0</v>
      </c>
      <c r="AP148" s="188">
        <f t="shared" si="66"/>
        <v>0</v>
      </c>
    </row>
    <row r="149" spans="1:42" s="9" customFormat="1" x14ac:dyDescent="0.2">
      <c r="A149" s="118" t="s">
        <v>34</v>
      </c>
      <c r="B149" s="204"/>
      <c r="C149" s="163">
        <f t="shared" ref="C149:AP149" si="67">IF(C$2&lt;=analysis_period,-C272-C302-C328-C354,0)</f>
        <v>0</v>
      </c>
      <c r="D149" s="163">
        <f t="shared" si="67"/>
        <v>0</v>
      </c>
      <c r="E149" s="163">
        <f t="shared" si="67"/>
        <v>0</v>
      </c>
      <c r="F149" s="163">
        <f t="shared" si="67"/>
        <v>0</v>
      </c>
      <c r="G149" s="163">
        <f t="shared" si="67"/>
        <v>0</v>
      </c>
      <c r="H149" s="163">
        <f t="shared" si="67"/>
        <v>0</v>
      </c>
      <c r="I149" s="163">
        <f t="shared" si="67"/>
        <v>0</v>
      </c>
      <c r="J149" s="163">
        <f t="shared" si="67"/>
        <v>0</v>
      </c>
      <c r="K149" s="163">
        <f t="shared" si="67"/>
        <v>0</v>
      </c>
      <c r="L149" s="163">
        <f t="shared" si="67"/>
        <v>0</v>
      </c>
      <c r="M149" s="163">
        <f t="shared" si="67"/>
        <v>0</v>
      </c>
      <c r="N149" s="163">
        <f t="shared" si="67"/>
        <v>0</v>
      </c>
      <c r="O149" s="163">
        <f t="shared" si="67"/>
        <v>0</v>
      </c>
      <c r="P149" s="163">
        <f t="shared" si="67"/>
        <v>0</v>
      </c>
      <c r="Q149" s="163">
        <f t="shared" si="67"/>
        <v>0</v>
      </c>
      <c r="R149" s="163">
        <f t="shared" si="67"/>
        <v>0</v>
      </c>
      <c r="S149" s="163">
        <f t="shared" si="67"/>
        <v>0</v>
      </c>
      <c r="T149" s="163">
        <f t="shared" si="67"/>
        <v>0</v>
      </c>
      <c r="U149" s="163">
        <f t="shared" si="67"/>
        <v>0</v>
      </c>
      <c r="V149" s="163">
        <f t="shared" si="67"/>
        <v>0</v>
      </c>
      <c r="W149" s="163">
        <f t="shared" si="67"/>
        <v>0</v>
      </c>
      <c r="X149" s="163">
        <f t="shared" si="67"/>
        <v>0</v>
      </c>
      <c r="Y149" s="163">
        <f t="shared" si="67"/>
        <v>0</v>
      </c>
      <c r="Z149" s="163">
        <f t="shared" si="67"/>
        <v>0</v>
      </c>
      <c r="AA149" s="163">
        <f t="shared" si="67"/>
        <v>0</v>
      </c>
      <c r="AB149" s="163">
        <f t="shared" si="67"/>
        <v>0</v>
      </c>
      <c r="AC149" s="163">
        <f t="shared" si="67"/>
        <v>0</v>
      </c>
      <c r="AD149" s="163">
        <f t="shared" si="67"/>
        <v>0</v>
      </c>
      <c r="AE149" s="163">
        <f t="shared" si="67"/>
        <v>0</v>
      </c>
      <c r="AF149" s="163">
        <f t="shared" si="67"/>
        <v>0</v>
      </c>
      <c r="AG149" s="163">
        <f t="shared" si="67"/>
        <v>0</v>
      </c>
      <c r="AH149" s="163">
        <f t="shared" si="67"/>
        <v>0</v>
      </c>
      <c r="AI149" s="163">
        <f t="shared" si="67"/>
        <v>0</v>
      </c>
      <c r="AJ149" s="163">
        <f t="shared" si="67"/>
        <v>0</v>
      </c>
      <c r="AK149" s="163">
        <f t="shared" si="67"/>
        <v>0</v>
      </c>
      <c r="AL149" s="163">
        <f t="shared" si="67"/>
        <v>0</v>
      </c>
      <c r="AM149" s="163">
        <f t="shared" si="67"/>
        <v>0</v>
      </c>
      <c r="AN149" s="163">
        <f t="shared" si="67"/>
        <v>0</v>
      </c>
      <c r="AO149" s="163">
        <f t="shared" si="67"/>
        <v>0</v>
      </c>
      <c r="AP149" s="163">
        <f t="shared" si="67"/>
        <v>0</v>
      </c>
    </row>
    <row r="150" spans="1:42" s="16" customFormat="1" x14ac:dyDescent="0.2">
      <c r="A150" s="118" t="s">
        <v>188</v>
      </c>
      <c r="B150" s="204"/>
      <c r="C150" s="188">
        <f t="shared" ref="C150:AP150" si="68">SUM(C146:C149)</f>
        <v>0</v>
      </c>
      <c r="D150" s="188">
        <f t="shared" si="68"/>
        <v>0</v>
      </c>
      <c r="E150" s="188">
        <f t="shared" si="68"/>
        <v>0</v>
      </c>
      <c r="F150" s="188">
        <f t="shared" si="68"/>
        <v>0</v>
      </c>
      <c r="G150" s="188">
        <f t="shared" si="68"/>
        <v>0</v>
      </c>
      <c r="H150" s="188">
        <f t="shared" si="68"/>
        <v>0</v>
      </c>
      <c r="I150" s="188">
        <f t="shared" si="68"/>
        <v>0</v>
      </c>
      <c r="J150" s="188">
        <f t="shared" si="68"/>
        <v>0</v>
      </c>
      <c r="K150" s="188">
        <f t="shared" si="68"/>
        <v>0</v>
      </c>
      <c r="L150" s="188">
        <f t="shared" si="68"/>
        <v>0</v>
      </c>
      <c r="M150" s="188">
        <f t="shared" si="68"/>
        <v>0</v>
      </c>
      <c r="N150" s="188">
        <f t="shared" si="68"/>
        <v>0</v>
      </c>
      <c r="O150" s="188">
        <f t="shared" si="68"/>
        <v>0</v>
      </c>
      <c r="P150" s="188">
        <f t="shared" si="68"/>
        <v>0</v>
      </c>
      <c r="Q150" s="188">
        <f t="shared" si="68"/>
        <v>0</v>
      </c>
      <c r="R150" s="188">
        <f t="shared" si="68"/>
        <v>0</v>
      </c>
      <c r="S150" s="188">
        <f t="shared" si="68"/>
        <v>0</v>
      </c>
      <c r="T150" s="188">
        <f t="shared" si="68"/>
        <v>0</v>
      </c>
      <c r="U150" s="188">
        <f t="shared" si="68"/>
        <v>0</v>
      </c>
      <c r="V150" s="188">
        <f t="shared" si="68"/>
        <v>0</v>
      </c>
      <c r="W150" s="188">
        <f t="shared" si="68"/>
        <v>0</v>
      </c>
      <c r="X150" s="188">
        <f t="shared" si="68"/>
        <v>0</v>
      </c>
      <c r="Y150" s="188">
        <f t="shared" si="68"/>
        <v>0</v>
      </c>
      <c r="Z150" s="188">
        <f t="shared" si="68"/>
        <v>0</v>
      </c>
      <c r="AA150" s="188">
        <f t="shared" si="68"/>
        <v>0</v>
      </c>
      <c r="AB150" s="188">
        <f t="shared" si="68"/>
        <v>0</v>
      </c>
      <c r="AC150" s="188">
        <f t="shared" si="68"/>
        <v>0</v>
      </c>
      <c r="AD150" s="188">
        <f t="shared" si="68"/>
        <v>0</v>
      </c>
      <c r="AE150" s="188">
        <f t="shared" si="68"/>
        <v>0</v>
      </c>
      <c r="AF150" s="188">
        <f t="shared" si="68"/>
        <v>0</v>
      </c>
      <c r="AG150" s="188">
        <f t="shared" si="68"/>
        <v>0</v>
      </c>
      <c r="AH150" s="188">
        <f t="shared" si="68"/>
        <v>0</v>
      </c>
      <c r="AI150" s="188">
        <f t="shared" si="68"/>
        <v>0</v>
      </c>
      <c r="AJ150" s="188">
        <f t="shared" si="68"/>
        <v>0</v>
      </c>
      <c r="AK150" s="188">
        <f t="shared" si="68"/>
        <v>0</v>
      </c>
      <c r="AL150" s="188">
        <f t="shared" si="68"/>
        <v>0</v>
      </c>
      <c r="AM150" s="188">
        <f t="shared" si="68"/>
        <v>0</v>
      </c>
      <c r="AN150" s="188">
        <f t="shared" si="68"/>
        <v>0</v>
      </c>
      <c r="AO150" s="188">
        <f t="shared" si="68"/>
        <v>0</v>
      </c>
      <c r="AP150" s="188">
        <f t="shared" si="68"/>
        <v>0</v>
      </c>
    </row>
    <row r="151" spans="1:42" s="16" customFormat="1" x14ac:dyDescent="0.2">
      <c r="A151" s="118" t="str">
        <f>Inputs!B114</f>
        <v>Investment Based Incentive (IBI)</v>
      </c>
      <c r="B151" s="204"/>
    </row>
    <row r="152" spans="1:42" s="16" customFormat="1" x14ac:dyDescent="0.2">
      <c r="A152" s="120" t="str">
        <f>Inputs!B115</f>
        <v>As fixed amount</v>
      </c>
      <c r="B152" s="204"/>
    </row>
    <row r="153" spans="1:42" s="204" customFormat="1" x14ac:dyDescent="0.2">
      <c r="A153" s="107" t="s">
        <v>4</v>
      </c>
      <c r="C153" s="188">
        <f>IF(ibi_fed_amount_tax_sta="Yes",C506,0)</f>
        <v>0</v>
      </c>
    </row>
    <row r="154" spans="1:42" s="204" customFormat="1" x14ac:dyDescent="0.2">
      <c r="A154" s="107" t="s">
        <v>5</v>
      </c>
      <c r="C154" s="188">
        <f>IF(ibi_sta_amount_tax_sta="Yes",C507,0)</f>
        <v>0</v>
      </c>
    </row>
    <row r="155" spans="1:42" s="204" customFormat="1" x14ac:dyDescent="0.2">
      <c r="A155" s="107" t="s">
        <v>186</v>
      </c>
      <c r="C155" s="188">
        <f>IF(ibi_uti_amount_tax_sta="Yes",C508,0)</f>
        <v>0</v>
      </c>
    </row>
    <row r="156" spans="1:42" s="122" customFormat="1" x14ac:dyDescent="0.2">
      <c r="A156" s="107" t="s">
        <v>187</v>
      </c>
      <c r="C156" s="163">
        <f>IF(ibi_oth_amount_tax_sta="Yes",C509,0)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7" t="s">
        <v>13</v>
      </c>
      <c r="C157" s="189">
        <f>SUM(C153:C156)</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tr">
        <f>Inputs!B120</f>
        <v>As percentage</v>
      </c>
      <c r="C158" s="28"/>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07" t="s">
        <v>4</v>
      </c>
      <c r="C159" s="188">
        <f>IF(ibi_fed_percent_tax_sta="Yes",C512,0)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5</v>
      </c>
      <c r="C160" s="188">
        <f>IF(ibi_fed_percent_tax_sta="Yes",C513,0)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7" t="s">
        <v>186</v>
      </c>
      <c r="C161" s="188">
        <f>IF(ibi_fed_percent_tax_sta="Yes",C514,0)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187</v>
      </c>
      <c r="C162" s="163">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13</v>
      </c>
      <c r="C163" s="189">
        <f>SUM(C159:C162)</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18" t="str">
        <f>Inputs!B125</f>
        <v>Capacity Based Incentive (CBI)</v>
      </c>
      <c r="C164" s="203"/>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20" t="s">
        <v>4</v>
      </c>
      <c r="C165" s="162">
        <f>IF(cbi_fed_tax_sta="Yes",C519,0)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20" t="s">
        <v>5</v>
      </c>
      <c r="C166" s="162">
        <f>IF(cbi_fed_tax_sta="Yes",C520,0)</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20" t="s">
        <v>186</v>
      </c>
      <c r="C167" s="162">
        <f>IF(cbi_fed_tax_sta="Yes",C521,0)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187</v>
      </c>
      <c r="C168" s="163">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13</v>
      </c>
      <c r="C169" s="189">
        <f>SUM(C165:C168)</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18" t="str">
        <f>Inputs!B130</f>
        <v>Production Based Incentive (PBI)</v>
      </c>
      <c r="C170" s="28"/>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x14ac:dyDescent="0.2">
      <c r="A171" s="120" t="s">
        <v>4</v>
      </c>
      <c r="B171" s="122"/>
      <c r="C171" s="162">
        <f t="shared" ref="C171:AP171" si="69">IF(AND(pbi_fed_tax_sta="Yes",pbi_fed_for_ds="No"),C529,0)</f>
        <v>0</v>
      </c>
      <c r="D171" s="162">
        <f t="shared" si="69"/>
        <v>0</v>
      </c>
      <c r="E171" s="162">
        <f t="shared" si="69"/>
        <v>0</v>
      </c>
      <c r="F171" s="162">
        <f t="shared" si="69"/>
        <v>0</v>
      </c>
      <c r="G171" s="162">
        <f t="shared" si="69"/>
        <v>0</v>
      </c>
      <c r="H171" s="162">
        <f t="shared" si="69"/>
        <v>0</v>
      </c>
      <c r="I171" s="162">
        <f t="shared" si="69"/>
        <v>0</v>
      </c>
      <c r="J171" s="162">
        <f t="shared" si="69"/>
        <v>0</v>
      </c>
      <c r="K171" s="162">
        <f t="shared" si="69"/>
        <v>0</v>
      </c>
      <c r="L171" s="162">
        <f t="shared" si="69"/>
        <v>0</v>
      </c>
      <c r="M171" s="162">
        <f t="shared" si="69"/>
        <v>0</v>
      </c>
      <c r="N171" s="162">
        <f t="shared" si="69"/>
        <v>0</v>
      </c>
      <c r="O171" s="162">
        <f t="shared" si="69"/>
        <v>0</v>
      </c>
      <c r="P171" s="162">
        <f t="shared" si="69"/>
        <v>0</v>
      </c>
      <c r="Q171" s="162">
        <f t="shared" si="69"/>
        <v>0</v>
      </c>
      <c r="R171" s="162">
        <f t="shared" si="69"/>
        <v>0</v>
      </c>
      <c r="S171" s="162">
        <f t="shared" si="69"/>
        <v>0</v>
      </c>
      <c r="T171" s="162">
        <f t="shared" si="69"/>
        <v>0</v>
      </c>
      <c r="U171" s="162">
        <f t="shared" si="69"/>
        <v>0</v>
      </c>
      <c r="V171" s="162">
        <f t="shared" si="69"/>
        <v>0</v>
      </c>
      <c r="W171" s="162">
        <f t="shared" si="69"/>
        <v>0</v>
      </c>
      <c r="X171" s="162">
        <f t="shared" si="69"/>
        <v>0</v>
      </c>
      <c r="Y171" s="162">
        <f t="shared" si="69"/>
        <v>0</v>
      </c>
      <c r="Z171" s="162">
        <f t="shared" si="69"/>
        <v>0</v>
      </c>
      <c r="AA171" s="162">
        <f t="shared" si="69"/>
        <v>0</v>
      </c>
      <c r="AB171" s="162">
        <f t="shared" si="69"/>
        <v>0</v>
      </c>
      <c r="AC171" s="162">
        <f t="shared" si="69"/>
        <v>0</v>
      </c>
      <c r="AD171" s="162">
        <f t="shared" si="69"/>
        <v>0</v>
      </c>
      <c r="AE171" s="162">
        <f t="shared" si="69"/>
        <v>0</v>
      </c>
      <c r="AF171" s="162">
        <f t="shared" si="69"/>
        <v>0</v>
      </c>
      <c r="AG171" s="162">
        <f t="shared" si="69"/>
        <v>0</v>
      </c>
      <c r="AH171" s="162">
        <f t="shared" si="69"/>
        <v>0</v>
      </c>
      <c r="AI171" s="162">
        <f t="shared" si="69"/>
        <v>0</v>
      </c>
      <c r="AJ171" s="162">
        <f t="shared" si="69"/>
        <v>0</v>
      </c>
      <c r="AK171" s="162">
        <f t="shared" si="69"/>
        <v>0</v>
      </c>
      <c r="AL171" s="162">
        <f t="shared" si="69"/>
        <v>0</v>
      </c>
      <c r="AM171" s="162">
        <f t="shared" si="69"/>
        <v>0</v>
      </c>
      <c r="AN171" s="162">
        <f t="shared" si="69"/>
        <v>0</v>
      </c>
      <c r="AO171" s="162">
        <f t="shared" si="69"/>
        <v>0</v>
      </c>
      <c r="AP171" s="162">
        <f t="shared" si="69"/>
        <v>0</v>
      </c>
    </row>
    <row r="172" spans="1:42" x14ac:dyDescent="0.2">
      <c r="A172" s="120" t="s">
        <v>5</v>
      </c>
      <c r="B172" s="122"/>
      <c r="C172" s="162">
        <f t="shared" ref="C172:AP172" si="70">IF(AND(pbi_sta_tax_sta="Yes",pbi_sta_for_ds="No"),C533,0)</f>
        <v>0</v>
      </c>
      <c r="D172" s="162">
        <f t="shared" si="70"/>
        <v>0</v>
      </c>
      <c r="E172" s="162">
        <f t="shared" si="70"/>
        <v>0</v>
      </c>
      <c r="F172" s="162">
        <f t="shared" si="70"/>
        <v>0</v>
      </c>
      <c r="G172" s="162">
        <f t="shared" si="70"/>
        <v>0</v>
      </c>
      <c r="H172" s="162">
        <f t="shared" si="70"/>
        <v>0</v>
      </c>
      <c r="I172" s="162">
        <f t="shared" si="70"/>
        <v>0</v>
      </c>
      <c r="J172" s="162">
        <f t="shared" si="70"/>
        <v>0</v>
      </c>
      <c r="K172" s="162">
        <f t="shared" si="70"/>
        <v>0</v>
      </c>
      <c r="L172" s="162">
        <f t="shared" si="70"/>
        <v>0</v>
      </c>
      <c r="M172" s="162">
        <f t="shared" si="70"/>
        <v>0</v>
      </c>
      <c r="N172" s="162">
        <f t="shared" si="70"/>
        <v>0</v>
      </c>
      <c r="O172" s="162">
        <f t="shared" si="70"/>
        <v>0</v>
      </c>
      <c r="P172" s="162">
        <f t="shared" si="70"/>
        <v>0</v>
      </c>
      <c r="Q172" s="162">
        <f t="shared" si="70"/>
        <v>0</v>
      </c>
      <c r="R172" s="162">
        <f t="shared" si="70"/>
        <v>0</v>
      </c>
      <c r="S172" s="162">
        <f t="shared" si="70"/>
        <v>0</v>
      </c>
      <c r="T172" s="162">
        <f t="shared" si="70"/>
        <v>0</v>
      </c>
      <c r="U172" s="162">
        <f t="shared" si="70"/>
        <v>0</v>
      </c>
      <c r="V172" s="162">
        <f t="shared" si="70"/>
        <v>0</v>
      </c>
      <c r="W172" s="162">
        <f t="shared" si="70"/>
        <v>0</v>
      </c>
      <c r="X172" s="162">
        <f t="shared" si="70"/>
        <v>0</v>
      </c>
      <c r="Y172" s="162">
        <f t="shared" si="70"/>
        <v>0</v>
      </c>
      <c r="Z172" s="162">
        <f t="shared" si="70"/>
        <v>0</v>
      </c>
      <c r="AA172" s="162">
        <f t="shared" si="70"/>
        <v>0</v>
      </c>
      <c r="AB172" s="162">
        <f t="shared" si="70"/>
        <v>0</v>
      </c>
      <c r="AC172" s="162">
        <f t="shared" si="70"/>
        <v>0</v>
      </c>
      <c r="AD172" s="162">
        <f t="shared" si="70"/>
        <v>0</v>
      </c>
      <c r="AE172" s="162">
        <f t="shared" si="70"/>
        <v>0</v>
      </c>
      <c r="AF172" s="162">
        <f t="shared" si="70"/>
        <v>0</v>
      </c>
      <c r="AG172" s="162">
        <f t="shared" si="70"/>
        <v>0</v>
      </c>
      <c r="AH172" s="162">
        <f t="shared" si="70"/>
        <v>0</v>
      </c>
      <c r="AI172" s="162">
        <f t="shared" si="70"/>
        <v>0</v>
      </c>
      <c r="AJ172" s="162">
        <f t="shared" si="70"/>
        <v>0</v>
      </c>
      <c r="AK172" s="162">
        <f t="shared" si="70"/>
        <v>0</v>
      </c>
      <c r="AL172" s="162">
        <f t="shared" si="70"/>
        <v>0</v>
      </c>
      <c r="AM172" s="162">
        <f t="shared" si="70"/>
        <v>0</v>
      </c>
      <c r="AN172" s="162">
        <f t="shared" si="70"/>
        <v>0</v>
      </c>
      <c r="AO172" s="162">
        <f t="shared" si="70"/>
        <v>0</v>
      </c>
      <c r="AP172" s="162">
        <f t="shared" si="70"/>
        <v>0</v>
      </c>
    </row>
    <row r="173" spans="1:42" x14ac:dyDescent="0.2">
      <c r="A173" s="120" t="s">
        <v>186</v>
      </c>
      <c r="B173" s="122"/>
      <c r="C173" s="162">
        <f t="shared" ref="C173:AP173" si="71">IF(AND(pbi_uti_tax_sta="Yes",pbi_uti_for_ds="No"),C537,0)</f>
        <v>0</v>
      </c>
      <c r="D173" s="162">
        <f t="shared" si="71"/>
        <v>0</v>
      </c>
      <c r="E173" s="162">
        <f t="shared" si="71"/>
        <v>0</v>
      </c>
      <c r="F173" s="162">
        <f t="shared" si="71"/>
        <v>0</v>
      </c>
      <c r="G173" s="162">
        <f t="shared" si="71"/>
        <v>0</v>
      </c>
      <c r="H173" s="162">
        <f t="shared" si="71"/>
        <v>0</v>
      </c>
      <c r="I173" s="162">
        <f t="shared" si="71"/>
        <v>0</v>
      </c>
      <c r="J173" s="162">
        <f t="shared" si="71"/>
        <v>0</v>
      </c>
      <c r="K173" s="162">
        <f t="shared" si="71"/>
        <v>0</v>
      </c>
      <c r="L173" s="162">
        <f t="shared" si="71"/>
        <v>0</v>
      </c>
      <c r="M173" s="162">
        <f t="shared" si="71"/>
        <v>0</v>
      </c>
      <c r="N173" s="162">
        <f t="shared" si="71"/>
        <v>0</v>
      </c>
      <c r="O173" s="162">
        <f t="shared" si="71"/>
        <v>0</v>
      </c>
      <c r="P173" s="162">
        <f t="shared" si="71"/>
        <v>0</v>
      </c>
      <c r="Q173" s="162">
        <f t="shared" si="71"/>
        <v>0</v>
      </c>
      <c r="R173" s="162">
        <f t="shared" si="71"/>
        <v>0</v>
      </c>
      <c r="S173" s="162">
        <f t="shared" si="71"/>
        <v>0</v>
      </c>
      <c r="T173" s="162">
        <f t="shared" si="71"/>
        <v>0</v>
      </c>
      <c r="U173" s="162">
        <f t="shared" si="71"/>
        <v>0</v>
      </c>
      <c r="V173" s="162">
        <f t="shared" si="71"/>
        <v>0</v>
      </c>
      <c r="W173" s="162">
        <f t="shared" si="71"/>
        <v>0</v>
      </c>
      <c r="X173" s="162">
        <f t="shared" si="71"/>
        <v>0</v>
      </c>
      <c r="Y173" s="162">
        <f t="shared" si="71"/>
        <v>0</v>
      </c>
      <c r="Z173" s="162">
        <f t="shared" si="71"/>
        <v>0</v>
      </c>
      <c r="AA173" s="162">
        <f t="shared" si="71"/>
        <v>0</v>
      </c>
      <c r="AB173" s="162">
        <f t="shared" si="71"/>
        <v>0</v>
      </c>
      <c r="AC173" s="162">
        <f t="shared" si="71"/>
        <v>0</v>
      </c>
      <c r="AD173" s="162">
        <f t="shared" si="71"/>
        <v>0</v>
      </c>
      <c r="AE173" s="162">
        <f t="shared" si="71"/>
        <v>0</v>
      </c>
      <c r="AF173" s="162">
        <f t="shared" si="71"/>
        <v>0</v>
      </c>
      <c r="AG173" s="162">
        <f t="shared" si="71"/>
        <v>0</v>
      </c>
      <c r="AH173" s="162">
        <f t="shared" si="71"/>
        <v>0</v>
      </c>
      <c r="AI173" s="162">
        <f t="shared" si="71"/>
        <v>0</v>
      </c>
      <c r="AJ173" s="162">
        <f t="shared" si="71"/>
        <v>0</v>
      </c>
      <c r="AK173" s="162">
        <f t="shared" si="71"/>
        <v>0</v>
      </c>
      <c r="AL173" s="162">
        <f t="shared" si="71"/>
        <v>0</v>
      </c>
      <c r="AM173" s="162">
        <f t="shared" si="71"/>
        <v>0</v>
      </c>
      <c r="AN173" s="162">
        <f t="shared" si="71"/>
        <v>0</v>
      </c>
      <c r="AO173" s="162">
        <f t="shared" si="71"/>
        <v>0</v>
      </c>
      <c r="AP173" s="162">
        <f t="shared" si="71"/>
        <v>0</v>
      </c>
    </row>
    <row r="174" spans="1:42" x14ac:dyDescent="0.2">
      <c r="A174" s="120" t="s">
        <v>187</v>
      </c>
      <c r="B174" s="122"/>
      <c r="C174" s="163">
        <f t="shared" ref="C174:AP174" si="72">IF(AND(pbi_oth_tax_sta="Yes",pbi_oth_for_ds="No"),C541,0)</f>
        <v>0</v>
      </c>
      <c r="D174" s="163">
        <f t="shared" si="72"/>
        <v>0</v>
      </c>
      <c r="E174" s="163">
        <f t="shared" si="72"/>
        <v>0</v>
      </c>
      <c r="F174" s="163">
        <f t="shared" si="72"/>
        <v>0</v>
      </c>
      <c r="G174" s="163">
        <f t="shared" si="72"/>
        <v>0</v>
      </c>
      <c r="H174" s="163">
        <f t="shared" si="72"/>
        <v>0</v>
      </c>
      <c r="I174" s="163">
        <f t="shared" si="72"/>
        <v>0</v>
      </c>
      <c r="J174" s="163">
        <f t="shared" si="72"/>
        <v>0</v>
      </c>
      <c r="K174" s="163">
        <f t="shared" si="72"/>
        <v>0</v>
      </c>
      <c r="L174" s="163">
        <f t="shared" si="72"/>
        <v>0</v>
      </c>
      <c r="M174" s="163">
        <f t="shared" si="72"/>
        <v>0</v>
      </c>
      <c r="N174" s="163">
        <f t="shared" si="72"/>
        <v>0</v>
      </c>
      <c r="O174" s="163">
        <f t="shared" si="72"/>
        <v>0</v>
      </c>
      <c r="P174" s="163">
        <f t="shared" si="72"/>
        <v>0</v>
      </c>
      <c r="Q174" s="163">
        <f t="shared" si="72"/>
        <v>0</v>
      </c>
      <c r="R174" s="163">
        <f t="shared" si="72"/>
        <v>0</v>
      </c>
      <c r="S174" s="163">
        <f t="shared" si="72"/>
        <v>0</v>
      </c>
      <c r="T174" s="163">
        <f t="shared" si="72"/>
        <v>0</v>
      </c>
      <c r="U174" s="163">
        <f t="shared" si="72"/>
        <v>0</v>
      </c>
      <c r="V174" s="163">
        <f t="shared" si="72"/>
        <v>0</v>
      </c>
      <c r="W174" s="163">
        <f t="shared" si="72"/>
        <v>0</v>
      </c>
      <c r="X174" s="163">
        <f t="shared" si="72"/>
        <v>0</v>
      </c>
      <c r="Y174" s="163">
        <f t="shared" si="72"/>
        <v>0</v>
      </c>
      <c r="Z174" s="163">
        <f t="shared" si="72"/>
        <v>0</v>
      </c>
      <c r="AA174" s="163">
        <f t="shared" si="72"/>
        <v>0</v>
      </c>
      <c r="AB174" s="163">
        <f t="shared" si="72"/>
        <v>0</v>
      </c>
      <c r="AC174" s="163">
        <f t="shared" si="72"/>
        <v>0</v>
      </c>
      <c r="AD174" s="163">
        <f t="shared" si="72"/>
        <v>0</v>
      </c>
      <c r="AE174" s="163">
        <f t="shared" si="72"/>
        <v>0</v>
      </c>
      <c r="AF174" s="163">
        <f t="shared" si="72"/>
        <v>0</v>
      </c>
      <c r="AG174" s="163">
        <f t="shared" si="72"/>
        <v>0</v>
      </c>
      <c r="AH174" s="163">
        <f t="shared" si="72"/>
        <v>0</v>
      </c>
      <c r="AI174" s="163">
        <f t="shared" si="72"/>
        <v>0</v>
      </c>
      <c r="AJ174" s="163">
        <f t="shared" si="72"/>
        <v>0</v>
      </c>
      <c r="AK174" s="163">
        <f t="shared" si="72"/>
        <v>0</v>
      </c>
      <c r="AL174" s="163">
        <f t="shared" si="72"/>
        <v>0</v>
      </c>
      <c r="AM174" s="163">
        <f t="shared" si="72"/>
        <v>0</v>
      </c>
      <c r="AN174" s="163">
        <f t="shared" si="72"/>
        <v>0</v>
      </c>
      <c r="AO174" s="163">
        <f t="shared" si="72"/>
        <v>0</v>
      </c>
      <c r="AP174" s="163">
        <f t="shared" si="72"/>
        <v>0</v>
      </c>
    </row>
    <row r="175" spans="1:42" x14ac:dyDescent="0.2">
      <c r="A175" s="120" t="s">
        <v>13</v>
      </c>
      <c r="B175" s="122"/>
      <c r="C175" s="193">
        <f>SUM(C171:C174)</f>
        <v>0</v>
      </c>
      <c r="D175" s="193">
        <f t="shared" ref="D175:AL175" si="73">SUM(D171:D174)</f>
        <v>0</v>
      </c>
      <c r="E175" s="193">
        <f t="shared" si="73"/>
        <v>0</v>
      </c>
      <c r="F175" s="193">
        <f t="shared" si="73"/>
        <v>0</v>
      </c>
      <c r="G175" s="193">
        <f t="shared" si="73"/>
        <v>0</v>
      </c>
      <c r="H175" s="193">
        <f t="shared" si="73"/>
        <v>0</v>
      </c>
      <c r="I175" s="193">
        <f t="shared" si="73"/>
        <v>0</v>
      </c>
      <c r="J175" s="193">
        <f t="shared" si="73"/>
        <v>0</v>
      </c>
      <c r="K175" s="193">
        <f t="shared" si="73"/>
        <v>0</v>
      </c>
      <c r="L175" s="193">
        <f t="shared" si="73"/>
        <v>0</v>
      </c>
      <c r="M175" s="193">
        <f t="shared" si="73"/>
        <v>0</v>
      </c>
      <c r="N175" s="193">
        <f t="shared" si="73"/>
        <v>0</v>
      </c>
      <c r="O175" s="193">
        <f t="shared" si="73"/>
        <v>0</v>
      </c>
      <c r="P175" s="193">
        <f t="shared" si="73"/>
        <v>0</v>
      </c>
      <c r="Q175" s="193">
        <f t="shared" si="73"/>
        <v>0</v>
      </c>
      <c r="R175" s="193">
        <f t="shared" si="73"/>
        <v>0</v>
      </c>
      <c r="S175" s="193">
        <f t="shared" si="73"/>
        <v>0</v>
      </c>
      <c r="T175" s="193">
        <f t="shared" si="73"/>
        <v>0</v>
      </c>
      <c r="U175" s="193">
        <f t="shared" si="73"/>
        <v>0</v>
      </c>
      <c r="V175" s="193">
        <f t="shared" si="73"/>
        <v>0</v>
      </c>
      <c r="W175" s="193">
        <f t="shared" si="73"/>
        <v>0</v>
      </c>
      <c r="X175" s="193">
        <f t="shared" si="73"/>
        <v>0</v>
      </c>
      <c r="Y175" s="193">
        <f t="shared" si="73"/>
        <v>0</v>
      </c>
      <c r="Z175" s="193">
        <f t="shared" si="73"/>
        <v>0</v>
      </c>
      <c r="AA175" s="193">
        <f t="shared" si="73"/>
        <v>0</v>
      </c>
      <c r="AB175" s="193">
        <f t="shared" si="73"/>
        <v>0</v>
      </c>
      <c r="AC175" s="193">
        <f t="shared" si="73"/>
        <v>0</v>
      </c>
      <c r="AD175" s="193">
        <f t="shared" si="73"/>
        <v>0</v>
      </c>
      <c r="AE175" s="193">
        <f t="shared" si="73"/>
        <v>0</v>
      </c>
      <c r="AF175" s="193">
        <f t="shared" si="73"/>
        <v>0</v>
      </c>
      <c r="AG175" s="193">
        <f t="shared" si="73"/>
        <v>0</v>
      </c>
      <c r="AH175" s="193">
        <f t="shared" si="73"/>
        <v>0</v>
      </c>
      <c r="AI175" s="193">
        <f t="shared" si="73"/>
        <v>0</v>
      </c>
      <c r="AJ175" s="193">
        <f t="shared" si="73"/>
        <v>0</v>
      </c>
      <c r="AK175" s="193">
        <f t="shared" si="73"/>
        <v>0</v>
      </c>
      <c r="AL175" s="193">
        <f t="shared" si="73"/>
        <v>0</v>
      </c>
      <c r="AM175" s="193">
        <f>SUM(AM171:AM174)</f>
        <v>0</v>
      </c>
      <c r="AN175" s="193">
        <f t="shared" ref="AN175:AP175" si="74">SUM(AN171:AN174)</f>
        <v>0</v>
      </c>
      <c r="AO175" s="193">
        <f t="shared" si="74"/>
        <v>0</v>
      </c>
      <c r="AP175" s="193">
        <f t="shared" si="74"/>
        <v>0</v>
      </c>
    </row>
    <row r="176" spans="1:42" x14ac:dyDescent="0.2">
      <c r="A176" s="118" t="s">
        <v>41</v>
      </c>
      <c r="B176" s="122"/>
      <c r="C176" s="189">
        <f>C157+C163+C169+C175</f>
        <v>0</v>
      </c>
      <c r="D176" s="189">
        <f>D157+D163+D169+D175</f>
        <v>0</v>
      </c>
      <c r="E176" s="189">
        <f t="shared" ref="E176:AP176" si="75">E157+E163+E169+E175</f>
        <v>0</v>
      </c>
      <c r="F176" s="189">
        <f t="shared" si="75"/>
        <v>0</v>
      </c>
      <c r="G176" s="189">
        <f t="shared" si="75"/>
        <v>0</v>
      </c>
      <c r="H176" s="189">
        <f t="shared" si="75"/>
        <v>0</v>
      </c>
      <c r="I176" s="189">
        <f t="shared" si="75"/>
        <v>0</v>
      </c>
      <c r="J176" s="189">
        <f t="shared" si="75"/>
        <v>0</v>
      </c>
      <c r="K176" s="189">
        <f t="shared" si="75"/>
        <v>0</v>
      </c>
      <c r="L176" s="189">
        <f t="shared" si="75"/>
        <v>0</v>
      </c>
      <c r="M176" s="189">
        <f t="shared" si="75"/>
        <v>0</v>
      </c>
      <c r="N176" s="189">
        <f t="shared" si="75"/>
        <v>0</v>
      </c>
      <c r="O176" s="189">
        <f t="shared" si="75"/>
        <v>0</v>
      </c>
      <c r="P176" s="189">
        <f t="shared" si="75"/>
        <v>0</v>
      </c>
      <c r="Q176" s="189">
        <f t="shared" si="75"/>
        <v>0</v>
      </c>
      <c r="R176" s="189">
        <f t="shared" si="75"/>
        <v>0</v>
      </c>
      <c r="S176" s="189">
        <f t="shared" si="75"/>
        <v>0</v>
      </c>
      <c r="T176" s="189">
        <f t="shared" si="75"/>
        <v>0</v>
      </c>
      <c r="U176" s="189">
        <f t="shared" si="75"/>
        <v>0</v>
      </c>
      <c r="V176" s="189">
        <f t="shared" si="75"/>
        <v>0</v>
      </c>
      <c r="W176" s="189">
        <f t="shared" si="75"/>
        <v>0</v>
      </c>
      <c r="X176" s="189">
        <f t="shared" si="75"/>
        <v>0</v>
      </c>
      <c r="Y176" s="189">
        <f t="shared" si="75"/>
        <v>0</v>
      </c>
      <c r="Z176" s="189">
        <f t="shared" si="75"/>
        <v>0</v>
      </c>
      <c r="AA176" s="189">
        <f t="shared" si="75"/>
        <v>0</v>
      </c>
      <c r="AB176" s="189">
        <f t="shared" si="75"/>
        <v>0</v>
      </c>
      <c r="AC176" s="189">
        <f t="shared" si="75"/>
        <v>0</v>
      </c>
      <c r="AD176" s="189">
        <f t="shared" si="75"/>
        <v>0</v>
      </c>
      <c r="AE176" s="189">
        <f t="shared" si="75"/>
        <v>0</v>
      </c>
      <c r="AF176" s="189">
        <f t="shared" si="75"/>
        <v>0</v>
      </c>
      <c r="AG176" s="189">
        <f t="shared" si="75"/>
        <v>0</v>
      </c>
      <c r="AH176" s="189">
        <f t="shared" si="75"/>
        <v>0</v>
      </c>
      <c r="AI176" s="189">
        <f t="shared" si="75"/>
        <v>0</v>
      </c>
      <c r="AJ176" s="189">
        <f t="shared" si="75"/>
        <v>0</v>
      </c>
      <c r="AK176" s="189">
        <f t="shared" si="75"/>
        <v>0</v>
      </c>
      <c r="AL176" s="189">
        <f t="shared" si="75"/>
        <v>0</v>
      </c>
      <c r="AM176" s="189">
        <f t="shared" si="75"/>
        <v>0</v>
      </c>
      <c r="AN176" s="189">
        <f t="shared" si="75"/>
        <v>0</v>
      </c>
      <c r="AO176" s="189">
        <f t="shared" si="75"/>
        <v>0</v>
      </c>
      <c r="AP176" s="189">
        <f t="shared" si="75"/>
        <v>0</v>
      </c>
    </row>
    <row r="177" spans="1:42" s="122" customFormat="1" x14ac:dyDescent="0.2">
      <c r="A177" s="120"/>
      <c r="C177" s="203"/>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x14ac:dyDescent="0.2">
      <c r="A178" s="118" t="s">
        <v>189</v>
      </c>
      <c r="B178" s="122"/>
      <c r="C178" s="213">
        <f>C150+C176</f>
        <v>0</v>
      </c>
      <c r="D178" s="213">
        <f t="shared" ref="D178:AP178" si="76">D150+D176</f>
        <v>0</v>
      </c>
      <c r="E178" s="213">
        <f t="shared" si="76"/>
        <v>0</v>
      </c>
      <c r="F178" s="213">
        <f t="shared" si="76"/>
        <v>0</v>
      </c>
      <c r="G178" s="213">
        <f t="shared" si="76"/>
        <v>0</v>
      </c>
      <c r="H178" s="213">
        <f t="shared" si="76"/>
        <v>0</v>
      </c>
      <c r="I178" s="213">
        <f t="shared" si="76"/>
        <v>0</v>
      </c>
      <c r="J178" s="213">
        <f t="shared" si="76"/>
        <v>0</v>
      </c>
      <c r="K178" s="213">
        <f t="shared" si="76"/>
        <v>0</v>
      </c>
      <c r="L178" s="213">
        <f t="shared" si="76"/>
        <v>0</v>
      </c>
      <c r="M178" s="213">
        <f t="shared" si="76"/>
        <v>0</v>
      </c>
      <c r="N178" s="213">
        <f t="shared" si="76"/>
        <v>0</v>
      </c>
      <c r="O178" s="213">
        <f t="shared" si="76"/>
        <v>0</v>
      </c>
      <c r="P178" s="213">
        <f t="shared" si="76"/>
        <v>0</v>
      </c>
      <c r="Q178" s="213">
        <f t="shared" si="76"/>
        <v>0</v>
      </c>
      <c r="R178" s="213">
        <f t="shared" si="76"/>
        <v>0</v>
      </c>
      <c r="S178" s="213">
        <f t="shared" si="76"/>
        <v>0</v>
      </c>
      <c r="T178" s="213">
        <f t="shared" si="76"/>
        <v>0</v>
      </c>
      <c r="U178" s="213">
        <f t="shared" si="76"/>
        <v>0</v>
      </c>
      <c r="V178" s="213">
        <f t="shared" si="76"/>
        <v>0</v>
      </c>
      <c r="W178" s="213">
        <f t="shared" si="76"/>
        <v>0</v>
      </c>
      <c r="X178" s="213">
        <f t="shared" si="76"/>
        <v>0</v>
      </c>
      <c r="Y178" s="213">
        <f t="shared" si="76"/>
        <v>0</v>
      </c>
      <c r="Z178" s="213">
        <f t="shared" si="76"/>
        <v>0</v>
      </c>
      <c r="AA178" s="213">
        <f t="shared" si="76"/>
        <v>0</v>
      </c>
      <c r="AB178" s="213">
        <f t="shared" si="76"/>
        <v>0</v>
      </c>
      <c r="AC178" s="213">
        <f t="shared" si="76"/>
        <v>0</v>
      </c>
      <c r="AD178" s="213">
        <f t="shared" si="76"/>
        <v>0</v>
      </c>
      <c r="AE178" s="213">
        <f t="shared" si="76"/>
        <v>0</v>
      </c>
      <c r="AF178" s="213">
        <f t="shared" si="76"/>
        <v>0</v>
      </c>
      <c r="AG178" s="213">
        <f t="shared" si="76"/>
        <v>0</v>
      </c>
      <c r="AH178" s="213">
        <f t="shared" si="76"/>
        <v>0</v>
      </c>
      <c r="AI178" s="213">
        <f t="shared" si="76"/>
        <v>0</v>
      </c>
      <c r="AJ178" s="213">
        <f t="shared" si="76"/>
        <v>0</v>
      </c>
      <c r="AK178" s="213">
        <f t="shared" si="76"/>
        <v>0</v>
      </c>
      <c r="AL178" s="213">
        <f t="shared" si="76"/>
        <v>0</v>
      </c>
      <c r="AM178" s="213">
        <f t="shared" si="76"/>
        <v>0</v>
      </c>
      <c r="AN178" s="213">
        <f t="shared" si="76"/>
        <v>0</v>
      </c>
      <c r="AO178" s="213">
        <f t="shared" si="76"/>
        <v>0</v>
      </c>
      <c r="AP178" s="213">
        <f t="shared" si="76"/>
        <v>0</v>
      </c>
    </row>
    <row r="179" spans="1:42" x14ac:dyDescent="0.2">
      <c r="A179" s="118" t="s">
        <v>300</v>
      </c>
      <c r="B179" s="122"/>
      <c r="C179" s="213">
        <f t="array" ref="C179:AP179">Inputs!D159:AQ159</f>
        <v>7</v>
      </c>
      <c r="D179" s="213">
        <v>7</v>
      </c>
      <c r="E179" s="213">
        <v>7</v>
      </c>
      <c r="F179" s="213">
        <v>7</v>
      </c>
      <c r="G179" s="213">
        <v>7</v>
      </c>
      <c r="H179" s="213">
        <v>7</v>
      </c>
      <c r="I179" s="213">
        <v>7</v>
      </c>
      <c r="J179" s="213">
        <v>7</v>
      </c>
      <c r="K179" s="213">
        <v>7</v>
      </c>
      <c r="L179" s="213">
        <v>7</v>
      </c>
      <c r="M179" s="213">
        <v>7</v>
      </c>
      <c r="N179" s="213">
        <v>7</v>
      </c>
      <c r="O179" s="213">
        <v>7</v>
      </c>
      <c r="P179" s="213">
        <v>7</v>
      </c>
      <c r="Q179" s="213">
        <v>7</v>
      </c>
      <c r="R179" s="213">
        <v>7</v>
      </c>
      <c r="S179" s="213">
        <v>7</v>
      </c>
      <c r="T179" s="213">
        <v>7</v>
      </c>
      <c r="U179" s="213">
        <v>7</v>
      </c>
      <c r="V179" s="213">
        <v>7</v>
      </c>
      <c r="W179" s="213">
        <v>7</v>
      </c>
      <c r="X179" s="213">
        <v>7</v>
      </c>
      <c r="Y179" s="213">
        <v>7</v>
      </c>
      <c r="Z179" s="213">
        <v>7</v>
      </c>
      <c r="AA179" s="213">
        <v>7</v>
      </c>
      <c r="AB179" s="213">
        <v>0</v>
      </c>
      <c r="AC179" s="213">
        <v>0</v>
      </c>
      <c r="AD179" s="213">
        <v>0</v>
      </c>
      <c r="AE179" s="213">
        <v>0</v>
      </c>
      <c r="AF179" s="213">
        <v>0</v>
      </c>
      <c r="AG179" s="213">
        <v>0</v>
      </c>
      <c r="AH179" s="213">
        <v>0</v>
      </c>
      <c r="AI179" s="213">
        <v>0</v>
      </c>
      <c r="AJ179" s="213">
        <v>0</v>
      </c>
      <c r="AK179" s="213">
        <v>0</v>
      </c>
      <c r="AL179" s="213">
        <v>0</v>
      </c>
      <c r="AM179" s="213">
        <v>0</v>
      </c>
      <c r="AN179" s="213">
        <v>0</v>
      </c>
      <c r="AO179" s="213">
        <v>0</v>
      </c>
      <c r="AP179" s="213">
        <v>0</v>
      </c>
    </row>
    <row r="180" spans="1:42" x14ac:dyDescent="0.2">
      <c r="A180" s="30" t="s">
        <v>40</v>
      </c>
      <c r="B180" s="122"/>
      <c r="C180" s="216">
        <f>C178*-C179/100</f>
        <v>0</v>
      </c>
      <c r="D180" s="216">
        <f t="shared" ref="D180:AP180" si="77">D178*-D179/100</f>
        <v>0</v>
      </c>
      <c r="E180" s="216">
        <f t="shared" si="77"/>
        <v>0</v>
      </c>
      <c r="F180" s="216">
        <f t="shared" si="77"/>
        <v>0</v>
      </c>
      <c r="G180" s="216">
        <f t="shared" si="77"/>
        <v>0</v>
      </c>
      <c r="H180" s="216">
        <f t="shared" si="77"/>
        <v>0</v>
      </c>
      <c r="I180" s="216">
        <f t="shared" si="77"/>
        <v>0</v>
      </c>
      <c r="J180" s="216">
        <f t="shared" si="77"/>
        <v>0</v>
      </c>
      <c r="K180" s="216">
        <f t="shared" si="77"/>
        <v>0</v>
      </c>
      <c r="L180" s="216">
        <f t="shared" si="77"/>
        <v>0</v>
      </c>
      <c r="M180" s="216">
        <f t="shared" si="77"/>
        <v>0</v>
      </c>
      <c r="N180" s="216">
        <f t="shared" si="77"/>
        <v>0</v>
      </c>
      <c r="O180" s="216">
        <f t="shared" si="77"/>
        <v>0</v>
      </c>
      <c r="P180" s="216">
        <f t="shared" si="77"/>
        <v>0</v>
      </c>
      <c r="Q180" s="216">
        <f t="shared" si="77"/>
        <v>0</v>
      </c>
      <c r="R180" s="216">
        <f t="shared" si="77"/>
        <v>0</v>
      </c>
      <c r="S180" s="216">
        <f t="shared" si="77"/>
        <v>0</v>
      </c>
      <c r="T180" s="216">
        <f t="shared" si="77"/>
        <v>0</v>
      </c>
      <c r="U180" s="216">
        <f t="shared" si="77"/>
        <v>0</v>
      </c>
      <c r="V180" s="216">
        <f t="shared" si="77"/>
        <v>0</v>
      </c>
      <c r="W180" s="216">
        <f t="shared" si="77"/>
        <v>0</v>
      </c>
      <c r="X180" s="216">
        <f t="shared" si="77"/>
        <v>0</v>
      </c>
      <c r="Y180" s="216">
        <f t="shared" si="77"/>
        <v>0</v>
      </c>
      <c r="Z180" s="216">
        <f t="shared" si="77"/>
        <v>0</v>
      </c>
      <c r="AA180" s="216">
        <f t="shared" si="77"/>
        <v>0</v>
      </c>
      <c r="AB180" s="216">
        <f t="shared" si="77"/>
        <v>0</v>
      </c>
      <c r="AC180" s="216">
        <f t="shared" si="77"/>
        <v>0</v>
      </c>
      <c r="AD180" s="216">
        <f t="shared" si="77"/>
        <v>0</v>
      </c>
      <c r="AE180" s="216">
        <f t="shared" si="77"/>
        <v>0</v>
      </c>
      <c r="AF180" s="216">
        <f t="shared" si="77"/>
        <v>0</v>
      </c>
      <c r="AG180" s="216">
        <f t="shared" si="77"/>
        <v>0</v>
      </c>
      <c r="AH180" s="216">
        <f t="shared" si="77"/>
        <v>0</v>
      </c>
      <c r="AI180" s="216">
        <f t="shared" si="77"/>
        <v>0</v>
      </c>
      <c r="AJ180" s="216">
        <f t="shared" si="77"/>
        <v>0</v>
      </c>
      <c r="AK180" s="216">
        <f t="shared" si="77"/>
        <v>0</v>
      </c>
      <c r="AL180" s="216">
        <f t="shared" si="77"/>
        <v>0</v>
      </c>
      <c r="AM180" s="216">
        <f t="shared" si="77"/>
        <v>0</v>
      </c>
      <c r="AN180" s="216">
        <f t="shared" si="77"/>
        <v>0</v>
      </c>
      <c r="AO180" s="216">
        <f t="shared" si="77"/>
        <v>0</v>
      </c>
      <c r="AP180" s="216">
        <f t="shared" si="77"/>
        <v>0</v>
      </c>
    </row>
    <row r="181" spans="1:42" s="204" customFormat="1" x14ac:dyDescent="0.2">
      <c r="A181" s="9"/>
    </row>
    <row r="182" spans="1:42" s="204" customFormat="1" x14ac:dyDescent="0.2">
      <c r="A182" s="29" t="s">
        <v>33</v>
      </c>
    </row>
    <row r="183" spans="1:42" s="16" customFormat="1" x14ac:dyDescent="0.2">
      <c r="A183" s="118" t="s">
        <v>30</v>
      </c>
      <c r="B183" s="204"/>
      <c r="C183" s="211">
        <f>C$52</f>
        <v>0</v>
      </c>
      <c r="D183" s="211">
        <f t="shared" ref="D183:AP183" si="78">D$52</f>
        <v>0</v>
      </c>
      <c r="E183" s="211">
        <f t="shared" si="78"/>
        <v>0</v>
      </c>
      <c r="F183" s="211">
        <f t="shared" si="78"/>
        <v>0</v>
      </c>
      <c r="G183" s="211">
        <f t="shared" si="78"/>
        <v>0</v>
      </c>
      <c r="H183" s="211">
        <f t="shared" si="78"/>
        <v>0</v>
      </c>
      <c r="I183" s="211">
        <f t="shared" si="78"/>
        <v>0</v>
      </c>
      <c r="J183" s="211">
        <f t="shared" si="78"/>
        <v>0</v>
      </c>
      <c r="K183" s="211">
        <f t="shared" si="78"/>
        <v>0</v>
      </c>
      <c r="L183" s="211">
        <f t="shared" si="78"/>
        <v>0</v>
      </c>
      <c r="M183" s="211">
        <f t="shared" si="78"/>
        <v>0</v>
      </c>
      <c r="N183" s="211">
        <f t="shared" si="78"/>
        <v>0</v>
      </c>
      <c r="O183" s="211">
        <f t="shared" si="78"/>
        <v>0</v>
      </c>
      <c r="P183" s="211">
        <f t="shared" si="78"/>
        <v>0</v>
      </c>
      <c r="Q183" s="211">
        <f t="shared" si="78"/>
        <v>0</v>
      </c>
      <c r="R183" s="211">
        <f t="shared" si="78"/>
        <v>0</v>
      </c>
      <c r="S183" s="211">
        <f t="shared" si="78"/>
        <v>0</v>
      </c>
      <c r="T183" s="211">
        <f t="shared" si="78"/>
        <v>0</v>
      </c>
      <c r="U183" s="211">
        <f t="shared" si="78"/>
        <v>0</v>
      </c>
      <c r="V183" s="211">
        <f t="shared" si="78"/>
        <v>0</v>
      </c>
      <c r="W183" s="211">
        <f t="shared" si="78"/>
        <v>0</v>
      </c>
      <c r="X183" s="211">
        <f t="shared" si="78"/>
        <v>0</v>
      </c>
      <c r="Y183" s="211">
        <f t="shared" si="78"/>
        <v>0</v>
      </c>
      <c r="Z183" s="211">
        <f t="shared" si="78"/>
        <v>0</v>
      </c>
      <c r="AA183" s="211">
        <f t="shared" si="78"/>
        <v>0</v>
      </c>
      <c r="AB183" s="211">
        <f t="shared" si="78"/>
        <v>0</v>
      </c>
      <c r="AC183" s="211">
        <f t="shared" si="78"/>
        <v>0</v>
      </c>
      <c r="AD183" s="211">
        <f t="shared" si="78"/>
        <v>0</v>
      </c>
      <c r="AE183" s="211">
        <f t="shared" si="78"/>
        <v>0</v>
      </c>
      <c r="AF183" s="211">
        <f t="shared" si="78"/>
        <v>0</v>
      </c>
      <c r="AG183" s="211">
        <f t="shared" si="78"/>
        <v>0</v>
      </c>
      <c r="AH183" s="211">
        <f t="shared" si="78"/>
        <v>0</v>
      </c>
      <c r="AI183" s="211">
        <f t="shared" si="78"/>
        <v>0</v>
      </c>
      <c r="AJ183" s="211">
        <f t="shared" si="78"/>
        <v>0</v>
      </c>
      <c r="AK183" s="211">
        <f t="shared" si="78"/>
        <v>0</v>
      </c>
      <c r="AL183" s="211">
        <f t="shared" si="78"/>
        <v>0</v>
      </c>
      <c r="AM183" s="211">
        <f t="shared" si="78"/>
        <v>0</v>
      </c>
      <c r="AN183" s="211">
        <f t="shared" si="78"/>
        <v>0</v>
      </c>
      <c r="AO183" s="211">
        <f t="shared" si="78"/>
        <v>0</v>
      </c>
      <c r="AP183" s="211">
        <f t="shared" si="78"/>
        <v>0</v>
      </c>
    </row>
    <row r="184" spans="1:42" s="16" customFormat="1" x14ac:dyDescent="0.2">
      <c r="A184" s="118" t="s">
        <v>39</v>
      </c>
      <c r="B184" s="204"/>
      <c r="C184" s="211">
        <f t="shared" ref="C184:AP184" si="79">C687</f>
        <v>0</v>
      </c>
      <c r="D184" s="211">
        <f t="shared" si="79"/>
        <v>0</v>
      </c>
      <c r="E184" s="211">
        <f t="shared" si="79"/>
        <v>0</v>
      </c>
      <c r="F184" s="211">
        <f t="shared" si="79"/>
        <v>0</v>
      </c>
      <c r="G184" s="211">
        <f t="shared" si="79"/>
        <v>0</v>
      </c>
      <c r="H184" s="211">
        <f t="shared" si="79"/>
        <v>0</v>
      </c>
      <c r="I184" s="211">
        <f t="shared" si="79"/>
        <v>0</v>
      </c>
      <c r="J184" s="211">
        <f t="shared" si="79"/>
        <v>0</v>
      </c>
      <c r="K184" s="211">
        <f t="shared" si="79"/>
        <v>0</v>
      </c>
      <c r="L184" s="211">
        <f t="shared" si="79"/>
        <v>0</v>
      </c>
      <c r="M184" s="211">
        <f t="shared" si="79"/>
        <v>0</v>
      </c>
      <c r="N184" s="211">
        <f t="shared" si="79"/>
        <v>0</v>
      </c>
      <c r="O184" s="211">
        <f t="shared" si="79"/>
        <v>0</v>
      </c>
      <c r="P184" s="211">
        <f t="shared" si="79"/>
        <v>0</v>
      </c>
      <c r="Q184" s="211">
        <f t="shared" si="79"/>
        <v>0</v>
      </c>
      <c r="R184" s="211">
        <f t="shared" si="79"/>
        <v>0</v>
      </c>
      <c r="S184" s="211">
        <f t="shared" si="79"/>
        <v>0</v>
      </c>
      <c r="T184" s="211">
        <f t="shared" si="79"/>
        <v>0</v>
      </c>
      <c r="U184" s="211">
        <f t="shared" si="79"/>
        <v>0</v>
      </c>
      <c r="V184" s="211">
        <f t="shared" si="79"/>
        <v>0</v>
      </c>
      <c r="W184" s="211">
        <f t="shared" si="79"/>
        <v>0</v>
      </c>
      <c r="X184" s="211">
        <f t="shared" si="79"/>
        <v>0</v>
      </c>
      <c r="Y184" s="211">
        <f t="shared" si="79"/>
        <v>0</v>
      </c>
      <c r="Z184" s="211">
        <f t="shared" si="79"/>
        <v>0</v>
      </c>
      <c r="AA184" s="211">
        <f t="shared" si="79"/>
        <v>0</v>
      </c>
      <c r="AB184" s="211">
        <f t="shared" si="79"/>
        <v>0</v>
      </c>
      <c r="AC184" s="211">
        <f t="shared" si="79"/>
        <v>0</v>
      </c>
      <c r="AD184" s="211">
        <f t="shared" si="79"/>
        <v>0</v>
      </c>
      <c r="AE184" s="211">
        <f t="shared" si="79"/>
        <v>0</v>
      </c>
      <c r="AF184" s="211">
        <f t="shared" si="79"/>
        <v>0</v>
      </c>
      <c r="AG184" s="211">
        <f t="shared" si="79"/>
        <v>0</v>
      </c>
      <c r="AH184" s="211">
        <f t="shared" si="79"/>
        <v>0</v>
      </c>
      <c r="AI184" s="211">
        <f t="shared" si="79"/>
        <v>0</v>
      </c>
      <c r="AJ184" s="211">
        <f t="shared" si="79"/>
        <v>0</v>
      </c>
      <c r="AK184" s="211">
        <f t="shared" si="79"/>
        <v>0</v>
      </c>
      <c r="AL184" s="211">
        <f t="shared" si="79"/>
        <v>0</v>
      </c>
      <c r="AM184" s="211">
        <f t="shared" si="79"/>
        <v>0</v>
      </c>
      <c r="AN184" s="211">
        <f t="shared" si="79"/>
        <v>0</v>
      </c>
      <c r="AO184" s="211">
        <f t="shared" si="79"/>
        <v>0</v>
      </c>
      <c r="AP184" s="211">
        <f t="shared" si="79"/>
        <v>0</v>
      </c>
    </row>
    <row r="185" spans="1:42" s="16" customFormat="1" x14ac:dyDescent="0.2">
      <c r="A185" s="118" t="s">
        <v>31</v>
      </c>
      <c r="B185" s="204"/>
      <c r="C185" s="211">
        <f t="shared" ref="C185:AP185" si="80">-C548</f>
        <v>0</v>
      </c>
      <c r="D185" s="211">
        <f t="shared" si="80"/>
        <v>0</v>
      </c>
      <c r="E185" s="211">
        <f t="shared" si="80"/>
        <v>0</v>
      </c>
      <c r="F185" s="211">
        <f t="shared" si="80"/>
        <v>0</v>
      </c>
      <c r="G185" s="211">
        <f t="shared" si="80"/>
        <v>0</v>
      </c>
      <c r="H185" s="211">
        <f t="shared" si="80"/>
        <v>0</v>
      </c>
      <c r="I185" s="211">
        <f t="shared" si="80"/>
        <v>0</v>
      </c>
      <c r="J185" s="211">
        <f t="shared" si="80"/>
        <v>0</v>
      </c>
      <c r="K185" s="211">
        <f t="shared" si="80"/>
        <v>0</v>
      </c>
      <c r="L185" s="211">
        <f t="shared" si="80"/>
        <v>0</v>
      </c>
      <c r="M185" s="211">
        <f t="shared" si="80"/>
        <v>0</v>
      </c>
      <c r="N185" s="211">
        <f t="shared" si="80"/>
        <v>0</v>
      </c>
      <c r="O185" s="211">
        <f t="shared" si="80"/>
        <v>0</v>
      </c>
      <c r="P185" s="211">
        <f t="shared" si="80"/>
        <v>0</v>
      </c>
      <c r="Q185" s="211">
        <f t="shared" si="80"/>
        <v>0</v>
      </c>
      <c r="R185" s="211">
        <f t="shared" si="80"/>
        <v>0</v>
      </c>
      <c r="S185" s="211">
        <f t="shared" si="80"/>
        <v>0</v>
      </c>
      <c r="T185" s="211">
        <f t="shared" si="80"/>
        <v>0</v>
      </c>
      <c r="U185" s="211">
        <f t="shared" si="80"/>
        <v>0</v>
      </c>
      <c r="V185" s="211">
        <f t="shared" si="80"/>
        <v>0</v>
      </c>
      <c r="W185" s="211">
        <f t="shared" si="80"/>
        <v>0</v>
      </c>
      <c r="X185" s="211">
        <f t="shared" si="80"/>
        <v>0</v>
      </c>
      <c r="Y185" s="211">
        <f t="shared" si="80"/>
        <v>0</v>
      </c>
      <c r="Z185" s="211">
        <f t="shared" si="80"/>
        <v>0</v>
      </c>
      <c r="AA185" s="211">
        <f t="shared" si="80"/>
        <v>0</v>
      </c>
      <c r="AB185" s="211">
        <f t="shared" si="80"/>
        <v>0</v>
      </c>
      <c r="AC185" s="211">
        <f t="shared" si="80"/>
        <v>0</v>
      </c>
      <c r="AD185" s="211">
        <f t="shared" si="80"/>
        <v>0</v>
      </c>
      <c r="AE185" s="211">
        <f t="shared" si="80"/>
        <v>0</v>
      </c>
      <c r="AF185" s="211">
        <f t="shared" si="80"/>
        <v>0</v>
      </c>
      <c r="AG185" s="211">
        <f t="shared" si="80"/>
        <v>0</v>
      </c>
      <c r="AH185" s="211">
        <f t="shared" si="80"/>
        <v>0</v>
      </c>
      <c r="AI185" s="211">
        <f t="shared" si="80"/>
        <v>0</v>
      </c>
      <c r="AJ185" s="211">
        <f t="shared" si="80"/>
        <v>0</v>
      </c>
      <c r="AK185" s="211">
        <f t="shared" si="80"/>
        <v>0</v>
      </c>
      <c r="AL185" s="211">
        <f t="shared" si="80"/>
        <v>0</v>
      </c>
      <c r="AM185" s="211">
        <f t="shared" si="80"/>
        <v>0</v>
      </c>
      <c r="AN185" s="211">
        <f t="shared" si="80"/>
        <v>0</v>
      </c>
      <c r="AO185" s="211">
        <f t="shared" si="80"/>
        <v>0</v>
      </c>
      <c r="AP185" s="211">
        <f t="shared" si="80"/>
        <v>0</v>
      </c>
    </row>
    <row r="186" spans="1:42" s="9" customFormat="1" x14ac:dyDescent="0.2">
      <c r="A186" s="118" t="s">
        <v>34</v>
      </c>
      <c r="B186" s="204"/>
      <c r="C186" s="214">
        <f t="shared" ref="C186:AP186" si="81">IF(C$2&lt;=analysis_period,-C405-C436-C462-C488,0)</f>
        <v>0</v>
      </c>
      <c r="D186" s="214">
        <f t="shared" si="81"/>
        <v>0</v>
      </c>
      <c r="E186" s="214">
        <f t="shared" si="81"/>
        <v>0</v>
      </c>
      <c r="F186" s="214">
        <f t="shared" si="81"/>
        <v>0</v>
      </c>
      <c r="G186" s="214">
        <f t="shared" si="81"/>
        <v>0</v>
      </c>
      <c r="H186" s="214">
        <f t="shared" si="81"/>
        <v>0</v>
      </c>
      <c r="I186" s="214">
        <f t="shared" si="81"/>
        <v>0</v>
      </c>
      <c r="J186" s="214">
        <f t="shared" si="81"/>
        <v>0</v>
      </c>
      <c r="K186" s="214">
        <f t="shared" si="81"/>
        <v>0</v>
      </c>
      <c r="L186" s="214">
        <f t="shared" si="81"/>
        <v>0</v>
      </c>
      <c r="M186" s="214">
        <f t="shared" si="81"/>
        <v>0</v>
      </c>
      <c r="N186" s="214">
        <f t="shared" si="81"/>
        <v>0</v>
      </c>
      <c r="O186" s="214">
        <f t="shared" si="81"/>
        <v>0</v>
      </c>
      <c r="P186" s="214">
        <f t="shared" si="81"/>
        <v>0</v>
      </c>
      <c r="Q186" s="214">
        <f t="shared" si="81"/>
        <v>0</v>
      </c>
      <c r="R186" s="214">
        <f t="shared" si="81"/>
        <v>0</v>
      </c>
      <c r="S186" s="214">
        <f t="shared" si="81"/>
        <v>0</v>
      </c>
      <c r="T186" s="214">
        <f t="shared" si="81"/>
        <v>0</v>
      </c>
      <c r="U186" s="214">
        <f t="shared" si="81"/>
        <v>0</v>
      </c>
      <c r="V186" s="214">
        <f t="shared" si="81"/>
        <v>0</v>
      </c>
      <c r="W186" s="214">
        <f t="shared" si="81"/>
        <v>0</v>
      </c>
      <c r="X186" s="214">
        <f t="shared" si="81"/>
        <v>0</v>
      </c>
      <c r="Y186" s="214">
        <f t="shared" si="81"/>
        <v>0</v>
      </c>
      <c r="Z186" s="214">
        <f t="shared" si="81"/>
        <v>0</v>
      </c>
      <c r="AA186" s="214">
        <f t="shared" si="81"/>
        <v>0</v>
      </c>
      <c r="AB186" s="214">
        <f t="shared" si="81"/>
        <v>0</v>
      </c>
      <c r="AC186" s="214">
        <f t="shared" si="81"/>
        <v>0</v>
      </c>
      <c r="AD186" s="214">
        <f t="shared" si="81"/>
        <v>0</v>
      </c>
      <c r="AE186" s="214">
        <f t="shared" si="81"/>
        <v>0</v>
      </c>
      <c r="AF186" s="214">
        <f t="shared" si="81"/>
        <v>0</v>
      </c>
      <c r="AG186" s="214">
        <f t="shared" si="81"/>
        <v>0</v>
      </c>
      <c r="AH186" s="214">
        <f t="shared" si="81"/>
        <v>0</v>
      </c>
      <c r="AI186" s="214">
        <f t="shared" si="81"/>
        <v>0</v>
      </c>
      <c r="AJ186" s="214">
        <f t="shared" si="81"/>
        <v>0</v>
      </c>
      <c r="AK186" s="214">
        <f t="shared" si="81"/>
        <v>0</v>
      </c>
      <c r="AL186" s="214">
        <f t="shared" si="81"/>
        <v>0</v>
      </c>
      <c r="AM186" s="214">
        <f t="shared" si="81"/>
        <v>0</v>
      </c>
      <c r="AN186" s="214">
        <f t="shared" si="81"/>
        <v>0</v>
      </c>
      <c r="AO186" s="214">
        <f t="shared" si="81"/>
        <v>0</v>
      </c>
      <c r="AP186" s="214">
        <f t="shared" si="81"/>
        <v>0</v>
      </c>
    </row>
    <row r="187" spans="1:42" s="16" customFormat="1" x14ac:dyDescent="0.2">
      <c r="A187" s="118" t="s">
        <v>40</v>
      </c>
      <c r="B187" s="204"/>
      <c r="C187" s="214">
        <f>C180</f>
        <v>0</v>
      </c>
      <c r="D187" s="214">
        <f t="shared" ref="D187:AP187" si="82">D180</f>
        <v>0</v>
      </c>
      <c r="E187" s="214">
        <f t="shared" si="82"/>
        <v>0</v>
      </c>
      <c r="F187" s="214">
        <f t="shared" si="82"/>
        <v>0</v>
      </c>
      <c r="G187" s="214">
        <f t="shared" si="82"/>
        <v>0</v>
      </c>
      <c r="H187" s="214">
        <f t="shared" si="82"/>
        <v>0</v>
      </c>
      <c r="I187" s="214">
        <f t="shared" si="82"/>
        <v>0</v>
      </c>
      <c r="J187" s="214">
        <f t="shared" si="82"/>
        <v>0</v>
      </c>
      <c r="K187" s="214">
        <f t="shared" si="82"/>
        <v>0</v>
      </c>
      <c r="L187" s="214">
        <f t="shared" si="82"/>
        <v>0</v>
      </c>
      <c r="M187" s="214">
        <f t="shared" si="82"/>
        <v>0</v>
      </c>
      <c r="N187" s="214">
        <f t="shared" si="82"/>
        <v>0</v>
      </c>
      <c r="O187" s="214">
        <f t="shared" si="82"/>
        <v>0</v>
      </c>
      <c r="P187" s="214">
        <f t="shared" si="82"/>
        <v>0</v>
      </c>
      <c r="Q187" s="214">
        <f t="shared" si="82"/>
        <v>0</v>
      </c>
      <c r="R187" s="214">
        <f t="shared" si="82"/>
        <v>0</v>
      </c>
      <c r="S187" s="214">
        <f t="shared" si="82"/>
        <v>0</v>
      </c>
      <c r="T187" s="214">
        <f t="shared" si="82"/>
        <v>0</v>
      </c>
      <c r="U187" s="214">
        <f t="shared" si="82"/>
        <v>0</v>
      </c>
      <c r="V187" s="214">
        <f t="shared" si="82"/>
        <v>0</v>
      </c>
      <c r="W187" s="214">
        <f t="shared" si="82"/>
        <v>0</v>
      </c>
      <c r="X187" s="214">
        <f t="shared" si="82"/>
        <v>0</v>
      </c>
      <c r="Y187" s="214">
        <f t="shared" si="82"/>
        <v>0</v>
      </c>
      <c r="Z187" s="214">
        <f t="shared" si="82"/>
        <v>0</v>
      </c>
      <c r="AA187" s="214">
        <f t="shared" si="82"/>
        <v>0</v>
      </c>
      <c r="AB187" s="214">
        <f t="shared" si="82"/>
        <v>0</v>
      </c>
      <c r="AC187" s="214">
        <f t="shared" si="82"/>
        <v>0</v>
      </c>
      <c r="AD187" s="214">
        <f t="shared" si="82"/>
        <v>0</v>
      </c>
      <c r="AE187" s="214">
        <f t="shared" si="82"/>
        <v>0</v>
      </c>
      <c r="AF187" s="214">
        <f t="shared" si="82"/>
        <v>0</v>
      </c>
      <c r="AG187" s="214">
        <f t="shared" si="82"/>
        <v>0</v>
      </c>
      <c r="AH187" s="214">
        <f t="shared" si="82"/>
        <v>0</v>
      </c>
      <c r="AI187" s="214">
        <f t="shared" si="82"/>
        <v>0</v>
      </c>
      <c r="AJ187" s="214">
        <f t="shared" si="82"/>
        <v>0</v>
      </c>
      <c r="AK187" s="214">
        <f t="shared" si="82"/>
        <v>0</v>
      </c>
      <c r="AL187" s="214">
        <f t="shared" si="82"/>
        <v>0</v>
      </c>
      <c r="AM187" s="214">
        <f t="shared" si="82"/>
        <v>0</v>
      </c>
      <c r="AN187" s="214">
        <f t="shared" si="82"/>
        <v>0</v>
      </c>
      <c r="AO187" s="214">
        <f t="shared" si="82"/>
        <v>0</v>
      </c>
      <c r="AP187" s="214">
        <f t="shared" si="82"/>
        <v>0</v>
      </c>
    </row>
    <row r="188" spans="1:42" s="16" customFormat="1" x14ac:dyDescent="0.2">
      <c r="A188" s="118" t="s">
        <v>60</v>
      </c>
      <c r="B188" s="204"/>
      <c r="C188" s="214">
        <f t="shared" ref="C188:AP188" si="83">C110</f>
        <v>0</v>
      </c>
      <c r="D188" s="214">
        <f t="shared" si="83"/>
        <v>0</v>
      </c>
      <c r="E188" s="214">
        <f t="shared" si="83"/>
        <v>0</v>
      </c>
      <c r="F188" s="214">
        <f t="shared" si="83"/>
        <v>0</v>
      </c>
      <c r="G188" s="214">
        <f t="shared" si="83"/>
        <v>0</v>
      </c>
      <c r="H188" s="214">
        <f t="shared" si="83"/>
        <v>0</v>
      </c>
      <c r="I188" s="214">
        <f t="shared" si="83"/>
        <v>0</v>
      </c>
      <c r="J188" s="214">
        <f t="shared" si="83"/>
        <v>0</v>
      </c>
      <c r="K188" s="214">
        <f t="shared" si="83"/>
        <v>0</v>
      </c>
      <c r="L188" s="214">
        <f t="shared" si="83"/>
        <v>0</v>
      </c>
      <c r="M188" s="214">
        <f t="shared" si="83"/>
        <v>0</v>
      </c>
      <c r="N188" s="214">
        <f t="shared" si="83"/>
        <v>0</v>
      </c>
      <c r="O188" s="214">
        <f t="shared" si="83"/>
        <v>0</v>
      </c>
      <c r="P188" s="214">
        <f t="shared" si="83"/>
        <v>0</v>
      </c>
      <c r="Q188" s="214">
        <f t="shared" si="83"/>
        <v>0</v>
      </c>
      <c r="R188" s="214">
        <f t="shared" si="83"/>
        <v>0</v>
      </c>
      <c r="S188" s="214">
        <f t="shared" si="83"/>
        <v>0</v>
      </c>
      <c r="T188" s="214">
        <f t="shared" si="83"/>
        <v>0</v>
      </c>
      <c r="U188" s="214">
        <f t="shared" si="83"/>
        <v>0</v>
      </c>
      <c r="V188" s="214">
        <f t="shared" si="83"/>
        <v>0</v>
      </c>
      <c r="W188" s="214">
        <f t="shared" si="83"/>
        <v>0</v>
      </c>
      <c r="X188" s="214">
        <f t="shared" si="83"/>
        <v>0</v>
      </c>
      <c r="Y188" s="214">
        <f t="shared" si="83"/>
        <v>0</v>
      </c>
      <c r="Z188" s="214">
        <f t="shared" si="83"/>
        <v>0</v>
      </c>
      <c r="AA188" s="214">
        <f t="shared" si="83"/>
        <v>0</v>
      </c>
      <c r="AB188" s="214">
        <f t="shared" si="83"/>
        <v>0</v>
      </c>
      <c r="AC188" s="214">
        <f t="shared" si="83"/>
        <v>0</v>
      </c>
      <c r="AD188" s="214">
        <f t="shared" si="83"/>
        <v>0</v>
      </c>
      <c r="AE188" s="214">
        <f t="shared" si="83"/>
        <v>0</v>
      </c>
      <c r="AF188" s="214">
        <f t="shared" si="83"/>
        <v>0</v>
      </c>
      <c r="AG188" s="214">
        <f t="shared" si="83"/>
        <v>0</v>
      </c>
      <c r="AH188" s="214">
        <f t="shared" si="83"/>
        <v>0</v>
      </c>
      <c r="AI188" s="214">
        <f t="shared" si="83"/>
        <v>0</v>
      </c>
      <c r="AJ188" s="214">
        <f t="shared" si="83"/>
        <v>0</v>
      </c>
      <c r="AK188" s="214">
        <f t="shared" si="83"/>
        <v>0</v>
      </c>
      <c r="AL188" s="214">
        <f t="shared" si="83"/>
        <v>0</v>
      </c>
      <c r="AM188" s="214">
        <f t="shared" si="83"/>
        <v>0</v>
      </c>
      <c r="AN188" s="214">
        <f t="shared" si="83"/>
        <v>0</v>
      </c>
      <c r="AO188" s="214">
        <f t="shared" si="83"/>
        <v>0</v>
      </c>
      <c r="AP188" s="214">
        <f t="shared" si="83"/>
        <v>0</v>
      </c>
    </row>
    <row r="189" spans="1:42" s="16" customFormat="1" x14ac:dyDescent="0.2">
      <c r="A189" s="118" t="s">
        <v>98</v>
      </c>
      <c r="B189" s="204"/>
      <c r="C189" s="212">
        <f t="shared" ref="C189:AP189" si="84">C114</f>
        <v>0</v>
      </c>
      <c r="D189" s="212">
        <f t="shared" si="84"/>
        <v>0</v>
      </c>
      <c r="E189" s="212">
        <f t="shared" si="84"/>
        <v>0</v>
      </c>
      <c r="F189" s="212">
        <f t="shared" si="84"/>
        <v>0</v>
      </c>
      <c r="G189" s="212">
        <f t="shared" si="84"/>
        <v>0</v>
      </c>
      <c r="H189" s="212">
        <f t="shared" si="84"/>
        <v>0</v>
      </c>
      <c r="I189" s="212">
        <f t="shared" si="84"/>
        <v>0</v>
      </c>
      <c r="J189" s="212">
        <f t="shared" si="84"/>
        <v>0</v>
      </c>
      <c r="K189" s="212">
        <f t="shared" si="84"/>
        <v>0</v>
      </c>
      <c r="L189" s="212">
        <f t="shared" si="84"/>
        <v>0</v>
      </c>
      <c r="M189" s="212">
        <f t="shared" si="84"/>
        <v>0</v>
      </c>
      <c r="N189" s="212">
        <f t="shared" si="84"/>
        <v>0</v>
      </c>
      <c r="O189" s="212">
        <f t="shared" si="84"/>
        <v>0</v>
      </c>
      <c r="P189" s="212">
        <f t="shared" si="84"/>
        <v>0</v>
      </c>
      <c r="Q189" s="212">
        <f t="shared" si="84"/>
        <v>0</v>
      </c>
      <c r="R189" s="212">
        <f t="shared" si="84"/>
        <v>0</v>
      </c>
      <c r="S189" s="212">
        <f t="shared" si="84"/>
        <v>0</v>
      </c>
      <c r="T189" s="212">
        <f t="shared" si="84"/>
        <v>0</v>
      </c>
      <c r="U189" s="212">
        <f t="shared" si="84"/>
        <v>0</v>
      </c>
      <c r="V189" s="212">
        <f t="shared" si="84"/>
        <v>0</v>
      </c>
      <c r="W189" s="212">
        <f t="shared" si="84"/>
        <v>0</v>
      </c>
      <c r="X189" s="212">
        <f t="shared" si="84"/>
        <v>0</v>
      </c>
      <c r="Y189" s="212">
        <f t="shared" si="84"/>
        <v>0</v>
      </c>
      <c r="Z189" s="212">
        <f t="shared" si="84"/>
        <v>0</v>
      </c>
      <c r="AA189" s="212">
        <f t="shared" si="84"/>
        <v>0</v>
      </c>
      <c r="AB189" s="212">
        <f t="shared" si="84"/>
        <v>0</v>
      </c>
      <c r="AC189" s="212">
        <f t="shared" si="84"/>
        <v>0</v>
      </c>
      <c r="AD189" s="212">
        <f t="shared" si="84"/>
        <v>0</v>
      </c>
      <c r="AE189" s="212">
        <f t="shared" si="84"/>
        <v>0</v>
      </c>
      <c r="AF189" s="212">
        <f t="shared" si="84"/>
        <v>0</v>
      </c>
      <c r="AG189" s="212">
        <f t="shared" si="84"/>
        <v>0</v>
      </c>
      <c r="AH189" s="212">
        <f t="shared" si="84"/>
        <v>0</v>
      </c>
      <c r="AI189" s="212">
        <f t="shared" si="84"/>
        <v>0</v>
      </c>
      <c r="AJ189" s="212">
        <f t="shared" si="84"/>
        <v>0</v>
      </c>
      <c r="AK189" s="212">
        <f t="shared" si="84"/>
        <v>0</v>
      </c>
      <c r="AL189" s="212">
        <f t="shared" si="84"/>
        <v>0</v>
      </c>
      <c r="AM189" s="212">
        <f t="shared" si="84"/>
        <v>0</v>
      </c>
      <c r="AN189" s="212">
        <f t="shared" si="84"/>
        <v>0</v>
      </c>
      <c r="AO189" s="212">
        <f t="shared" si="84"/>
        <v>0</v>
      </c>
      <c r="AP189" s="212">
        <f t="shared" si="84"/>
        <v>0</v>
      </c>
    </row>
    <row r="190" spans="1:42" s="16" customFormat="1" x14ac:dyDescent="0.2">
      <c r="A190" s="118" t="s">
        <v>32</v>
      </c>
      <c r="B190" s="204"/>
      <c r="C190" s="211">
        <f>SUM(C183:C189)</f>
        <v>0</v>
      </c>
      <c r="D190" s="211">
        <f t="shared" ref="D190:AP190" si="85">SUM(D183:D189)</f>
        <v>0</v>
      </c>
      <c r="E190" s="211">
        <f t="shared" si="85"/>
        <v>0</v>
      </c>
      <c r="F190" s="211">
        <f t="shared" si="85"/>
        <v>0</v>
      </c>
      <c r="G190" s="211">
        <f t="shared" si="85"/>
        <v>0</v>
      </c>
      <c r="H190" s="211">
        <f t="shared" si="85"/>
        <v>0</v>
      </c>
      <c r="I190" s="211">
        <f t="shared" si="85"/>
        <v>0</v>
      </c>
      <c r="J190" s="211">
        <f t="shared" si="85"/>
        <v>0</v>
      </c>
      <c r="K190" s="211">
        <f t="shared" si="85"/>
        <v>0</v>
      </c>
      <c r="L190" s="211">
        <f t="shared" si="85"/>
        <v>0</v>
      </c>
      <c r="M190" s="211">
        <f t="shared" si="85"/>
        <v>0</v>
      </c>
      <c r="N190" s="211">
        <f t="shared" si="85"/>
        <v>0</v>
      </c>
      <c r="O190" s="211">
        <f t="shared" si="85"/>
        <v>0</v>
      </c>
      <c r="P190" s="211">
        <f t="shared" si="85"/>
        <v>0</v>
      </c>
      <c r="Q190" s="211">
        <f t="shared" si="85"/>
        <v>0</v>
      </c>
      <c r="R190" s="211">
        <f t="shared" si="85"/>
        <v>0</v>
      </c>
      <c r="S190" s="211">
        <f t="shared" si="85"/>
        <v>0</v>
      </c>
      <c r="T190" s="211">
        <f t="shared" si="85"/>
        <v>0</v>
      </c>
      <c r="U190" s="211">
        <f t="shared" si="85"/>
        <v>0</v>
      </c>
      <c r="V190" s="211">
        <f t="shared" si="85"/>
        <v>0</v>
      </c>
      <c r="W190" s="211">
        <f t="shared" si="85"/>
        <v>0</v>
      </c>
      <c r="X190" s="211">
        <f t="shared" si="85"/>
        <v>0</v>
      </c>
      <c r="Y190" s="211">
        <f t="shared" si="85"/>
        <v>0</v>
      </c>
      <c r="Z190" s="211">
        <f t="shared" si="85"/>
        <v>0</v>
      </c>
      <c r="AA190" s="211">
        <f t="shared" si="85"/>
        <v>0</v>
      </c>
      <c r="AB190" s="211">
        <f t="shared" si="85"/>
        <v>0</v>
      </c>
      <c r="AC190" s="211">
        <f t="shared" si="85"/>
        <v>0</v>
      </c>
      <c r="AD190" s="211">
        <f t="shared" si="85"/>
        <v>0</v>
      </c>
      <c r="AE190" s="211">
        <f t="shared" si="85"/>
        <v>0</v>
      </c>
      <c r="AF190" s="211">
        <f t="shared" si="85"/>
        <v>0</v>
      </c>
      <c r="AG190" s="211">
        <f t="shared" si="85"/>
        <v>0</v>
      </c>
      <c r="AH190" s="211">
        <f t="shared" si="85"/>
        <v>0</v>
      </c>
      <c r="AI190" s="211">
        <f t="shared" si="85"/>
        <v>0</v>
      </c>
      <c r="AJ190" s="211">
        <f t="shared" si="85"/>
        <v>0</v>
      </c>
      <c r="AK190" s="211">
        <f t="shared" si="85"/>
        <v>0</v>
      </c>
      <c r="AL190" s="211">
        <f t="shared" si="85"/>
        <v>0</v>
      </c>
      <c r="AM190" s="211">
        <f t="shared" si="85"/>
        <v>0</v>
      </c>
      <c r="AN190" s="211">
        <f t="shared" si="85"/>
        <v>0</v>
      </c>
      <c r="AO190" s="211">
        <f t="shared" si="85"/>
        <v>0</v>
      </c>
      <c r="AP190" s="211">
        <f t="shared" si="85"/>
        <v>0</v>
      </c>
    </row>
    <row r="191" spans="1:42" s="16" customFormat="1" x14ac:dyDescent="0.2">
      <c r="A191" s="118" t="str">
        <f>Inputs!B114</f>
        <v>Investment Based Incentive (IBI)</v>
      </c>
      <c r="B191" s="204"/>
    </row>
    <row r="192" spans="1:42" s="16" customFormat="1" x14ac:dyDescent="0.2">
      <c r="A192" s="120" t="str">
        <f>Inputs!B115</f>
        <v>As fixed amount</v>
      </c>
      <c r="B192" s="204"/>
    </row>
    <row r="193" spans="1:42" s="16" customFormat="1" x14ac:dyDescent="0.2">
      <c r="A193" s="107" t="s">
        <v>4</v>
      </c>
      <c r="B193" s="204"/>
      <c r="C193" s="211">
        <f>IF(ibi_fed_amount_tax_fed="Yes",C506,0)</f>
        <v>0</v>
      </c>
    </row>
    <row r="194" spans="1:42" s="16" customFormat="1" x14ac:dyDescent="0.2">
      <c r="A194" s="107" t="s">
        <v>5</v>
      </c>
      <c r="B194" s="204"/>
      <c r="C194" s="211">
        <f>IF(ibi_sta_amount_tax_fed="Yes",C507,0)</f>
        <v>0</v>
      </c>
    </row>
    <row r="195" spans="1:42" s="16" customFormat="1" x14ac:dyDescent="0.2">
      <c r="A195" s="107" t="s">
        <v>186</v>
      </c>
      <c r="B195" s="204"/>
      <c r="C195" s="211">
        <f>IF(ibi_uti_amount_tax_fed="Yes",C508,0)</f>
        <v>0</v>
      </c>
    </row>
    <row r="196" spans="1:42" x14ac:dyDescent="0.2">
      <c r="A196" s="107" t="s">
        <v>187</v>
      </c>
      <c r="B196" s="122"/>
      <c r="C196" s="212">
        <f>IF(ibi_oth_amount_tax_fed="Yes",C509,0)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07" t="s">
        <v>13</v>
      </c>
      <c r="B197" s="122"/>
      <c r="C197" s="213">
        <f>SUM(C193:C196)</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tr">
        <f>Inputs!B120</f>
        <v>As percentage</v>
      </c>
      <c r="B198" s="122"/>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07" t="s">
        <v>4</v>
      </c>
      <c r="B199" s="122"/>
      <c r="C199" s="211">
        <f>C512</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5</v>
      </c>
      <c r="B200" s="122"/>
      <c r="C200" s="211">
        <f t="shared" ref="C200:C202" si="86">C513</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07" t="s">
        <v>186</v>
      </c>
      <c r="B201" s="122"/>
      <c r="C201" s="211">
        <f t="shared" si="86"/>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187</v>
      </c>
      <c r="B202" s="122"/>
      <c r="C202" s="212">
        <f t="shared" si="86"/>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13</v>
      </c>
      <c r="B203" s="122"/>
      <c r="C203" s="213">
        <f>SUM(C199:C202)</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18" t="str">
        <f>Inputs!B125</f>
        <v>Capacity Based Incentive (CBI)</v>
      </c>
      <c r="B204" s="12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20" t="s">
        <v>4</v>
      </c>
      <c r="B205" s="122"/>
      <c r="C205" s="214">
        <f>C519</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20" t="s">
        <v>5</v>
      </c>
      <c r="B206" s="122"/>
      <c r="C206" s="214">
        <f t="shared" ref="C206:C208" si="87">C520</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20" t="s">
        <v>186</v>
      </c>
      <c r="B207" s="122"/>
      <c r="C207" s="214">
        <f t="shared" si="87"/>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187</v>
      </c>
      <c r="B208" s="122"/>
      <c r="C208" s="212">
        <f t="shared" si="87"/>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13</v>
      </c>
      <c r="B209" s="122"/>
      <c r="C209" s="213">
        <f>SUM(C205:C208)</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tr">
        <f>Inputs!B130</f>
        <v>Production Based Incentive (PBI)</v>
      </c>
      <c r="B210" s="12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4</v>
      </c>
      <c r="B211" s="122"/>
      <c r="C211" s="214">
        <f t="shared" ref="C211:AP211" si="88">IF(AND(pbi_fed_tax_fed="Yes",pbi_fed_for_ds="No"),C529,0)</f>
        <v>0</v>
      </c>
      <c r="D211" s="214">
        <f t="shared" si="88"/>
        <v>0</v>
      </c>
      <c r="E211" s="214">
        <f t="shared" si="88"/>
        <v>0</v>
      </c>
      <c r="F211" s="214">
        <f t="shared" si="88"/>
        <v>0</v>
      </c>
      <c r="G211" s="214">
        <f t="shared" si="88"/>
        <v>0</v>
      </c>
      <c r="H211" s="214">
        <f t="shared" si="88"/>
        <v>0</v>
      </c>
      <c r="I211" s="214">
        <f t="shared" si="88"/>
        <v>0</v>
      </c>
      <c r="J211" s="214">
        <f t="shared" si="88"/>
        <v>0</v>
      </c>
      <c r="K211" s="214">
        <f t="shared" si="88"/>
        <v>0</v>
      </c>
      <c r="L211" s="214">
        <f t="shared" si="88"/>
        <v>0</v>
      </c>
      <c r="M211" s="214">
        <f t="shared" si="88"/>
        <v>0</v>
      </c>
      <c r="N211" s="214">
        <f t="shared" si="88"/>
        <v>0</v>
      </c>
      <c r="O211" s="214">
        <f t="shared" si="88"/>
        <v>0</v>
      </c>
      <c r="P211" s="214">
        <f t="shared" si="88"/>
        <v>0</v>
      </c>
      <c r="Q211" s="214">
        <f t="shared" si="88"/>
        <v>0</v>
      </c>
      <c r="R211" s="214">
        <f t="shared" si="88"/>
        <v>0</v>
      </c>
      <c r="S211" s="214">
        <f t="shared" si="88"/>
        <v>0</v>
      </c>
      <c r="T211" s="214">
        <f t="shared" si="88"/>
        <v>0</v>
      </c>
      <c r="U211" s="214">
        <f t="shared" si="88"/>
        <v>0</v>
      </c>
      <c r="V211" s="214">
        <f t="shared" si="88"/>
        <v>0</v>
      </c>
      <c r="W211" s="214">
        <f t="shared" si="88"/>
        <v>0</v>
      </c>
      <c r="X211" s="214">
        <f t="shared" si="88"/>
        <v>0</v>
      </c>
      <c r="Y211" s="214">
        <f t="shared" si="88"/>
        <v>0</v>
      </c>
      <c r="Z211" s="214">
        <f t="shared" si="88"/>
        <v>0</v>
      </c>
      <c r="AA211" s="214">
        <f t="shared" si="88"/>
        <v>0</v>
      </c>
      <c r="AB211" s="214">
        <f t="shared" si="88"/>
        <v>0</v>
      </c>
      <c r="AC211" s="214">
        <f t="shared" si="88"/>
        <v>0</v>
      </c>
      <c r="AD211" s="214">
        <f t="shared" si="88"/>
        <v>0</v>
      </c>
      <c r="AE211" s="214">
        <f t="shared" si="88"/>
        <v>0</v>
      </c>
      <c r="AF211" s="214">
        <f t="shared" si="88"/>
        <v>0</v>
      </c>
      <c r="AG211" s="214">
        <f t="shared" si="88"/>
        <v>0</v>
      </c>
      <c r="AH211" s="214">
        <f t="shared" si="88"/>
        <v>0</v>
      </c>
      <c r="AI211" s="214">
        <f t="shared" si="88"/>
        <v>0</v>
      </c>
      <c r="AJ211" s="214">
        <f t="shared" si="88"/>
        <v>0</v>
      </c>
      <c r="AK211" s="214">
        <f t="shared" si="88"/>
        <v>0</v>
      </c>
      <c r="AL211" s="214">
        <f t="shared" si="88"/>
        <v>0</v>
      </c>
      <c r="AM211" s="214">
        <f t="shared" si="88"/>
        <v>0</v>
      </c>
      <c r="AN211" s="214">
        <f t="shared" si="88"/>
        <v>0</v>
      </c>
      <c r="AO211" s="214">
        <f t="shared" si="88"/>
        <v>0</v>
      </c>
      <c r="AP211" s="214">
        <f t="shared" si="88"/>
        <v>0</v>
      </c>
    </row>
    <row r="212" spans="1:42" x14ac:dyDescent="0.2">
      <c r="A212" s="120" t="s">
        <v>5</v>
      </c>
      <c r="B212" s="122"/>
      <c r="C212" s="214">
        <f t="shared" ref="C212:AP212" si="89">IF(AND(pbi_sta_tax_fed="Yes",pbi_sta_for_ds="No"),C533,0)</f>
        <v>0</v>
      </c>
      <c r="D212" s="214">
        <f t="shared" si="89"/>
        <v>0</v>
      </c>
      <c r="E212" s="214">
        <f t="shared" si="89"/>
        <v>0</v>
      </c>
      <c r="F212" s="214">
        <f t="shared" si="89"/>
        <v>0</v>
      </c>
      <c r="G212" s="214">
        <f t="shared" si="89"/>
        <v>0</v>
      </c>
      <c r="H212" s="214">
        <f t="shared" si="89"/>
        <v>0</v>
      </c>
      <c r="I212" s="214">
        <f t="shared" si="89"/>
        <v>0</v>
      </c>
      <c r="J212" s="214">
        <f t="shared" si="89"/>
        <v>0</v>
      </c>
      <c r="K212" s="214">
        <f t="shared" si="89"/>
        <v>0</v>
      </c>
      <c r="L212" s="214">
        <f t="shared" si="89"/>
        <v>0</v>
      </c>
      <c r="M212" s="214">
        <f t="shared" si="89"/>
        <v>0</v>
      </c>
      <c r="N212" s="214">
        <f t="shared" si="89"/>
        <v>0</v>
      </c>
      <c r="O212" s="214">
        <f t="shared" si="89"/>
        <v>0</v>
      </c>
      <c r="P212" s="214">
        <f t="shared" si="89"/>
        <v>0</v>
      </c>
      <c r="Q212" s="214">
        <f t="shared" si="89"/>
        <v>0</v>
      </c>
      <c r="R212" s="214">
        <f t="shared" si="89"/>
        <v>0</v>
      </c>
      <c r="S212" s="214">
        <f t="shared" si="89"/>
        <v>0</v>
      </c>
      <c r="T212" s="214">
        <f t="shared" si="89"/>
        <v>0</v>
      </c>
      <c r="U212" s="214">
        <f t="shared" si="89"/>
        <v>0</v>
      </c>
      <c r="V212" s="214">
        <f t="shared" si="89"/>
        <v>0</v>
      </c>
      <c r="W212" s="214">
        <f t="shared" si="89"/>
        <v>0</v>
      </c>
      <c r="X212" s="214">
        <f t="shared" si="89"/>
        <v>0</v>
      </c>
      <c r="Y212" s="214">
        <f t="shared" si="89"/>
        <v>0</v>
      </c>
      <c r="Z212" s="214">
        <f t="shared" si="89"/>
        <v>0</v>
      </c>
      <c r="AA212" s="214">
        <f t="shared" si="89"/>
        <v>0</v>
      </c>
      <c r="AB212" s="214">
        <f t="shared" si="89"/>
        <v>0</v>
      </c>
      <c r="AC212" s="214">
        <f t="shared" si="89"/>
        <v>0</v>
      </c>
      <c r="AD212" s="214">
        <f t="shared" si="89"/>
        <v>0</v>
      </c>
      <c r="AE212" s="214">
        <f t="shared" si="89"/>
        <v>0</v>
      </c>
      <c r="AF212" s="214">
        <f t="shared" si="89"/>
        <v>0</v>
      </c>
      <c r="AG212" s="214">
        <f t="shared" si="89"/>
        <v>0</v>
      </c>
      <c r="AH212" s="214">
        <f t="shared" si="89"/>
        <v>0</v>
      </c>
      <c r="AI212" s="214">
        <f t="shared" si="89"/>
        <v>0</v>
      </c>
      <c r="AJ212" s="214">
        <f t="shared" si="89"/>
        <v>0</v>
      </c>
      <c r="AK212" s="214">
        <f t="shared" si="89"/>
        <v>0</v>
      </c>
      <c r="AL212" s="214">
        <f t="shared" si="89"/>
        <v>0</v>
      </c>
      <c r="AM212" s="214">
        <f t="shared" si="89"/>
        <v>0</v>
      </c>
      <c r="AN212" s="214">
        <f t="shared" si="89"/>
        <v>0</v>
      </c>
      <c r="AO212" s="214">
        <f t="shared" si="89"/>
        <v>0</v>
      </c>
      <c r="AP212" s="214">
        <f t="shared" si="89"/>
        <v>0</v>
      </c>
    </row>
    <row r="213" spans="1:42" x14ac:dyDescent="0.2">
      <c r="A213" s="120" t="s">
        <v>186</v>
      </c>
      <c r="B213" s="122"/>
      <c r="C213" s="214">
        <f t="shared" ref="C213:AP213" si="90">IF(AND(pbi_uti_tax_fed="Yes",pbi_uti_for_ds="No"),C537,0)</f>
        <v>0</v>
      </c>
      <c r="D213" s="214">
        <f t="shared" si="90"/>
        <v>0</v>
      </c>
      <c r="E213" s="214">
        <f t="shared" si="90"/>
        <v>0</v>
      </c>
      <c r="F213" s="214">
        <f t="shared" si="90"/>
        <v>0</v>
      </c>
      <c r="G213" s="214">
        <f t="shared" si="90"/>
        <v>0</v>
      </c>
      <c r="H213" s="214">
        <f t="shared" si="90"/>
        <v>0</v>
      </c>
      <c r="I213" s="214">
        <f t="shared" si="90"/>
        <v>0</v>
      </c>
      <c r="J213" s="214">
        <f t="shared" si="90"/>
        <v>0</v>
      </c>
      <c r="K213" s="214">
        <f t="shared" si="90"/>
        <v>0</v>
      </c>
      <c r="L213" s="214">
        <f t="shared" si="90"/>
        <v>0</v>
      </c>
      <c r="M213" s="214">
        <f t="shared" si="90"/>
        <v>0</v>
      </c>
      <c r="N213" s="214">
        <f t="shared" si="90"/>
        <v>0</v>
      </c>
      <c r="O213" s="214">
        <f t="shared" si="90"/>
        <v>0</v>
      </c>
      <c r="P213" s="214">
        <f t="shared" si="90"/>
        <v>0</v>
      </c>
      <c r="Q213" s="214">
        <f t="shared" si="90"/>
        <v>0</v>
      </c>
      <c r="R213" s="214">
        <f t="shared" si="90"/>
        <v>0</v>
      </c>
      <c r="S213" s="214">
        <f t="shared" si="90"/>
        <v>0</v>
      </c>
      <c r="T213" s="214">
        <f t="shared" si="90"/>
        <v>0</v>
      </c>
      <c r="U213" s="214">
        <f t="shared" si="90"/>
        <v>0</v>
      </c>
      <c r="V213" s="214">
        <f t="shared" si="90"/>
        <v>0</v>
      </c>
      <c r="W213" s="214">
        <f t="shared" si="90"/>
        <v>0</v>
      </c>
      <c r="X213" s="214">
        <f t="shared" si="90"/>
        <v>0</v>
      </c>
      <c r="Y213" s="214">
        <f t="shared" si="90"/>
        <v>0</v>
      </c>
      <c r="Z213" s="214">
        <f t="shared" si="90"/>
        <v>0</v>
      </c>
      <c r="AA213" s="214">
        <f t="shared" si="90"/>
        <v>0</v>
      </c>
      <c r="AB213" s="214">
        <f t="shared" si="90"/>
        <v>0</v>
      </c>
      <c r="AC213" s="214">
        <f t="shared" si="90"/>
        <v>0</v>
      </c>
      <c r="AD213" s="214">
        <f t="shared" si="90"/>
        <v>0</v>
      </c>
      <c r="AE213" s="214">
        <f t="shared" si="90"/>
        <v>0</v>
      </c>
      <c r="AF213" s="214">
        <f t="shared" si="90"/>
        <v>0</v>
      </c>
      <c r="AG213" s="214">
        <f t="shared" si="90"/>
        <v>0</v>
      </c>
      <c r="AH213" s="214">
        <f t="shared" si="90"/>
        <v>0</v>
      </c>
      <c r="AI213" s="214">
        <f t="shared" si="90"/>
        <v>0</v>
      </c>
      <c r="AJ213" s="214">
        <f t="shared" si="90"/>
        <v>0</v>
      </c>
      <c r="AK213" s="214">
        <f t="shared" si="90"/>
        <v>0</v>
      </c>
      <c r="AL213" s="214">
        <f t="shared" si="90"/>
        <v>0</v>
      </c>
      <c r="AM213" s="214">
        <f t="shared" si="90"/>
        <v>0</v>
      </c>
      <c r="AN213" s="214">
        <f t="shared" si="90"/>
        <v>0</v>
      </c>
      <c r="AO213" s="214">
        <f t="shared" si="90"/>
        <v>0</v>
      </c>
      <c r="AP213" s="214">
        <f t="shared" si="90"/>
        <v>0</v>
      </c>
    </row>
    <row r="214" spans="1:42" x14ac:dyDescent="0.2">
      <c r="A214" s="120" t="s">
        <v>187</v>
      </c>
      <c r="B214" s="122"/>
      <c r="C214" s="214">
        <f t="shared" ref="C214:AP214" si="91">IF(AND(pbi_oth_tax_fed="Yes",pbi_oth_for_ds="No"),C541,0)</f>
        <v>0</v>
      </c>
      <c r="D214" s="214">
        <f t="shared" si="91"/>
        <v>0</v>
      </c>
      <c r="E214" s="214">
        <f t="shared" si="91"/>
        <v>0</v>
      </c>
      <c r="F214" s="214">
        <f t="shared" si="91"/>
        <v>0</v>
      </c>
      <c r="G214" s="214">
        <f t="shared" si="91"/>
        <v>0</v>
      </c>
      <c r="H214" s="214">
        <f t="shared" si="91"/>
        <v>0</v>
      </c>
      <c r="I214" s="214">
        <f t="shared" si="91"/>
        <v>0</v>
      </c>
      <c r="J214" s="214">
        <f t="shared" si="91"/>
        <v>0</v>
      </c>
      <c r="K214" s="214">
        <f t="shared" si="91"/>
        <v>0</v>
      </c>
      <c r="L214" s="214">
        <f t="shared" si="91"/>
        <v>0</v>
      </c>
      <c r="M214" s="214">
        <f t="shared" si="91"/>
        <v>0</v>
      </c>
      <c r="N214" s="214">
        <f t="shared" si="91"/>
        <v>0</v>
      </c>
      <c r="O214" s="214">
        <f t="shared" si="91"/>
        <v>0</v>
      </c>
      <c r="P214" s="214">
        <f t="shared" si="91"/>
        <v>0</v>
      </c>
      <c r="Q214" s="214">
        <f t="shared" si="91"/>
        <v>0</v>
      </c>
      <c r="R214" s="214">
        <f t="shared" si="91"/>
        <v>0</v>
      </c>
      <c r="S214" s="214">
        <f t="shared" si="91"/>
        <v>0</v>
      </c>
      <c r="T214" s="214">
        <f t="shared" si="91"/>
        <v>0</v>
      </c>
      <c r="U214" s="214">
        <f t="shared" si="91"/>
        <v>0</v>
      </c>
      <c r="V214" s="214">
        <f t="shared" si="91"/>
        <v>0</v>
      </c>
      <c r="W214" s="214">
        <f t="shared" si="91"/>
        <v>0</v>
      </c>
      <c r="X214" s="214">
        <f t="shared" si="91"/>
        <v>0</v>
      </c>
      <c r="Y214" s="214">
        <f t="shared" si="91"/>
        <v>0</v>
      </c>
      <c r="Z214" s="214">
        <f t="shared" si="91"/>
        <v>0</v>
      </c>
      <c r="AA214" s="214">
        <f t="shared" si="91"/>
        <v>0</v>
      </c>
      <c r="AB214" s="214">
        <f t="shared" si="91"/>
        <v>0</v>
      </c>
      <c r="AC214" s="214">
        <f t="shared" si="91"/>
        <v>0</v>
      </c>
      <c r="AD214" s="214">
        <f t="shared" si="91"/>
        <v>0</v>
      </c>
      <c r="AE214" s="214">
        <f t="shared" si="91"/>
        <v>0</v>
      </c>
      <c r="AF214" s="214">
        <f t="shared" si="91"/>
        <v>0</v>
      </c>
      <c r="AG214" s="214">
        <f t="shared" si="91"/>
        <v>0</v>
      </c>
      <c r="AH214" s="214">
        <f t="shared" si="91"/>
        <v>0</v>
      </c>
      <c r="AI214" s="214">
        <f t="shared" si="91"/>
        <v>0</v>
      </c>
      <c r="AJ214" s="214">
        <f t="shared" si="91"/>
        <v>0</v>
      </c>
      <c r="AK214" s="214">
        <f t="shared" si="91"/>
        <v>0</v>
      </c>
      <c r="AL214" s="214">
        <f t="shared" si="91"/>
        <v>0</v>
      </c>
      <c r="AM214" s="214">
        <f t="shared" si="91"/>
        <v>0</v>
      </c>
      <c r="AN214" s="214">
        <f t="shared" si="91"/>
        <v>0</v>
      </c>
      <c r="AO214" s="214">
        <f t="shared" si="91"/>
        <v>0</v>
      </c>
      <c r="AP214" s="214">
        <f t="shared" si="91"/>
        <v>0</v>
      </c>
    </row>
    <row r="215" spans="1:42" x14ac:dyDescent="0.2">
      <c r="A215" s="120" t="s">
        <v>13</v>
      </c>
      <c r="B215" s="122"/>
      <c r="C215" s="215">
        <f>SUM(C211:C214)</f>
        <v>0</v>
      </c>
      <c r="D215" s="215">
        <f t="shared" ref="D215:AP215" si="92">SUM(D211:D214)</f>
        <v>0</v>
      </c>
      <c r="E215" s="215">
        <f t="shared" si="92"/>
        <v>0</v>
      </c>
      <c r="F215" s="215">
        <f t="shared" si="92"/>
        <v>0</v>
      </c>
      <c r="G215" s="215">
        <f t="shared" si="92"/>
        <v>0</v>
      </c>
      <c r="H215" s="215">
        <f t="shared" si="92"/>
        <v>0</v>
      </c>
      <c r="I215" s="215">
        <f t="shared" si="92"/>
        <v>0</v>
      </c>
      <c r="J215" s="215">
        <f t="shared" si="92"/>
        <v>0</v>
      </c>
      <c r="K215" s="215">
        <f t="shared" si="92"/>
        <v>0</v>
      </c>
      <c r="L215" s="215">
        <f t="shared" si="92"/>
        <v>0</v>
      </c>
      <c r="M215" s="215">
        <f t="shared" si="92"/>
        <v>0</v>
      </c>
      <c r="N215" s="215">
        <f t="shared" si="92"/>
        <v>0</v>
      </c>
      <c r="O215" s="215">
        <f t="shared" si="92"/>
        <v>0</v>
      </c>
      <c r="P215" s="215">
        <f t="shared" si="92"/>
        <v>0</v>
      </c>
      <c r="Q215" s="215">
        <f t="shared" si="92"/>
        <v>0</v>
      </c>
      <c r="R215" s="215">
        <f t="shared" si="92"/>
        <v>0</v>
      </c>
      <c r="S215" s="215">
        <f t="shared" si="92"/>
        <v>0</v>
      </c>
      <c r="T215" s="215">
        <f t="shared" si="92"/>
        <v>0</v>
      </c>
      <c r="U215" s="215">
        <f t="shared" si="92"/>
        <v>0</v>
      </c>
      <c r="V215" s="215">
        <f t="shared" si="92"/>
        <v>0</v>
      </c>
      <c r="W215" s="215">
        <f t="shared" si="92"/>
        <v>0</v>
      </c>
      <c r="X215" s="215">
        <f t="shared" si="92"/>
        <v>0</v>
      </c>
      <c r="Y215" s="215">
        <f t="shared" si="92"/>
        <v>0</v>
      </c>
      <c r="Z215" s="215">
        <f t="shared" si="92"/>
        <v>0</v>
      </c>
      <c r="AA215" s="215">
        <f t="shared" si="92"/>
        <v>0</v>
      </c>
      <c r="AB215" s="215">
        <f t="shared" si="92"/>
        <v>0</v>
      </c>
      <c r="AC215" s="215">
        <f t="shared" si="92"/>
        <v>0</v>
      </c>
      <c r="AD215" s="215">
        <f t="shared" si="92"/>
        <v>0</v>
      </c>
      <c r="AE215" s="215">
        <f t="shared" si="92"/>
        <v>0</v>
      </c>
      <c r="AF215" s="215">
        <f t="shared" si="92"/>
        <v>0</v>
      </c>
      <c r="AG215" s="215">
        <f t="shared" si="92"/>
        <v>0</v>
      </c>
      <c r="AH215" s="215">
        <f t="shared" si="92"/>
        <v>0</v>
      </c>
      <c r="AI215" s="215">
        <f t="shared" si="92"/>
        <v>0</v>
      </c>
      <c r="AJ215" s="215">
        <f t="shared" si="92"/>
        <v>0</v>
      </c>
      <c r="AK215" s="215">
        <f t="shared" si="92"/>
        <v>0</v>
      </c>
      <c r="AL215" s="215">
        <f t="shared" si="92"/>
        <v>0</v>
      </c>
      <c r="AM215" s="215">
        <f t="shared" si="92"/>
        <v>0</v>
      </c>
      <c r="AN215" s="215">
        <f t="shared" si="92"/>
        <v>0</v>
      </c>
      <c r="AO215" s="215">
        <f t="shared" si="92"/>
        <v>0</v>
      </c>
      <c r="AP215" s="215">
        <f t="shared" si="92"/>
        <v>0</v>
      </c>
    </row>
    <row r="216" spans="1:42" x14ac:dyDescent="0.2">
      <c r="A216" s="118" t="s">
        <v>41</v>
      </c>
      <c r="B216" s="122"/>
      <c r="C216" s="213">
        <f>C197+C203+C209+C215</f>
        <v>0</v>
      </c>
      <c r="D216" s="213">
        <f t="shared" ref="D216:AP216" si="93">D197+D203+D209+D215</f>
        <v>0</v>
      </c>
      <c r="E216" s="213">
        <f t="shared" si="93"/>
        <v>0</v>
      </c>
      <c r="F216" s="213">
        <f t="shared" si="93"/>
        <v>0</v>
      </c>
      <c r="G216" s="213">
        <f t="shared" si="93"/>
        <v>0</v>
      </c>
      <c r="H216" s="213">
        <f t="shared" si="93"/>
        <v>0</v>
      </c>
      <c r="I216" s="213">
        <f t="shared" si="93"/>
        <v>0</v>
      </c>
      <c r="J216" s="213">
        <f t="shared" si="93"/>
        <v>0</v>
      </c>
      <c r="K216" s="213">
        <f t="shared" si="93"/>
        <v>0</v>
      </c>
      <c r="L216" s="213">
        <f t="shared" si="93"/>
        <v>0</v>
      </c>
      <c r="M216" s="213">
        <f t="shared" si="93"/>
        <v>0</v>
      </c>
      <c r="N216" s="213">
        <f t="shared" si="93"/>
        <v>0</v>
      </c>
      <c r="O216" s="213">
        <f t="shared" si="93"/>
        <v>0</v>
      </c>
      <c r="P216" s="213">
        <f t="shared" si="93"/>
        <v>0</v>
      </c>
      <c r="Q216" s="213">
        <f t="shared" si="93"/>
        <v>0</v>
      </c>
      <c r="R216" s="213">
        <f t="shared" si="93"/>
        <v>0</v>
      </c>
      <c r="S216" s="213">
        <f t="shared" si="93"/>
        <v>0</v>
      </c>
      <c r="T216" s="213">
        <f t="shared" si="93"/>
        <v>0</v>
      </c>
      <c r="U216" s="213">
        <f t="shared" si="93"/>
        <v>0</v>
      </c>
      <c r="V216" s="213">
        <f t="shared" si="93"/>
        <v>0</v>
      </c>
      <c r="W216" s="213">
        <f t="shared" si="93"/>
        <v>0</v>
      </c>
      <c r="X216" s="213">
        <f t="shared" si="93"/>
        <v>0</v>
      </c>
      <c r="Y216" s="213">
        <f t="shared" si="93"/>
        <v>0</v>
      </c>
      <c r="Z216" s="213">
        <f t="shared" si="93"/>
        <v>0</v>
      </c>
      <c r="AA216" s="213">
        <f t="shared" si="93"/>
        <v>0</v>
      </c>
      <c r="AB216" s="213">
        <f t="shared" si="93"/>
        <v>0</v>
      </c>
      <c r="AC216" s="213">
        <f t="shared" si="93"/>
        <v>0</v>
      </c>
      <c r="AD216" s="213">
        <f t="shared" si="93"/>
        <v>0</v>
      </c>
      <c r="AE216" s="213">
        <f t="shared" si="93"/>
        <v>0</v>
      </c>
      <c r="AF216" s="213">
        <f t="shared" si="93"/>
        <v>0</v>
      </c>
      <c r="AG216" s="213">
        <f t="shared" si="93"/>
        <v>0</v>
      </c>
      <c r="AH216" s="213">
        <f t="shared" si="93"/>
        <v>0</v>
      </c>
      <c r="AI216" s="213">
        <f t="shared" si="93"/>
        <v>0</v>
      </c>
      <c r="AJ216" s="213">
        <f t="shared" si="93"/>
        <v>0</v>
      </c>
      <c r="AK216" s="213">
        <f t="shared" si="93"/>
        <v>0</v>
      </c>
      <c r="AL216" s="213">
        <f t="shared" si="93"/>
        <v>0</v>
      </c>
      <c r="AM216" s="213">
        <f t="shared" si="93"/>
        <v>0</v>
      </c>
      <c r="AN216" s="213">
        <f t="shared" si="93"/>
        <v>0</v>
      </c>
      <c r="AO216" s="213">
        <f t="shared" si="93"/>
        <v>0</v>
      </c>
      <c r="AP216" s="213">
        <f t="shared" si="93"/>
        <v>0</v>
      </c>
    </row>
    <row r="217" spans="1:42" x14ac:dyDescent="0.2">
      <c r="A217" s="120"/>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8" t="s">
        <v>42</v>
      </c>
      <c r="B218" s="122"/>
      <c r="C218" s="216">
        <f>C190+C216</f>
        <v>0</v>
      </c>
      <c r="D218" s="216">
        <f t="shared" ref="D218:AP218" si="94">D190+D216</f>
        <v>0</v>
      </c>
      <c r="E218" s="216">
        <f t="shared" si="94"/>
        <v>0</v>
      </c>
      <c r="F218" s="216">
        <f t="shared" si="94"/>
        <v>0</v>
      </c>
      <c r="G218" s="216">
        <f t="shared" si="94"/>
        <v>0</v>
      </c>
      <c r="H218" s="216">
        <f t="shared" si="94"/>
        <v>0</v>
      </c>
      <c r="I218" s="216">
        <f t="shared" si="94"/>
        <v>0</v>
      </c>
      <c r="J218" s="216">
        <f t="shared" si="94"/>
        <v>0</v>
      </c>
      <c r="K218" s="216">
        <f t="shared" si="94"/>
        <v>0</v>
      </c>
      <c r="L218" s="216">
        <f t="shared" si="94"/>
        <v>0</v>
      </c>
      <c r="M218" s="216">
        <f t="shared" si="94"/>
        <v>0</v>
      </c>
      <c r="N218" s="216">
        <f t="shared" si="94"/>
        <v>0</v>
      </c>
      <c r="O218" s="216">
        <f t="shared" si="94"/>
        <v>0</v>
      </c>
      <c r="P218" s="216">
        <f t="shared" si="94"/>
        <v>0</v>
      </c>
      <c r="Q218" s="216">
        <f t="shared" si="94"/>
        <v>0</v>
      </c>
      <c r="R218" s="216">
        <f t="shared" si="94"/>
        <v>0</v>
      </c>
      <c r="S218" s="216">
        <f t="shared" si="94"/>
        <v>0</v>
      </c>
      <c r="T218" s="216">
        <f t="shared" si="94"/>
        <v>0</v>
      </c>
      <c r="U218" s="216">
        <f t="shared" si="94"/>
        <v>0</v>
      </c>
      <c r="V218" s="216">
        <f t="shared" si="94"/>
        <v>0</v>
      </c>
      <c r="W218" s="216">
        <f t="shared" si="94"/>
        <v>0</v>
      </c>
      <c r="X218" s="216">
        <f t="shared" si="94"/>
        <v>0</v>
      </c>
      <c r="Y218" s="216">
        <f t="shared" si="94"/>
        <v>0</v>
      </c>
      <c r="Z218" s="216">
        <f t="shared" si="94"/>
        <v>0</v>
      </c>
      <c r="AA218" s="216">
        <f t="shared" si="94"/>
        <v>0</v>
      </c>
      <c r="AB218" s="216">
        <f t="shared" si="94"/>
        <v>0</v>
      </c>
      <c r="AC218" s="216">
        <f t="shared" si="94"/>
        <v>0</v>
      </c>
      <c r="AD218" s="216">
        <f t="shared" si="94"/>
        <v>0</v>
      </c>
      <c r="AE218" s="216">
        <f t="shared" si="94"/>
        <v>0</v>
      </c>
      <c r="AF218" s="216">
        <f t="shared" si="94"/>
        <v>0</v>
      </c>
      <c r="AG218" s="216">
        <f t="shared" si="94"/>
        <v>0</v>
      </c>
      <c r="AH218" s="216">
        <f t="shared" si="94"/>
        <v>0</v>
      </c>
      <c r="AI218" s="216">
        <f t="shared" si="94"/>
        <v>0</v>
      </c>
      <c r="AJ218" s="216">
        <f t="shared" si="94"/>
        <v>0</v>
      </c>
      <c r="AK218" s="216">
        <f t="shared" si="94"/>
        <v>0</v>
      </c>
      <c r="AL218" s="216">
        <f t="shared" si="94"/>
        <v>0</v>
      </c>
      <c r="AM218" s="216">
        <f t="shared" si="94"/>
        <v>0</v>
      </c>
      <c r="AN218" s="216">
        <f t="shared" si="94"/>
        <v>0</v>
      </c>
      <c r="AO218" s="216">
        <f t="shared" si="94"/>
        <v>0</v>
      </c>
      <c r="AP218" s="216">
        <f t="shared" si="94"/>
        <v>0</v>
      </c>
    </row>
    <row r="219" spans="1:42" x14ac:dyDescent="0.2">
      <c r="A219" s="118" t="s">
        <v>301</v>
      </c>
      <c r="B219" s="122"/>
      <c r="C219" s="215">
        <f t="array" ref="C219:AP219">Inputs!D160:AQ160</f>
        <v>35</v>
      </c>
      <c r="D219" s="215">
        <v>35</v>
      </c>
      <c r="E219" s="215">
        <v>35</v>
      </c>
      <c r="F219" s="215">
        <v>35</v>
      </c>
      <c r="G219" s="215">
        <v>35</v>
      </c>
      <c r="H219" s="215">
        <v>35</v>
      </c>
      <c r="I219" s="215">
        <v>35</v>
      </c>
      <c r="J219" s="215">
        <v>35</v>
      </c>
      <c r="K219" s="215">
        <v>35</v>
      </c>
      <c r="L219" s="215">
        <v>35</v>
      </c>
      <c r="M219" s="215">
        <v>35</v>
      </c>
      <c r="N219" s="215">
        <v>35</v>
      </c>
      <c r="O219" s="215">
        <v>35</v>
      </c>
      <c r="P219" s="215">
        <v>35</v>
      </c>
      <c r="Q219" s="215">
        <v>35</v>
      </c>
      <c r="R219" s="215">
        <v>35</v>
      </c>
      <c r="S219" s="215">
        <v>35</v>
      </c>
      <c r="T219" s="215">
        <v>35</v>
      </c>
      <c r="U219" s="215">
        <v>35</v>
      </c>
      <c r="V219" s="215">
        <v>35</v>
      </c>
      <c r="W219" s="215">
        <v>35</v>
      </c>
      <c r="X219" s="215">
        <v>35</v>
      </c>
      <c r="Y219" s="215">
        <v>35</v>
      </c>
      <c r="Z219" s="215">
        <v>35</v>
      </c>
      <c r="AA219" s="215">
        <v>35</v>
      </c>
      <c r="AB219" s="215">
        <v>0</v>
      </c>
      <c r="AC219" s="215">
        <v>0</v>
      </c>
      <c r="AD219" s="215">
        <v>0</v>
      </c>
      <c r="AE219" s="215">
        <v>0</v>
      </c>
      <c r="AF219" s="215">
        <v>0</v>
      </c>
      <c r="AG219" s="215">
        <v>0</v>
      </c>
      <c r="AH219" s="215">
        <v>0</v>
      </c>
      <c r="AI219" s="215">
        <v>0</v>
      </c>
      <c r="AJ219" s="215">
        <v>0</v>
      </c>
      <c r="AK219" s="215">
        <v>0</v>
      </c>
      <c r="AL219" s="215">
        <v>0</v>
      </c>
      <c r="AM219" s="215">
        <v>0</v>
      </c>
      <c r="AN219" s="215">
        <v>0</v>
      </c>
      <c r="AO219" s="215">
        <v>0</v>
      </c>
      <c r="AP219" s="215">
        <v>0</v>
      </c>
    </row>
    <row r="220" spans="1:42" x14ac:dyDescent="0.2">
      <c r="A220" s="118" t="s">
        <v>82</v>
      </c>
      <c r="B220" s="122"/>
      <c r="C220" s="216">
        <f>C218*-C219/100</f>
        <v>0</v>
      </c>
      <c r="D220" s="216">
        <f t="shared" ref="D220:AP220" si="95">D218*-D219/100</f>
        <v>0</v>
      </c>
      <c r="E220" s="216">
        <f t="shared" si="95"/>
        <v>0</v>
      </c>
      <c r="F220" s="216">
        <f t="shared" si="95"/>
        <v>0</v>
      </c>
      <c r="G220" s="216">
        <f t="shared" si="95"/>
        <v>0</v>
      </c>
      <c r="H220" s="216">
        <f t="shared" si="95"/>
        <v>0</v>
      </c>
      <c r="I220" s="216">
        <f t="shared" si="95"/>
        <v>0</v>
      </c>
      <c r="J220" s="216">
        <f t="shared" si="95"/>
        <v>0</v>
      </c>
      <c r="K220" s="216">
        <f t="shared" si="95"/>
        <v>0</v>
      </c>
      <c r="L220" s="216">
        <f t="shared" si="95"/>
        <v>0</v>
      </c>
      <c r="M220" s="216">
        <f t="shared" si="95"/>
        <v>0</v>
      </c>
      <c r="N220" s="216">
        <f t="shared" si="95"/>
        <v>0</v>
      </c>
      <c r="O220" s="216">
        <f t="shared" si="95"/>
        <v>0</v>
      </c>
      <c r="P220" s="216">
        <f t="shared" si="95"/>
        <v>0</v>
      </c>
      <c r="Q220" s="216">
        <f t="shared" si="95"/>
        <v>0</v>
      </c>
      <c r="R220" s="216">
        <f t="shared" si="95"/>
        <v>0</v>
      </c>
      <c r="S220" s="216">
        <f t="shared" si="95"/>
        <v>0</v>
      </c>
      <c r="T220" s="216">
        <f t="shared" si="95"/>
        <v>0</v>
      </c>
      <c r="U220" s="216">
        <f t="shared" si="95"/>
        <v>0</v>
      </c>
      <c r="V220" s="216">
        <f t="shared" si="95"/>
        <v>0</v>
      </c>
      <c r="W220" s="216">
        <f t="shared" si="95"/>
        <v>0</v>
      </c>
      <c r="X220" s="216">
        <f t="shared" si="95"/>
        <v>0</v>
      </c>
      <c r="Y220" s="216">
        <f t="shared" si="95"/>
        <v>0</v>
      </c>
      <c r="Z220" s="216">
        <f t="shared" si="95"/>
        <v>0</v>
      </c>
      <c r="AA220" s="216">
        <f t="shared" si="95"/>
        <v>0</v>
      </c>
      <c r="AB220" s="216">
        <f t="shared" si="95"/>
        <v>0</v>
      </c>
      <c r="AC220" s="216">
        <f t="shared" si="95"/>
        <v>0</v>
      </c>
      <c r="AD220" s="216">
        <f t="shared" si="95"/>
        <v>0</v>
      </c>
      <c r="AE220" s="216">
        <f t="shared" si="95"/>
        <v>0</v>
      </c>
      <c r="AF220" s="216">
        <f t="shared" si="95"/>
        <v>0</v>
      </c>
      <c r="AG220" s="216">
        <f t="shared" si="95"/>
        <v>0</v>
      </c>
      <c r="AH220" s="216">
        <f t="shared" si="95"/>
        <v>0</v>
      </c>
      <c r="AI220" s="216">
        <f t="shared" si="95"/>
        <v>0</v>
      </c>
      <c r="AJ220" s="216">
        <f t="shared" si="95"/>
        <v>0</v>
      </c>
      <c r="AK220" s="216">
        <f t="shared" si="95"/>
        <v>0</v>
      </c>
      <c r="AL220" s="216">
        <f t="shared" si="95"/>
        <v>0</v>
      </c>
      <c r="AM220" s="216">
        <f t="shared" si="95"/>
        <v>0</v>
      </c>
      <c r="AN220" s="216">
        <f t="shared" si="95"/>
        <v>0</v>
      </c>
      <c r="AO220" s="216">
        <f t="shared" si="95"/>
        <v>0</v>
      </c>
      <c r="AP220" s="216">
        <f t="shared" si="95"/>
        <v>0</v>
      </c>
    </row>
    <row r="221" spans="1:42" x14ac:dyDescent="0.2">
      <c r="A221" s="32"/>
      <c r="B221" s="12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9" t="s">
        <v>368</v>
      </c>
      <c r="B222" s="28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row>
    <row r="223" spans="1:42" x14ac:dyDescent="0.2">
      <c r="A223" s="29" t="s">
        <v>96</v>
      </c>
      <c r="B223" s="122"/>
    </row>
    <row r="224" spans="1:42" x14ac:dyDescent="0.2">
      <c r="A224" s="4" t="s">
        <v>246</v>
      </c>
      <c r="B224" s="122"/>
      <c r="G224" s="405" t="s">
        <v>66</v>
      </c>
      <c r="H224" s="406"/>
      <c r="I224" s="406"/>
      <c r="J224" s="407"/>
      <c r="K224" s="408" t="s">
        <v>67</v>
      </c>
      <c r="L224" s="409"/>
    </row>
    <row r="225" spans="1:17" ht="51" x14ac:dyDescent="0.2">
      <c r="B225" s="208" t="s">
        <v>56</v>
      </c>
      <c r="C225" s="18" t="s">
        <v>52</v>
      </c>
      <c r="D225" s="18" t="s">
        <v>54</v>
      </c>
      <c r="E225" s="34" t="s">
        <v>55</v>
      </c>
      <c r="F225" s="18" t="s">
        <v>57</v>
      </c>
      <c r="G225" s="18" t="s">
        <v>61</v>
      </c>
      <c r="H225" s="18" t="s">
        <v>63</v>
      </c>
      <c r="I225" s="67" t="s">
        <v>62</v>
      </c>
      <c r="J225" s="18" t="s">
        <v>64</v>
      </c>
      <c r="K225" s="40" t="s">
        <v>3</v>
      </c>
      <c r="L225" s="183" t="s">
        <v>64</v>
      </c>
      <c r="M225" s="35" t="s">
        <v>68</v>
      </c>
      <c r="N225" s="35" t="s">
        <v>69</v>
      </c>
      <c r="O225" s="18" t="s">
        <v>58</v>
      </c>
      <c r="P225" s="182" t="s">
        <v>88</v>
      </c>
      <c r="Q225" s="18" t="s">
        <v>89</v>
      </c>
    </row>
    <row r="226" spans="1:17" s="16" customFormat="1" x14ac:dyDescent="0.2">
      <c r="A226" s="41" t="str">
        <f>Inputs!B138</f>
        <v>5-yr MACRS</v>
      </c>
      <c r="B226" s="282">
        <f>IF(Inputs!$C$145=0,0,depr_alloc_macrs_5_percent*100/Inputs!$C$145)</f>
        <v>0</v>
      </c>
      <c r="C226" s="162">
        <f>-$B$90*depr_alloc_macrs_5_percent/100</f>
        <v>0</v>
      </c>
      <c r="D226" s="162">
        <f>$B226/100*D$232</f>
        <v>0</v>
      </c>
      <c r="E226" s="162">
        <f>$B226/100*E$232</f>
        <v>0</v>
      </c>
      <c r="F226" s="164">
        <f>C226-D226-E226</f>
        <v>0</v>
      </c>
      <c r="G226" s="165">
        <f>IF(Inputs!G138="Yes",F226,0)</f>
        <v>0</v>
      </c>
      <c r="H226" s="172">
        <f t="shared" ref="H226:H231" si="96">IF($G$232=0,0,G226/$G$232)*100</f>
        <v>0</v>
      </c>
      <c r="I226" s="168">
        <f t="shared" ref="I226:I231" si="97">$I$232*H226/100</f>
        <v>0</v>
      </c>
      <c r="J226" s="169">
        <f>I226*0.5</f>
        <v>0</v>
      </c>
      <c r="K226" s="166">
        <f t="shared" ref="K226:K231" si="98">H226/100*$K$232</f>
        <v>0</v>
      </c>
      <c r="L226" s="169">
        <f>K226*0.5</f>
        <v>0</v>
      </c>
      <c r="M226" s="162">
        <f t="shared" ref="M226:M231" si="99">IF(itc_sta_amount_deprbas_sta="Yes",L226,0)+IF(itc_sta_percent_deprbas_sta="Yes",J226,0)</f>
        <v>0</v>
      </c>
      <c r="N226" s="162">
        <f t="shared" ref="N226:N231" si="100">IF(itc_fed_amount_deprbas_sta="Yes",L359,0)+IF(itc_fed_percent_deprbas_sta="Yes",J359,0)</f>
        <v>0</v>
      </c>
      <c r="O226" s="170">
        <f t="shared" ref="O226:O231" si="101">F226-M226-N226</f>
        <v>0</v>
      </c>
      <c r="P226" s="162">
        <f t="shared" ref="P226:P231" si="102">IF(depr_bonus_sta="Yes",O226*depr_bonus_sta/100,0)</f>
        <v>0</v>
      </c>
      <c r="Q226" s="164">
        <f>O226-P226</f>
        <v>0</v>
      </c>
    </row>
    <row r="227" spans="1:17" s="16" customFormat="1" x14ac:dyDescent="0.2">
      <c r="A227" s="41" t="str">
        <f>Inputs!B139</f>
        <v>15-yr MACRS</v>
      </c>
      <c r="B227" s="282">
        <f>IF(Inputs!$C$145=0,0,depr_alloc_macrs_15_percent*100/Inputs!$C$145)</f>
        <v>0</v>
      </c>
      <c r="C227" s="162">
        <f>-$B$90*depr_alloc_macrs_15_percent/100</f>
        <v>0</v>
      </c>
      <c r="D227" s="162">
        <f>$B227/100*D$232</f>
        <v>0</v>
      </c>
      <c r="E227" s="162">
        <f t="shared" ref="E227:E231" si="103">$B227/100*E$232</f>
        <v>0</v>
      </c>
      <c r="F227" s="164">
        <f t="shared" ref="F227:F231" si="104">C227-D227-E227</f>
        <v>0</v>
      </c>
      <c r="G227" s="166">
        <f>IF(Inputs!G139="Yes",F227,0)</f>
        <v>0</v>
      </c>
      <c r="H227" s="173">
        <f t="shared" si="96"/>
        <v>0</v>
      </c>
      <c r="I227" s="162">
        <f t="shared" si="97"/>
        <v>0</v>
      </c>
      <c r="J227" s="171">
        <f t="shared" ref="J227:J231" si="105">I227*0.5</f>
        <v>0</v>
      </c>
      <c r="K227" s="166">
        <f t="shared" si="98"/>
        <v>0</v>
      </c>
      <c r="L227" s="171">
        <f t="shared" ref="L227:L231" si="106">K227*0.5</f>
        <v>0</v>
      </c>
      <c r="M227" s="162">
        <f t="shared" si="99"/>
        <v>0</v>
      </c>
      <c r="N227" s="162">
        <f t="shared" si="100"/>
        <v>0</v>
      </c>
      <c r="O227" s="164">
        <f t="shared" si="101"/>
        <v>0</v>
      </c>
      <c r="P227" s="162">
        <f t="shared" si="102"/>
        <v>0</v>
      </c>
      <c r="Q227" s="164">
        <f t="shared" ref="Q227:Q231" si="107">O227-P227</f>
        <v>0</v>
      </c>
    </row>
    <row r="228" spans="1:17" s="16" customFormat="1" x14ac:dyDescent="0.2">
      <c r="A228" s="41" t="str">
        <f>Inputs!B140</f>
        <v>5-yr SL</v>
      </c>
      <c r="B228" s="282">
        <f>IF(Inputs!$C$145=0,0,depr_alloc_sl_5_percent*100/Inputs!$C$145)</f>
        <v>0</v>
      </c>
      <c r="C228" s="162">
        <f>-$B$90*depr_alloc_sl_5_percent/100</f>
        <v>0</v>
      </c>
      <c r="D228" s="162">
        <f t="shared" ref="D228:D231" si="108">$B228/100*D$232</f>
        <v>0</v>
      </c>
      <c r="E228" s="162">
        <f t="shared" si="103"/>
        <v>0</v>
      </c>
      <c r="F228" s="164">
        <f t="shared" si="104"/>
        <v>0</v>
      </c>
      <c r="G228" s="166">
        <f>IF(Inputs!G140="Yes",F228,0)</f>
        <v>0</v>
      </c>
      <c r="H228" s="173">
        <f t="shared" si="96"/>
        <v>0</v>
      </c>
      <c r="I228" s="162">
        <f t="shared" si="97"/>
        <v>0</v>
      </c>
      <c r="J228" s="171">
        <f t="shared" si="105"/>
        <v>0</v>
      </c>
      <c r="K228" s="166">
        <f t="shared" si="98"/>
        <v>0</v>
      </c>
      <c r="L228" s="171">
        <f t="shared" si="106"/>
        <v>0</v>
      </c>
      <c r="M228" s="162">
        <f t="shared" si="99"/>
        <v>0</v>
      </c>
      <c r="N228" s="162">
        <f t="shared" si="100"/>
        <v>0</v>
      </c>
      <c r="O228" s="164">
        <f t="shared" si="101"/>
        <v>0</v>
      </c>
      <c r="P228" s="162">
        <f t="shared" si="102"/>
        <v>0</v>
      </c>
      <c r="Q228" s="164">
        <f t="shared" si="107"/>
        <v>0</v>
      </c>
    </row>
    <row r="229" spans="1:17" s="16" customFormat="1" x14ac:dyDescent="0.2">
      <c r="A229" s="41" t="str">
        <f>Inputs!B141</f>
        <v>15-yr SL</v>
      </c>
      <c r="B229" s="282">
        <f>IF(Inputs!$C$145=0,0,depr_alloc_sl_15_percent*100/Inputs!$C$145)</f>
        <v>0</v>
      </c>
      <c r="C229" s="162">
        <f>-$B$90*depr_alloc_sl_15_percent/100</f>
        <v>0</v>
      </c>
      <c r="D229" s="162">
        <f t="shared" si="108"/>
        <v>0</v>
      </c>
      <c r="E229" s="162">
        <f t="shared" si="103"/>
        <v>0</v>
      </c>
      <c r="F229" s="164">
        <f t="shared" si="104"/>
        <v>0</v>
      </c>
      <c r="G229" s="166">
        <f>IF(Inputs!G141="Yes",F229,0)</f>
        <v>0</v>
      </c>
      <c r="H229" s="173">
        <f t="shared" si="96"/>
        <v>0</v>
      </c>
      <c r="I229" s="162">
        <f t="shared" si="97"/>
        <v>0</v>
      </c>
      <c r="J229" s="171">
        <f t="shared" si="105"/>
        <v>0</v>
      </c>
      <c r="K229" s="166">
        <f t="shared" si="98"/>
        <v>0</v>
      </c>
      <c r="L229" s="171">
        <f t="shared" si="106"/>
        <v>0</v>
      </c>
      <c r="M229" s="162">
        <f t="shared" si="99"/>
        <v>0</v>
      </c>
      <c r="N229" s="162">
        <f t="shared" si="100"/>
        <v>0</v>
      </c>
      <c r="O229" s="164">
        <f t="shared" si="101"/>
        <v>0</v>
      </c>
      <c r="P229" s="162">
        <f t="shared" si="102"/>
        <v>0</v>
      </c>
      <c r="Q229" s="164">
        <f t="shared" si="107"/>
        <v>0</v>
      </c>
    </row>
    <row r="230" spans="1:17" s="16" customFormat="1" x14ac:dyDescent="0.2">
      <c r="A230" s="41" t="str">
        <f>Inputs!B142</f>
        <v>20-yr SL</v>
      </c>
      <c r="B230" s="282">
        <f>IF(Inputs!$C$145=0,0,depr_alloc_sl_20_percent*100/Inputs!$C$145)</f>
        <v>0</v>
      </c>
      <c r="C230" s="162">
        <f>-$B$90*depr_alloc_sl_20_percent/100</f>
        <v>0</v>
      </c>
      <c r="D230" s="162">
        <f t="shared" si="108"/>
        <v>0</v>
      </c>
      <c r="E230" s="162">
        <f t="shared" si="103"/>
        <v>0</v>
      </c>
      <c r="F230" s="164">
        <f t="shared" si="104"/>
        <v>0</v>
      </c>
      <c r="G230" s="166">
        <f>IF(Inputs!G142="Yes",F230,0)</f>
        <v>0</v>
      </c>
      <c r="H230" s="173">
        <f t="shared" si="96"/>
        <v>0</v>
      </c>
      <c r="I230" s="162">
        <f t="shared" si="97"/>
        <v>0</v>
      </c>
      <c r="J230" s="171">
        <f t="shared" si="105"/>
        <v>0</v>
      </c>
      <c r="K230" s="166">
        <f t="shared" si="98"/>
        <v>0</v>
      </c>
      <c r="L230" s="171">
        <f t="shared" si="106"/>
        <v>0</v>
      </c>
      <c r="M230" s="162">
        <f t="shared" si="99"/>
        <v>0</v>
      </c>
      <c r="N230" s="162">
        <f t="shared" si="100"/>
        <v>0</v>
      </c>
      <c r="O230" s="164">
        <f t="shared" si="101"/>
        <v>0</v>
      </c>
      <c r="P230" s="162">
        <f t="shared" si="102"/>
        <v>0</v>
      </c>
      <c r="Q230" s="164">
        <f t="shared" si="107"/>
        <v>0</v>
      </c>
    </row>
    <row r="231" spans="1:17" s="16" customFormat="1" x14ac:dyDescent="0.2">
      <c r="A231" s="41" t="str">
        <f>Inputs!B143</f>
        <v>39-yr SL</v>
      </c>
      <c r="B231" s="283">
        <f>IF(Inputs!$C$145=0,0,depr_alloc_sl_39_percent*100/Inputs!$C$145)</f>
        <v>0</v>
      </c>
      <c r="C231" s="162">
        <f>-$B$90*depr_alloc_sl_39_percent/100</f>
        <v>0</v>
      </c>
      <c r="D231" s="162">
        <f t="shared" si="108"/>
        <v>0</v>
      </c>
      <c r="E231" s="162">
        <f t="shared" si="103"/>
        <v>0</v>
      </c>
      <c r="F231" s="164">
        <f t="shared" si="104"/>
        <v>0</v>
      </c>
      <c r="G231" s="166">
        <f>IF(Inputs!G143="Yes",F231,0)</f>
        <v>0</v>
      </c>
      <c r="H231" s="173">
        <f t="shared" si="96"/>
        <v>0</v>
      </c>
      <c r="I231" s="162">
        <f t="shared" si="97"/>
        <v>0</v>
      </c>
      <c r="J231" s="171">
        <f t="shared" si="105"/>
        <v>0</v>
      </c>
      <c r="K231" s="166">
        <f t="shared" si="98"/>
        <v>0</v>
      </c>
      <c r="L231" s="171">
        <f t="shared" si="106"/>
        <v>0</v>
      </c>
      <c r="M231" s="177">
        <f t="shared" si="99"/>
        <v>0</v>
      </c>
      <c r="N231" s="163">
        <f t="shared" si="100"/>
        <v>0</v>
      </c>
      <c r="O231" s="167">
        <f t="shared" si="101"/>
        <v>0</v>
      </c>
      <c r="P231" s="163">
        <f t="shared" si="102"/>
        <v>0</v>
      </c>
      <c r="Q231" s="167">
        <f t="shared" si="107"/>
        <v>0</v>
      </c>
    </row>
    <row r="232" spans="1:17" s="16" customFormat="1" x14ac:dyDescent="0.2">
      <c r="A232" s="41" t="s">
        <v>13</v>
      </c>
      <c r="B232" s="283">
        <f>SUM(B226:B231)</f>
        <v>0</v>
      </c>
      <c r="C232" s="180">
        <f>SUM(C226:C231)</f>
        <v>0</v>
      </c>
      <c r="D232" s="180">
        <f>B241+B247</f>
        <v>0</v>
      </c>
      <c r="E232" s="180">
        <f>B253</f>
        <v>0</v>
      </c>
      <c r="F232" s="267">
        <f>SUM(F226:F231)</f>
        <v>0</v>
      </c>
      <c r="G232" s="178">
        <f>SUM(G226:G231)</f>
        <v>0</v>
      </c>
      <c r="H232" s="174">
        <f>SUM(H226:H231)</f>
        <v>0</v>
      </c>
      <c r="I232" s="180">
        <f>MIN(itc_sta_percent_maxvalue,itc_sta_percent/100*G232)</f>
        <v>0</v>
      </c>
      <c r="J232" s="180">
        <f>SUM(J226:J231)</f>
        <v>0</v>
      </c>
      <c r="K232" s="178">
        <f>itc_sta_amount</f>
        <v>0</v>
      </c>
      <c r="L232" s="181">
        <f t="shared" ref="L232:Q232" si="109">SUM(L226:L231)</f>
        <v>0</v>
      </c>
      <c r="M232" s="163">
        <f t="shared" si="109"/>
        <v>0</v>
      </c>
      <c r="N232" s="163">
        <f t="shared" si="109"/>
        <v>0</v>
      </c>
      <c r="O232" s="167">
        <f t="shared" si="109"/>
        <v>0</v>
      </c>
      <c r="P232" s="167">
        <f>SUM(P226:P231)</f>
        <v>0</v>
      </c>
      <c r="Q232" s="167">
        <f t="shared" si="109"/>
        <v>0</v>
      </c>
    </row>
    <row r="233" spans="1:17" s="122" customFormat="1" x14ac:dyDescent="0.2">
      <c r="A233" s="4"/>
      <c r="B233" s="4"/>
    </row>
    <row r="234" spans="1:17" s="122" customFormat="1" x14ac:dyDescent="0.2">
      <c r="A234" s="4" t="s">
        <v>65</v>
      </c>
      <c r="B234" s="4"/>
    </row>
    <row r="235" spans="1:17" s="122" customFormat="1" x14ac:dyDescent="0.2">
      <c r="A235" s="117" t="str">
        <f>A504</f>
        <v>Investment Based Incentive (IBI)</v>
      </c>
      <c r="B235" s="4"/>
    </row>
    <row r="236" spans="1:17" s="122" customFormat="1" x14ac:dyDescent="0.2">
      <c r="A236" s="27" t="str">
        <f t="shared" ref="A236:A247" si="110">A505</f>
        <v>As fixed amount</v>
      </c>
      <c r="B236" s="4"/>
    </row>
    <row r="237" spans="1:17" s="122" customFormat="1" x14ac:dyDescent="0.2">
      <c r="A237" s="119" t="str">
        <f t="shared" si="110"/>
        <v>Federal ($)</v>
      </c>
      <c r="B237" s="217">
        <f>IF(ibi_fed_amount_deprbas_sta="Yes",ibi_fed_amount,0)</f>
        <v>0</v>
      </c>
    </row>
    <row r="238" spans="1:17" s="122" customFormat="1" x14ac:dyDescent="0.2">
      <c r="A238" s="119" t="str">
        <f t="shared" si="110"/>
        <v>State ($)</v>
      </c>
      <c r="B238" s="217">
        <f>IF(ibi_sta_amount_deprbas_sta="Yes",ibi_sta_amount,0)</f>
        <v>0</v>
      </c>
    </row>
    <row r="239" spans="1:17" s="122" customFormat="1" x14ac:dyDescent="0.2">
      <c r="A239" s="119" t="str">
        <f t="shared" si="110"/>
        <v>Utility ($)</v>
      </c>
      <c r="B239" s="217">
        <f>IF(ibi_uti_amount_deprbas_sta="Yes",ibi_uti_amount,0)</f>
        <v>0</v>
      </c>
    </row>
    <row r="240" spans="1:17" s="122" customFormat="1" x14ac:dyDescent="0.2">
      <c r="A240" s="119" t="str">
        <f t="shared" si="110"/>
        <v>Other ($)</v>
      </c>
      <c r="B240" s="218">
        <f>IF(ibi_oth_amount_deprbas_sta="Yes",ibi_oth_amount,0)</f>
        <v>0</v>
      </c>
    </row>
    <row r="241" spans="1:2" s="122" customFormat="1" x14ac:dyDescent="0.2">
      <c r="A241" s="119" t="str">
        <f t="shared" si="110"/>
        <v>Total</v>
      </c>
      <c r="B241" s="217">
        <f>SUM(B237:B240)</f>
        <v>0</v>
      </c>
    </row>
    <row r="242" spans="1:2" s="122" customFormat="1" x14ac:dyDescent="0.2">
      <c r="A242" s="27" t="str">
        <f t="shared" si="110"/>
        <v>As percentage</v>
      </c>
      <c r="B242" s="4"/>
    </row>
    <row r="243" spans="1:2" s="122" customFormat="1" x14ac:dyDescent="0.2">
      <c r="A243" s="119" t="str">
        <f t="shared" si="110"/>
        <v>Federal (% of total installed cost)</v>
      </c>
      <c r="B243" s="217">
        <f>IF(ibi_fed_percent_deprbas_sta="Yes",C512,0)</f>
        <v>0</v>
      </c>
    </row>
    <row r="244" spans="1:2" s="122" customFormat="1" x14ac:dyDescent="0.2">
      <c r="A244" s="119" t="str">
        <f>A513</f>
        <v>State (% of total installed cost)</v>
      </c>
      <c r="B244" s="217">
        <f>IF(ibi_sta_percent_deprbas_sta="Yes",C513,0)</f>
        <v>0</v>
      </c>
    </row>
    <row r="245" spans="1:2" s="122" customFormat="1" x14ac:dyDescent="0.2">
      <c r="A245" s="119" t="str">
        <f t="shared" si="110"/>
        <v>Utility (% of total installed cost)</v>
      </c>
      <c r="B245" s="217">
        <f>IF(ibi_uti_percent_deprbas_sta="Yes",C514,0)</f>
        <v>0</v>
      </c>
    </row>
    <row r="246" spans="1:2" s="122" customFormat="1" x14ac:dyDescent="0.2">
      <c r="A246" s="119" t="str">
        <f t="shared" si="110"/>
        <v>Other (% of total installed cost)</v>
      </c>
      <c r="B246" s="218">
        <f>IF(ibi_oth_percent_deprbas_sta="Yes",C515,0)</f>
        <v>0</v>
      </c>
    </row>
    <row r="247" spans="1:2" s="122" customFormat="1" x14ac:dyDescent="0.2">
      <c r="A247" s="119" t="str">
        <f t="shared" si="110"/>
        <v>Total</v>
      </c>
      <c r="B247" s="217">
        <f>SUM(B243:B246)</f>
        <v>0</v>
      </c>
    </row>
    <row r="248" spans="1:2" s="122" customFormat="1" x14ac:dyDescent="0.2">
      <c r="A248" s="117" t="str">
        <f t="shared" ref="A248:A253" si="111">A518</f>
        <v>Capacity Based Incentive (CBI)</v>
      </c>
      <c r="B248" s="4"/>
    </row>
    <row r="249" spans="1:2" s="122" customFormat="1" x14ac:dyDescent="0.2">
      <c r="A249" s="27" t="str">
        <f t="shared" si="111"/>
        <v>Federal ($/W)</v>
      </c>
      <c r="B249" s="217">
        <f>IF(cbi_fed_deprbas_sta="Yes",C519,0)</f>
        <v>0</v>
      </c>
    </row>
    <row r="250" spans="1:2" s="122" customFormat="1" x14ac:dyDescent="0.2">
      <c r="A250" s="27" t="str">
        <f t="shared" si="111"/>
        <v>State ($/W)</v>
      </c>
      <c r="B250" s="217">
        <f>IF(cbi_sta_deprbas_sta="Yes",C520,0)</f>
        <v>0</v>
      </c>
    </row>
    <row r="251" spans="1:2" s="122" customFormat="1" x14ac:dyDescent="0.2">
      <c r="A251" s="27" t="str">
        <f t="shared" si="111"/>
        <v>Utility ($/W)</v>
      </c>
      <c r="B251" s="217">
        <f>IF(cbi_uti_deprbas_sta="Yes",C521,0)</f>
        <v>0</v>
      </c>
    </row>
    <row r="252" spans="1:2" s="122" customFormat="1" x14ac:dyDescent="0.2">
      <c r="A252" s="27" t="str">
        <f t="shared" si="111"/>
        <v>Other ($/W)</v>
      </c>
      <c r="B252" s="217">
        <f>IF(cbi_oth_deprbas_sta="Yes",C522,0)</f>
        <v>0</v>
      </c>
    </row>
    <row r="253" spans="1:2" s="122" customFormat="1" x14ac:dyDescent="0.2">
      <c r="A253" s="27" t="str">
        <f t="shared" si="111"/>
        <v>Total</v>
      </c>
      <c r="B253" s="216">
        <f>SUM(B249:B252)</f>
        <v>0</v>
      </c>
    </row>
    <row r="254" spans="1:2" s="122" customFormat="1" x14ac:dyDescent="0.2">
      <c r="A254" s="117" t="s">
        <v>53</v>
      </c>
      <c r="B254" s="217">
        <f>B241+B247+B253</f>
        <v>0</v>
      </c>
    </row>
    <row r="255" spans="1:2" s="122" customFormat="1" x14ac:dyDescent="0.2">
      <c r="A255" s="4"/>
      <c r="B255" s="4"/>
    </row>
    <row r="256" spans="1:2" s="122" customFormat="1" x14ac:dyDescent="0.2">
      <c r="A256" s="4" t="s">
        <v>83</v>
      </c>
      <c r="B256" s="4"/>
    </row>
    <row r="257" spans="1:42" s="122" customFormat="1" x14ac:dyDescent="0.2">
      <c r="A257" s="27" t="s">
        <v>59</v>
      </c>
      <c r="B257" s="4"/>
    </row>
    <row r="258" spans="1:42" x14ac:dyDescent="0.2">
      <c r="A258" s="33" t="str">
        <f t="shared" ref="A258:A263" si="112">A226</f>
        <v>5-yr MACRS</v>
      </c>
      <c r="B258" s="223">
        <f t="array" ref="B258">SUM(IF(ISNUMBER(C258:AP258),C258:AP258))</f>
        <v>0</v>
      </c>
      <c r="C258" s="224" t="e">
        <f>LOOKUP(C$2,'Depreciation Schedules'!$A$3:$A$42,'Depreciation Schedules'!$B$3:$B$42)</f>
        <v>#N/A</v>
      </c>
      <c r="D258" s="224" t="e">
        <f>LOOKUP(D$2,'Depreciation Schedules'!$A$3:$A$42,'Depreciation Schedules'!$B$3:$B$42)</f>
        <v>#N/A</v>
      </c>
      <c r="E258" s="224" t="e">
        <f>LOOKUP(E$2,'Depreciation Schedules'!$A$3:$A$42,'Depreciation Schedules'!$B$3:$B$42)</f>
        <v>#N/A</v>
      </c>
      <c r="F258" s="224" t="e">
        <f>LOOKUP(F$2,'Depreciation Schedules'!$A$3:$A$42,'Depreciation Schedules'!$B$3:$B$42)</f>
        <v>#N/A</v>
      </c>
      <c r="G258" s="224" t="e">
        <f>LOOKUP(G$2,'Depreciation Schedules'!$A$3:$A$42,'Depreciation Schedules'!$B$3:$B$42)</f>
        <v>#N/A</v>
      </c>
      <c r="H258" s="224" t="e">
        <f>LOOKUP(H$2,'Depreciation Schedules'!$A$3:$A$42,'Depreciation Schedules'!$B$3:$B$42)</f>
        <v>#N/A</v>
      </c>
      <c r="I258" s="224" t="e">
        <f>LOOKUP(I$2,'Depreciation Schedules'!$A$3:$A$42,'Depreciation Schedules'!$B$3:$B$42)</f>
        <v>#N/A</v>
      </c>
      <c r="J258" s="224" t="e">
        <f>LOOKUP(J$2,'Depreciation Schedules'!$A$3:$A$42,'Depreciation Schedules'!$B$3:$B$42)</f>
        <v>#N/A</v>
      </c>
      <c r="K258" s="224" t="e">
        <f>LOOKUP(K$2,'Depreciation Schedules'!$A$3:$A$42,'Depreciation Schedules'!$B$3:$B$42)</f>
        <v>#N/A</v>
      </c>
      <c r="L258" s="224" t="e">
        <f>LOOKUP(L$2,'Depreciation Schedules'!$A$3:$A$42,'Depreciation Schedules'!$B$3:$B$42)</f>
        <v>#N/A</v>
      </c>
      <c r="M258" s="224" t="e">
        <f>LOOKUP(M$2,'Depreciation Schedules'!$A$3:$A$42,'Depreciation Schedules'!$B$3:$B$42)</f>
        <v>#N/A</v>
      </c>
      <c r="N258" s="224" t="e">
        <f>LOOKUP(N$2,'Depreciation Schedules'!$A$3:$A$42,'Depreciation Schedules'!$B$3:$B$42)</f>
        <v>#N/A</v>
      </c>
      <c r="O258" s="224" t="e">
        <f>LOOKUP(O$2,'Depreciation Schedules'!$A$3:$A$42,'Depreciation Schedules'!$B$3:$B$42)</f>
        <v>#N/A</v>
      </c>
      <c r="P258" s="224" t="e">
        <f>LOOKUP(P$2,'Depreciation Schedules'!$A$3:$A$42,'Depreciation Schedules'!$B$3:$B$42)</f>
        <v>#N/A</v>
      </c>
      <c r="Q258" s="224" t="e">
        <f>LOOKUP(Q$2,'Depreciation Schedules'!$A$3:$A$42,'Depreciation Schedules'!$B$3:$B$42)</f>
        <v>#N/A</v>
      </c>
      <c r="R258" s="224" t="e">
        <f>LOOKUP(R$2,'Depreciation Schedules'!$A$3:$A$42,'Depreciation Schedules'!$B$3:$B$42)</f>
        <v>#N/A</v>
      </c>
      <c r="S258" s="224" t="e">
        <f>LOOKUP(S$2,'Depreciation Schedules'!$A$3:$A$42,'Depreciation Schedules'!$B$3:$B$42)</f>
        <v>#N/A</v>
      </c>
      <c r="T258" s="224" t="e">
        <f>LOOKUP(T$2,'Depreciation Schedules'!$A$3:$A$42,'Depreciation Schedules'!$B$3:$B$42)</f>
        <v>#N/A</v>
      </c>
      <c r="U258" s="224" t="e">
        <f>LOOKUP(U$2,'Depreciation Schedules'!$A$3:$A$42,'Depreciation Schedules'!$B$3:$B$42)</f>
        <v>#N/A</v>
      </c>
      <c r="V258" s="224" t="e">
        <f>LOOKUP(V$2,'Depreciation Schedules'!$A$3:$A$42,'Depreciation Schedules'!$B$3:$B$42)</f>
        <v>#N/A</v>
      </c>
      <c r="W258" s="224" t="e">
        <f>LOOKUP(W$2,'Depreciation Schedules'!$A$3:$A$42,'Depreciation Schedules'!$B$3:$B$42)</f>
        <v>#N/A</v>
      </c>
      <c r="X258" s="224" t="e">
        <f>LOOKUP(X$2,'Depreciation Schedules'!$A$3:$A$42,'Depreciation Schedules'!$B$3:$B$42)</f>
        <v>#N/A</v>
      </c>
      <c r="Y258" s="224" t="e">
        <f>LOOKUP(Y$2,'Depreciation Schedules'!$A$3:$A$42,'Depreciation Schedules'!$B$3:$B$42)</f>
        <v>#N/A</v>
      </c>
      <c r="Z258" s="224" t="e">
        <f>LOOKUP(Z$2,'Depreciation Schedules'!$A$3:$A$42,'Depreciation Schedules'!$B$3:$B$42)</f>
        <v>#N/A</v>
      </c>
      <c r="AA258" s="224" t="e">
        <f>LOOKUP(AA$2,'Depreciation Schedules'!$A$3:$A$42,'Depreciation Schedules'!$B$3:$B$42)</f>
        <v>#N/A</v>
      </c>
      <c r="AB258" s="224" t="e">
        <f>LOOKUP(AB$2,'Depreciation Schedules'!$A$3:$A$42,'Depreciation Schedules'!$B$3:$B$42)</f>
        <v>#N/A</v>
      </c>
      <c r="AC258" s="224" t="e">
        <f>LOOKUP(AC$2,'Depreciation Schedules'!$A$3:$A$42,'Depreciation Schedules'!$B$3:$B$42)</f>
        <v>#N/A</v>
      </c>
      <c r="AD258" s="224" t="e">
        <f>LOOKUP(AD$2,'Depreciation Schedules'!$A$3:$A$42,'Depreciation Schedules'!$B$3:$B$42)</f>
        <v>#N/A</v>
      </c>
      <c r="AE258" s="224" t="e">
        <f>LOOKUP(AE$2,'Depreciation Schedules'!$A$3:$A$42,'Depreciation Schedules'!$B$3:$B$42)</f>
        <v>#N/A</v>
      </c>
      <c r="AF258" s="224" t="e">
        <f>LOOKUP(AF$2,'Depreciation Schedules'!$A$3:$A$42,'Depreciation Schedules'!$B$3:$B$42)</f>
        <v>#N/A</v>
      </c>
      <c r="AG258" s="224" t="e">
        <f>LOOKUP(AG$2,'Depreciation Schedules'!$A$3:$A$42,'Depreciation Schedules'!$B$3:$B$42)</f>
        <v>#N/A</v>
      </c>
      <c r="AH258" s="224" t="e">
        <f>LOOKUP(AH$2,'Depreciation Schedules'!$A$3:$A$42,'Depreciation Schedules'!$B$3:$B$42)</f>
        <v>#N/A</v>
      </c>
      <c r="AI258" s="224" t="e">
        <f>LOOKUP(AI$2,'Depreciation Schedules'!$A$3:$A$42,'Depreciation Schedules'!$B$3:$B$42)</f>
        <v>#N/A</v>
      </c>
      <c r="AJ258" s="224" t="e">
        <f>LOOKUP(AJ$2,'Depreciation Schedules'!$A$3:$A$42,'Depreciation Schedules'!$B$3:$B$42)</f>
        <v>#N/A</v>
      </c>
      <c r="AK258" s="224" t="e">
        <f>LOOKUP(AK$2,'Depreciation Schedules'!$A$3:$A$42,'Depreciation Schedules'!$B$3:$B$42)</f>
        <v>#N/A</v>
      </c>
      <c r="AL258" s="224" t="e">
        <f>LOOKUP(AL$2,'Depreciation Schedules'!$A$3:$A$42,'Depreciation Schedules'!$B$3:$B$42)</f>
        <v>#N/A</v>
      </c>
      <c r="AM258" s="224" t="e">
        <f>LOOKUP(AM$2,'Depreciation Schedules'!$A$3:$A$42,'Depreciation Schedules'!$B$3:$B$42)</f>
        <v>#N/A</v>
      </c>
      <c r="AN258" s="224" t="e">
        <f>LOOKUP(AN$2,'Depreciation Schedules'!$A$3:$A$42,'Depreciation Schedules'!$B$3:$B$42)</f>
        <v>#N/A</v>
      </c>
      <c r="AO258" s="224" t="e">
        <f>LOOKUP(AO$2,'Depreciation Schedules'!$A$3:$A$42,'Depreciation Schedules'!$B$3:$B$42)</f>
        <v>#N/A</v>
      </c>
      <c r="AP258" s="224" t="e">
        <f>LOOKUP(AP$2,'Depreciation Schedules'!$A$3:$A$42,'Depreciation Schedules'!$B$3:$B$42)</f>
        <v>#N/A</v>
      </c>
    </row>
    <row r="259" spans="1:42" x14ac:dyDescent="0.2">
      <c r="A259" s="33" t="str">
        <f t="shared" si="112"/>
        <v>15-yr MACRS</v>
      </c>
      <c r="B259" s="223">
        <f t="array" ref="B259">SUM(IF(ISNUMBER(C259:AP259),C259:AP259))</f>
        <v>0</v>
      </c>
      <c r="C259" s="224" t="e">
        <f>LOOKUP(C$2,'Depreciation Schedules'!$A$3:$A$42,'Depreciation Schedules'!$C$3:$C$42)</f>
        <v>#N/A</v>
      </c>
      <c r="D259" s="224" t="e">
        <f>LOOKUP(D$2,'Depreciation Schedules'!$A$3:$A$42,'Depreciation Schedules'!$C$3:$C$42)</f>
        <v>#N/A</v>
      </c>
      <c r="E259" s="224" t="e">
        <f>LOOKUP(E$2,'Depreciation Schedules'!$A$3:$A$42,'Depreciation Schedules'!$C$3:$C$42)</f>
        <v>#N/A</v>
      </c>
      <c r="F259" s="224" t="e">
        <f>LOOKUP(F$2,'Depreciation Schedules'!$A$3:$A$42,'Depreciation Schedules'!$C$3:$C$42)</f>
        <v>#N/A</v>
      </c>
      <c r="G259" s="224" t="e">
        <f>LOOKUP(G$2,'Depreciation Schedules'!$A$3:$A$42,'Depreciation Schedules'!$C$3:$C$42)</f>
        <v>#N/A</v>
      </c>
      <c r="H259" s="224" t="e">
        <f>LOOKUP(H$2,'Depreciation Schedules'!$A$3:$A$42,'Depreciation Schedules'!$C$3:$C$42)</f>
        <v>#N/A</v>
      </c>
      <c r="I259" s="224" t="e">
        <f>LOOKUP(I$2,'Depreciation Schedules'!$A$3:$A$42,'Depreciation Schedules'!$C$3:$C$42)</f>
        <v>#N/A</v>
      </c>
      <c r="J259" s="224" t="e">
        <f>LOOKUP(J$2,'Depreciation Schedules'!$A$3:$A$42,'Depreciation Schedules'!$C$3:$C$42)</f>
        <v>#N/A</v>
      </c>
      <c r="K259" s="224" t="e">
        <f>LOOKUP(K$2,'Depreciation Schedules'!$A$3:$A$42,'Depreciation Schedules'!$C$3:$C$42)</f>
        <v>#N/A</v>
      </c>
      <c r="L259" s="224" t="e">
        <f>LOOKUP(L$2,'Depreciation Schedules'!$A$3:$A$42,'Depreciation Schedules'!$C$3:$C$42)</f>
        <v>#N/A</v>
      </c>
      <c r="M259" s="224" t="e">
        <f>LOOKUP(M$2,'Depreciation Schedules'!$A$3:$A$42,'Depreciation Schedules'!$C$3:$C$42)</f>
        <v>#N/A</v>
      </c>
      <c r="N259" s="224" t="e">
        <f>LOOKUP(N$2,'Depreciation Schedules'!$A$3:$A$42,'Depreciation Schedules'!$C$3:$C$42)</f>
        <v>#N/A</v>
      </c>
      <c r="O259" s="224" t="e">
        <f>LOOKUP(O$2,'Depreciation Schedules'!$A$3:$A$42,'Depreciation Schedules'!$C$3:$C$42)</f>
        <v>#N/A</v>
      </c>
      <c r="P259" s="224" t="e">
        <f>LOOKUP(P$2,'Depreciation Schedules'!$A$3:$A$42,'Depreciation Schedules'!$C$3:$C$42)</f>
        <v>#N/A</v>
      </c>
      <c r="Q259" s="224" t="e">
        <f>LOOKUP(Q$2,'Depreciation Schedules'!$A$3:$A$42,'Depreciation Schedules'!$C$3:$C$42)</f>
        <v>#N/A</v>
      </c>
      <c r="R259" s="224" t="e">
        <f>LOOKUP(R$2,'Depreciation Schedules'!$A$3:$A$42,'Depreciation Schedules'!$C$3:$C$42)</f>
        <v>#N/A</v>
      </c>
      <c r="S259" s="224" t="e">
        <f>LOOKUP(S$2,'Depreciation Schedules'!$A$3:$A$42,'Depreciation Schedules'!$C$3:$C$42)</f>
        <v>#N/A</v>
      </c>
      <c r="T259" s="224" t="e">
        <f>LOOKUP(T$2,'Depreciation Schedules'!$A$3:$A$42,'Depreciation Schedules'!$C$3:$C$42)</f>
        <v>#N/A</v>
      </c>
      <c r="U259" s="224" t="e">
        <f>LOOKUP(U$2,'Depreciation Schedules'!$A$3:$A$42,'Depreciation Schedules'!$C$3:$C$42)</f>
        <v>#N/A</v>
      </c>
      <c r="V259" s="224" t="e">
        <f>LOOKUP(V$2,'Depreciation Schedules'!$A$3:$A$42,'Depreciation Schedules'!$C$3:$C$42)</f>
        <v>#N/A</v>
      </c>
      <c r="W259" s="224" t="e">
        <f>LOOKUP(W$2,'Depreciation Schedules'!$A$3:$A$42,'Depreciation Schedules'!$C$3:$C$42)</f>
        <v>#N/A</v>
      </c>
      <c r="X259" s="224" t="e">
        <f>LOOKUP(X$2,'Depreciation Schedules'!$A$3:$A$42,'Depreciation Schedules'!$C$3:$C$42)</f>
        <v>#N/A</v>
      </c>
      <c r="Y259" s="224" t="e">
        <f>LOOKUP(Y$2,'Depreciation Schedules'!$A$3:$A$42,'Depreciation Schedules'!$C$3:$C$42)</f>
        <v>#N/A</v>
      </c>
      <c r="Z259" s="224" t="e">
        <f>LOOKUP(Z$2,'Depreciation Schedules'!$A$3:$A$42,'Depreciation Schedules'!$C$3:$C$42)</f>
        <v>#N/A</v>
      </c>
      <c r="AA259" s="224" t="e">
        <f>LOOKUP(AA$2,'Depreciation Schedules'!$A$3:$A$42,'Depreciation Schedules'!$C$3:$C$42)</f>
        <v>#N/A</v>
      </c>
      <c r="AB259" s="224" t="e">
        <f>LOOKUP(AB$2,'Depreciation Schedules'!$A$3:$A$42,'Depreciation Schedules'!$C$3:$C$42)</f>
        <v>#N/A</v>
      </c>
      <c r="AC259" s="224" t="e">
        <f>LOOKUP(AC$2,'Depreciation Schedules'!$A$3:$A$42,'Depreciation Schedules'!$C$3:$C$42)</f>
        <v>#N/A</v>
      </c>
      <c r="AD259" s="224" t="e">
        <f>LOOKUP(AD$2,'Depreciation Schedules'!$A$3:$A$42,'Depreciation Schedules'!$C$3:$C$42)</f>
        <v>#N/A</v>
      </c>
      <c r="AE259" s="224" t="e">
        <f>LOOKUP(AE$2,'Depreciation Schedules'!$A$3:$A$42,'Depreciation Schedules'!$C$3:$C$42)</f>
        <v>#N/A</v>
      </c>
      <c r="AF259" s="224" t="e">
        <f>LOOKUP(AF$2,'Depreciation Schedules'!$A$3:$A$42,'Depreciation Schedules'!$C$3:$C$42)</f>
        <v>#N/A</v>
      </c>
      <c r="AG259" s="224" t="e">
        <f>LOOKUP(AG$2,'Depreciation Schedules'!$A$3:$A$42,'Depreciation Schedules'!$C$3:$C$42)</f>
        <v>#N/A</v>
      </c>
      <c r="AH259" s="224" t="e">
        <f>LOOKUP(AH$2,'Depreciation Schedules'!$A$3:$A$42,'Depreciation Schedules'!$C$3:$C$42)</f>
        <v>#N/A</v>
      </c>
      <c r="AI259" s="224" t="e">
        <f>LOOKUP(AI$2,'Depreciation Schedules'!$A$3:$A$42,'Depreciation Schedules'!$C$3:$C$42)</f>
        <v>#N/A</v>
      </c>
      <c r="AJ259" s="224" t="e">
        <f>LOOKUP(AJ$2,'Depreciation Schedules'!$A$3:$A$42,'Depreciation Schedules'!$C$3:$C$42)</f>
        <v>#N/A</v>
      </c>
      <c r="AK259" s="224" t="e">
        <f>LOOKUP(AK$2,'Depreciation Schedules'!$A$3:$A$42,'Depreciation Schedules'!$C$3:$C$42)</f>
        <v>#N/A</v>
      </c>
      <c r="AL259" s="224" t="e">
        <f>LOOKUP(AL$2,'Depreciation Schedules'!$A$3:$A$42,'Depreciation Schedules'!$C$3:$C$42)</f>
        <v>#N/A</v>
      </c>
      <c r="AM259" s="224" t="e">
        <f>LOOKUP(AM$2,'Depreciation Schedules'!$A$3:$A$42,'Depreciation Schedules'!$C$3:$C$42)</f>
        <v>#N/A</v>
      </c>
      <c r="AN259" s="224" t="e">
        <f>LOOKUP(AN$2,'Depreciation Schedules'!$A$3:$A$42,'Depreciation Schedules'!$C$3:$C$42)</f>
        <v>#N/A</v>
      </c>
      <c r="AO259" s="224" t="e">
        <f>LOOKUP(AO$2,'Depreciation Schedules'!$A$3:$A$42,'Depreciation Schedules'!$C$3:$C$42)</f>
        <v>#N/A</v>
      </c>
      <c r="AP259" s="224" t="e">
        <f>LOOKUP(AP$2,'Depreciation Schedules'!$A$3:$A$42,'Depreciation Schedules'!$C$3:$C$42)</f>
        <v>#N/A</v>
      </c>
    </row>
    <row r="260" spans="1:42" x14ac:dyDescent="0.2">
      <c r="A260" s="33" t="str">
        <f t="shared" si="112"/>
        <v>5-yr SL</v>
      </c>
      <c r="B260" s="223">
        <f t="array" ref="B260">SUM(IF(ISNUMBER(C260:AP260),C260:AP260))</f>
        <v>0</v>
      </c>
      <c r="C260" s="224" t="e">
        <f>LOOKUP(C$2,'Depreciation Schedules'!$A$3:$A$42,'Depreciation Schedules'!$D$3:$D$42)</f>
        <v>#N/A</v>
      </c>
      <c r="D260" s="224" t="e">
        <f>LOOKUP(D$2,'Depreciation Schedules'!$A$3:$A$42,'Depreciation Schedules'!$D$3:$D$42)</f>
        <v>#N/A</v>
      </c>
      <c r="E260" s="224" t="e">
        <f>LOOKUP(E$2,'Depreciation Schedules'!$A$3:$A$42,'Depreciation Schedules'!$D$3:$D$42)</f>
        <v>#N/A</v>
      </c>
      <c r="F260" s="224" t="e">
        <f>LOOKUP(F$2,'Depreciation Schedules'!$A$3:$A$42,'Depreciation Schedules'!$D$3:$D$42)</f>
        <v>#N/A</v>
      </c>
      <c r="G260" s="224" t="e">
        <f>LOOKUP(G$2,'Depreciation Schedules'!$A$3:$A$42,'Depreciation Schedules'!$D$3:$D$42)</f>
        <v>#N/A</v>
      </c>
      <c r="H260" s="224" t="e">
        <f>LOOKUP(H$2,'Depreciation Schedules'!$A$3:$A$42,'Depreciation Schedules'!$D$3:$D$42)</f>
        <v>#N/A</v>
      </c>
      <c r="I260" s="224" t="e">
        <f>LOOKUP(I$2,'Depreciation Schedules'!$A$3:$A$42,'Depreciation Schedules'!$D$3:$D$42)</f>
        <v>#N/A</v>
      </c>
      <c r="J260" s="224" t="e">
        <f>LOOKUP(J$2,'Depreciation Schedules'!$A$3:$A$42,'Depreciation Schedules'!$D$3:$D$42)</f>
        <v>#N/A</v>
      </c>
      <c r="K260" s="224" t="e">
        <f>LOOKUP(K$2,'Depreciation Schedules'!$A$3:$A$42,'Depreciation Schedules'!$D$3:$D$42)</f>
        <v>#N/A</v>
      </c>
      <c r="L260" s="224" t="e">
        <f>LOOKUP(L$2,'Depreciation Schedules'!$A$3:$A$42,'Depreciation Schedules'!$D$3:$D$42)</f>
        <v>#N/A</v>
      </c>
      <c r="M260" s="224" t="e">
        <f>LOOKUP(M$2,'Depreciation Schedules'!$A$3:$A$42,'Depreciation Schedules'!$D$3:$D$42)</f>
        <v>#N/A</v>
      </c>
      <c r="N260" s="224" t="e">
        <f>LOOKUP(N$2,'Depreciation Schedules'!$A$3:$A$42,'Depreciation Schedules'!$D$3:$D$42)</f>
        <v>#N/A</v>
      </c>
      <c r="O260" s="224" t="e">
        <f>LOOKUP(O$2,'Depreciation Schedules'!$A$3:$A$42,'Depreciation Schedules'!$D$3:$D$42)</f>
        <v>#N/A</v>
      </c>
      <c r="P260" s="224" t="e">
        <f>LOOKUP(P$2,'Depreciation Schedules'!$A$3:$A$42,'Depreciation Schedules'!$D$3:$D$42)</f>
        <v>#N/A</v>
      </c>
      <c r="Q260" s="224" t="e">
        <f>LOOKUP(Q$2,'Depreciation Schedules'!$A$3:$A$42,'Depreciation Schedules'!$D$3:$D$42)</f>
        <v>#N/A</v>
      </c>
      <c r="R260" s="224" t="e">
        <f>LOOKUP(R$2,'Depreciation Schedules'!$A$3:$A$42,'Depreciation Schedules'!$D$3:$D$42)</f>
        <v>#N/A</v>
      </c>
      <c r="S260" s="224" t="e">
        <f>LOOKUP(S$2,'Depreciation Schedules'!$A$3:$A$42,'Depreciation Schedules'!$D$3:$D$42)</f>
        <v>#N/A</v>
      </c>
      <c r="T260" s="224" t="e">
        <f>LOOKUP(T$2,'Depreciation Schedules'!$A$3:$A$42,'Depreciation Schedules'!$D$3:$D$42)</f>
        <v>#N/A</v>
      </c>
      <c r="U260" s="224" t="e">
        <f>LOOKUP(U$2,'Depreciation Schedules'!$A$3:$A$42,'Depreciation Schedules'!$D$3:$D$42)</f>
        <v>#N/A</v>
      </c>
      <c r="V260" s="224" t="e">
        <f>LOOKUP(V$2,'Depreciation Schedules'!$A$3:$A$42,'Depreciation Schedules'!$D$3:$D$42)</f>
        <v>#N/A</v>
      </c>
      <c r="W260" s="224" t="e">
        <f>LOOKUP(W$2,'Depreciation Schedules'!$A$3:$A$42,'Depreciation Schedules'!$D$3:$D$42)</f>
        <v>#N/A</v>
      </c>
      <c r="X260" s="224" t="e">
        <f>LOOKUP(X$2,'Depreciation Schedules'!$A$3:$A$42,'Depreciation Schedules'!$D$3:$D$42)</f>
        <v>#N/A</v>
      </c>
      <c r="Y260" s="224" t="e">
        <f>LOOKUP(Y$2,'Depreciation Schedules'!$A$3:$A$42,'Depreciation Schedules'!$D$3:$D$42)</f>
        <v>#N/A</v>
      </c>
      <c r="Z260" s="224" t="e">
        <f>LOOKUP(Z$2,'Depreciation Schedules'!$A$3:$A$42,'Depreciation Schedules'!$D$3:$D$42)</f>
        <v>#N/A</v>
      </c>
      <c r="AA260" s="224" t="e">
        <f>LOOKUP(AA$2,'Depreciation Schedules'!$A$3:$A$42,'Depreciation Schedules'!$D$3:$D$42)</f>
        <v>#N/A</v>
      </c>
      <c r="AB260" s="224" t="e">
        <f>LOOKUP(AB$2,'Depreciation Schedules'!$A$3:$A$42,'Depreciation Schedules'!$D$3:$D$42)</f>
        <v>#N/A</v>
      </c>
      <c r="AC260" s="224" t="e">
        <f>LOOKUP(AC$2,'Depreciation Schedules'!$A$3:$A$42,'Depreciation Schedules'!$D$3:$D$42)</f>
        <v>#N/A</v>
      </c>
      <c r="AD260" s="224" t="e">
        <f>LOOKUP(AD$2,'Depreciation Schedules'!$A$3:$A$42,'Depreciation Schedules'!$D$3:$D$42)</f>
        <v>#N/A</v>
      </c>
      <c r="AE260" s="224" t="e">
        <f>LOOKUP(AE$2,'Depreciation Schedules'!$A$3:$A$42,'Depreciation Schedules'!$D$3:$D$42)</f>
        <v>#N/A</v>
      </c>
      <c r="AF260" s="224" t="e">
        <f>LOOKUP(AF$2,'Depreciation Schedules'!$A$3:$A$42,'Depreciation Schedules'!$D$3:$D$42)</f>
        <v>#N/A</v>
      </c>
      <c r="AG260" s="224" t="e">
        <f>LOOKUP(AG$2,'Depreciation Schedules'!$A$3:$A$42,'Depreciation Schedules'!$D$3:$D$42)</f>
        <v>#N/A</v>
      </c>
      <c r="AH260" s="224" t="e">
        <f>LOOKUP(AH$2,'Depreciation Schedules'!$A$3:$A$42,'Depreciation Schedules'!$D$3:$D$42)</f>
        <v>#N/A</v>
      </c>
      <c r="AI260" s="224" t="e">
        <f>LOOKUP(AI$2,'Depreciation Schedules'!$A$3:$A$42,'Depreciation Schedules'!$D$3:$D$42)</f>
        <v>#N/A</v>
      </c>
      <c r="AJ260" s="224" t="e">
        <f>LOOKUP(AJ$2,'Depreciation Schedules'!$A$3:$A$42,'Depreciation Schedules'!$D$3:$D$42)</f>
        <v>#N/A</v>
      </c>
      <c r="AK260" s="224" t="e">
        <f>LOOKUP(AK$2,'Depreciation Schedules'!$A$3:$A$42,'Depreciation Schedules'!$D$3:$D$42)</f>
        <v>#N/A</v>
      </c>
      <c r="AL260" s="224" t="e">
        <f>LOOKUP(AL$2,'Depreciation Schedules'!$A$3:$A$42,'Depreciation Schedules'!$D$3:$D$42)</f>
        <v>#N/A</v>
      </c>
      <c r="AM260" s="224" t="e">
        <f>LOOKUP(AM$2,'Depreciation Schedules'!$A$3:$A$42,'Depreciation Schedules'!$D$3:$D$42)</f>
        <v>#N/A</v>
      </c>
      <c r="AN260" s="224" t="e">
        <f>LOOKUP(AN$2,'Depreciation Schedules'!$A$3:$A$42,'Depreciation Schedules'!$D$3:$D$42)</f>
        <v>#N/A</v>
      </c>
      <c r="AO260" s="224" t="e">
        <f>LOOKUP(AO$2,'Depreciation Schedules'!$A$3:$A$42,'Depreciation Schedules'!$D$3:$D$42)</f>
        <v>#N/A</v>
      </c>
      <c r="AP260" s="224" t="e">
        <f>LOOKUP(AP$2,'Depreciation Schedules'!$A$3:$A$42,'Depreciation Schedules'!$D$3:$D$42)</f>
        <v>#N/A</v>
      </c>
    </row>
    <row r="261" spans="1:42" x14ac:dyDescent="0.2">
      <c r="A261" s="33" t="str">
        <f t="shared" si="112"/>
        <v>15-yr SL</v>
      </c>
      <c r="B261" s="223">
        <f t="array" ref="B261">SUM(IF(ISNUMBER(C261:AP261),C261:AP261))</f>
        <v>0</v>
      </c>
      <c r="C261" s="224" t="e">
        <f>LOOKUP(C$2,'Depreciation Schedules'!$A$3:$A$42,'Depreciation Schedules'!$E$3:$E$42)</f>
        <v>#N/A</v>
      </c>
      <c r="D261" s="224" t="e">
        <f>LOOKUP(D$2,'Depreciation Schedules'!$A$3:$A$42,'Depreciation Schedules'!$E$3:$E$42)</f>
        <v>#N/A</v>
      </c>
      <c r="E261" s="224" t="e">
        <f>LOOKUP(E$2,'Depreciation Schedules'!$A$3:$A$42,'Depreciation Schedules'!$E$3:$E$42)</f>
        <v>#N/A</v>
      </c>
      <c r="F261" s="224" t="e">
        <f>LOOKUP(F$2,'Depreciation Schedules'!$A$3:$A$42,'Depreciation Schedules'!$E$3:$E$42)</f>
        <v>#N/A</v>
      </c>
      <c r="G261" s="224" t="e">
        <f>LOOKUP(G$2,'Depreciation Schedules'!$A$3:$A$42,'Depreciation Schedules'!$E$3:$E$42)</f>
        <v>#N/A</v>
      </c>
      <c r="H261" s="224" t="e">
        <f>LOOKUP(H$2,'Depreciation Schedules'!$A$3:$A$42,'Depreciation Schedules'!$E$3:$E$42)</f>
        <v>#N/A</v>
      </c>
      <c r="I261" s="224" t="e">
        <f>LOOKUP(I$2,'Depreciation Schedules'!$A$3:$A$42,'Depreciation Schedules'!$E$3:$E$42)</f>
        <v>#N/A</v>
      </c>
      <c r="J261" s="224" t="e">
        <f>LOOKUP(J$2,'Depreciation Schedules'!$A$3:$A$42,'Depreciation Schedules'!$E$3:$E$42)</f>
        <v>#N/A</v>
      </c>
      <c r="K261" s="224" t="e">
        <f>LOOKUP(K$2,'Depreciation Schedules'!$A$3:$A$42,'Depreciation Schedules'!$E$3:$E$42)</f>
        <v>#N/A</v>
      </c>
      <c r="L261" s="224" t="e">
        <f>LOOKUP(L$2,'Depreciation Schedules'!$A$3:$A$42,'Depreciation Schedules'!$E$3:$E$42)</f>
        <v>#N/A</v>
      </c>
      <c r="M261" s="224" t="e">
        <f>LOOKUP(M$2,'Depreciation Schedules'!$A$3:$A$42,'Depreciation Schedules'!$E$3:$E$42)</f>
        <v>#N/A</v>
      </c>
      <c r="N261" s="224" t="e">
        <f>LOOKUP(N$2,'Depreciation Schedules'!$A$3:$A$42,'Depreciation Schedules'!$E$3:$E$42)</f>
        <v>#N/A</v>
      </c>
      <c r="O261" s="224" t="e">
        <f>LOOKUP(O$2,'Depreciation Schedules'!$A$3:$A$42,'Depreciation Schedules'!$E$3:$E$42)</f>
        <v>#N/A</v>
      </c>
      <c r="P261" s="224" t="e">
        <f>LOOKUP(P$2,'Depreciation Schedules'!$A$3:$A$42,'Depreciation Schedules'!$E$3:$E$42)</f>
        <v>#N/A</v>
      </c>
      <c r="Q261" s="224" t="e">
        <f>LOOKUP(Q$2,'Depreciation Schedules'!$A$3:$A$42,'Depreciation Schedules'!$E$3:$E$42)</f>
        <v>#N/A</v>
      </c>
      <c r="R261" s="224" t="e">
        <f>LOOKUP(R$2,'Depreciation Schedules'!$A$3:$A$42,'Depreciation Schedules'!$E$3:$E$42)</f>
        <v>#N/A</v>
      </c>
      <c r="S261" s="224" t="e">
        <f>LOOKUP(S$2,'Depreciation Schedules'!$A$3:$A$42,'Depreciation Schedules'!$E$3:$E$42)</f>
        <v>#N/A</v>
      </c>
      <c r="T261" s="224" t="e">
        <f>LOOKUP(T$2,'Depreciation Schedules'!$A$3:$A$42,'Depreciation Schedules'!$E$3:$E$42)</f>
        <v>#N/A</v>
      </c>
      <c r="U261" s="224" t="e">
        <f>LOOKUP(U$2,'Depreciation Schedules'!$A$3:$A$42,'Depreciation Schedules'!$E$3:$E$42)</f>
        <v>#N/A</v>
      </c>
      <c r="V261" s="224" t="e">
        <f>LOOKUP(V$2,'Depreciation Schedules'!$A$3:$A$42,'Depreciation Schedules'!$E$3:$E$42)</f>
        <v>#N/A</v>
      </c>
      <c r="W261" s="224" t="e">
        <f>LOOKUP(W$2,'Depreciation Schedules'!$A$3:$A$42,'Depreciation Schedules'!$E$3:$E$42)</f>
        <v>#N/A</v>
      </c>
      <c r="X261" s="224" t="e">
        <f>LOOKUP(X$2,'Depreciation Schedules'!$A$3:$A$42,'Depreciation Schedules'!$E$3:$E$42)</f>
        <v>#N/A</v>
      </c>
      <c r="Y261" s="224" t="e">
        <f>LOOKUP(Y$2,'Depreciation Schedules'!$A$3:$A$42,'Depreciation Schedules'!$E$3:$E$42)</f>
        <v>#N/A</v>
      </c>
      <c r="Z261" s="224" t="e">
        <f>LOOKUP(Z$2,'Depreciation Schedules'!$A$3:$A$42,'Depreciation Schedules'!$E$3:$E$42)</f>
        <v>#N/A</v>
      </c>
      <c r="AA261" s="224" t="e">
        <f>LOOKUP(AA$2,'Depreciation Schedules'!$A$3:$A$42,'Depreciation Schedules'!$E$3:$E$42)</f>
        <v>#N/A</v>
      </c>
      <c r="AB261" s="224" t="e">
        <f>LOOKUP(AB$2,'Depreciation Schedules'!$A$3:$A$42,'Depreciation Schedules'!$E$3:$E$42)</f>
        <v>#N/A</v>
      </c>
      <c r="AC261" s="224" t="e">
        <f>LOOKUP(AC$2,'Depreciation Schedules'!$A$3:$A$42,'Depreciation Schedules'!$E$3:$E$42)</f>
        <v>#N/A</v>
      </c>
      <c r="AD261" s="224" t="e">
        <f>LOOKUP(AD$2,'Depreciation Schedules'!$A$3:$A$42,'Depreciation Schedules'!$E$3:$E$42)</f>
        <v>#N/A</v>
      </c>
      <c r="AE261" s="224" t="e">
        <f>LOOKUP(AE$2,'Depreciation Schedules'!$A$3:$A$42,'Depreciation Schedules'!$E$3:$E$42)</f>
        <v>#N/A</v>
      </c>
      <c r="AF261" s="224" t="e">
        <f>LOOKUP(AF$2,'Depreciation Schedules'!$A$3:$A$42,'Depreciation Schedules'!$E$3:$E$42)</f>
        <v>#N/A</v>
      </c>
      <c r="AG261" s="224" t="e">
        <f>LOOKUP(AG$2,'Depreciation Schedules'!$A$3:$A$42,'Depreciation Schedules'!$E$3:$E$42)</f>
        <v>#N/A</v>
      </c>
      <c r="AH261" s="224" t="e">
        <f>LOOKUP(AH$2,'Depreciation Schedules'!$A$3:$A$42,'Depreciation Schedules'!$E$3:$E$42)</f>
        <v>#N/A</v>
      </c>
      <c r="AI261" s="224" t="e">
        <f>LOOKUP(AI$2,'Depreciation Schedules'!$A$3:$A$42,'Depreciation Schedules'!$E$3:$E$42)</f>
        <v>#N/A</v>
      </c>
      <c r="AJ261" s="224" t="e">
        <f>LOOKUP(AJ$2,'Depreciation Schedules'!$A$3:$A$42,'Depreciation Schedules'!$E$3:$E$42)</f>
        <v>#N/A</v>
      </c>
      <c r="AK261" s="224" t="e">
        <f>LOOKUP(AK$2,'Depreciation Schedules'!$A$3:$A$42,'Depreciation Schedules'!$E$3:$E$42)</f>
        <v>#N/A</v>
      </c>
      <c r="AL261" s="224" t="e">
        <f>LOOKUP(AL$2,'Depreciation Schedules'!$A$3:$A$42,'Depreciation Schedules'!$E$3:$E$42)</f>
        <v>#N/A</v>
      </c>
      <c r="AM261" s="224" t="e">
        <f>LOOKUP(AM$2,'Depreciation Schedules'!$A$3:$A$42,'Depreciation Schedules'!$E$3:$E$42)</f>
        <v>#N/A</v>
      </c>
      <c r="AN261" s="224" t="e">
        <f>LOOKUP(AN$2,'Depreciation Schedules'!$A$3:$A$42,'Depreciation Schedules'!$E$3:$E$42)</f>
        <v>#N/A</v>
      </c>
      <c r="AO261" s="224" t="e">
        <f>LOOKUP(AO$2,'Depreciation Schedules'!$A$3:$A$42,'Depreciation Schedules'!$E$3:$E$42)</f>
        <v>#N/A</v>
      </c>
      <c r="AP261" s="224" t="e">
        <f>LOOKUP(AP$2,'Depreciation Schedules'!$A$3:$A$42,'Depreciation Schedules'!$E$3:$E$42)</f>
        <v>#N/A</v>
      </c>
    </row>
    <row r="262" spans="1:42" x14ac:dyDescent="0.2">
      <c r="A262" s="33" t="str">
        <f t="shared" si="112"/>
        <v>20-yr SL</v>
      </c>
      <c r="B262" s="223">
        <f t="array" ref="B262">SUM(IF(ISNUMBER(C262:AP262),C262:AP262))</f>
        <v>0</v>
      </c>
      <c r="C262" s="224" t="e">
        <f>LOOKUP(C$2,'Depreciation Schedules'!$A$3:$A$42,'Depreciation Schedules'!$F$3:$F$42)</f>
        <v>#N/A</v>
      </c>
      <c r="D262" s="224" t="e">
        <f>LOOKUP(D$2,'Depreciation Schedules'!$A$3:$A$42,'Depreciation Schedules'!$F$3:$F$42)</f>
        <v>#N/A</v>
      </c>
      <c r="E262" s="224" t="e">
        <f>LOOKUP(E$2,'Depreciation Schedules'!$A$3:$A$42,'Depreciation Schedules'!$F$3:$F$42)</f>
        <v>#N/A</v>
      </c>
      <c r="F262" s="224" t="e">
        <f>LOOKUP(F$2,'Depreciation Schedules'!$A$3:$A$42,'Depreciation Schedules'!$F$3:$F$42)</f>
        <v>#N/A</v>
      </c>
      <c r="G262" s="224" t="e">
        <f>LOOKUP(G$2,'Depreciation Schedules'!$A$3:$A$42,'Depreciation Schedules'!$F$3:$F$42)</f>
        <v>#N/A</v>
      </c>
      <c r="H262" s="224" t="e">
        <f>LOOKUP(H$2,'Depreciation Schedules'!$A$3:$A$42,'Depreciation Schedules'!$F$3:$F$42)</f>
        <v>#N/A</v>
      </c>
      <c r="I262" s="224" t="e">
        <f>LOOKUP(I$2,'Depreciation Schedules'!$A$3:$A$42,'Depreciation Schedules'!$F$3:$F$42)</f>
        <v>#N/A</v>
      </c>
      <c r="J262" s="224" t="e">
        <f>LOOKUP(J$2,'Depreciation Schedules'!$A$3:$A$42,'Depreciation Schedules'!$F$3:$F$42)</f>
        <v>#N/A</v>
      </c>
      <c r="K262" s="224" t="e">
        <f>LOOKUP(K$2,'Depreciation Schedules'!$A$3:$A$42,'Depreciation Schedules'!$F$3:$F$42)</f>
        <v>#N/A</v>
      </c>
      <c r="L262" s="224" t="e">
        <f>LOOKUP(L$2,'Depreciation Schedules'!$A$3:$A$42,'Depreciation Schedules'!$F$3:$F$42)</f>
        <v>#N/A</v>
      </c>
      <c r="M262" s="224" t="e">
        <f>LOOKUP(M$2,'Depreciation Schedules'!$A$3:$A$42,'Depreciation Schedules'!$F$3:$F$42)</f>
        <v>#N/A</v>
      </c>
      <c r="N262" s="224" t="e">
        <f>LOOKUP(N$2,'Depreciation Schedules'!$A$3:$A$42,'Depreciation Schedules'!$F$3:$F$42)</f>
        <v>#N/A</v>
      </c>
      <c r="O262" s="224" t="e">
        <f>LOOKUP(O$2,'Depreciation Schedules'!$A$3:$A$42,'Depreciation Schedules'!$F$3:$F$42)</f>
        <v>#N/A</v>
      </c>
      <c r="P262" s="224" t="e">
        <f>LOOKUP(P$2,'Depreciation Schedules'!$A$3:$A$42,'Depreciation Schedules'!$F$3:$F$42)</f>
        <v>#N/A</v>
      </c>
      <c r="Q262" s="224" t="e">
        <f>LOOKUP(Q$2,'Depreciation Schedules'!$A$3:$A$42,'Depreciation Schedules'!$F$3:$F$42)</f>
        <v>#N/A</v>
      </c>
      <c r="R262" s="224" t="e">
        <f>LOOKUP(R$2,'Depreciation Schedules'!$A$3:$A$42,'Depreciation Schedules'!$F$3:$F$42)</f>
        <v>#N/A</v>
      </c>
      <c r="S262" s="224" t="e">
        <f>LOOKUP(S$2,'Depreciation Schedules'!$A$3:$A$42,'Depreciation Schedules'!$F$3:$F$42)</f>
        <v>#N/A</v>
      </c>
      <c r="T262" s="224" t="e">
        <f>LOOKUP(T$2,'Depreciation Schedules'!$A$3:$A$42,'Depreciation Schedules'!$F$3:$F$42)</f>
        <v>#N/A</v>
      </c>
      <c r="U262" s="224" t="e">
        <f>LOOKUP(U$2,'Depreciation Schedules'!$A$3:$A$42,'Depreciation Schedules'!$F$3:$F$42)</f>
        <v>#N/A</v>
      </c>
      <c r="V262" s="224" t="e">
        <f>LOOKUP(V$2,'Depreciation Schedules'!$A$3:$A$42,'Depreciation Schedules'!$F$3:$F$42)</f>
        <v>#N/A</v>
      </c>
      <c r="W262" s="224" t="e">
        <f>LOOKUP(W$2,'Depreciation Schedules'!$A$3:$A$42,'Depreciation Schedules'!$F$3:$F$42)</f>
        <v>#N/A</v>
      </c>
      <c r="X262" s="224" t="e">
        <f>LOOKUP(X$2,'Depreciation Schedules'!$A$3:$A$42,'Depreciation Schedules'!$F$3:$F$42)</f>
        <v>#N/A</v>
      </c>
      <c r="Y262" s="224" t="e">
        <f>LOOKUP(Y$2,'Depreciation Schedules'!$A$3:$A$42,'Depreciation Schedules'!$F$3:$F$42)</f>
        <v>#N/A</v>
      </c>
      <c r="Z262" s="224" t="e">
        <f>LOOKUP(Z$2,'Depreciation Schedules'!$A$3:$A$42,'Depreciation Schedules'!$F$3:$F$42)</f>
        <v>#N/A</v>
      </c>
      <c r="AA262" s="224" t="e">
        <f>LOOKUP(AA$2,'Depreciation Schedules'!$A$3:$A$42,'Depreciation Schedules'!$F$3:$F$42)</f>
        <v>#N/A</v>
      </c>
      <c r="AB262" s="224" t="e">
        <f>LOOKUP(AB$2,'Depreciation Schedules'!$A$3:$A$42,'Depreciation Schedules'!$F$3:$F$42)</f>
        <v>#N/A</v>
      </c>
      <c r="AC262" s="224" t="e">
        <f>LOOKUP(AC$2,'Depreciation Schedules'!$A$3:$A$42,'Depreciation Schedules'!$F$3:$F$42)</f>
        <v>#N/A</v>
      </c>
      <c r="AD262" s="224" t="e">
        <f>LOOKUP(AD$2,'Depreciation Schedules'!$A$3:$A$42,'Depreciation Schedules'!$F$3:$F$42)</f>
        <v>#N/A</v>
      </c>
      <c r="AE262" s="224" t="e">
        <f>LOOKUP(AE$2,'Depreciation Schedules'!$A$3:$A$42,'Depreciation Schedules'!$F$3:$F$42)</f>
        <v>#N/A</v>
      </c>
      <c r="AF262" s="224" t="e">
        <f>LOOKUP(AF$2,'Depreciation Schedules'!$A$3:$A$42,'Depreciation Schedules'!$F$3:$F$42)</f>
        <v>#N/A</v>
      </c>
      <c r="AG262" s="224" t="e">
        <f>LOOKUP(AG$2,'Depreciation Schedules'!$A$3:$A$42,'Depreciation Schedules'!$F$3:$F$42)</f>
        <v>#N/A</v>
      </c>
      <c r="AH262" s="224" t="e">
        <f>LOOKUP(AH$2,'Depreciation Schedules'!$A$3:$A$42,'Depreciation Schedules'!$F$3:$F$42)</f>
        <v>#N/A</v>
      </c>
      <c r="AI262" s="224" t="e">
        <f>LOOKUP(AI$2,'Depreciation Schedules'!$A$3:$A$42,'Depreciation Schedules'!$F$3:$F$42)</f>
        <v>#N/A</v>
      </c>
      <c r="AJ262" s="224" t="e">
        <f>LOOKUP(AJ$2,'Depreciation Schedules'!$A$3:$A$42,'Depreciation Schedules'!$F$3:$F$42)</f>
        <v>#N/A</v>
      </c>
      <c r="AK262" s="224" t="e">
        <f>LOOKUP(AK$2,'Depreciation Schedules'!$A$3:$A$42,'Depreciation Schedules'!$F$3:$F$42)</f>
        <v>#N/A</v>
      </c>
      <c r="AL262" s="224" t="e">
        <f>LOOKUP(AL$2,'Depreciation Schedules'!$A$3:$A$42,'Depreciation Schedules'!$F$3:$F$42)</f>
        <v>#N/A</v>
      </c>
      <c r="AM262" s="224" t="e">
        <f>LOOKUP(AM$2,'Depreciation Schedules'!$A$3:$A$42,'Depreciation Schedules'!$F$3:$F$42)</f>
        <v>#N/A</v>
      </c>
      <c r="AN262" s="224" t="e">
        <f>LOOKUP(AN$2,'Depreciation Schedules'!$A$3:$A$42,'Depreciation Schedules'!$F$3:$F$42)</f>
        <v>#N/A</v>
      </c>
      <c r="AO262" s="224" t="e">
        <f>LOOKUP(AO$2,'Depreciation Schedules'!$A$3:$A$42,'Depreciation Schedules'!$F$3:$F$42)</f>
        <v>#N/A</v>
      </c>
      <c r="AP262" s="224" t="e">
        <f>LOOKUP(AP$2,'Depreciation Schedules'!$A$3:$A$42,'Depreciation Schedules'!$F$3:$F$42)</f>
        <v>#N/A</v>
      </c>
    </row>
    <row r="263" spans="1:42" x14ac:dyDescent="0.2">
      <c r="A263" s="33" t="str">
        <f t="shared" si="112"/>
        <v>39-yr SL</v>
      </c>
      <c r="B263" s="227">
        <f t="array" ref="B263">SUM(IF(ISNUMBER(C263:AP263),C263:AP263))</f>
        <v>0</v>
      </c>
      <c r="C263" s="224" t="e">
        <f>LOOKUP(C$2,'Depreciation Schedules'!$A$3:$A$42,'Depreciation Schedules'!$G$3:$G$42)</f>
        <v>#N/A</v>
      </c>
      <c r="D263" s="224" t="e">
        <f>LOOKUP(D$2,'Depreciation Schedules'!$A$3:$A$42,'Depreciation Schedules'!$G$3:$G$42)</f>
        <v>#N/A</v>
      </c>
      <c r="E263" s="224" t="e">
        <f>LOOKUP(E$2,'Depreciation Schedules'!$A$3:$A$42,'Depreciation Schedules'!$G$3:$G$42)</f>
        <v>#N/A</v>
      </c>
      <c r="F263" s="224" t="e">
        <f>LOOKUP(F$2,'Depreciation Schedules'!$A$3:$A$42,'Depreciation Schedules'!$G$3:$G$42)</f>
        <v>#N/A</v>
      </c>
      <c r="G263" s="224" t="e">
        <f>LOOKUP(G$2,'Depreciation Schedules'!$A$3:$A$42,'Depreciation Schedules'!$G$3:$G$42)</f>
        <v>#N/A</v>
      </c>
      <c r="H263" s="224" t="e">
        <f>LOOKUP(H$2,'Depreciation Schedules'!$A$3:$A$42,'Depreciation Schedules'!$G$3:$G$42)</f>
        <v>#N/A</v>
      </c>
      <c r="I263" s="224" t="e">
        <f>LOOKUP(I$2,'Depreciation Schedules'!$A$3:$A$42,'Depreciation Schedules'!$G$3:$G$42)</f>
        <v>#N/A</v>
      </c>
      <c r="J263" s="224" t="e">
        <f>LOOKUP(J$2,'Depreciation Schedules'!$A$3:$A$42,'Depreciation Schedules'!$G$3:$G$42)</f>
        <v>#N/A</v>
      </c>
      <c r="K263" s="224" t="e">
        <f>LOOKUP(K$2,'Depreciation Schedules'!$A$3:$A$42,'Depreciation Schedules'!$G$3:$G$42)</f>
        <v>#N/A</v>
      </c>
      <c r="L263" s="224" t="e">
        <f>LOOKUP(L$2,'Depreciation Schedules'!$A$3:$A$42,'Depreciation Schedules'!$G$3:$G$42)</f>
        <v>#N/A</v>
      </c>
      <c r="M263" s="224" t="e">
        <f>LOOKUP(M$2,'Depreciation Schedules'!$A$3:$A$42,'Depreciation Schedules'!$G$3:$G$42)</f>
        <v>#N/A</v>
      </c>
      <c r="N263" s="224" t="e">
        <f>LOOKUP(N$2,'Depreciation Schedules'!$A$3:$A$42,'Depreciation Schedules'!$G$3:$G$42)</f>
        <v>#N/A</v>
      </c>
      <c r="O263" s="224" t="e">
        <f>LOOKUP(O$2,'Depreciation Schedules'!$A$3:$A$42,'Depreciation Schedules'!$G$3:$G$42)</f>
        <v>#N/A</v>
      </c>
      <c r="P263" s="224" t="e">
        <f>LOOKUP(P$2,'Depreciation Schedules'!$A$3:$A$42,'Depreciation Schedules'!$G$3:$G$42)</f>
        <v>#N/A</v>
      </c>
      <c r="Q263" s="224" t="e">
        <f>LOOKUP(Q$2,'Depreciation Schedules'!$A$3:$A$42,'Depreciation Schedules'!$G$3:$G$42)</f>
        <v>#N/A</v>
      </c>
      <c r="R263" s="224" t="e">
        <f>LOOKUP(R$2,'Depreciation Schedules'!$A$3:$A$42,'Depreciation Schedules'!$G$3:$G$42)</f>
        <v>#N/A</v>
      </c>
      <c r="S263" s="224" t="e">
        <f>LOOKUP(S$2,'Depreciation Schedules'!$A$3:$A$42,'Depreciation Schedules'!$G$3:$G$42)</f>
        <v>#N/A</v>
      </c>
      <c r="T263" s="224" t="e">
        <f>LOOKUP(T$2,'Depreciation Schedules'!$A$3:$A$42,'Depreciation Schedules'!$G$3:$G$42)</f>
        <v>#N/A</v>
      </c>
      <c r="U263" s="224" t="e">
        <f>LOOKUP(U$2,'Depreciation Schedules'!$A$3:$A$42,'Depreciation Schedules'!$G$3:$G$42)</f>
        <v>#N/A</v>
      </c>
      <c r="V263" s="224" t="e">
        <f>LOOKUP(V$2,'Depreciation Schedules'!$A$3:$A$42,'Depreciation Schedules'!$G$3:$G$42)</f>
        <v>#N/A</v>
      </c>
      <c r="W263" s="224" t="e">
        <f>LOOKUP(W$2,'Depreciation Schedules'!$A$3:$A$42,'Depreciation Schedules'!$G$3:$G$42)</f>
        <v>#N/A</v>
      </c>
      <c r="X263" s="224" t="e">
        <f>LOOKUP(X$2,'Depreciation Schedules'!$A$3:$A$42,'Depreciation Schedules'!$G$3:$G$42)</f>
        <v>#N/A</v>
      </c>
      <c r="Y263" s="224" t="e">
        <f>LOOKUP(Y$2,'Depreciation Schedules'!$A$3:$A$42,'Depreciation Schedules'!$G$3:$G$42)</f>
        <v>#N/A</v>
      </c>
      <c r="Z263" s="224" t="e">
        <f>LOOKUP(Z$2,'Depreciation Schedules'!$A$3:$A$42,'Depreciation Schedules'!$G$3:$G$42)</f>
        <v>#N/A</v>
      </c>
      <c r="AA263" s="224" t="e">
        <f>LOOKUP(AA$2,'Depreciation Schedules'!$A$3:$A$42,'Depreciation Schedules'!$G$3:$G$42)</f>
        <v>#N/A</v>
      </c>
      <c r="AB263" s="224" t="e">
        <f>LOOKUP(AB$2,'Depreciation Schedules'!$A$3:$A$42,'Depreciation Schedules'!$G$3:$G$42)</f>
        <v>#N/A</v>
      </c>
      <c r="AC263" s="224" t="e">
        <f>LOOKUP(AC$2,'Depreciation Schedules'!$A$3:$A$42,'Depreciation Schedules'!$G$3:$G$42)</f>
        <v>#N/A</v>
      </c>
      <c r="AD263" s="224" t="e">
        <f>LOOKUP(AD$2,'Depreciation Schedules'!$A$3:$A$42,'Depreciation Schedules'!$G$3:$G$42)</f>
        <v>#N/A</v>
      </c>
      <c r="AE263" s="224" t="e">
        <f>LOOKUP(AE$2,'Depreciation Schedules'!$A$3:$A$42,'Depreciation Schedules'!$G$3:$G$42)</f>
        <v>#N/A</v>
      </c>
      <c r="AF263" s="224" t="e">
        <f>LOOKUP(AF$2,'Depreciation Schedules'!$A$3:$A$42,'Depreciation Schedules'!$G$3:$G$42)</f>
        <v>#N/A</v>
      </c>
      <c r="AG263" s="224" t="e">
        <f>LOOKUP(AG$2,'Depreciation Schedules'!$A$3:$A$42,'Depreciation Schedules'!$G$3:$G$42)</f>
        <v>#N/A</v>
      </c>
      <c r="AH263" s="224" t="e">
        <f>LOOKUP(AH$2,'Depreciation Schedules'!$A$3:$A$42,'Depreciation Schedules'!$G$3:$G$42)</f>
        <v>#N/A</v>
      </c>
      <c r="AI263" s="224" t="e">
        <f>LOOKUP(AI$2,'Depreciation Schedules'!$A$3:$A$42,'Depreciation Schedules'!$G$3:$G$42)</f>
        <v>#N/A</v>
      </c>
      <c r="AJ263" s="224" t="e">
        <f>LOOKUP(AJ$2,'Depreciation Schedules'!$A$3:$A$42,'Depreciation Schedules'!$G$3:$G$42)</f>
        <v>#N/A</v>
      </c>
      <c r="AK263" s="224" t="e">
        <f>LOOKUP(AK$2,'Depreciation Schedules'!$A$3:$A$42,'Depreciation Schedules'!$G$3:$G$42)</f>
        <v>#N/A</v>
      </c>
      <c r="AL263" s="224" t="e">
        <f>LOOKUP(AL$2,'Depreciation Schedules'!$A$3:$A$42,'Depreciation Schedules'!$G$3:$G$42)</f>
        <v>#N/A</v>
      </c>
      <c r="AM263" s="224" t="e">
        <f>LOOKUP(AM$2,'Depreciation Schedules'!$A$3:$A$42,'Depreciation Schedules'!$G$3:$G$42)</f>
        <v>#N/A</v>
      </c>
      <c r="AN263" s="224" t="e">
        <f>LOOKUP(AN$2,'Depreciation Schedules'!$A$3:$A$42,'Depreciation Schedules'!$G$3:$G$42)</f>
        <v>#N/A</v>
      </c>
      <c r="AO263" s="224" t="e">
        <f>LOOKUP(AO$2,'Depreciation Schedules'!$A$3:$A$42,'Depreciation Schedules'!$G$3:$G$42)</f>
        <v>#N/A</v>
      </c>
      <c r="AP263" s="224" t="e">
        <f>LOOKUP(AP$2,'Depreciation Schedules'!$A$3:$A$42,'Depreciation Schedules'!$G$3:$G$42)</f>
        <v>#N/A</v>
      </c>
    </row>
    <row r="264" spans="1:42" x14ac:dyDescent="0.2">
      <c r="A264" s="27" t="s">
        <v>3</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33" t="str">
        <f>A258</f>
        <v>5-yr MACRS</v>
      </c>
      <c r="B265" s="228">
        <f>SUM(IF(ISNUMBER(C265:AP265),C265:AP265))</f>
        <v>0</v>
      </c>
      <c r="C265" s="189" t="e">
        <f>C258/100*$Q226</f>
        <v>#N/A</v>
      </c>
      <c r="D265" s="189" t="e">
        <f t="shared" ref="D265:AP265" si="113">D258/100*$Q226</f>
        <v>#N/A</v>
      </c>
      <c r="E265" s="189" t="e">
        <f t="shared" si="113"/>
        <v>#N/A</v>
      </c>
      <c r="F265" s="189" t="e">
        <f t="shared" si="113"/>
        <v>#N/A</v>
      </c>
      <c r="G265" s="189" t="e">
        <f t="shared" si="113"/>
        <v>#N/A</v>
      </c>
      <c r="H265" s="189" t="e">
        <f t="shared" si="113"/>
        <v>#N/A</v>
      </c>
      <c r="I265" s="189" t="e">
        <f t="shared" si="113"/>
        <v>#N/A</v>
      </c>
      <c r="J265" s="189" t="e">
        <f t="shared" si="113"/>
        <v>#N/A</v>
      </c>
      <c r="K265" s="189" t="e">
        <f t="shared" si="113"/>
        <v>#N/A</v>
      </c>
      <c r="L265" s="189" t="e">
        <f t="shared" si="113"/>
        <v>#N/A</v>
      </c>
      <c r="M265" s="189" t="e">
        <f t="shared" si="113"/>
        <v>#N/A</v>
      </c>
      <c r="N265" s="189" t="e">
        <f t="shared" si="113"/>
        <v>#N/A</v>
      </c>
      <c r="O265" s="189" t="e">
        <f t="shared" si="113"/>
        <v>#N/A</v>
      </c>
      <c r="P265" s="189" t="e">
        <f t="shared" si="113"/>
        <v>#N/A</v>
      </c>
      <c r="Q265" s="189" t="e">
        <f t="shared" si="113"/>
        <v>#N/A</v>
      </c>
      <c r="R265" s="189" t="e">
        <f t="shared" si="113"/>
        <v>#N/A</v>
      </c>
      <c r="S265" s="189" t="e">
        <f t="shared" si="113"/>
        <v>#N/A</v>
      </c>
      <c r="T265" s="189" t="e">
        <f t="shared" si="113"/>
        <v>#N/A</v>
      </c>
      <c r="U265" s="189" t="e">
        <f t="shared" si="113"/>
        <v>#N/A</v>
      </c>
      <c r="V265" s="189" t="e">
        <f t="shared" si="113"/>
        <v>#N/A</v>
      </c>
      <c r="W265" s="189" t="e">
        <f t="shared" si="113"/>
        <v>#N/A</v>
      </c>
      <c r="X265" s="189" t="e">
        <f t="shared" si="113"/>
        <v>#N/A</v>
      </c>
      <c r="Y265" s="189" t="e">
        <f t="shared" si="113"/>
        <v>#N/A</v>
      </c>
      <c r="Z265" s="189" t="e">
        <f t="shared" si="113"/>
        <v>#N/A</v>
      </c>
      <c r="AA265" s="189" t="e">
        <f t="shared" si="113"/>
        <v>#N/A</v>
      </c>
      <c r="AB265" s="189" t="e">
        <f t="shared" si="113"/>
        <v>#N/A</v>
      </c>
      <c r="AC265" s="189" t="e">
        <f t="shared" si="113"/>
        <v>#N/A</v>
      </c>
      <c r="AD265" s="189" t="e">
        <f t="shared" si="113"/>
        <v>#N/A</v>
      </c>
      <c r="AE265" s="189" t="e">
        <f t="shared" si="113"/>
        <v>#N/A</v>
      </c>
      <c r="AF265" s="189" t="e">
        <f t="shared" si="113"/>
        <v>#N/A</v>
      </c>
      <c r="AG265" s="189" t="e">
        <f t="shared" si="113"/>
        <v>#N/A</v>
      </c>
      <c r="AH265" s="189" t="e">
        <f t="shared" si="113"/>
        <v>#N/A</v>
      </c>
      <c r="AI265" s="189" t="e">
        <f t="shared" si="113"/>
        <v>#N/A</v>
      </c>
      <c r="AJ265" s="189" t="e">
        <f t="shared" si="113"/>
        <v>#N/A</v>
      </c>
      <c r="AK265" s="189" t="e">
        <f t="shared" si="113"/>
        <v>#N/A</v>
      </c>
      <c r="AL265" s="189" t="e">
        <f t="shared" si="113"/>
        <v>#N/A</v>
      </c>
      <c r="AM265" s="189" t="e">
        <f t="shared" si="113"/>
        <v>#N/A</v>
      </c>
      <c r="AN265" s="189" t="e">
        <f t="shared" si="113"/>
        <v>#N/A</v>
      </c>
      <c r="AO265" s="189" t="e">
        <f t="shared" si="113"/>
        <v>#N/A</v>
      </c>
      <c r="AP265" s="189" t="e">
        <f t="shared" si="113"/>
        <v>#N/A</v>
      </c>
    </row>
    <row r="266" spans="1:42" x14ac:dyDescent="0.2">
      <c r="A266" s="33" t="str">
        <f t="shared" ref="A266:A270" si="114">A259</f>
        <v>15-yr MACRS</v>
      </c>
      <c r="B266" s="228">
        <f t="array" ref="B266">SUM(IF(ISNUMBER(C266:AP266),C266:AP266))</f>
        <v>0</v>
      </c>
      <c r="C266" s="189" t="e">
        <f t="shared" ref="C266:AP266" si="115">C259/100*$Q227</f>
        <v>#N/A</v>
      </c>
      <c r="D266" s="189" t="e">
        <f t="shared" si="115"/>
        <v>#N/A</v>
      </c>
      <c r="E266" s="189" t="e">
        <f t="shared" si="115"/>
        <v>#N/A</v>
      </c>
      <c r="F266" s="189" t="e">
        <f t="shared" si="115"/>
        <v>#N/A</v>
      </c>
      <c r="G266" s="189" t="e">
        <f t="shared" si="115"/>
        <v>#N/A</v>
      </c>
      <c r="H266" s="189" t="e">
        <f t="shared" si="115"/>
        <v>#N/A</v>
      </c>
      <c r="I266" s="189" t="e">
        <f t="shared" si="115"/>
        <v>#N/A</v>
      </c>
      <c r="J266" s="189" t="e">
        <f t="shared" si="115"/>
        <v>#N/A</v>
      </c>
      <c r="K266" s="189" t="e">
        <f t="shared" si="115"/>
        <v>#N/A</v>
      </c>
      <c r="L266" s="189" t="e">
        <f t="shared" si="115"/>
        <v>#N/A</v>
      </c>
      <c r="M266" s="189" t="e">
        <f t="shared" si="115"/>
        <v>#N/A</v>
      </c>
      <c r="N266" s="189" t="e">
        <f t="shared" si="115"/>
        <v>#N/A</v>
      </c>
      <c r="O266" s="189" t="e">
        <f t="shared" si="115"/>
        <v>#N/A</v>
      </c>
      <c r="P266" s="189" t="e">
        <f t="shared" si="115"/>
        <v>#N/A</v>
      </c>
      <c r="Q266" s="189" t="e">
        <f t="shared" si="115"/>
        <v>#N/A</v>
      </c>
      <c r="R266" s="189" t="e">
        <f t="shared" si="115"/>
        <v>#N/A</v>
      </c>
      <c r="S266" s="189" t="e">
        <f t="shared" si="115"/>
        <v>#N/A</v>
      </c>
      <c r="T266" s="189" t="e">
        <f t="shared" si="115"/>
        <v>#N/A</v>
      </c>
      <c r="U266" s="189" t="e">
        <f t="shared" si="115"/>
        <v>#N/A</v>
      </c>
      <c r="V266" s="189" t="e">
        <f t="shared" si="115"/>
        <v>#N/A</v>
      </c>
      <c r="W266" s="189" t="e">
        <f t="shared" si="115"/>
        <v>#N/A</v>
      </c>
      <c r="X266" s="189" t="e">
        <f t="shared" si="115"/>
        <v>#N/A</v>
      </c>
      <c r="Y266" s="189" t="e">
        <f t="shared" si="115"/>
        <v>#N/A</v>
      </c>
      <c r="Z266" s="189" t="e">
        <f t="shared" si="115"/>
        <v>#N/A</v>
      </c>
      <c r="AA266" s="189" t="e">
        <f t="shared" si="115"/>
        <v>#N/A</v>
      </c>
      <c r="AB266" s="189" t="e">
        <f t="shared" si="115"/>
        <v>#N/A</v>
      </c>
      <c r="AC266" s="189" t="e">
        <f t="shared" si="115"/>
        <v>#N/A</v>
      </c>
      <c r="AD266" s="189" t="e">
        <f t="shared" si="115"/>
        <v>#N/A</v>
      </c>
      <c r="AE266" s="189" t="e">
        <f t="shared" si="115"/>
        <v>#N/A</v>
      </c>
      <c r="AF266" s="189" t="e">
        <f t="shared" si="115"/>
        <v>#N/A</v>
      </c>
      <c r="AG266" s="189" t="e">
        <f t="shared" si="115"/>
        <v>#N/A</v>
      </c>
      <c r="AH266" s="189" t="e">
        <f t="shared" si="115"/>
        <v>#N/A</v>
      </c>
      <c r="AI266" s="189" t="e">
        <f t="shared" si="115"/>
        <v>#N/A</v>
      </c>
      <c r="AJ266" s="189" t="e">
        <f t="shared" si="115"/>
        <v>#N/A</v>
      </c>
      <c r="AK266" s="189" t="e">
        <f t="shared" si="115"/>
        <v>#N/A</v>
      </c>
      <c r="AL266" s="189" t="e">
        <f t="shared" si="115"/>
        <v>#N/A</v>
      </c>
      <c r="AM266" s="189" t="e">
        <f t="shared" si="115"/>
        <v>#N/A</v>
      </c>
      <c r="AN266" s="189" t="e">
        <f t="shared" si="115"/>
        <v>#N/A</v>
      </c>
      <c r="AO266" s="189" t="e">
        <f t="shared" si="115"/>
        <v>#N/A</v>
      </c>
      <c r="AP266" s="189" t="e">
        <f t="shared" si="115"/>
        <v>#N/A</v>
      </c>
    </row>
    <row r="267" spans="1:42" x14ac:dyDescent="0.2">
      <c r="A267" s="33" t="str">
        <f t="shared" si="114"/>
        <v>5-yr SL</v>
      </c>
      <c r="B267" s="228">
        <f t="array" ref="B267">SUM(IF(ISNUMBER(C267:AP267),C267:AP267))</f>
        <v>0</v>
      </c>
      <c r="C267" s="189" t="e">
        <f t="shared" ref="C267:AP267" si="116">C260/100*$Q228</f>
        <v>#N/A</v>
      </c>
      <c r="D267" s="189" t="e">
        <f t="shared" si="116"/>
        <v>#N/A</v>
      </c>
      <c r="E267" s="189" t="e">
        <f t="shared" si="116"/>
        <v>#N/A</v>
      </c>
      <c r="F267" s="189" t="e">
        <f t="shared" si="116"/>
        <v>#N/A</v>
      </c>
      <c r="G267" s="189" t="e">
        <f t="shared" si="116"/>
        <v>#N/A</v>
      </c>
      <c r="H267" s="189" t="e">
        <f t="shared" si="116"/>
        <v>#N/A</v>
      </c>
      <c r="I267" s="189" t="e">
        <f t="shared" si="116"/>
        <v>#N/A</v>
      </c>
      <c r="J267" s="189" t="e">
        <f t="shared" si="116"/>
        <v>#N/A</v>
      </c>
      <c r="K267" s="189" t="e">
        <f t="shared" si="116"/>
        <v>#N/A</v>
      </c>
      <c r="L267" s="189" t="e">
        <f t="shared" si="116"/>
        <v>#N/A</v>
      </c>
      <c r="M267" s="189" t="e">
        <f t="shared" si="116"/>
        <v>#N/A</v>
      </c>
      <c r="N267" s="189" t="e">
        <f t="shared" si="116"/>
        <v>#N/A</v>
      </c>
      <c r="O267" s="189" t="e">
        <f t="shared" si="116"/>
        <v>#N/A</v>
      </c>
      <c r="P267" s="189" t="e">
        <f t="shared" si="116"/>
        <v>#N/A</v>
      </c>
      <c r="Q267" s="189" t="e">
        <f t="shared" si="116"/>
        <v>#N/A</v>
      </c>
      <c r="R267" s="189" t="e">
        <f t="shared" si="116"/>
        <v>#N/A</v>
      </c>
      <c r="S267" s="189" t="e">
        <f t="shared" si="116"/>
        <v>#N/A</v>
      </c>
      <c r="T267" s="189" t="e">
        <f t="shared" si="116"/>
        <v>#N/A</v>
      </c>
      <c r="U267" s="189" t="e">
        <f t="shared" si="116"/>
        <v>#N/A</v>
      </c>
      <c r="V267" s="189" t="e">
        <f t="shared" si="116"/>
        <v>#N/A</v>
      </c>
      <c r="W267" s="189" t="e">
        <f t="shared" si="116"/>
        <v>#N/A</v>
      </c>
      <c r="X267" s="189" t="e">
        <f t="shared" si="116"/>
        <v>#N/A</v>
      </c>
      <c r="Y267" s="189" t="e">
        <f t="shared" si="116"/>
        <v>#N/A</v>
      </c>
      <c r="Z267" s="189" t="e">
        <f t="shared" si="116"/>
        <v>#N/A</v>
      </c>
      <c r="AA267" s="189" t="e">
        <f t="shared" si="116"/>
        <v>#N/A</v>
      </c>
      <c r="AB267" s="189" t="e">
        <f t="shared" si="116"/>
        <v>#N/A</v>
      </c>
      <c r="AC267" s="189" t="e">
        <f t="shared" si="116"/>
        <v>#N/A</v>
      </c>
      <c r="AD267" s="189" t="e">
        <f t="shared" si="116"/>
        <v>#N/A</v>
      </c>
      <c r="AE267" s="189" t="e">
        <f t="shared" si="116"/>
        <v>#N/A</v>
      </c>
      <c r="AF267" s="189" t="e">
        <f t="shared" si="116"/>
        <v>#N/A</v>
      </c>
      <c r="AG267" s="189" t="e">
        <f t="shared" si="116"/>
        <v>#N/A</v>
      </c>
      <c r="AH267" s="189" t="e">
        <f t="shared" si="116"/>
        <v>#N/A</v>
      </c>
      <c r="AI267" s="189" t="e">
        <f t="shared" si="116"/>
        <v>#N/A</v>
      </c>
      <c r="AJ267" s="189" t="e">
        <f t="shared" si="116"/>
        <v>#N/A</v>
      </c>
      <c r="AK267" s="189" t="e">
        <f t="shared" si="116"/>
        <v>#N/A</v>
      </c>
      <c r="AL267" s="189" t="e">
        <f t="shared" si="116"/>
        <v>#N/A</v>
      </c>
      <c r="AM267" s="189" t="e">
        <f t="shared" si="116"/>
        <v>#N/A</v>
      </c>
      <c r="AN267" s="189" t="e">
        <f t="shared" si="116"/>
        <v>#N/A</v>
      </c>
      <c r="AO267" s="189" t="e">
        <f t="shared" si="116"/>
        <v>#N/A</v>
      </c>
      <c r="AP267" s="189" t="e">
        <f t="shared" si="116"/>
        <v>#N/A</v>
      </c>
    </row>
    <row r="268" spans="1:42" x14ac:dyDescent="0.2">
      <c r="A268" s="33" t="str">
        <f t="shared" si="114"/>
        <v>15-yr SL</v>
      </c>
      <c r="B268" s="228">
        <f t="array" ref="B268">SUM(IF(ISNUMBER(C268:AP268),C268:AP268))</f>
        <v>0</v>
      </c>
      <c r="C268" s="189" t="e">
        <f t="shared" ref="C268:AP268" si="117">C261/100*$Q229</f>
        <v>#N/A</v>
      </c>
      <c r="D268" s="189" t="e">
        <f t="shared" si="117"/>
        <v>#N/A</v>
      </c>
      <c r="E268" s="189" t="e">
        <f t="shared" si="117"/>
        <v>#N/A</v>
      </c>
      <c r="F268" s="189" t="e">
        <f t="shared" si="117"/>
        <v>#N/A</v>
      </c>
      <c r="G268" s="189" t="e">
        <f t="shared" si="117"/>
        <v>#N/A</v>
      </c>
      <c r="H268" s="189" t="e">
        <f t="shared" si="117"/>
        <v>#N/A</v>
      </c>
      <c r="I268" s="189" t="e">
        <f t="shared" si="117"/>
        <v>#N/A</v>
      </c>
      <c r="J268" s="189" t="e">
        <f t="shared" si="117"/>
        <v>#N/A</v>
      </c>
      <c r="K268" s="189" t="e">
        <f t="shared" si="117"/>
        <v>#N/A</v>
      </c>
      <c r="L268" s="189" t="e">
        <f t="shared" si="117"/>
        <v>#N/A</v>
      </c>
      <c r="M268" s="189" t="e">
        <f t="shared" si="117"/>
        <v>#N/A</v>
      </c>
      <c r="N268" s="189" t="e">
        <f t="shared" si="117"/>
        <v>#N/A</v>
      </c>
      <c r="O268" s="189" t="e">
        <f t="shared" si="117"/>
        <v>#N/A</v>
      </c>
      <c r="P268" s="189" t="e">
        <f t="shared" si="117"/>
        <v>#N/A</v>
      </c>
      <c r="Q268" s="189" t="e">
        <f t="shared" si="117"/>
        <v>#N/A</v>
      </c>
      <c r="R268" s="189" t="e">
        <f t="shared" si="117"/>
        <v>#N/A</v>
      </c>
      <c r="S268" s="189" t="e">
        <f t="shared" si="117"/>
        <v>#N/A</v>
      </c>
      <c r="T268" s="189" t="e">
        <f t="shared" si="117"/>
        <v>#N/A</v>
      </c>
      <c r="U268" s="189" t="e">
        <f t="shared" si="117"/>
        <v>#N/A</v>
      </c>
      <c r="V268" s="189" t="e">
        <f t="shared" si="117"/>
        <v>#N/A</v>
      </c>
      <c r="W268" s="189" t="e">
        <f t="shared" si="117"/>
        <v>#N/A</v>
      </c>
      <c r="X268" s="189" t="e">
        <f t="shared" si="117"/>
        <v>#N/A</v>
      </c>
      <c r="Y268" s="189" t="e">
        <f t="shared" si="117"/>
        <v>#N/A</v>
      </c>
      <c r="Z268" s="189" t="e">
        <f t="shared" si="117"/>
        <v>#N/A</v>
      </c>
      <c r="AA268" s="189" t="e">
        <f t="shared" si="117"/>
        <v>#N/A</v>
      </c>
      <c r="AB268" s="189" t="e">
        <f t="shared" si="117"/>
        <v>#N/A</v>
      </c>
      <c r="AC268" s="189" t="e">
        <f t="shared" si="117"/>
        <v>#N/A</v>
      </c>
      <c r="AD268" s="189" t="e">
        <f t="shared" si="117"/>
        <v>#N/A</v>
      </c>
      <c r="AE268" s="189" t="e">
        <f t="shared" si="117"/>
        <v>#N/A</v>
      </c>
      <c r="AF268" s="189" t="e">
        <f t="shared" si="117"/>
        <v>#N/A</v>
      </c>
      <c r="AG268" s="189" t="e">
        <f t="shared" si="117"/>
        <v>#N/A</v>
      </c>
      <c r="AH268" s="189" t="e">
        <f t="shared" si="117"/>
        <v>#N/A</v>
      </c>
      <c r="AI268" s="189" t="e">
        <f t="shared" si="117"/>
        <v>#N/A</v>
      </c>
      <c r="AJ268" s="189" t="e">
        <f t="shared" si="117"/>
        <v>#N/A</v>
      </c>
      <c r="AK268" s="189" t="e">
        <f t="shared" si="117"/>
        <v>#N/A</v>
      </c>
      <c r="AL268" s="189" t="e">
        <f t="shared" si="117"/>
        <v>#N/A</v>
      </c>
      <c r="AM268" s="189" t="e">
        <f t="shared" si="117"/>
        <v>#N/A</v>
      </c>
      <c r="AN268" s="189" t="e">
        <f t="shared" si="117"/>
        <v>#N/A</v>
      </c>
      <c r="AO268" s="189" t="e">
        <f t="shared" si="117"/>
        <v>#N/A</v>
      </c>
      <c r="AP268" s="189" t="e">
        <f t="shared" si="117"/>
        <v>#N/A</v>
      </c>
    </row>
    <row r="269" spans="1:42" x14ac:dyDescent="0.2">
      <c r="A269" s="33" t="str">
        <f t="shared" si="114"/>
        <v>20-yr SL</v>
      </c>
      <c r="B269" s="228">
        <f t="array" ref="B269">SUM(IF(ISNUMBER(C269:AP269),C269:AP269))</f>
        <v>0</v>
      </c>
      <c r="C269" s="189" t="e">
        <f t="shared" ref="C269:AP269" si="118">C262/100*$Q230</f>
        <v>#N/A</v>
      </c>
      <c r="D269" s="189" t="e">
        <f t="shared" si="118"/>
        <v>#N/A</v>
      </c>
      <c r="E269" s="189" t="e">
        <f t="shared" si="118"/>
        <v>#N/A</v>
      </c>
      <c r="F269" s="189" t="e">
        <f t="shared" si="118"/>
        <v>#N/A</v>
      </c>
      <c r="G269" s="189" t="e">
        <f t="shared" si="118"/>
        <v>#N/A</v>
      </c>
      <c r="H269" s="189" t="e">
        <f t="shared" si="118"/>
        <v>#N/A</v>
      </c>
      <c r="I269" s="189" t="e">
        <f t="shared" si="118"/>
        <v>#N/A</v>
      </c>
      <c r="J269" s="189" t="e">
        <f t="shared" si="118"/>
        <v>#N/A</v>
      </c>
      <c r="K269" s="189" t="e">
        <f t="shared" si="118"/>
        <v>#N/A</v>
      </c>
      <c r="L269" s="189" t="e">
        <f t="shared" si="118"/>
        <v>#N/A</v>
      </c>
      <c r="M269" s="189" t="e">
        <f t="shared" si="118"/>
        <v>#N/A</v>
      </c>
      <c r="N269" s="189" t="e">
        <f t="shared" si="118"/>
        <v>#N/A</v>
      </c>
      <c r="O269" s="189" t="e">
        <f t="shared" si="118"/>
        <v>#N/A</v>
      </c>
      <c r="P269" s="189" t="e">
        <f t="shared" si="118"/>
        <v>#N/A</v>
      </c>
      <c r="Q269" s="189" t="e">
        <f t="shared" si="118"/>
        <v>#N/A</v>
      </c>
      <c r="R269" s="189" t="e">
        <f t="shared" si="118"/>
        <v>#N/A</v>
      </c>
      <c r="S269" s="189" t="e">
        <f t="shared" si="118"/>
        <v>#N/A</v>
      </c>
      <c r="T269" s="189" t="e">
        <f t="shared" si="118"/>
        <v>#N/A</v>
      </c>
      <c r="U269" s="189" t="e">
        <f t="shared" si="118"/>
        <v>#N/A</v>
      </c>
      <c r="V269" s="189" t="e">
        <f t="shared" si="118"/>
        <v>#N/A</v>
      </c>
      <c r="W269" s="189" t="e">
        <f t="shared" si="118"/>
        <v>#N/A</v>
      </c>
      <c r="X269" s="189" t="e">
        <f t="shared" si="118"/>
        <v>#N/A</v>
      </c>
      <c r="Y269" s="189" t="e">
        <f t="shared" si="118"/>
        <v>#N/A</v>
      </c>
      <c r="Z269" s="189" t="e">
        <f t="shared" si="118"/>
        <v>#N/A</v>
      </c>
      <c r="AA269" s="189" t="e">
        <f t="shared" si="118"/>
        <v>#N/A</v>
      </c>
      <c r="AB269" s="189" t="e">
        <f t="shared" si="118"/>
        <v>#N/A</v>
      </c>
      <c r="AC269" s="189" t="e">
        <f t="shared" si="118"/>
        <v>#N/A</v>
      </c>
      <c r="AD269" s="189" t="e">
        <f t="shared" si="118"/>
        <v>#N/A</v>
      </c>
      <c r="AE269" s="189" t="e">
        <f t="shared" si="118"/>
        <v>#N/A</v>
      </c>
      <c r="AF269" s="189" t="e">
        <f t="shared" si="118"/>
        <v>#N/A</v>
      </c>
      <c r="AG269" s="189" t="e">
        <f t="shared" si="118"/>
        <v>#N/A</v>
      </c>
      <c r="AH269" s="189" t="e">
        <f t="shared" si="118"/>
        <v>#N/A</v>
      </c>
      <c r="AI269" s="189" t="e">
        <f t="shared" si="118"/>
        <v>#N/A</v>
      </c>
      <c r="AJ269" s="189" t="e">
        <f t="shared" si="118"/>
        <v>#N/A</v>
      </c>
      <c r="AK269" s="189" t="e">
        <f t="shared" si="118"/>
        <v>#N/A</v>
      </c>
      <c r="AL269" s="189" t="e">
        <f t="shared" si="118"/>
        <v>#N/A</v>
      </c>
      <c r="AM269" s="189" t="e">
        <f t="shared" si="118"/>
        <v>#N/A</v>
      </c>
      <c r="AN269" s="189" t="e">
        <f t="shared" si="118"/>
        <v>#N/A</v>
      </c>
      <c r="AO269" s="189" t="e">
        <f t="shared" si="118"/>
        <v>#N/A</v>
      </c>
      <c r="AP269" s="189" t="e">
        <f t="shared" si="118"/>
        <v>#N/A</v>
      </c>
    </row>
    <row r="270" spans="1:42" x14ac:dyDescent="0.2">
      <c r="A270" s="33" t="str">
        <f t="shared" si="114"/>
        <v>39-yr SL</v>
      </c>
      <c r="B270" s="228">
        <f t="array" ref="B270">SUM(IF(ISNUMBER(C270:AP270),C270:AP270))</f>
        <v>0</v>
      </c>
      <c r="C270" s="189" t="e">
        <f t="shared" ref="C270:AP270" si="119">C263/100*$Q231</f>
        <v>#N/A</v>
      </c>
      <c r="D270" s="189" t="e">
        <f t="shared" si="119"/>
        <v>#N/A</v>
      </c>
      <c r="E270" s="189" t="e">
        <f t="shared" si="119"/>
        <v>#N/A</v>
      </c>
      <c r="F270" s="189" t="e">
        <f t="shared" si="119"/>
        <v>#N/A</v>
      </c>
      <c r="G270" s="189" t="e">
        <f t="shared" si="119"/>
        <v>#N/A</v>
      </c>
      <c r="H270" s="189" t="e">
        <f t="shared" si="119"/>
        <v>#N/A</v>
      </c>
      <c r="I270" s="189" t="e">
        <f t="shared" si="119"/>
        <v>#N/A</v>
      </c>
      <c r="J270" s="189" t="e">
        <f t="shared" si="119"/>
        <v>#N/A</v>
      </c>
      <c r="K270" s="189" t="e">
        <f t="shared" si="119"/>
        <v>#N/A</v>
      </c>
      <c r="L270" s="189" t="e">
        <f t="shared" si="119"/>
        <v>#N/A</v>
      </c>
      <c r="M270" s="189" t="e">
        <f t="shared" si="119"/>
        <v>#N/A</v>
      </c>
      <c r="N270" s="189" t="e">
        <f t="shared" si="119"/>
        <v>#N/A</v>
      </c>
      <c r="O270" s="189" t="e">
        <f t="shared" si="119"/>
        <v>#N/A</v>
      </c>
      <c r="P270" s="189" t="e">
        <f t="shared" si="119"/>
        <v>#N/A</v>
      </c>
      <c r="Q270" s="189" t="e">
        <f t="shared" si="119"/>
        <v>#N/A</v>
      </c>
      <c r="R270" s="189" t="e">
        <f t="shared" si="119"/>
        <v>#N/A</v>
      </c>
      <c r="S270" s="189" t="e">
        <f t="shared" si="119"/>
        <v>#N/A</v>
      </c>
      <c r="T270" s="189" t="e">
        <f t="shared" si="119"/>
        <v>#N/A</v>
      </c>
      <c r="U270" s="189" t="e">
        <f t="shared" si="119"/>
        <v>#N/A</v>
      </c>
      <c r="V270" s="189" t="e">
        <f t="shared" si="119"/>
        <v>#N/A</v>
      </c>
      <c r="W270" s="189" t="e">
        <f t="shared" si="119"/>
        <v>#N/A</v>
      </c>
      <c r="X270" s="189" t="e">
        <f t="shared" si="119"/>
        <v>#N/A</v>
      </c>
      <c r="Y270" s="189" t="e">
        <f t="shared" si="119"/>
        <v>#N/A</v>
      </c>
      <c r="Z270" s="189" t="e">
        <f t="shared" si="119"/>
        <v>#N/A</v>
      </c>
      <c r="AA270" s="189" t="e">
        <f t="shared" si="119"/>
        <v>#N/A</v>
      </c>
      <c r="AB270" s="189" t="e">
        <f t="shared" si="119"/>
        <v>#N/A</v>
      </c>
      <c r="AC270" s="189" t="e">
        <f t="shared" si="119"/>
        <v>#N/A</v>
      </c>
      <c r="AD270" s="189" t="e">
        <f t="shared" si="119"/>
        <v>#N/A</v>
      </c>
      <c r="AE270" s="189" t="e">
        <f t="shared" si="119"/>
        <v>#N/A</v>
      </c>
      <c r="AF270" s="189" t="e">
        <f t="shared" si="119"/>
        <v>#N/A</v>
      </c>
      <c r="AG270" s="189" t="e">
        <f t="shared" si="119"/>
        <v>#N/A</v>
      </c>
      <c r="AH270" s="189" t="e">
        <f t="shared" si="119"/>
        <v>#N/A</v>
      </c>
      <c r="AI270" s="189" t="e">
        <f t="shared" si="119"/>
        <v>#N/A</v>
      </c>
      <c r="AJ270" s="189" t="e">
        <f t="shared" si="119"/>
        <v>#N/A</v>
      </c>
      <c r="AK270" s="189" t="e">
        <f t="shared" si="119"/>
        <v>#N/A</v>
      </c>
      <c r="AL270" s="189" t="e">
        <f t="shared" si="119"/>
        <v>#N/A</v>
      </c>
      <c r="AM270" s="189" t="e">
        <f t="shared" si="119"/>
        <v>#N/A</v>
      </c>
      <c r="AN270" s="189" t="e">
        <f t="shared" si="119"/>
        <v>#N/A</v>
      </c>
      <c r="AO270" s="189" t="e">
        <f t="shared" si="119"/>
        <v>#N/A</v>
      </c>
      <c r="AP270" s="189" t="e">
        <f t="shared" si="119"/>
        <v>#N/A</v>
      </c>
    </row>
    <row r="271" spans="1:42" x14ac:dyDescent="0.2">
      <c r="A271" s="33" t="s">
        <v>88</v>
      </c>
      <c r="B271" s="229">
        <f t="shared" ref="B271" si="120">SUM(C271:AP271)</f>
        <v>0</v>
      </c>
      <c r="C271" s="195">
        <f>P232</f>
        <v>0</v>
      </c>
      <c r="D271" s="195">
        <v>0</v>
      </c>
      <c r="E271" s="195">
        <v>0</v>
      </c>
      <c r="F271" s="195">
        <v>0</v>
      </c>
      <c r="G271" s="195">
        <v>0</v>
      </c>
      <c r="H271" s="195">
        <v>0</v>
      </c>
      <c r="I271" s="195">
        <v>0</v>
      </c>
      <c r="J271" s="195">
        <v>0</v>
      </c>
      <c r="K271" s="195">
        <v>0</v>
      </c>
      <c r="L271" s="195">
        <v>0</v>
      </c>
      <c r="M271" s="195">
        <v>0</v>
      </c>
      <c r="N271" s="195">
        <v>0</v>
      </c>
      <c r="O271" s="195">
        <v>0</v>
      </c>
      <c r="P271" s="195">
        <v>0</v>
      </c>
      <c r="Q271" s="195">
        <v>0</v>
      </c>
      <c r="R271" s="195">
        <v>0</v>
      </c>
      <c r="S271" s="195">
        <v>0</v>
      </c>
      <c r="T271" s="195">
        <v>0</v>
      </c>
      <c r="U271" s="195">
        <v>0</v>
      </c>
      <c r="V271" s="195">
        <v>0</v>
      </c>
      <c r="W271" s="195">
        <v>0</v>
      </c>
      <c r="X271" s="195">
        <v>0</v>
      </c>
      <c r="Y271" s="195">
        <v>0</v>
      </c>
      <c r="Z271" s="195">
        <v>0</v>
      </c>
      <c r="AA271" s="195">
        <v>0</v>
      </c>
      <c r="AB271" s="195">
        <v>0</v>
      </c>
      <c r="AC271" s="195">
        <v>0</v>
      </c>
      <c r="AD271" s="195">
        <v>0</v>
      </c>
      <c r="AE271" s="195">
        <v>0</v>
      </c>
      <c r="AF271" s="195">
        <v>0</v>
      </c>
      <c r="AG271" s="195">
        <v>0</v>
      </c>
      <c r="AH271" s="195">
        <v>0</v>
      </c>
      <c r="AI271" s="195">
        <v>0</v>
      </c>
      <c r="AJ271" s="195">
        <v>0</v>
      </c>
      <c r="AK271" s="195">
        <v>0</v>
      </c>
      <c r="AL271" s="195">
        <v>0</v>
      </c>
      <c r="AM271" s="195">
        <v>0</v>
      </c>
      <c r="AN271" s="195">
        <v>0</v>
      </c>
      <c r="AO271" s="195">
        <v>0</v>
      </c>
      <c r="AP271" s="195">
        <v>0</v>
      </c>
    </row>
    <row r="272" spans="1:42" x14ac:dyDescent="0.2">
      <c r="A272" s="32"/>
      <c r="B272" s="230">
        <f t="array" ref="B272">SUM(IF(ISNUMBER(C272:AP272),C272:AP272))</f>
        <v>0</v>
      </c>
      <c r="C272" s="189" t="e">
        <f>SUM(C265:C271)</f>
        <v>#N/A</v>
      </c>
      <c r="D272" s="189" t="e">
        <f t="shared" ref="D272:AP272" si="121">SUM(D265:D271)</f>
        <v>#N/A</v>
      </c>
      <c r="E272" s="189" t="e">
        <f t="shared" si="121"/>
        <v>#N/A</v>
      </c>
      <c r="F272" s="189" t="e">
        <f t="shared" si="121"/>
        <v>#N/A</v>
      </c>
      <c r="G272" s="189" t="e">
        <f t="shared" si="121"/>
        <v>#N/A</v>
      </c>
      <c r="H272" s="189" t="e">
        <f t="shared" si="121"/>
        <v>#N/A</v>
      </c>
      <c r="I272" s="189" t="e">
        <f t="shared" si="121"/>
        <v>#N/A</v>
      </c>
      <c r="J272" s="189" t="e">
        <f t="shared" si="121"/>
        <v>#N/A</v>
      </c>
      <c r="K272" s="189" t="e">
        <f t="shared" si="121"/>
        <v>#N/A</v>
      </c>
      <c r="L272" s="189" t="e">
        <f t="shared" si="121"/>
        <v>#N/A</v>
      </c>
      <c r="M272" s="189" t="e">
        <f t="shared" si="121"/>
        <v>#N/A</v>
      </c>
      <c r="N272" s="189" t="e">
        <f t="shared" si="121"/>
        <v>#N/A</v>
      </c>
      <c r="O272" s="189" t="e">
        <f t="shared" si="121"/>
        <v>#N/A</v>
      </c>
      <c r="P272" s="189" t="e">
        <f t="shared" si="121"/>
        <v>#N/A</v>
      </c>
      <c r="Q272" s="189" t="e">
        <f t="shared" si="121"/>
        <v>#N/A</v>
      </c>
      <c r="R272" s="189" t="e">
        <f t="shared" si="121"/>
        <v>#N/A</v>
      </c>
      <c r="S272" s="189" t="e">
        <f t="shared" si="121"/>
        <v>#N/A</v>
      </c>
      <c r="T272" s="189" t="e">
        <f t="shared" si="121"/>
        <v>#N/A</v>
      </c>
      <c r="U272" s="189" t="e">
        <f t="shared" si="121"/>
        <v>#N/A</v>
      </c>
      <c r="V272" s="189" t="e">
        <f t="shared" si="121"/>
        <v>#N/A</v>
      </c>
      <c r="W272" s="189" t="e">
        <f t="shared" si="121"/>
        <v>#N/A</v>
      </c>
      <c r="X272" s="189" t="e">
        <f t="shared" si="121"/>
        <v>#N/A</v>
      </c>
      <c r="Y272" s="189" t="e">
        <f t="shared" si="121"/>
        <v>#N/A</v>
      </c>
      <c r="Z272" s="189" t="e">
        <f t="shared" si="121"/>
        <v>#N/A</v>
      </c>
      <c r="AA272" s="189" t="e">
        <f t="shared" si="121"/>
        <v>#N/A</v>
      </c>
      <c r="AB272" s="189" t="e">
        <f t="shared" si="121"/>
        <v>#N/A</v>
      </c>
      <c r="AC272" s="189" t="e">
        <f t="shared" si="121"/>
        <v>#N/A</v>
      </c>
      <c r="AD272" s="189" t="e">
        <f t="shared" si="121"/>
        <v>#N/A</v>
      </c>
      <c r="AE272" s="189" t="e">
        <f t="shared" si="121"/>
        <v>#N/A</v>
      </c>
      <c r="AF272" s="189" t="e">
        <f t="shared" si="121"/>
        <v>#N/A</v>
      </c>
      <c r="AG272" s="189" t="e">
        <f t="shared" si="121"/>
        <v>#N/A</v>
      </c>
      <c r="AH272" s="189" t="e">
        <f t="shared" si="121"/>
        <v>#N/A</v>
      </c>
      <c r="AI272" s="189" t="e">
        <f t="shared" si="121"/>
        <v>#N/A</v>
      </c>
      <c r="AJ272" s="189" t="e">
        <f t="shared" si="121"/>
        <v>#N/A</v>
      </c>
      <c r="AK272" s="189" t="e">
        <f t="shared" si="121"/>
        <v>#N/A</v>
      </c>
      <c r="AL272" s="189" t="e">
        <f t="shared" si="121"/>
        <v>#N/A</v>
      </c>
      <c r="AM272" s="189" t="e">
        <f t="shared" si="121"/>
        <v>#N/A</v>
      </c>
      <c r="AN272" s="189" t="e">
        <f t="shared" si="121"/>
        <v>#N/A</v>
      </c>
      <c r="AO272" s="189" t="e">
        <f t="shared" si="121"/>
        <v>#N/A</v>
      </c>
      <c r="AP272" s="189" t="e">
        <f t="shared" si="121"/>
        <v>#N/A</v>
      </c>
    </row>
    <row r="273" spans="1:42" s="122" customFormat="1" x14ac:dyDescent="0.2">
      <c r="A273" s="32"/>
      <c r="C273" s="203"/>
      <c r="D273" s="203"/>
      <c r="E273" s="203"/>
      <c r="F273" s="203"/>
      <c r="G273" s="203"/>
      <c r="H273" s="203"/>
      <c r="I273" s="203"/>
      <c r="J273" s="203"/>
      <c r="K273" s="203"/>
      <c r="L273" s="203"/>
      <c r="M273" s="203"/>
      <c r="N273" s="203"/>
      <c r="O273" s="203"/>
      <c r="P273" s="203"/>
      <c r="Q273" s="203"/>
      <c r="R273" s="203"/>
      <c r="S273" s="203"/>
      <c r="T273" s="203"/>
      <c r="U273" s="203"/>
      <c r="V273" s="203"/>
      <c r="W273" s="203"/>
      <c r="X273" s="203"/>
      <c r="Y273" s="203"/>
      <c r="Z273" s="203"/>
      <c r="AA273" s="203"/>
      <c r="AB273" s="203"/>
      <c r="AC273" s="203"/>
      <c r="AD273" s="203"/>
      <c r="AE273" s="203"/>
      <c r="AF273" s="203"/>
      <c r="AG273" s="203"/>
      <c r="AH273" s="203"/>
      <c r="AI273" s="203"/>
      <c r="AJ273" s="203"/>
      <c r="AK273" s="203"/>
      <c r="AL273" s="203"/>
      <c r="AM273" s="203"/>
      <c r="AN273" s="203"/>
      <c r="AO273" s="203"/>
      <c r="AP273" s="203"/>
    </row>
    <row r="274" spans="1:42" s="122" customFormat="1" x14ac:dyDescent="0.2">
      <c r="A274" s="30" t="s">
        <v>75</v>
      </c>
      <c r="C274" s="203"/>
      <c r="D274" s="203"/>
      <c r="E274" s="203"/>
      <c r="F274" s="203"/>
      <c r="G274" s="203"/>
      <c r="H274" s="203"/>
      <c r="I274" s="203"/>
      <c r="J274" s="203"/>
      <c r="K274" s="203"/>
      <c r="L274" s="203"/>
      <c r="M274" s="203"/>
      <c r="N274" s="203"/>
      <c r="O274" s="203"/>
      <c r="P274" s="203"/>
      <c r="Q274" s="203"/>
      <c r="R274" s="203"/>
      <c r="S274" s="203"/>
      <c r="T274" s="203"/>
      <c r="U274" s="203"/>
      <c r="V274" s="203"/>
      <c r="W274" s="203"/>
      <c r="X274" s="203"/>
      <c r="Y274" s="203"/>
      <c r="Z274" s="203"/>
      <c r="AA274" s="203"/>
      <c r="AB274" s="203"/>
      <c r="AC274" s="203"/>
      <c r="AD274" s="203"/>
      <c r="AE274" s="203"/>
      <c r="AF274" s="203"/>
      <c r="AG274" s="203"/>
      <c r="AH274" s="203"/>
      <c r="AI274" s="203"/>
      <c r="AJ274" s="203"/>
      <c r="AK274" s="203"/>
      <c r="AL274" s="203"/>
      <c r="AM274" s="203"/>
      <c r="AN274" s="203"/>
      <c r="AO274" s="203"/>
      <c r="AP274" s="203"/>
    </row>
    <row r="275" spans="1:42" x14ac:dyDescent="0.2">
      <c r="A275" s="32" t="s">
        <v>77</v>
      </c>
      <c r="B275" s="37" t="str">
        <f>equip_reserve_depr_sta</f>
        <v>5-yr MACRS</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32" t="s">
        <v>78</v>
      </c>
      <c r="B276" s="232">
        <f t="shared" ref="B276:AP276" si="122">B2</f>
        <v>0</v>
      </c>
      <c r="C276" s="232" t="str">
        <f t="shared" si="122"/>
        <v/>
      </c>
      <c r="D276" s="232" t="str">
        <f t="shared" si="122"/>
        <v/>
      </c>
      <c r="E276" s="232" t="str">
        <f t="shared" si="122"/>
        <v/>
      </c>
      <c r="F276" s="232" t="str">
        <f t="shared" si="122"/>
        <v/>
      </c>
      <c r="G276" s="232" t="str">
        <f t="shared" si="122"/>
        <v/>
      </c>
      <c r="H276" s="232" t="str">
        <f t="shared" si="122"/>
        <v/>
      </c>
      <c r="I276" s="232" t="str">
        <f t="shared" si="122"/>
        <v/>
      </c>
      <c r="J276" s="232" t="str">
        <f t="shared" si="122"/>
        <v/>
      </c>
      <c r="K276" s="232" t="str">
        <f t="shared" si="122"/>
        <v/>
      </c>
      <c r="L276" s="232" t="str">
        <f t="shared" si="122"/>
        <v/>
      </c>
      <c r="M276" s="232" t="str">
        <f t="shared" si="122"/>
        <v/>
      </c>
      <c r="N276" s="232" t="str">
        <f t="shared" si="122"/>
        <v/>
      </c>
      <c r="O276" s="232" t="str">
        <f t="shared" si="122"/>
        <v/>
      </c>
      <c r="P276" s="232" t="str">
        <f t="shared" si="122"/>
        <v/>
      </c>
      <c r="Q276" s="232" t="str">
        <f t="shared" si="122"/>
        <v/>
      </c>
      <c r="R276" s="232" t="str">
        <f t="shared" si="122"/>
        <v/>
      </c>
      <c r="S276" s="232" t="str">
        <f t="shared" si="122"/>
        <v/>
      </c>
      <c r="T276" s="232" t="str">
        <f t="shared" si="122"/>
        <v/>
      </c>
      <c r="U276" s="232" t="str">
        <f t="shared" si="122"/>
        <v/>
      </c>
      <c r="V276" s="232" t="str">
        <f t="shared" si="122"/>
        <v/>
      </c>
      <c r="W276" s="232" t="str">
        <f t="shared" si="122"/>
        <v/>
      </c>
      <c r="X276" s="232" t="str">
        <f t="shared" si="122"/>
        <v/>
      </c>
      <c r="Y276" s="232" t="str">
        <f t="shared" si="122"/>
        <v/>
      </c>
      <c r="Z276" s="232" t="str">
        <f t="shared" si="122"/>
        <v/>
      </c>
      <c r="AA276" s="232" t="str">
        <f t="shared" si="122"/>
        <v/>
      </c>
      <c r="AB276" s="232" t="str">
        <f t="shared" si="122"/>
        <v/>
      </c>
      <c r="AC276" s="232" t="str">
        <f t="shared" si="122"/>
        <v/>
      </c>
      <c r="AD276" s="232" t="str">
        <f t="shared" si="122"/>
        <v/>
      </c>
      <c r="AE276" s="232" t="str">
        <f t="shared" si="122"/>
        <v/>
      </c>
      <c r="AF276" s="232" t="str">
        <f t="shared" si="122"/>
        <v/>
      </c>
      <c r="AG276" s="232" t="str">
        <f t="shared" si="122"/>
        <v/>
      </c>
      <c r="AH276" s="232" t="str">
        <f t="shared" si="122"/>
        <v/>
      </c>
      <c r="AI276" s="232" t="str">
        <f t="shared" si="122"/>
        <v/>
      </c>
      <c r="AJ276" s="232" t="str">
        <f t="shared" si="122"/>
        <v/>
      </c>
      <c r="AK276" s="232" t="str">
        <f t="shared" si="122"/>
        <v/>
      </c>
      <c r="AL276" s="232" t="str">
        <f t="shared" si="122"/>
        <v/>
      </c>
      <c r="AM276" s="232" t="str">
        <f t="shared" si="122"/>
        <v/>
      </c>
      <c r="AN276" s="232" t="str">
        <f t="shared" si="122"/>
        <v/>
      </c>
      <c r="AO276" s="232" t="str">
        <f t="shared" si="122"/>
        <v/>
      </c>
      <c r="AP276" s="232" t="str">
        <f t="shared" si="122"/>
        <v/>
      </c>
    </row>
    <row r="277" spans="1:42" x14ac:dyDescent="0.2">
      <c r="A277" s="32" t="s">
        <v>191</v>
      </c>
      <c r="B277" s="231">
        <v>0</v>
      </c>
      <c r="C277" s="224" t="e">
        <f t="shared" ref="C277:AP277" si="123">IF($B$275=$A258,C258,0)+IF($B$275=$A259,C259,0)+IF($B$275=$A260,C260,0)+IF($B$275=$A261,C261,0)+IF($B$275=$A262,C262,0)+IF($B$275=$A263,C263,0)</f>
        <v>#N/A</v>
      </c>
      <c r="D277" s="224" t="e">
        <f t="shared" si="123"/>
        <v>#N/A</v>
      </c>
      <c r="E277" s="224" t="e">
        <f t="shared" si="123"/>
        <v>#N/A</v>
      </c>
      <c r="F277" s="224" t="e">
        <f t="shared" si="123"/>
        <v>#N/A</v>
      </c>
      <c r="G277" s="224" t="e">
        <f t="shared" si="123"/>
        <v>#N/A</v>
      </c>
      <c r="H277" s="224" t="e">
        <f t="shared" si="123"/>
        <v>#N/A</v>
      </c>
      <c r="I277" s="224" t="e">
        <f t="shared" si="123"/>
        <v>#N/A</v>
      </c>
      <c r="J277" s="224" t="e">
        <f t="shared" si="123"/>
        <v>#N/A</v>
      </c>
      <c r="K277" s="224" t="e">
        <f t="shared" si="123"/>
        <v>#N/A</v>
      </c>
      <c r="L277" s="224" t="e">
        <f t="shared" si="123"/>
        <v>#N/A</v>
      </c>
      <c r="M277" s="224" t="e">
        <f t="shared" si="123"/>
        <v>#N/A</v>
      </c>
      <c r="N277" s="224" t="e">
        <f t="shared" si="123"/>
        <v>#N/A</v>
      </c>
      <c r="O277" s="224" t="e">
        <f t="shared" si="123"/>
        <v>#N/A</v>
      </c>
      <c r="P277" s="224" t="e">
        <f t="shared" si="123"/>
        <v>#N/A</v>
      </c>
      <c r="Q277" s="224" t="e">
        <f t="shared" si="123"/>
        <v>#N/A</v>
      </c>
      <c r="R277" s="224" t="e">
        <f t="shared" si="123"/>
        <v>#N/A</v>
      </c>
      <c r="S277" s="224" t="e">
        <f t="shared" si="123"/>
        <v>#N/A</v>
      </c>
      <c r="T277" s="224" t="e">
        <f t="shared" si="123"/>
        <v>#N/A</v>
      </c>
      <c r="U277" s="224" t="e">
        <f t="shared" si="123"/>
        <v>#N/A</v>
      </c>
      <c r="V277" s="224" t="e">
        <f t="shared" si="123"/>
        <v>#N/A</v>
      </c>
      <c r="W277" s="224" t="e">
        <f t="shared" si="123"/>
        <v>#N/A</v>
      </c>
      <c r="X277" s="224" t="e">
        <f t="shared" si="123"/>
        <v>#N/A</v>
      </c>
      <c r="Y277" s="224" t="e">
        <f t="shared" si="123"/>
        <v>#N/A</v>
      </c>
      <c r="Z277" s="224" t="e">
        <f t="shared" si="123"/>
        <v>#N/A</v>
      </c>
      <c r="AA277" s="224" t="e">
        <f t="shared" si="123"/>
        <v>#N/A</v>
      </c>
      <c r="AB277" s="224" t="e">
        <f t="shared" si="123"/>
        <v>#N/A</v>
      </c>
      <c r="AC277" s="224" t="e">
        <f t="shared" si="123"/>
        <v>#N/A</v>
      </c>
      <c r="AD277" s="224" t="e">
        <f t="shared" si="123"/>
        <v>#N/A</v>
      </c>
      <c r="AE277" s="224" t="e">
        <f t="shared" si="123"/>
        <v>#N/A</v>
      </c>
      <c r="AF277" s="224" t="e">
        <f t="shared" si="123"/>
        <v>#N/A</v>
      </c>
      <c r="AG277" s="224" t="e">
        <f t="shared" si="123"/>
        <v>#N/A</v>
      </c>
      <c r="AH277" s="224" t="e">
        <f t="shared" si="123"/>
        <v>#N/A</v>
      </c>
      <c r="AI277" s="224" t="e">
        <f t="shared" si="123"/>
        <v>#N/A</v>
      </c>
      <c r="AJ277" s="224" t="e">
        <f t="shared" si="123"/>
        <v>#N/A</v>
      </c>
      <c r="AK277" s="224" t="e">
        <f t="shared" si="123"/>
        <v>#N/A</v>
      </c>
      <c r="AL277" s="224" t="e">
        <f t="shared" si="123"/>
        <v>#N/A</v>
      </c>
      <c r="AM277" s="224" t="e">
        <f t="shared" si="123"/>
        <v>#N/A</v>
      </c>
      <c r="AN277" s="224" t="e">
        <f t="shared" si="123"/>
        <v>#N/A</v>
      </c>
      <c r="AO277" s="224" t="e">
        <f t="shared" si="123"/>
        <v>#N/A</v>
      </c>
      <c r="AP277" s="224" t="e">
        <f t="shared" si="123"/>
        <v>#N/A</v>
      </c>
    </row>
    <row r="278" spans="1:42" x14ac:dyDescent="0.2">
      <c r="A278" s="32"/>
      <c r="B278" s="38"/>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row>
    <row r="279" spans="1:42" x14ac:dyDescent="0.2">
      <c r="A279" s="30" t="s">
        <v>90</v>
      </c>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row>
    <row r="280" spans="1:42" x14ac:dyDescent="0.2">
      <c r="A280" s="32" t="s">
        <v>76</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4">
        <v>1</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4">
        <f>A281+1</f>
        <v>2</v>
      </c>
      <c r="B282" s="4">
        <v>0</v>
      </c>
      <c r="C282" s="213">
        <f>IF(C$2&lt;=analysis_period,IF(SUM($C598:C598)&gt;0,B282+1,0),0)</f>
        <v>0</v>
      </c>
      <c r="D282" s="213">
        <f>IF(D$2&lt;=analysis_period,IF(SUM($C598:D598)&gt;0,C282+1,0),0)</f>
        <v>0</v>
      </c>
      <c r="E282" s="213">
        <f>IF(E$2&lt;=analysis_period,IF(SUM($C598:E598)&gt;0,D282+1,0),0)</f>
        <v>0</v>
      </c>
      <c r="F282" s="213">
        <f>IF(F$2&lt;=analysis_period,IF(SUM($C598:F598)&gt;0,E282+1,0),0)</f>
        <v>0</v>
      </c>
      <c r="G282" s="213">
        <f>IF(G$2&lt;=analysis_period,IF(SUM($C598:G598)&gt;0,F282+1,0),0)</f>
        <v>0</v>
      </c>
      <c r="H282" s="213">
        <f>IF(H$2&lt;=analysis_period,IF(SUM($C598:H598)&gt;0,G282+1,0),0)</f>
        <v>0</v>
      </c>
      <c r="I282" s="213">
        <f>IF(I$2&lt;=analysis_period,IF(SUM($C598:I598)&gt;0,H282+1,0),0)</f>
        <v>0</v>
      </c>
      <c r="J282" s="213">
        <f>IF(J$2&lt;=analysis_period,IF(SUM($C598:J598)&gt;0,I282+1,0),0)</f>
        <v>0</v>
      </c>
      <c r="K282" s="213">
        <f>IF(K$2&lt;=analysis_period,IF(SUM($C598:K598)&gt;0,J282+1,0),0)</f>
        <v>0</v>
      </c>
      <c r="L282" s="213">
        <f>IF(L$2&lt;=analysis_period,IF(SUM($C598:L598)&gt;0,K282+1,0),0)</f>
        <v>0</v>
      </c>
      <c r="M282" s="213">
        <f>IF(M$2&lt;=analysis_period,IF(SUM($C598:M598)&gt;0,L282+1,0),0)</f>
        <v>0</v>
      </c>
      <c r="N282" s="213">
        <f>IF(N$2&lt;=analysis_period,IF(SUM($C598:N598)&gt;0,M282+1,0),0)</f>
        <v>0</v>
      </c>
      <c r="O282" s="213">
        <f>IF(O$2&lt;=analysis_period,IF(SUM($C598:O598)&gt;0,N282+1,0),0)</f>
        <v>0</v>
      </c>
      <c r="P282" s="213">
        <f>IF(P$2&lt;=analysis_period,IF(SUM($C598:P598)&gt;0,O282+1,0),0)</f>
        <v>0</v>
      </c>
      <c r="Q282" s="213">
        <f>IF(Q$2&lt;=analysis_period,IF(SUM($C598:Q598)&gt;0,P282+1,0),0)</f>
        <v>0</v>
      </c>
      <c r="R282" s="213">
        <f>IF(R$2&lt;=analysis_period,IF(SUM($C598:R598)&gt;0,Q282+1,0),0)</f>
        <v>0</v>
      </c>
      <c r="S282" s="213">
        <f>IF(S$2&lt;=analysis_period,IF(SUM($C598:S598)&gt;0,R282+1,0),0)</f>
        <v>0</v>
      </c>
      <c r="T282" s="213">
        <f>IF(T$2&lt;=analysis_period,IF(SUM($C598:T598)&gt;0,S282+1,0),0)</f>
        <v>0</v>
      </c>
      <c r="U282" s="213">
        <f>IF(U$2&lt;=analysis_period,IF(SUM($C598:U598)&gt;0,T282+1,0),0)</f>
        <v>0</v>
      </c>
      <c r="V282" s="213">
        <f>IF(V$2&lt;=analysis_period,IF(SUM($C598:V598)&gt;0,U282+1,0),0)</f>
        <v>0</v>
      </c>
      <c r="W282" s="213">
        <f>IF(W$2&lt;=analysis_period,IF(SUM($C598:W598)&gt;0,V282+1,0),0)</f>
        <v>0</v>
      </c>
      <c r="X282" s="213">
        <f>IF(X$2&lt;=analysis_period,IF(SUM($C598:X598)&gt;0,W282+1,0),0)</f>
        <v>0</v>
      </c>
      <c r="Y282" s="213">
        <f>IF(Y$2&lt;=analysis_period,IF(SUM($C598:Y598)&gt;0,X282+1,0),0)</f>
        <v>0</v>
      </c>
      <c r="Z282" s="213">
        <f>IF(Z$2&lt;=analysis_period,IF(SUM($C598:Z598)&gt;0,Y282+1,0),0)</f>
        <v>0</v>
      </c>
      <c r="AA282" s="213">
        <f>IF(AA$2&lt;=analysis_period,IF(SUM($C598:AA598)&gt;0,Z282+1,0),0)</f>
        <v>0</v>
      </c>
      <c r="AB282" s="213">
        <f>IF(AB$2&lt;=analysis_period,IF(SUM($C598:AB598)&gt;0,AA282+1,0),0)</f>
        <v>0</v>
      </c>
      <c r="AC282" s="213">
        <f>IF(AC$2&lt;=analysis_period,IF(SUM($C598:AC598)&gt;0,AB282+1,0),0)</f>
        <v>0</v>
      </c>
      <c r="AD282" s="213">
        <f>IF(AD$2&lt;=analysis_period,IF(SUM($C598:AD598)&gt;0,AC282+1,0),0)</f>
        <v>0</v>
      </c>
      <c r="AE282" s="213">
        <f>IF(AE$2&lt;=analysis_period,IF(SUM($C598:AE598)&gt;0,AD282+1,0),0)</f>
        <v>0</v>
      </c>
      <c r="AF282" s="213">
        <f>IF(AF$2&lt;=analysis_period,IF(SUM($C598:AF598)&gt;0,AE282+1,0),0)</f>
        <v>0</v>
      </c>
      <c r="AG282" s="213">
        <f>IF(AG$2&lt;=analysis_period,IF(SUM($C598:AG598)&gt;0,AF282+1,0),0)</f>
        <v>0</v>
      </c>
      <c r="AH282" s="213">
        <f>IF(AH$2&lt;=analysis_period,IF(SUM($C598:AH598)&gt;0,AG282+1,0),0)</f>
        <v>0</v>
      </c>
      <c r="AI282" s="213">
        <f>IF(AI$2&lt;=analysis_period,IF(SUM($C598:AI598)&gt;0,AH282+1,0),0)</f>
        <v>0</v>
      </c>
      <c r="AJ282" s="213">
        <f>IF(AJ$2&lt;=analysis_period,IF(SUM($C598:AJ598)&gt;0,AI282+1,0),0)</f>
        <v>0</v>
      </c>
      <c r="AK282" s="213">
        <f>IF(AK$2&lt;=analysis_period,IF(SUM($C598:AK598)&gt;0,AJ282+1,0),0)</f>
        <v>0</v>
      </c>
      <c r="AL282" s="213">
        <f>IF(AL$2&lt;=analysis_period,IF(SUM($C598:AL598)&gt;0,AK282+1,0),0)</f>
        <v>0</v>
      </c>
      <c r="AM282" s="213">
        <f>IF(AM$2&lt;=analysis_period,IF(SUM($C598:AM598)&gt;0,AL282+1,0),0)</f>
        <v>0</v>
      </c>
      <c r="AN282" s="213">
        <f>IF(AN$2&lt;=analysis_period,IF(SUM($C598:AN598)&gt;0,AM282+1,0),0)</f>
        <v>0</v>
      </c>
      <c r="AO282" s="213">
        <f>IF(AO$2&lt;=analysis_period,IF(SUM($C598:AO598)&gt;0,AN282+1,0),0)</f>
        <v>0</v>
      </c>
      <c r="AP282" s="213">
        <f>IF(AP$2&lt;=analysis_period,IF(SUM($C598:AP598)&gt;0,AO282+1,0),0)</f>
        <v>0</v>
      </c>
    </row>
    <row r="283" spans="1:42" x14ac:dyDescent="0.2">
      <c r="A283" s="4">
        <f t="shared" ref="A283:A290" si="124">A282+1</f>
        <v>3</v>
      </c>
      <c r="B283" s="4">
        <v>0</v>
      </c>
      <c r="C283" s="213">
        <f>IF(C$2&lt;=analysis_period,IF(SUM($C599:C599)&gt;0,B283+1,0),0)</f>
        <v>0</v>
      </c>
      <c r="D283" s="213">
        <f>IF(D$2&lt;=analysis_period,IF(SUM($C599:D599)&gt;0,C283+1,0),0)</f>
        <v>0</v>
      </c>
      <c r="E283" s="213">
        <f>IF(E$2&lt;=analysis_period,IF(SUM($C599:E599)&gt;0,D283+1,0),0)</f>
        <v>0</v>
      </c>
      <c r="F283" s="213">
        <f>IF(F$2&lt;=analysis_period,IF(SUM($C599:F599)&gt;0,E283+1,0),0)</f>
        <v>0</v>
      </c>
      <c r="G283" s="213">
        <f>IF(G$2&lt;=analysis_period,IF(SUM($C599:G599)&gt;0,F283+1,0),0)</f>
        <v>0</v>
      </c>
      <c r="H283" s="213">
        <f>IF(H$2&lt;=analysis_period,IF(SUM($C599:H599)&gt;0,G283+1,0),0)</f>
        <v>0</v>
      </c>
      <c r="I283" s="213">
        <f>IF(I$2&lt;=analysis_period,IF(SUM($C599:I599)&gt;0,H283+1,0),0)</f>
        <v>0</v>
      </c>
      <c r="J283" s="213">
        <f>IF(J$2&lt;=analysis_period,IF(SUM($C599:J599)&gt;0,I283+1,0),0)</f>
        <v>0</v>
      </c>
      <c r="K283" s="213">
        <f>IF(K$2&lt;=analysis_period,IF(SUM($C599:K599)&gt;0,J283+1,0),0)</f>
        <v>0</v>
      </c>
      <c r="L283" s="213">
        <f>IF(L$2&lt;=analysis_period,IF(SUM($C599:L599)&gt;0,K283+1,0),0)</f>
        <v>0</v>
      </c>
      <c r="M283" s="213">
        <f>IF(M$2&lt;=analysis_period,IF(SUM($C599:M599)&gt;0,L283+1,0),0)</f>
        <v>0</v>
      </c>
      <c r="N283" s="213">
        <f>IF(N$2&lt;=analysis_period,IF(SUM($C599:N599)&gt;0,M283+1,0),0)</f>
        <v>0</v>
      </c>
      <c r="O283" s="213">
        <f>IF(O$2&lt;=analysis_period,IF(SUM($C599:O599)&gt;0,N283+1,0),0)</f>
        <v>0</v>
      </c>
      <c r="P283" s="213">
        <f>IF(P$2&lt;=analysis_period,IF(SUM($C599:P599)&gt;0,O283+1,0),0)</f>
        <v>0</v>
      </c>
      <c r="Q283" s="213">
        <f>IF(Q$2&lt;=analysis_period,IF(SUM($C599:Q599)&gt;0,P283+1,0),0)</f>
        <v>0</v>
      </c>
      <c r="R283" s="213">
        <f>IF(R$2&lt;=analysis_period,IF(SUM($C599:R599)&gt;0,Q283+1,0),0)</f>
        <v>0</v>
      </c>
      <c r="S283" s="213">
        <f>IF(S$2&lt;=analysis_period,IF(SUM($C599:S599)&gt;0,R283+1,0),0)</f>
        <v>0</v>
      </c>
      <c r="T283" s="213">
        <f>IF(T$2&lt;=analysis_period,IF(SUM($C599:T599)&gt;0,S283+1,0),0)</f>
        <v>0</v>
      </c>
      <c r="U283" s="213">
        <f>IF(U$2&lt;=analysis_period,IF(SUM($C599:U599)&gt;0,T283+1,0),0)</f>
        <v>0</v>
      </c>
      <c r="V283" s="213">
        <f>IF(V$2&lt;=analysis_period,IF(SUM($C599:V599)&gt;0,U283+1,0),0)</f>
        <v>0</v>
      </c>
      <c r="W283" s="213">
        <f>IF(W$2&lt;=analysis_period,IF(SUM($C599:W599)&gt;0,V283+1,0),0)</f>
        <v>0</v>
      </c>
      <c r="X283" s="213">
        <f>IF(X$2&lt;=analysis_period,IF(SUM($C599:X599)&gt;0,W283+1,0),0)</f>
        <v>0</v>
      </c>
      <c r="Y283" s="213">
        <f>IF(Y$2&lt;=analysis_period,IF(SUM($C599:Y599)&gt;0,X283+1,0),0)</f>
        <v>0</v>
      </c>
      <c r="Z283" s="213">
        <f>IF(Z$2&lt;=analysis_period,IF(SUM($C599:Z599)&gt;0,Y283+1,0),0)</f>
        <v>0</v>
      </c>
      <c r="AA283" s="213">
        <f>IF(AA$2&lt;=analysis_period,IF(SUM($C599:AA599)&gt;0,Z283+1,0),0)</f>
        <v>0</v>
      </c>
      <c r="AB283" s="213">
        <f>IF(AB$2&lt;=analysis_period,IF(SUM($C599:AB599)&gt;0,AA283+1,0),0)</f>
        <v>0</v>
      </c>
      <c r="AC283" s="213">
        <f>IF(AC$2&lt;=analysis_period,IF(SUM($C599:AC599)&gt;0,AB283+1,0),0)</f>
        <v>0</v>
      </c>
      <c r="AD283" s="213">
        <f>IF(AD$2&lt;=analysis_period,IF(SUM($C599:AD599)&gt;0,AC283+1,0),0)</f>
        <v>0</v>
      </c>
      <c r="AE283" s="213">
        <f>IF(AE$2&lt;=analysis_period,IF(SUM($C599:AE599)&gt;0,AD283+1,0),0)</f>
        <v>0</v>
      </c>
      <c r="AF283" s="213">
        <f>IF(AF$2&lt;=analysis_period,IF(SUM($C599:AF599)&gt;0,AE283+1,0),0)</f>
        <v>0</v>
      </c>
      <c r="AG283" s="213">
        <f>IF(AG$2&lt;=analysis_period,IF(SUM($C599:AG599)&gt;0,AF283+1,0),0)</f>
        <v>0</v>
      </c>
      <c r="AH283" s="213">
        <f>IF(AH$2&lt;=analysis_period,IF(SUM($C599:AH599)&gt;0,AG283+1,0),0)</f>
        <v>0</v>
      </c>
      <c r="AI283" s="213">
        <f>IF(AI$2&lt;=analysis_period,IF(SUM($C599:AI599)&gt;0,AH283+1,0),0)</f>
        <v>0</v>
      </c>
      <c r="AJ283" s="213">
        <f>IF(AJ$2&lt;=analysis_period,IF(SUM($C599:AJ599)&gt;0,AI283+1,0),0)</f>
        <v>0</v>
      </c>
      <c r="AK283" s="213">
        <f>IF(AK$2&lt;=analysis_period,IF(SUM($C599:AK599)&gt;0,AJ283+1,0),0)</f>
        <v>0</v>
      </c>
      <c r="AL283" s="213">
        <f>IF(AL$2&lt;=analysis_period,IF(SUM($C599:AL599)&gt;0,AK283+1,0),0)</f>
        <v>0</v>
      </c>
      <c r="AM283" s="213">
        <f>IF(AM$2&lt;=analysis_period,IF(SUM($C599:AM599)&gt;0,AL283+1,0),0)</f>
        <v>0</v>
      </c>
      <c r="AN283" s="213">
        <f>IF(AN$2&lt;=analysis_period,IF(SUM($C599:AN599)&gt;0,AM283+1,0),0)</f>
        <v>0</v>
      </c>
      <c r="AO283" s="213">
        <f>IF(AO$2&lt;=analysis_period,IF(SUM($C599:AO599)&gt;0,AN283+1,0),0)</f>
        <v>0</v>
      </c>
      <c r="AP283" s="213">
        <f>IF(AP$2&lt;=analysis_period,IF(SUM($C599:AP599)&gt;0,AO283+1,0),0)</f>
        <v>0</v>
      </c>
    </row>
    <row r="284" spans="1:42" x14ac:dyDescent="0.2">
      <c r="A284" s="4">
        <f t="shared" si="124"/>
        <v>4</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 t="shared" si="124"/>
        <v>5</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si="124"/>
        <v>6</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4"/>
        <v>7</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4"/>
        <v>8</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A288+1</f>
        <v>9</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4"/>
        <v>10</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32" t="s">
        <v>80</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row>
    <row r="292" spans="1:42" x14ac:dyDescent="0.2">
      <c r="A292" s="4">
        <v>1</v>
      </c>
      <c r="B292" s="233">
        <f t="shared" ref="B292:B301" si="125">SUM(C292:AP292)</f>
        <v>0</v>
      </c>
      <c r="C292" s="213">
        <f t="shared" ref="C292:AP292" si="126">LOOKUP(C281,$B$276:$AP$276,$B$277:$AP$277)/100*$B597</f>
        <v>0</v>
      </c>
      <c r="D292" s="213">
        <f t="shared" si="126"/>
        <v>0</v>
      </c>
      <c r="E292" s="213">
        <f t="shared" si="126"/>
        <v>0</v>
      </c>
      <c r="F292" s="213">
        <f t="shared" si="126"/>
        <v>0</v>
      </c>
      <c r="G292" s="213">
        <f t="shared" si="126"/>
        <v>0</v>
      </c>
      <c r="H292" s="213">
        <f t="shared" si="126"/>
        <v>0</v>
      </c>
      <c r="I292" s="213">
        <f t="shared" si="126"/>
        <v>0</v>
      </c>
      <c r="J292" s="213">
        <f t="shared" si="126"/>
        <v>0</v>
      </c>
      <c r="K292" s="213">
        <f t="shared" si="126"/>
        <v>0</v>
      </c>
      <c r="L292" s="213">
        <f t="shared" si="126"/>
        <v>0</v>
      </c>
      <c r="M292" s="213">
        <f t="shared" si="126"/>
        <v>0</v>
      </c>
      <c r="N292" s="213">
        <f t="shared" si="126"/>
        <v>0</v>
      </c>
      <c r="O292" s="213">
        <f t="shared" si="126"/>
        <v>0</v>
      </c>
      <c r="P292" s="213">
        <f t="shared" si="126"/>
        <v>0</v>
      </c>
      <c r="Q292" s="213">
        <f t="shared" si="126"/>
        <v>0</v>
      </c>
      <c r="R292" s="213">
        <f t="shared" si="126"/>
        <v>0</v>
      </c>
      <c r="S292" s="213">
        <f t="shared" si="126"/>
        <v>0</v>
      </c>
      <c r="T292" s="213">
        <f t="shared" si="126"/>
        <v>0</v>
      </c>
      <c r="U292" s="213">
        <f t="shared" si="126"/>
        <v>0</v>
      </c>
      <c r="V292" s="213">
        <f t="shared" si="126"/>
        <v>0</v>
      </c>
      <c r="W292" s="213">
        <f t="shared" si="126"/>
        <v>0</v>
      </c>
      <c r="X292" s="213">
        <f t="shared" si="126"/>
        <v>0</v>
      </c>
      <c r="Y292" s="213">
        <f t="shared" si="126"/>
        <v>0</v>
      </c>
      <c r="Z292" s="213">
        <f t="shared" si="126"/>
        <v>0</v>
      </c>
      <c r="AA292" s="213">
        <f t="shared" si="126"/>
        <v>0</v>
      </c>
      <c r="AB292" s="213">
        <f t="shared" si="126"/>
        <v>0</v>
      </c>
      <c r="AC292" s="213">
        <f t="shared" si="126"/>
        <v>0</v>
      </c>
      <c r="AD292" s="213">
        <f t="shared" si="126"/>
        <v>0</v>
      </c>
      <c r="AE292" s="213">
        <f t="shared" si="126"/>
        <v>0</v>
      </c>
      <c r="AF292" s="213">
        <f t="shared" si="126"/>
        <v>0</v>
      </c>
      <c r="AG292" s="213">
        <f t="shared" si="126"/>
        <v>0</v>
      </c>
      <c r="AH292" s="213">
        <f t="shared" si="126"/>
        <v>0</v>
      </c>
      <c r="AI292" s="213">
        <f t="shared" si="126"/>
        <v>0</v>
      </c>
      <c r="AJ292" s="213">
        <f t="shared" si="126"/>
        <v>0</v>
      </c>
      <c r="AK292" s="213">
        <f t="shared" si="126"/>
        <v>0</v>
      </c>
      <c r="AL292" s="213">
        <f t="shared" si="126"/>
        <v>0</v>
      </c>
      <c r="AM292" s="213">
        <f t="shared" si="126"/>
        <v>0</v>
      </c>
      <c r="AN292" s="213">
        <f t="shared" si="126"/>
        <v>0</v>
      </c>
      <c r="AO292" s="213">
        <f t="shared" si="126"/>
        <v>0</v>
      </c>
      <c r="AP292" s="213">
        <f t="shared" si="126"/>
        <v>0</v>
      </c>
    </row>
    <row r="293" spans="1:42" x14ac:dyDescent="0.2">
      <c r="A293" s="4">
        <f>A292+1</f>
        <v>2</v>
      </c>
      <c r="B293" s="233">
        <f t="shared" si="125"/>
        <v>0</v>
      </c>
      <c r="C293" s="213">
        <f t="shared" ref="C293:AP293" si="127">LOOKUP(C282,$B$276:$AP$276,$B$277:$AP$277)/100*$B598</f>
        <v>0</v>
      </c>
      <c r="D293" s="213">
        <f t="shared" si="127"/>
        <v>0</v>
      </c>
      <c r="E293" s="213">
        <f t="shared" si="127"/>
        <v>0</v>
      </c>
      <c r="F293" s="213">
        <f t="shared" si="127"/>
        <v>0</v>
      </c>
      <c r="G293" s="213">
        <f t="shared" si="127"/>
        <v>0</v>
      </c>
      <c r="H293" s="213">
        <f t="shared" si="127"/>
        <v>0</v>
      </c>
      <c r="I293" s="213">
        <f t="shared" si="127"/>
        <v>0</v>
      </c>
      <c r="J293" s="213">
        <f t="shared" si="127"/>
        <v>0</v>
      </c>
      <c r="K293" s="213">
        <f t="shared" si="127"/>
        <v>0</v>
      </c>
      <c r="L293" s="213">
        <f t="shared" si="127"/>
        <v>0</v>
      </c>
      <c r="M293" s="213">
        <f t="shared" si="127"/>
        <v>0</v>
      </c>
      <c r="N293" s="213">
        <f t="shared" si="127"/>
        <v>0</v>
      </c>
      <c r="O293" s="213">
        <f t="shared" si="127"/>
        <v>0</v>
      </c>
      <c r="P293" s="213">
        <f t="shared" si="127"/>
        <v>0</v>
      </c>
      <c r="Q293" s="213">
        <f t="shared" si="127"/>
        <v>0</v>
      </c>
      <c r="R293" s="213">
        <f t="shared" si="127"/>
        <v>0</v>
      </c>
      <c r="S293" s="213">
        <f t="shared" si="127"/>
        <v>0</v>
      </c>
      <c r="T293" s="213">
        <f t="shared" si="127"/>
        <v>0</v>
      </c>
      <c r="U293" s="213">
        <f t="shared" si="127"/>
        <v>0</v>
      </c>
      <c r="V293" s="213">
        <f t="shared" si="127"/>
        <v>0</v>
      </c>
      <c r="W293" s="213">
        <f t="shared" si="127"/>
        <v>0</v>
      </c>
      <c r="X293" s="213">
        <f t="shared" si="127"/>
        <v>0</v>
      </c>
      <c r="Y293" s="213">
        <f t="shared" si="127"/>
        <v>0</v>
      </c>
      <c r="Z293" s="213">
        <f t="shared" si="127"/>
        <v>0</v>
      </c>
      <c r="AA293" s="213">
        <f t="shared" si="127"/>
        <v>0</v>
      </c>
      <c r="AB293" s="213">
        <f t="shared" si="127"/>
        <v>0</v>
      </c>
      <c r="AC293" s="213">
        <f t="shared" si="127"/>
        <v>0</v>
      </c>
      <c r="AD293" s="213">
        <f t="shared" si="127"/>
        <v>0</v>
      </c>
      <c r="AE293" s="213">
        <f t="shared" si="127"/>
        <v>0</v>
      </c>
      <c r="AF293" s="213">
        <f t="shared" si="127"/>
        <v>0</v>
      </c>
      <c r="AG293" s="213">
        <f t="shared" si="127"/>
        <v>0</v>
      </c>
      <c r="AH293" s="213">
        <f t="shared" si="127"/>
        <v>0</v>
      </c>
      <c r="AI293" s="213">
        <f t="shared" si="127"/>
        <v>0</v>
      </c>
      <c r="AJ293" s="213">
        <f t="shared" si="127"/>
        <v>0</v>
      </c>
      <c r="AK293" s="213">
        <f t="shared" si="127"/>
        <v>0</v>
      </c>
      <c r="AL293" s="213">
        <f t="shared" si="127"/>
        <v>0</v>
      </c>
      <c r="AM293" s="213">
        <f t="shared" si="127"/>
        <v>0</v>
      </c>
      <c r="AN293" s="213">
        <f t="shared" si="127"/>
        <v>0</v>
      </c>
      <c r="AO293" s="213">
        <f t="shared" si="127"/>
        <v>0</v>
      </c>
      <c r="AP293" s="213">
        <f t="shared" si="127"/>
        <v>0</v>
      </c>
    </row>
    <row r="294" spans="1:42" x14ac:dyDescent="0.2">
      <c r="A294" s="4">
        <f t="shared" ref="A294:A301" si="128">A293+1</f>
        <v>3</v>
      </c>
      <c r="B294" s="233">
        <f t="shared" si="125"/>
        <v>0</v>
      </c>
      <c r="C294" s="213">
        <f t="shared" ref="C294:AP294" si="129">LOOKUP(C283,$B$276:$AP$276,$B$277:$AP$277)/100*$B599</f>
        <v>0</v>
      </c>
      <c r="D294" s="213">
        <f t="shared" si="129"/>
        <v>0</v>
      </c>
      <c r="E294" s="213">
        <f t="shared" si="129"/>
        <v>0</v>
      </c>
      <c r="F294" s="213">
        <f t="shared" si="129"/>
        <v>0</v>
      </c>
      <c r="G294" s="213">
        <f t="shared" si="129"/>
        <v>0</v>
      </c>
      <c r="H294" s="213">
        <f t="shared" si="129"/>
        <v>0</v>
      </c>
      <c r="I294" s="213">
        <f t="shared" si="129"/>
        <v>0</v>
      </c>
      <c r="J294" s="213">
        <f t="shared" si="129"/>
        <v>0</v>
      </c>
      <c r="K294" s="213">
        <f t="shared" si="129"/>
        <v>0</v>
      </c>
      <c r="L294" s="213">
        <f t="shared" si="129"/>
        <v>0</v>
      </c>
      <c r="M294" s="213">
        <f t="shared" si="129"/>
        <v>0</v>
      </c>
      <c r="N294" s="213">
        <f t="shared" si="129"/>
        <v>0</v>
      </c>
      <c r="O294" s="213">
        <f t="shared" si="129"/>
        <v>0</v>
      </c>
      <c r="P294" s="213">
        <f t="shared" si="129"/>
        <v>0</v>
      </c>
      <c r="Q294" s="213">
        <f t="shared" si="129"/>
        <v>0</v>
      </c>
      <c r="R294" s="213">
        <f t="shared" si="129"/>
        <v>0</v>
      </c>
      <c r="S294" s="213">
        <f t="shared" si="129"/>
        <v>0</v>
      </c>
      <c r="T294" s="213">
        <f t="shared" si="129"/>
        <v>0</v>
      </c>
      <c r="U294" s="213">
        <f t="shared" si="129"/>
        <v>0</v>
      </c>
      <c r="V294" s="213">
        <f t="shared" si="129"/>
        <v>0</v>
      </c>
      <c r="W294" s="213">
        <f t="shared" si="129"/>
        <v>0</v>
      </c>
      <c r="X294" s="213">
        <f t="shared" si="129"/>
        <v>0</v>
      </c>
      <c r="Y294" s="213">
        <f t="shared" si="129"/>
        <v>0</v>
      </c>
      <c r="Z294" s="213">
        <f t="shared" si="129"/>
        <v>0</v>
      </c>
      <c r="AA294" s="213">
        <f t="shared" si="129"/>
        <v>0</v>
      </c>
      <c r="AB294" s="213">
        <f t="shared" si="129"/>
        <v>0</v>
      </c>
      <c r="AC294" s="213">
        <f t="shared" si="129"/>
        <v>0</v>
      </c>
      <c r="AD294" s="213">
        <f t="shared" si="129"/>
        <v>0</v>
      </c>
      <c r="AE294" s="213">
        <f t="shared" si="129"/>
        <v>0</v>
      </c>
      <c r="AF294" s="213">
        <f t="shared" si="129"/>
        <v>0</v>
      </c>
      <c r="AG294" s="213">
        <f t="shared" si="129"/>
        <v>0</v>
      </c>
      <c r="AH294" s="213">
        <f t="shared" si="129"/>
        <v>0</v>
      </c>
      <c r="AI294" s="213">
        <f t="shared" si="129"/>
        <v>0</v>
      </c>
      <c r="AJ294" s="213">
        <f t="shared" si="129"/>
        <v>0</v>
      </c>
      <c r="AK294" s="213">
        <f t="shared" si="129"/>
        <v>0</v>
      </c>
      <c r="AL294" s="213">
        <f t="shared" si="129"/>
        <v>0</v>
      </c>
      <c r="AM294" s="213">
        <f t="shared" si="129"/>
        <v>0</v>
      </c>
      <c r="AN294" s="213">
        <f t="shared" si="129"/>
        <v>0</v>
      </c>
      <c r="AO294" s="213">
        <f t="shared" si="129"/>
        <v>0</v>
      </c>
      <c r="AP294" s="213">
        <f t="shared" si="129"/>
        <v>0</v>
      </c>
    </row>
    <row r="295" spans="1:42" x14ac:dyDescent="0.2">
      <c r="A295" s="4">
        <f t="shared" si="128"/>
        <v>4</v>
      </c>
      <c r="B295" s="233">
        <f t="shared" si="125"/>
        <v>0</v>
      </c>
      <c r="C295" s="213">
        <f t="shared" ref="C295:AP295" si="130">LOOKUP(C284,$B$276:$AP$276,$B$277:$AP$277)/100*$B600</f>
        <v>0</v>
      </c>
      <c r="D295" s="213">
        <f t="shared" si="130"/>
        <v>0</v>
      </c>
      <c r="E295" s="213">
        <f t="shared" si="130"/>
        <v>0</v>
      </c>
      <c r="F295" s="213">
        <f t="shared" si="130"/>
        <v>0</v>
      </c>
      <c r="G295" s="213">
        <f t="shared" si="130"/>
        <v>0</v>
      </c>
      <c r="H295" s="213">
        <f t="shared" si="130"/>
        <v>0</v>
      </c>
      <c r="I295" s="213">
        <f t="shared" si="130"/>
        <v>0</v>
      </c>
      <c r="J295" s="213">
        <f t="shared" si="130"/>
        <v>0</v>
      </c>
      <c r="K295" s="213">
        <f t="shared" si="130"/>
        <v>0</v>
      </c>
      <c r="L295" s="213">
        <f t="shared" si="130"/>
        <v>0</v>
      </c>
      <c r="M295" s="213">
        <f t="shared" si="130"/>
        <v>0</v>
      </c>
      <c r="N295" s="213">
        <f t="shared" si="130"/>
        <v>0</v>
      </c>
      <c r="O295" s="213">
        <f t="shared" si="130"/>
        <v>0</v>
      </c>
      <c r="P295" s="213">
        <f t="shared" si="130"/>
        <v>0</v>
      </c>
      <c r="Q295" s="213">
        <f t="shared" si="130"/>
        <v>0</v>
      </c>
      <c r="R295" s="213">
        <f t="shared" si="130"/>
        <v>0</v>
      </c>
      <c r="S295" s="213">
        <f t="shared" si="130"/>
        <v>0</v>
      </c>
      <c r="T295" s="213">
        <f t="shared" si="130"/>
        <v>0</v>
      </c>
      <c r="U295" s="213">
        <f t="shared" si="130"/>
        <v>0</v>
      </c>
      <c r="V295" s="213">
        <f t="shared" si="130"/>
        <v>0</v>
      </c>
      <c r="W295" s="213">
        <f t="shared" si="130"/>
        <v>0</v>
      </c>
      <c r="X295" s="213">
        <f t="shared" si="130"/>
        <v>0</v>
      </c>
      <c r="Y295" s="213">
        <f t="shared" si="130"/>
        <v>0</v>
      </c>
      <c r="Z295" s="213">
        <f t="shared" si="130"/>
        <v>0</v>
      </c>
      <c r="AA295" s="213">
        <f t="shared" si="130"/>
        <v>0</v>
      </c>
      <c r="AB295" s="213">
        <f t="shared" si="130"/>
        <v>0</v>
      </c>
      <c r="AC295" s="213">
        <f t="shared" si="130"/>
        <v>0</v>
      </c>
      <c r="AD295" s="213">
        <f t="shared" si="130"/>
        <v>0</v>
      </c>
      <c r="AE295" s="213">
        <f t="shared" si="130"/>
        <v>0</v>
      </c>
      <c r="AF295" s="213">
        <f t="shared" si="130"/>
        <v>0</v>
      </c>
      <c r="AG295" s="213">
        <f t="shared" si="130"/>
        <v>0</v>
      </c>
      <c r="AH295" s="213">
        <f t="shared" si="130"/>
        <v>0</v>
      </c>
      <c r="AI295" s="213">
        <f t="shared" si="130"/>
        <v>0</v>
      </c>
      <c r="AJ295" s="213">
        <f t="shared" si="130"/>
        <v>0</v>
      </c>
      <c r="AK295" s="213">
        <f t="shared" si="130"/>
        <v>0</v>
      </c>
      <c r="AL295" s="213">
        <f t="shared" si="130"/>
        <v>0</v>
      </c>
      <c r="AM295" s="213">
        <f t="shared" si="130"/>
        <v>0</v>
      </c>
      <c r="AN295" s="213">
        <f t="shared" si="130"/>
        <v>0</v>
      </c>
      <c r="AO295" s="213">
        <f t="shared" si="130"/>
        <v>0</v>
      </c>
      <c r="AP295" s="213">
        <f t="shared" si="130"/>
        <v>0</v>
      </c>
    </row>
    <row r="296" spans="1:42" x14ac:dyDescent="0.2">
      <c r="A296" s="4">
        <f t="shared" si="128"/>
        <v>5</v>
      </c>
      <c r="B296" s="233">
        <f t="shared" si="125"/>
        <v>0</v>
      </c>
      <c r="C296" s="213">
        <f t="shared" ref="C296:AP296" si="131">LOOKUP(C285,$B$276:$AP$276,$B$277:$AP$277)/100*$B601</f>
        <v>0</v>
      </c>
      <c r="D296" s="213">
        <f t="shared" si="131"/>
        <v>0</v>
      </c>
      <c r="E296" s="213">
        <f t="shared" si="131"/>
        <v>0</v>
      </c>
      <c r="F296" s="213">
        <f t="shared" si="131"/>
        <v>0</v>
      </c>
      <c r="G296" s="213">
        <f t="shared" si="131"/>
        <v>0</v>
      </c>
      <c r="H296" s="213">
        <f t="shared" si="131"/>
        <v>0</v>
      </c>
      <c r="I296" s="213">
        <f t="shared" si="131"/>
        <v>0</v>
      </c>
      <c r="J296" s="213">
        <f t="shared" si="131"/>
        <v>0</v>
      </c>
      <c r="K296" s="213">
        <f t="shared" si="131"/>
        <v>0</v>
      </c>
      <c r="L296" s="213">
        <f t="shared" si="131"/>
        <v>0</v>
      </c>
      <c r="M296" s="213">
        <f t="shared" si="131"/>
        <v>0</v>
      </c>
      <c r="N296" s="213">
        <f t="shared" si="131"/>
        <v>0</v>
      </c>
      <c r="O296" s="213">
        <f t="shared" si="131"/>
        <v>0</v>
      </c>
      <c r="P296" s="213">
        <f t="shared" si="131"/>
        <v>0</v>
      </c>
      <c r="Q296" s="213">
        <f t="shared" si="131"/>
        <v>0</v>
      </c>
      <c r="R296" s="213">
        <f t="shared" si="131"/>
        <v>0</v>
      </c>
      <c r="S296" s="213">
        <f t="shared" si="131"/>
        <v>0</v>
      </c>
      <c r="T296" s="213">
        <f t="shared" si="131"/>
        <v>0</v>
      </c>
      <c r="U296" s="213">
        <f t="shared" si="131"/>
        <v>0</v>
      </c>
      <c r="V296" s="213">
        <f t="shared" si="131"/>
        <v>0</v>
      </c>
      <c r="W296" s="213">
        <f t="shared" si="131"/>
        <v>0</v>
      </c>
      <c r="X296" s="213">
        <f t="shared" si="131"/>
        <v>0</v>
      </c>
      <c r="Y296" s="213">
        <f t="shared" si="131"/>
        <v>0</v>
      </c>
      <c r="Z296" s="213">
        <f t="shared" si="131"/>
        <v>0</v>
      </c>
      <c r="AA296" s="213">
        <f t="shared" si="131"/>
        <v>0</v>
      </c>
      <c r="AB296" s="213">
        <f t="shared" si="131"/>
        <v>0</v>
      </c>
      <c r="AC296" s="213">
        <f t="shared" si="131"/>
        <v>0</v>
      </c>
      <c r="AD296" s="213">
        <f t="shared" si="131"/>
        <v>0</v>
      </c>
      <c r="AE296" s="213">
        <f t="shared" si="131"/>
        <v>0</v>
      </c>
      <c r="AF296" s="213">
        <f t="shared" si="131"/>
        <v>0</v>
      </c>
      <c r="AG296" s="213">
        <f t="shared" si="131"/>
        <v>0</v>
      </c>
      <c r="AH296" s="213">
        <f t="shared" si="131"/>
        <v>0</v>
      </c>
      <c r="AI296" s="213">
        <f t="shared" si="131"/>
        <v>0</v>
      </c>
      <c r="AJ296" s="213">
        <f t="shared" si="131"/>
        <v>0</v>
      </c>
      <c r="AK296" s="213">
        <f t="shared" si="131"/>
        <v>0</v>
      </c>
      <c r="AL296" s="213">
        <f t="shared" si="131"/>
        <v>0</v>
      </c>
      <c r="AM296" s="213">
        <f t="shared" si="131"/>
        <v>0</v>
      </c>
      <c r="AN296" s="213">
        <f t="shared" si="131"/>
        <v>0</v>
      </c>
      <c r="AO296" s="213">
        <f t="shared" si="131"/>
        <v>0</v>
      </c>
      <c r="AP296" s="213">
        <f t="shared" si="131"/>
        <v>0</v>
      </c>
    </row>
    <row r="297" spans="1:42" x14ac:dyDescent="0.2">
      <c r="A297" s="16">
        <f t="shared" si="128"/>
        <v>6</v>
      </c>
      <c r="B297" s="233">
        <f t="shared" si="125"/>
        <v>0</v>
      </c>
      <c r="C297" s="213">
        <f t="shared" ref="C297:AP297" si="132">LOOKUP(C286,$B$276:$AP$276,$B$277:$AP$277)/100*$B602</f>
        <v>0</v>
      </c>
      <c r="D297" s="213">
        <f t="shared" si="132"/>
        <v>0</v>
      </c>
      <c r="E297" s="213">
        <f t="shared" si="132"/>
        <v>0</v>
      </c>
      <c r="F297" s="213">
        <f t="shared" si="132"/>
        <v>0</v>
      </c>
      <c r="G297" s="213">
        <f t="shared" si="132"/>
        <v>0</v>
      </c>
      <c r="H297" s="213">
        <f t="shared" si="132"/>
        <v>0</v>
      </c>
      <c r="I297" s="213">
        <f t="shared" si="132"/>
        <v>0</v>
      </c>
      <c r="J297" s="213">
        <f t="shared" si="132"/>
        <v>0</v>
      </c>
      <c r="K297" s="213">
        <f t="shared" si="132"/>
        <v>0</v>
      </c>
      <c r="L297" s="213">
        <f t="shared" si="132"/>
        <v>0</v>
      </c>
      <c r="M297" s="213">
        <f t="shared" si="132"/>
        <v>0</v>
      </c>
      <c r="N297" s="213">
        <f t="shared" si="132"/>
        <v>0</v>
      </c>
      <c r="O297" s="213">
        <f t="shared" si="132"/>
        <v>0</v>
      </c>
      <c r="P297" s="213">
        <f t="shared" si="132"/>
        <v>0</v>
      </c>
      <c r="Q297" s="213">
        <f t="shared" si="132"/>
        <v>0</v>
      </c>
      <c r="R297" s="213">
        <f t="shared" si="132"/>
        <v>0</v>
      </c>
      <c r="S297" s="213">
        <f t="shared" si="132"/>
        <v>0</v>
      </c>
      <c r="T297" s="213">
        <f t="shared" si="132"/>
        <v>0</v>
      </c>
      <c r="U297" s="213">
        <f t="shared" si="132"/>
        <v>0</v>
      </c>
      <c r="V297" s="213">
        <f t="shared" si="132"/>
        <v>0</v>
      </c>
      <c r="W297" s="213">
        <f t="shared" si="132"/>
        <v>0</v>
      </c>
      <c r="X297" s="213">
        <f t="shared" si="132"/>
        <v>0</v>
      </c>
      <c r="Y297" s="213">
        <f t="shared" si="132"/>
        <v>0</v>
      </c>
      <c r="Z297" s="213">
        <f t="shared" si="132"/>
        <v>0</v>
      </c>
      <c r="AA297" s="213">
        <f t="shared" si="132"/>
        <v>0</v>
      </c>
      <c r="AB297" s="213">
        <f t="shared" si="132"/>
        <v>0</v>
      </c>
      <c r="AC297" s="213">
        <f t="shared" si="132"/>
        <v>0</v>
      </c>
      <c r="AD297" s="213">
        <f t="shared" si="132"/>
        <v>0</v>
      </c>
      <c r="AE297" s="213">
        <f t="shared" si="132"/>
        <v>0</v>
      </c>
      <c r="AF297" s="213">
        <f t="shared" si="132"/>
        <v>0</v>
      </c>
      <c r="AG297" s="213">
        <f t="shared" si="132"/>
        <v>0</v>
      </c>
      <c r="AH297" s="213">
        <f t="shared" si="132"/>
        <v>0</v>
      </c>
      <c r="AI297" s="213">
        <f t="shared" si="132"/>
        <v>0</v>
      </c>
      <c r="AJ297" s="213">
        <f t="shared" si="132"/>
        <v>0</v>
      </c>
      <c r="AK297" s="213">
        <f t="shared" si="132"/>
        <v>0</v>
      </c>
      <c r="AL297" s="213">
        <f t="shared" si="132"/>
        <v>0</v>
      </c>
      <c r="AM297" s="213">
        <f t="shared" si="132"/>
        <v>0</v>
      </c>
      <c r="AN297" s="213">
        <f t="shared" si="132"/>
        <v>0</v>
      </c>
      <c r="AO297" s="213">
        <f t="shared" si="132"/>
        <v>0</v>
      </c>
      <c r="AP297" s="213">
        <f t="shared" si="132"/>
        <v>0</v>
      </c>
    </row>
    <row r="298" spans="1:42" x14ac:dyDescent="0.2">
      <c r="A298" s="16">
        <f t="shared" si="128"/>
        <v>7</v>
      </c>
      <c r="B298" s="233">
        <f t="shared" si="125"/>
        <v>0</v>
      </c>
      <c r="C298" s="213">
        <f t="shared" ref="C298:AP298" si="133">LOOKUP(C287,$B$276:$AP$276,$B$277:$AP$277)/100*$B603</f>
        <v>0</v>
      </c>
      <c r="D298" s="213">
        <f t="shared" si="133"/>
        <v>0</v>
      </c>
      <c r="E298" s="213">
        <f t="shared" si="133"/>
        <v>0</v>
      </c>
      <c r="F298" s="213">
        <f t="shared" si="133"/>
        <v>0</v>
      </c>
      <c r="G298" s="213">
        <f t="shared" si="133"/>
        <v>0</v>
      </c>
      <c r="H298" s="213">
        <f t="shared" si="133"/>
        <v>0</v>
      </c>
      <c r="I298" s="213">
        <f t="shared" si="133"/>
        <v>0</v>
      </c>
      <c r="J298" s="213">
        <f t="shared" si="133"/>
        <v>0</v>
      </c>
      <c r="K298" s="213">
        <f t="shared" si="133"/>
        <v>0</v>
      </c>
      <c r="L298" s="213">
        <f t="shared" si="133"/>
        <v>0</v>
      </c>
      <c r="M298" s="213">
        <f t="shared" si="133"/>
        <v>0</v>
      </c>
      <c r="N298" s="213">
        <f t="shared" si="133"/>
        <v>0</v>
      </c>
      <c r="O298" s="213">
        <f t="shared" si="133"/>
        <v>0</v>
      </c>
      <c r="P298" s="213">
        <f t="shared" si="133"/>
        <v>0</v>
      </c>
      <c r="Q298" s="213">
        <f t="shared" si="133"/>
        <v>0</v>
      </c>
      <c r="R298" s="213">
        <f t="shared" si="133"/>
        <v>0</v>
      </c>
      <c r="S298" s="213">
        <f t="shared" si="133"/>
        <v>0</v>
      </c>
      <c r="T298" s="213">
        <f t="shared" si="133"/>
        <v>0</v>
      </c>
      <c r="U298" s="213">
        <f t="shared" si="133"/>
        <v>0</v>
      </c>
      <c r="V298" s="213">
        <f t="shared" si="133"/>
        <v>0</v>
      </c>
      <c r="W298" s="213">
        <f t="shared" si="133"/>
        <v>0</v>
      </c>
      <c r="X298" s="213">
        <f t="shared" si="133"/>
        <v>0</v>
      </c>
      <c r="Y298" s="213">
        <f t="shared" si="133"/>
        <v>0</v>
      </c>
      <c r="Z298" s="213">
        <f t="shared" si="133"/>
        <v>0</v>
      </c>
      <c r="AA298" s="213">
        <f t="shared" si="133"/>
        <v>0</v>
      </c>
      <c r="AB298" s="213">
        <f t="shared" si="133"/>
        <v>0</v>
      </c>
      <c r="AC298" s="213">
        <f t="shared" si="133"/>
        <v>0</v>
      </c>
      <c r="AD298" s="213">
        <f t="shared" si="133"/>
        <v>0</v>
      </c>
      <c r="AE298" s="213">
        <f t="shared" si="133"/>
        <v>0</v>
      </c>
      <c r="AF298" s="213">
        <f t="shared" si="133"/>
        <v>0</v>
      </c>
      <c r="AG298" s="213">
        <f t="shared" si="133"/>
        <v>0</v>
      </c>
      <c r="AH298" s="213">
        <f t="shared" si="133"/>
        <v>0</v>
      </c>
      <c r="AI298" s="213">
        <f t="shared" si="133"/>
        <v>0</v>
      </c>
      <c r="AJ298" s="213">
        <f t="shared" si="133"/>
        <v>0</v>
      </c>
      <c r="AK298" s="213">
        <f t="shared" si="133"/>
        <v>0</v>
      </c>
      <c r="AL298" s="213">
        <f t="shared" si="133"/>
        <v>0</v>
      </c>
      <c r="AM298" s="213">
        <f t="shared" si="133"/>
        <v>0</v>
      </c>
      <c r="AN298" s="213">
        <f t="shared" si="133"/>
        <v>0</v>
      </c>
      <c r="AO298" s="213">
        <f t="shared" si="133"/>
        <v>0</v>
      </c>
      <c r="AP298" s="213">
        <f t="shared" si="133"/>
        <v>0</v>
      </c>
    </row>
    <row r="299" spans="1:42" x14ac:dyDescent="0.2">
      <c r="A299" s="16">
        <f t="shared" si="128"/>
        <v>8</v>
      </c>
      <c r="B299" s="233">
        <f t="shared" si="125"/>
        <v>0</v>
      </c>
      <c r="C299" s="213">
        <f t="shared" ref="C299:AP299" si="134">LOOKUP(C288,$B$276:$AP$276,$B$277:$AP$277)/100*$B604</f>
        <v>0</v>
      </c>
      <c r="D299" s="213">
        <f t="shared" si="134"/>
        <v>0</v>
      </c>
      <c r="E299" s="213">
        <f t="shared" si="134"/>
        <v>0</v>
      </c>
      <c r="F299" s="213">
        <f t="shared" si="134"/>
        <v>0</v>
      </c>
      <c r="G299" s="213">
        <f t="shared" si="134"/>
        <v>0</v>
      </c>
      <c r="H299" s="213">
        <f t="shared" si="134"/>
        <v>0</v>
      </c>
      <c r="I299" s="213">
        <f t="shared" si="134"/>
        <v>0</v>
      </c>
      <c r="J299" s="213">
        <f t="shared" si="134"/>
        <v>0</v>
      </c>
      <c r="K299" s="213">
        <f t="shared" si="134"/>
        <v>0</v>
      </c>
      <c r="L299" s="213">
        <f t="shared" si="134"/>
        <v>0</v>
      </c>
      <c r="M299" s="213">
        <f t="shared" si="134"/>
        <v>0</v>
      </c>
      <c r="N299" s="213">
        <f t="shared" si="134"/>
        <v>0</v>
      </c>
      <c r="O299" s="213">
        <f t="shared" si="134"/>
        <v>0</v>
      </c>
      <c r="P299" s="213">
        <f t="shared" si="134"/>
        <v>0</v>
      </c>
      <c r="Q299" s="213">
        <f t="shared" si="134"/>
        <v>0</v>
      </c>
      <c r="R299" s="213">
        <f t="shared" si="134"/>
        <v>0</v>
      </c>
      <c r="S299" s="213">
        <f t="shared" si="134"/>
        <v>0</v>
      </c>
      <c r="T299" s="213">
        <f t="shared" si="134"/>
        <v>0</v>
      </c>
      <c r="U299" s="213">
        <f t="shared" si="134"/>
        <v>0</v>
      </c>
      <c r="V299" s="213">
        <f t="shared" si="134"/>
        <v>0</v>
      </c>
      <c r="W299" s="213">
        <f t="shared" si="134"/>
        <v>0</v>
      </c>
      <c r="X299" s="213">
        <f t="shared" si="134"/>
        <v>0</v>
      </c>
      <c r="Y299" s="213">
        <f t="shared" si="134"/>
        <v>0</v>
      </c>
      <c r="Z299" s="213">
        <f t="shared" si="134"/>
        <v>0</v>
      </c>
      <c r="AA299" s="213">
        <f t="shared" si="134"/>
        <v>0</v>
      </c>
      <c r="AB299" s="213">
        <f t="shared" si="134"/>
        <v>0</v>
      </c>
      <c r="AC299" s="213">
        <f t="shared" si="134"/>
        <v>0</v>
      </c>
      <c r="AD299" s="213">
        <f t="shared" si="134"/>
        <v>0</v>
      </c>
      <c r="AE299" s="213">
        <f t="shared" si="134"/>
        <v>0</v>
      </c>
      <c r="AF299" s="213">
        <f t="shared" si="134"/>
        <v>0</v>
      </c>
      <c r="AG299" s="213">
        <f t="shared" si="134"/>
        <v>0</v>
      </c>
      <c r="AH299" s="213">
        <f t="shared" si="134"/>
        <v>0</v>
      </c>
      <c r="AI299" s="213">
        <f t="shared" si="134"/>
        <v>0</v>
      </c>
      <c r="AJ299" s="213">
        <f t="shared" si="134"/>
        <v>0</v>
      </c>
      <c r="AK299" s="213">
        <f t="shared" si="134"/>
        <v>0</v>
      </c>
      <c r="AL299" s="213">
        <f t="shared" si="134"/>
        <v>0</v>
      </c>
      <c r="AM299" s="213">
        <f t="shared" si="134"/>
        <v>0</v>
      </c>
      <c r="AN299" s="213">
        <f t="shared" si="134"/>
        <v>0</v>
      </c>
      <c r="AO299" s="213">
        <f t="shared" si="134"/>
        <v>0</v>
      </c>
      <c r="AP299" s="213">
        <f t="shared" si="134"/>
        <v>0</v>
      </c>
    </row>
    <row r="300" spans="1:42" x14ac:dyDescent="0.2">
      <c r="A300" s="16">
        <f>A299+1</f>
        <v>9</v>
      </c>
      <c r="B300" s="233">
        <f t="shared" si="125"/>
        <v>0</v>
      </c>
      <c r="C300" s="213">
        <f t="shared" ref="C300:AP300" si="135">LOOKUP(C289,$B$276:$AP$276,$B$277:$AP$277)/100*$B605</f>
        <v>0</v>
      </c>
      <c r="D300" s="213">
        <f t="shared" si="135"/>
        <v>0</v>
      </c>
      <c r="E300" s="213">
        <f t="shared" si="135"/>
        <v>0</v>
      </c>
      <c r="F300" s="213">
        <f t="shared" si="135"/>
        <v>0</v>
      </c>
      <c r="G300" s="213">
        <f t="shared" si="135"/>
        <v>0</v>
      </c>
      <c r="H300" s="213">
        <f t="shared" si="135"/>
        <v>0</v>
      </c>
      <c r="I300" s="213">
        <f t="shared" si="135"/>
        <v>0</v>
      </c>
      <c r="J300" s="213">
        <f t="shared" si="135"/>
        <v>0</v>
      </c>
      <c r="K300" s="213">
        <f t="shared" si="135"/>
        <v>0</v>
      </c>
      <c r="L300" s="213">
        <f t="shared" si="135"/>
        <v>0</v>
      </c>
      <c r="M300" s="213">
        <f t="shared" si="135"/>
        <v>0</v>
      </c>
      <c r="N300" s="213">
        <f t="shared" si="135"/>
        <v>0</v>
      </c>
      <c r="O300" s="213">
        <f t="shared" si="135"/>
        <v>0</v>
      </c>
      <c r="P300" s="213">
        <f t="shared" si="135"/>
        <v>0</v>
      </c>
      <c r="Q300" s="213">
        <f t="shared" si="135"/>
        <v>0</v>
      </c>
      <c r="R300" s="213">
        <f t="shared" si="135"/>
        <v>0</v>
      </c>
      <c r="S300" s="213">
        <f t="shared" si="135"/>
        <v>0</v>
      </c>
      <c r="T300" s="213">
        <f t="shared" si="135"/>
        <v>0</v>
      </c>
      <c r="U300" s="213">
        <f t="shared" si="135"/>
        <v>0</v>
      </c>
      <c r="V300" s="213">
        <f t="shared" si="135"/>
        <v>0</v>
      </c>
      <c r="W300" s="213">
        <f t="shared" si="135"/>
        <v>0</v>
      </c>
      <c r="X300" s="213">
        <f t="shared" si="135"/>
        <v>0</v>
      </c>
      <c r="Y300" s="213">
        <f t="shared" si="135"/>
        <v>0</v>
      </c>
      <c r="Z300" s="213">
        <f t="shared" si="135"/>
        <v>0</v>
      </c>
      <c r="AA300" s="213">
        <f t="shared" si="135"/>
        <v>0</v>
      </c>
      <c r="AB300" s="213">
        <f t="shared" si="135"/>
        <v>0</v>
      </c>
      <c r="AC300" s="213">
        <f t="shared" si="135"/>
        <v>0</v>
      </c>
      <c r="AD300" s="213">
        <f t="shared" si="135"/>
        <v>0</v>
      </c>
      <c r="AE300" s="213">
        <f t="shared" si="135"/>
        <v>0</v>
      </c>
      <c r="AF300" s="213">
        <f t="shared" si="135"/>
        <v>0</v>
      </c>
      <c r="AG300" s="213">
        <f t="shared" si="135"/>
        <v>0</v>
      </c>
      <c r="AH300" s="213">
        <f t="shared" si="135"/>
        <v>0</v>
      </c>
      <c r="AI300" s="213">
        <f t="shared" si="135"/>
        <v>0</v>
      </c>
      <c r="AJ300" s="213">
        <f t="shared" si="135"/>
        <v>0</v>
      </c>
      <c r="AK300" s="213">
        <f t="shared" si="135"/>
        <v>0</v>
      </c>
      <c r="AL300" s="213">
        <f t="shared" si="135"/>
        <v>0</v>
      </c>
      <c r="AM300" s="213">
        <f t="shared" si="135"/>
        <v>0</v>
      </c>
      <c r="AN300" s="213">
        <f t="shared" si="135"/>
        <v>0</v>
      </c>
      <c r="AO300" s="213">
        <f t="shared" si="135"/>
        <v>0</v>
      </c>
      <c r="AP300" s="213">
        <f t="shared" si="135"/>
        <v>0</v>
      </c>
    </row>
    <row r="301" spans="1:42" x14ac:dyDescent="0.2">
      <c r="A301" s="16">
        <f t="shared" si="128"/>
        <v>10</v>
      </c>
      <c r="B301" s="233">
        <f t="shared" si="125"/>
        <v>0</v>
      </c>
      <c r="C301" s="213">
        <f t="shared" ref="C301:AP301" si="136">LOOKUP(C290,$B$276:$AP$276,$B$277:$AP$277)/100*$B606</f>
        <v>0</v>
      </c>
      <c r="D301" s="213">
        <f t="shared" si="136"/>
        <v>0</v>
      </c>
      <c r="E301" s="213">
        <f t="shared" si="136"/>
        <v>0</v>
      </c>
      <c r="F301" s="213">
        <f t="shared" si="136"/>
        <v>0</v>
      </c>
      <c r="G301" s="213">
        <f t="shared" si="136"/>
        <v>0</v>
      </c>
      <c r="H301" s="213">
        <f t="shared" si="136"/>
        <v>0</v>
      </c>
      <c r="I301" s="213">
        <f t="shared" si="136"/>
        <v>0</v>
      </c>
      <c r="J301" s="213">
        <f t="shared" si="136"/>
        <v>0</v>
      </c>
      <c r="K301" s="213">
        <f t="shared" si="136"/>
        <v>0</v>
      </c>
      <c r="L301" s="213">
        <f t="shared" si="136"/>
        <v>0</v>
      </c>
      <c r="M301" s="213">
        <f t="shared" si="136"/>
        <v>0</v>
      </c>
      <c r="N301" s="213">
        <f t="shared" si="136"/>
        <v>0</v>
      </c>
      <c r="O301" s="213">
        <f t="shared" si="136"/>
        <v>0</v>
      </c>
      <c r="P301" s="213">
        <f t="shared" si="136"/>
        <v>0</v>
      </c>
      <c r="Q301" s="213">
        <f t="shared" si="136"/>
        <v>0</v>
      </c>
      <c r="R301" s="213">
        <f t="shared" si="136"/>
        <v>0</v>
      </c>
      <c r="S301" s="213">
        <f t="shared" si="136"/>
        <v>0</v>
      </c>
      <c r="T301" s="213">
        <f t="shared" si="136"/>
        <v>0</v>
      </c>
      <c r="U301" s="213">
        <f t="shared" si="136"/>
        <v>0</v>
      </c>
      <c r="V301" s="213">
        <f t="shared" si="136"/>
        <v>0</v>
      </c>
      <c r="W301" s="213">
        <f t="shared" si="136"/>
        <v>0</v>
      </c>
      <c r="X301" s="213">
        <f t="shared" si="136"/>
        <v>0</v>
      </c>
      <c r="Y301" s="213">
        <f t="shared" si="136"/>
        <v>0</v>
      </c>
      <c r="Z301" s="213">
        <f t="shared" si="136"/>
        <v>0</v>
      </c>
      <c r="AA301" s="213">
        <f t="shared" si="136"/>
        <v>0</v>
      </c>
      <c r="AB301" s="213">
        <f t="shared" si="136"/>
        <v>0</v>
      </c>
      <c r="AC301" s="213">
        <f t="shared" si="136"/>
        <v>0</v>
      </c>
      <c r="AD301" s="213">
        <f t="shared" si="136"/>
        <v>0</v>
      </c>
      <c r="AE301" s="213">
        <f t="shared" si="136"/>
        <v>0</v>
      </c>
      <c r="AF301" s="213">
        <f t="shared" si="136"/>
        <v>0</v>
      </c>
      <c r="AG301" s="213">
        <f t="shared" si="136"/>
        <v>0</v>
      </c>
      <c r="AH301" s="213">
        <f t="shared" si="136"/>
        <v>0</v>
      </c>
      <c r="AI301" s="213">
        <f t="shared" si="136"/>
        <v>0</v>
      </c>
      <c r="AJ301" s="213">
        <f t="shared" si="136"/>
        <v>0</v>
      </c>
      <c r="AK301" s="213">
        <f t="shared" si="136"/>
        <v>0</v>
      </c>
      <c r="AL301" s="213">
        <f t="shared" si="136"/>
        <v>0</v>
      </c>
      <c r="AM301" s="213">
        <f t="shared" si="136"/>
        <v>0</v>
      </c>
      <c r="AN301" s="213">
        <f t="shared" si="136"/>
        <v>0</v>
      </c>
      <c r="AO301" s="213">
        <f t="shared" si="136"/>
        <v>0</v>
      </c>
      <c r="AP301" s="213">
        <f t="shared" si="136"/>
        <v>0</v>
      </c>
    </row>
    <row r="302" spans="1:42" s="16" customFormat="1" ht="12" customHeight="1" x14ac:dyDescent="0.2">
      <c r="A302" s="39" t="s">
        <v>13</v>
      </c>
      <c r="B302" s="214"/>
      <c r="C302" s="214">
        <f>SUM(C292:C301)</f>
        <v>0</v>
      </c>
      <c r="D302" s="214">
        <f t="shared" ref="D302:AP302" si="137">SUM(D292:D301)</f>
        <v>0</v>
      </c>
      <c r="E302" s="214">
        <f t="shared" si="137"/>
        <v>0</v>
      </c>
      <c r="F302" s="214">
        <f t="shared" si="137"/>
        <v>0</v>
      </c>
      <c r="G302" s="214">
        <f t="shared" si="137"/>
        <v>0</v>
      </c>
      <c r="H302" s="214">
        <f t="shared" si="137"/>
        <v>0</v>
      </c>
      <c r="I302" s="214">
        <f t="shared" si="137"/>
        <v>0</v>
      </c>
      <c r="J302" s="214">
        <f t="shared" si="137"/>
        <v>0</v>
      </c>
      <c r="K302" s="214">
        <f t="shared" si="137"/>
        <v>0</v>
      </c>
      <c r="L302" s="214">
        <f t="shared" si="137"/>
        <v>0</v>
      </c>
      <c r="M302" s="214">
        <f t="shared" si="137"/>
        <v>0</v>
      </c>
      <c r="N302" s="214">
        <f t="shared" si="137"/>
        <v>0</v>
      </c>
      <c r="O302" s="214">
        <f t="shared" si="137"/>
        <v>0</v>
      </c>
      <c r="P302" s="214">
        <f t="shared" si="137"/>
        <v>0</v>
      </c>
      <c r="Q302" s="214">
        <f t="shared" si="137"/>
        <v>0</v>
      </c>
      <c r="R302" s="214">
        <f t="shared" si="137"/>
        <v>0</v>
      </c>
      <c r="S302" s="214">
        <f t="shared" si="137"/>
        <v>0</v>
      </c>
      <c r="T302" s="214">
        <f t="shared" si="137"/>
        <v>0</v>
      </c>
      <c r="U302" s="214">
        <f t="shared" si="137"/>
        <v>0</v>
      </c>
      <c r="V302" s="214">
        <f t="shared" si="137"/>
        <v>0</v>
      </c>
      <c r="W302" s="214">
        <f t="shared" si="137"/>
        <v>0</v>
      </c>
      <c r="X302" s="214">
        <f t="shared" si="137"/>
        <v>0</v>
      </c>
      <c r="Y302" s="214">
        <f t="shared" si="137"/>
        <v>0</v>
      </c>
      <c r="Z302" s="214">
        <f t="shared" si="137"/>
        <v>0</v>
      </c>
      <c r="AA302" s="214">
        <f t="shared" si="137"/>
        <v>0</v>
      </c>
      <c r="AB302" s="214">
        <f t="shared" si="137"/>
        <v>0</v>
      </c>
      <c r="AC302" s="214">
        <f t="shared" si="137"/>
        <v>0</v>
      </c>
      <c r="AD302" s="214">
        <f t="shared" si="137"/>
        <v>0</v>
      </c>
      <c r="AE302" s="214">
        <f t="shared" si="137"/>
        <v>0</v>
      </c>
      <c r="AF302" s="214">
        <f t="shared" si="137"/>
        <v>0</v>
      </c>
      <c r="AG302" s="214">
        <f t="shared" si="137"/>
        <v>0</v>
      </c>
      <c r="AH302" s="214">
        <f t="shared" si="137"/>
        <v>0</v>
      </c>
      <c r="AI302" s="214">
        <f t="shared" si="137"/>
        <v>0</v>
      </c>
      <c r="AJ302" s="214">
        <f t="shared" si="137"/>
        <v>0</v>
      </c>
      <c r="AK302" s="214">
        <f t="shared" si="137"/>
        <v>0</v>
      </c>
      <c r="AL302" s="214">
        <f t="shared" si="137"/>
        <v>0</v>
      </c>
      <c r="AM302" s="214">
        <f t="shared" si="137"/>
        <v>0</v>
      </c>
      <c r="AN302" s="214">
        <f t="shared" si="137"/>
        <v>0</v>
      </c>
      <c r="AO302" s="214">
        <f t="shared" si="137"/>
        <v>0</v>
      </c>
      <c r="AP302" s="214">
        <f t="shared" si="137"/>
        <v>0</v>
      </c>
    </row>
    <row r="303" spans="1:42" x14ac:dyDescent="0.2">
      <c r="A303" s="3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0" t="s">
        <v>91</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32" t="s">
        <v>76</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2">
      <c r="A306" s="16">
        <v>1</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16">
        <f>A306+1</f>
        <v>2</v>
      </c>
      <c r="B307" s="4">
        <v>0</v>
      </c>
      <c r="C307" s="213">
        <f>IF(C$2&lt;=analysis_period,IF(SUM($C630:C630)&gt;0,B307+1,0),0)</f>
        <v>0</v>
      </c>
      <c r="D307" s="213">
        <f>IF(D$2&lt;=analysis_period,IF(SUM($C630:D630)&gt;0,C307+1,0),0)</f>
        <v>0</v>
      </c>
      <c r="E307" s="213">
        <f>IF(E$2&lt;=analysis_period,IF(SUM($C630:E630)&gt;0,D307+1,0),0)</f>
        <v>0</v>
      </c>
      <c r="F307" s="213">
        <f>IF(F$2&lt;=analysis_period,IF(SUM($C630:F630)&gt;0,E307+1,0),0)</f>
        <v>0</v>
      </c>
      <c r="G307" s="213">
        <f>IF(G$2&lt;=analysis_period,IF(SUM($C630:G630)&gt;0,F307+1,0),0)</f>
        <v>0</v>
      </c>
      <c r="H307" s="213">
        <f>IF(H$2&lt;=analysis_period,IF(SUM($C630:H630)&gt;0,G307+1,0),0)</f>
        <v>0</v>
      </c>
      <c r="I307" s="213">
        <f>IF(I$2&lt;=analysis_period,IF(SUM($C630:I630)&gt;0,H307+1,0),0)</f>
        <v>0</v>
      </c>
      <c r="J307" s="213">
        <f>IF(J$2&lt;=analysis_period,IF(SUM($C630:J630)&gt;0,I307+1,0),0)</f>
        <v>0</v>
      </c>
      <c r="K307" s="213">
        <f>IF(K$2&lt;=analysis_period,IF(SUM($C630:K630)&gt;0,J307+1,0),0)</f>
        <v>0</v>
      </c>
      <c r="L307" s="213">
        <f>IF(L$2&lt;=analysis_period,IF(SUM($C630:L630)&gt;0,K307+1,0),0)</f>
        <v>0</v>
      </c>
      <c r="M307" s="213">
        <f>IF(M$2&lt;=analysis_period,IF(SUM($C630:M630)&gt;0,L307+1,0),0)</f>
        <v>0</v>
      </c>
      <c r="N307" s="213">
        <f>IF(N$2&lt;=analysis_period,IF(SUM($C630:N630)&gt;0,M307+1,0),0)</f>
        <v>0</v>
      </c>
      <c r="O307" s="213">
        <f>IF(O$2&lt;=analysis_period,IF(SUM($C630:O630)&gt;0,N307+1,0),0)</f>
        <v>0</v>
      </c>
      <c r="P307" s="213">
        <f>IF(P$2&lt;=analysis_period,IF(SUM($C630:P630)&gt;0,O307+1,0),0)</f>
        <v>0</v>
      </c>
      <c r="Q307" s="213">
        <f>IF(Q$2&lt;=analysis_period,IF(SUM($C630:Q630)&gt;0,P307+1,0),0)</f>
        <v>0</v>
      </c>
      <c r="R307" s="213">
        <f>IF(R$2&lt;=analysis_period,IF(SUM($C630:R630)&gt;0,Q307+1,0),0)</f>
        <v>0</v>
      </c>
      <c r="S307" s="213">
        <f>IF(S$2&lt;=analysis_period,IF(SUM($C630:S630)&gt;0,R307+1,0),0)</f>
        <v>0</v>
      </c>
      <c r="T307" s="213">
        <f>IF(T$2&lt;=analysis_period,IF(SUM($C630:T630)&gt;0,S307+1,0),0)</f>
        <v>0</v>
      </c>
      <c r="U307" s="213">
        <f>IF(U$2&lt;=analysis_period,IF(SUM($C630:U630)&gt;0,T307+1,0),0)</f>
        <v>0</v>
      </c>
      <c r="V307" s="213">
        <f>IF(V$2&lt;=analysis_period,IF(SUM($C630:V630)&gt;0,U307+1,0),0)</f>
        <v>0</v>
      </c>
      <c r="W307" s="213">
        <f>IF(W$2&lt;=analysis_period,IF(SUM($C630:W630)&gt;0,V307+1,0),0)</f>
        <v>0</v>
      </c>
      <c r="X307" s="213">
        <f>IF(X$2&lt;=analysis_period,IF(SUM($C630:X630)&gt;0,W307+1,0),0)</f>
        <v>0</v>
      </c>
      <c r="Y307" s="213">
        <f>IF(Y$2&lt;=analysis_period,IF(SUM($C630:Y630)&gt;0,X307+1,0),0)</f>
        <v>0</v>
      </c>
      <c r="Z307" s="213">
        <f>IF(Z$2&lt;=analysis_period,IF(SUM($C630:Z630)&gt;0,Y307+1,0),0)</f>
        <v>0</v>
      </c>
      <c r="AA307" s="213">
        <f>IF(AA$2&lt;=analysis_period,IF(SUM($C630:AA630)&gt;0,Z307+1,0),0)</f>
        <v>0</v>
      </c>
      <c r="AB307" s="213">
        <f>IF(AB$2&lt;=analysis_period,IF(SUM($C630:AB630)&gt;0,AA307+1,0),0)</f>
        <v>0</v>
      </c>
      <c r="AC307" s="213">
        <f>IF(AC$2&lt;=analysis_period,IF(SUM($C630:AC630)&gt;0,AB307+1,0),0)</f>
        <v>0</v>
      </c>
      <c r="AD307" s="213">
        <f>IF(AD$2&lt;=analysis_period,IF(SUM($C630:AD630)&gt;0,AC307+1,0),0)</f>
        <v>0</v>
      </c>
      <c r="AE307" s="213">
        <f>IF(AE$2&lt;=analysis_period,IF(SUM($C630:AE630)&gt;0,AD307+1,0),0)</f>
        <v>0</v>
      </c>
      <c r="AF307" s="213">
        <f>IF(AF$2&lt;=analysis_period,IF(SUM($C630:AF630)&gt;0,AE307+1,0),0)</f>
        <v>0</v>
      </c>
      <c r="AG307" s="213">
        <f>IF(AG$2&lt;=analysis_period,IF(SUM($C630:AG630)&gt;0,AF307+1,0),0)</f>
        <v>0</v>
      </c>
      <c r="AH307" s="213">
        <f>IF(AH$2&lt;=analysis_period,IF(SUM($C630:AH630)&gt;0,AG307+1,0),0)</f>
        <v>0</v>
      </c>
      <c r="AI307" s="213">
        <f>IF(AI$2&lt;=analysis_period,IF(SUM($C630:AI630)&gt;0,AH307+1,0),0)</f>
        <v>0</v>
      </c>
      <c r="AJ307" s="213">
        <f>IF(AJ$2&lt;=analysis_period,IF(SUM($C630:AJ630)&gt;0,AI307+1,0),0)</f>
        <v>0</v>
      </c>
      <c r="AK307" s="213">
        <f>IF(AK$2&lt;=analysis_period,IF(SUM($C630:AK630)&gt;0,AJ307+1,0),0)</f>
        <v>0</v>
      </c>
      <c r="AL307" s="213">
        <f>IF(AL$2&lt;=analysis_period,IF(SUM($C630:AL630)&gt;0,AK307+1,0),0)</f>
        <v>0</v>
      </c>
      <c r="AM307" s="213">
        <f>IF(AM$2&lt;=analysis_period,IF(SUM($C630:AM630)&gt;0,AL307+1,0),0)</f>
        <v>0</v>
      </c>
      <c r="AN307" s="213">
        <f>IF(AN$2&lt;=analysis_period,IF(SUM($C630:AN630)&gt;0,AM307+1,0),0)</f>
        <v>0</v>
      </c>
      <c r="AO307" s="213">
        <f>IF(AO$2&lt;=analysis_period,IF(SUM($C630:AO630)&gt;0,AN307+1,0),0)</f>
        <v>0</v>
      </c>
      <c r="AP307" s="213">
        <f>IF(AP$2&lt;=analysis_period,IF(SUM($C630:AP630)&gt;0,AO307+1,0),0)</f>
        <v>0</v>
      </c>
    </row>
    <row r="308" spans="1:42" x14ac:dyDescent="0.2">
      <c r="A308" s="16">
        <f t="shared" ref="A308:A315" si="138">A307+1</f>
        <v>3</v>
      </c>
      <c r="B308" s="4">
        <v>0</v>
      </c>
      <c r="C308" s="213">
        <f>IF(C$2&lt;=analysis_period,IF(SUM($C631:C631)&gt;0,B308+1,0),0)</f>
        <v>0</v>
      </c>
      <c r="D308" s="213">
        <f>IF(D$2&lt;=analysis_period,IF(SUM($C631:D631)&gt;0,C308+1,0),0)</f>
        <v>0</v>
      </c>
      <c r="E308" s="213">
        <f>IF(E$2&lt;=analysis_period,IF(SUM($C631:E631)&gt;0,D308+1,0),0)</f>
        <v>0</v>
      </c>
      <c r="F308" s="213">
        <f>IF(F$2&lt;=analysis_period,IF(SUM($C631:F631)&gt;0,E308+1,0),0)</f>
        <v>0</v>
      </c>
      <c r="G308" s="213">
        <f>IF(G$2&lt;=analysis_period,IF(SUM($C631:G631)&gt;0,F308+1,0),0)</f>
        <v>0</v>
      </c>
      <c r="H308" s="213">
        <f>IF(H$2&lt;=analysis_period,IF(SUM($C631:H631)&gt;0,G308+1,0),0)</f>
        <v>0</v>
      </c>
      <c r="I308" s="213">
        <f>IF(I$2&lt;=analysis_period,IF(SUM($C631:I631)&gt;0,H308+1,0),0)</f>
        <v>0</v>
      </c>
      <c r="J308" s="213">
        <f>IF(J$2&lt;=analysis_period,IF(SUM($C631:J631)&gt;0,I308+1,0),0)</f>
        <v>0</v>
      </c>
      <c r="K308" s="213">
        <f>IF(K$2&lt;=analysis_period,IF(SUM($C631:K631)&gt;0,J308+1,0),0)</f>
        <v>0</v>
      </c>
      <c r="L308" s="213">
        <f>IF(L$2&lt;=analysis_period,IF(SUM($C631:L631)&gt;0,K308+1,0),0)</f>
        <v>0</v>
      </c>
      <c r="M308" s="213">
        <f>IF(M$2&lt;=analysis_period,IF(SUM($C631:M631)&gt;0,L308+1,0),0)</f>
        <v>0</v>
      </c>
      <c r="N308" s="213">
        <f>IF(N$2&lt;=analysis_period,IF(SUM($C631:N631)&gt;0,M308+1,0),0)</f>
        <v>0</v>
      </c>
      <c r="O308" s="213">
        <f>IF(O$2&lt;=analysis_period,IF(SUM($C631:O631)&gt;0,N308+1,0),0)</f>
        <v>0</v>
      </c>
      <c r="P308" s="213">
        <f>IF(P$2&lt;=analysis_period,IF(SUM($C631:P631)&gt;0,O308+1,0),0)</f>
        <v>0</v>
      </c>
      <c r="Q308" s="213">
        <f>IF(Q$2&lt;=analysis_period,IF(SUM($C631:Q631)&gt;0,P308+1,0),0)</f>
        <v>0</v>
      </c>
      <c r="R308" s="213">
        <f>IF(R$2&lt;=analysis_period,IF(SUM($C631:R631)&gt;0,Q308+1,0),0)</f>
        <v>0</v>
      </c>
      <c r="S308" s="213">
        <f>IF(S$2&lt;=analysis_period,IF(SUM($C631:S631)&gt;0,R308+1,0),0)</f>
        <v>0</v>
      </c>
      <c r="T308" s="213">
        <f>IF(T$2&lt;=analysis_period,IF(SUM($C631:T631)&gt;0,S308+1,0),0)</f>
        <v>0</v>
      </c>
      <c r="U308" s="213">
        <f>IF(U$2&lt;=analysis_period,IF(SUM($C631:U631)&gt;0,T308+1,0),0)</f>
        <v>0</v>
      </c>
      <c r="V308" s="213">
        <f>IF(V$2&lt;=analysis_period,IF(SUM($C631:V631)&gt;0,U308+1,0),0)</f>
        <v>0</v>
      </c>
      <c r="W308" s="213">
        <f>IF(W$2&lt;=analysis_period,IF(SUM($C631:W631)&gt;0,V308+1,0),0)</f>
        <v>0</v>
      </c>
      <c r="X308" s="213">
        <f>IF(X$2&lt;=analysis_period,IF(SUM($C631:X631)&gt;0,W308+1,0),0)</f>
        <v>0</v>
      </c>
      <c r="Y308" s="213">
        <f>IF(Y$2&lt;=analysis_period,IF(SUM($C631:Y631)&gt;0,X308+1,0),0)</f>
        <v>0</v>
      </c>
      <c r="Z308" s="213">
        <f>IF(Z$2&lt;=analysis_period,IF(SUM($C631:Z631)&gt;0,Y308+1,0),0)</f>
        <v>0</v>
      </c>
      <c r="AA308" s="213">
        <f>IF(AA$2&lt;=analysis_period,IF(SUM($C631:AA631)&gt;0,Z308+1,0),0)</f>
        <v>0</v>
      </c>
      <c r="AB308" s="213">
        <f>IF(AB$2&lt;=analysis_period,IF(SUM($C631:AB631)&gt;0,AA308+1,0),0)</f>
        <v>0</v>
      </c>
      <c r="AC308" s="213">
        <f>IF(AC$2&lt;=analysis_period,IF(SUM($C631:AC631)&gt;0,AB308+1,0),0)</f>
        <v>0</v>
      </c>
      <c r="AD308" s="213">
        <f>IF(AD$2&lt;=analysis_period,IF(SUM($C631:AD631)&gt;0,AC308+1,0),0)</f>
        <v>0</v>
      </c>
      <c r="AE308" s="213">
        <f>IF(AE$2&lt;=analysis_period,IF(SUM($C631:AE631)&gt;0,AD308+1,0),0)</f>
        <v>0</v>
      </c>
      <c r="AF308" s="213">
        <f>IF(AF$2&lt;=analysis_period,IF(SUM($C631:AF631)&gt;0,AE308+1,0),0)</f>
        <v>0</v>
      </c>
      <c r="AG308" s="213">
        <f>IF(AG$2&lt;=analysis_period,IF(SUM($C631:AG631)&gt;0,AF308+1,0),0)</f>
        <v>0</v>
      </c>
      <c r="AH308" s="213">
        <f>IF(AH$2&lt;=analysis_period,IF(SUM($C631:AH631)&gt;0,AG308+1,0),0)</f>
        <v>0</v>
      </c>
      <c r="AI308" s="213">
        <f>IF(AI$2&lt;=analysis_period,IF(SUM($C631:AI631)&gt;0,AH308+1,0),0)</f>
        <v>0</v>
      </c>
      <c r="AJ308" s="213">
        <f>IF(AJ$2&lt;=analysis_period,IF(SUM($C631:AJ631)&gt;0,AI308+1,0),0)</f>
        <v>0</v>
      </c>
      <c r="AK308" s="213">
        <f>IF(AK$2&lt;=analysis_period,IF(SUM($C631:AK631)&gt;0,AJ308+1,0),0)</f>
        <v>0</v>
      </c>
      <c r="AL308" s="213">
        <f>IF(AL$2&lt;=analysis_period,IF(SUM($C631:AL631)&gt;0,AK308+1,0),0)</f>
        <v>0</v>
      </c>
      <c r="AM308" s="213">
        <f>IF(AM$2&lt;=analysis_period,IF(SUM($C631:AM631)&gt;0,AL308+1,0),0)</f>
        <v>0</v>
      </c>
      <c r="AN308" s="213">
        <f>IF(AN$2&lt;=analysis_period,IF(SUM($C631:AN631)&gt;0,AM308+1,0),0)</f>
        <v>0</v>
      </c>
      <c r="AO308" s="213">
        <f>IF(AO$2&lt;=analysis_period,IF(SUM($C631:AO631)&gt;0,AN308+1,0),0)</f>
        <v>0</v>
      </c>
      <c r="AP308" s="213">
        <f>IF(AP$2&lt;=analysis_period,IF(SUM($C631:AP631)&gt;0,AO308+1,0),0)</f>
        <v>0</v>
      </c>
    </row>
    <row r="309" spans="1:42" x14ac:dyDescent="0.2">
      <c r="A309" s="16">
        <f t="shared" si="138"/>
        <v>4</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 t="shared" si="138"/>
        <v>5</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si="138"/>
        <v>6</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8"/>
        <v>7</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8"/>
        <v>8</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A313+1</f>
        <v>9</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8"/>
        <v>10</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3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32" t="s">
        <v>80</v>
      </c>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row>
    <row r="318" spans="1:42" x14ac:dyDescent="0.2">
      <c r="A318" s="16">
        <v>1</v>
      </c>
      <c r="B318" s="233">
        <f t="shared" ref="B318:B327" si="139">SUM(C318:AP318)</f>
        <v>0</v>
      </c>
      <c r="C318" s="235">
        <f t="shared" ref="C318:AP318" si="140">LOOKUP(C306,$B$276:$AP$276,$B$277:$AP$277)/100*$B629</f>
        <v>0</v>
      </c>
      <c r="D318" s="235">
        <f t="shared" si="140"/>
        <v>0</v>
      </c>
      <c r="E318" s="235">
        <f t="shared" si="140"/>
        <v>0</v>
      </c>
      <c r="F318" s="235">
        <f t="shared" si="140"/>
        <v>0</v>
      </c>
      <c r="G318" s="235">
        <f t="shared" si="140"/>
        <v>0</v>
      </c>
      <c r="H318" s="235">
        <f t="shared" si="140"/>
        <v>0</v>
      </c>
      <c r="I318" s="235">
        <f t="shared" si="140"/>
        <v>0</v>
      </c>
      <c r="J318" s="235">
        <f t="shared" si="140"/>
        <v>0</v>
      </c>
      <c r="K318" s="235">
        <f t="shared" si="140"/>
        <v>0</v>
      </c>
      <c r="L318" s="235">
        <f t="shared" si="140"/>
        <v>0</v>
      </c>
      <c r="M318" s="235">
        <f t="shared" si="140"/>
        <v>0</v>
      </c>
      <c r="N318" s="235">
        <f t="shared" si="140"/>
        <v>0</v>
      </c>
      <c r="O318" s="235">
        <f t="shared" si="140"/>
        <v>0</v>
      </c>
      <c r="P318" s="235">
        <f t="shared" si="140"/>
        <v>0</v>
      </c>
      <c r="Q318" s="235">
        <f t="shared" si="140"/>
        <v>0</v>
      </c>
      <c r="R318" s="235">
        <f t="shared" si="140"/>
        <v>0</v>
      </c>
      <c r="S318" s="235">
        <f t="shared" si="140"/>
        <v>0</v>
      </c>
      <c r="T318" s="235">
        <f t="shared" si="140"/>
        <v>0</v>
      </c>
      <c r="U318" s="235">
        <f t="shared" si="140"/>
        <v>0</v>
      </c>
      <c r="V318" s="235">
        <f t="shared" si="140"/>
        <v>0</v>
      </c>
      <c r="W318" s="235">
        <f t="shared" si="140"/>
        <v>0</v>
      </c>
      <c r="X318" s="235">
        <f t="shared" si="140"/>
        <v>0</v>
      </c>
      <c r="Y318" s="235">
        <f t="shared" si="140"/>
        <v>0</v>
      </c>
      <c r="Z318" s="235">
        <f t="shared" si="140"/>
        <v>0</v>
      </c>
      <c r="AA318" s="235">
        <f t="shared" si="140"/>
        <v>0</v>
      </c>
      <c r="AB318" s="235">
        <f t="shared" si="140"/>
        <v>0</v>
      </c>
      <c r="AC318" s="235">
        <f t="shared" si="140"/>
        <v>0</v>
      </c>
      <c r="AD318" s="235">
        <f t="shared" si="140"/>
        <v>0</v>
      </c>
      <c r="AE318" s="235">
        <f t="shared" si="140"/>
        <v>0</v>
      </c>
      <c r="AF318" s="235">
        <f t="shared" si="140"/>
        <v>0</v>
      </c>
      <c r="AG318" s="235">
        <f t="shared" si="140"/>
        <v>0</v>
      </c>
      <c r="AH318" s="235">
        <f t="shared" si="140"/>
        <v>0</v>
      </c>
      <c r="AI318" s="235">
        <f t="shared" si="140"/>
        <v>0</v>
      </c>
      <c r="AJ318" s="235">
        <f t="shared" si="140"/>
        <v>0</v>
      </c>
      <c r="AK318" s="235">
        <f t="shared" si="140"/>
        <v>0</v>
      </c>
      <c r="AL318" s="235">
        <f t="shared" si="140"/>
        <v>0</v>
      </c>
      <c r="AM318" s="235">
        <f t="shared" si="140"/>
        <v>0</v>
      </c>
      <c r="AN318" s="235">
        <f t="shared" si="140"/>
        <v>0</v>
      </c>
      <c r="AO318" s="235">
        <f t="shared" si="140"/>
        <v>0</v>
      </c>
      <c r="AP318" s="235">
        <f t="shared" si="140"/>
        <v>0</v>
      </c>
    </row>
    <row r="319" spans="1:42" x14ac:dyDescent="0.2">
      <c r="A319" s="16">
        <f>A318+1</f>
        <v>2</v>
      </c>
      <c r="B319" s="233">
        <f t="shared" si="139"/>
        <v>0</v>
      </c>
      <c r="C319" s="235">
        <f t="shared" ref="C319:AP319" si="141">LOOKUP(C307,$B$276:$AP$276,$B$277:$AP$277)/100*$B630</f>
        <v>0</v>
      </c>
      <c r="D319" s="235">
        <f t="shared" si="141"/>
        <v>0</v>
      </c>
      <c r="E319" s="235">
        <f t="shared" si="141"/>
        <v>0</v>
      </c>
      <c r="F319" s="235">
        <f t="shared" si="141"/>
        <v>0</v>
      </c>
      <c r="G319" s="235">
        <f t="shared" si="141"/>
        <v>0</v>
      </c>
      <c r="H319" s="235">
        <f t="shared" si="141"/>
        <v>0</v>
      </c>
      <c r="I319" s="235">
        <f t="shared" si="141"/>
        <v>0</v>
      </c>
      <c r="J319" s="235">
        <f t="shared" si="141"/>
        <v>0</v>
      </c>
      <c r="K319" s="235">
        <f t="shared" si="141"/>
        <v>0</v>
      </c>
      <c r="L319" s="235">
        <f t="shared" si="141"/>
        <v>0</v>
      </c>
      <c r="M319" s="235">
        <f t="shared" si="141"/>
        <v>0</v>
      </c>
      <c r="N319" s="235">
        <f t="shared" si="141"/>
        <v>0</v>
      </c>
      <c r="O319" s="235">
        <f t="shared" si="141"/>
        <v>0</v>
      </c>
      <c r="P319" s="235">
        <f t="shared" si="141"/>
        <v>0</v>
      </c>
      <c r="Q319" s="235">
        <f t="shared" si="141"/>
        <v>0</v>
      </c>
      <c r="R319" s="235">
        <f t="shared" si="141"/>
        <v>0</v>
      </c>
      <c r="S319" s="235">
        <f t="shared" si="141"/>
        <v>0</v>
      </c>
      <c r="T319" s="235">
        <f t="shared" si="141"/>
        <v>0</v>
      </c>
      <c r="U319" s="235">
        <f t="shared" si="141"/>
        <v>0</v>
      </c>
      <c r="V319" s="235">
        <f t="shared" si="141"/>
        <v>0</v>
      </c>
      <c r="W319" s="235">
        <f t="shared" si="141"/>
        <v>0</v>
      </c>
      <c r="X319" s="235">
        <f t="shared" si="141"/>
        <v>0</v>
      </c>
      <c r="Y319" s="235">
        <f t="shared" si="141"/>
        <v>0</v>
      </c>
      <c r="Z319" s="235">
        <f t="shared" si="141"/>
        <v>0</v>
      </c>
      <c r="AA319" s="235">
        <f t="shared" si="141"/>
        <v>0</v>
      </c>
      <c r="AB319" s="235">
        <f t="shared" si="141"/>
        <v>0</v>
      </c>
      <c r="AC319" s="235">
        <f t="shared" si="141"/>
        <v>0</v>
      </c>
      <c r="AD319" s="235">
        <f t="shared" si="141"/>
        <v>0</v>
      </c>
      <c r="AE319" s="235">
        <f t="shared" si="141"/>
        <v>0</v>
      </c>
      <c r="AF319" s="235">
        <f t="shared" si="141"/>
        <v>0</v>
      </c>
      <c r="AG319" s="235">
        <f t="shared" si="141"/>
        <v>0</v>
      </c>
      <c r="AH319" s="235">
        <f t="shared" si="141"/>
        <v>0</v>
      </c>
      <c r="AI319" s="235">
        <f t="shared" si="141"/>
        <v>0</v>
      </c>
      <c r="AJ319" s="235">
        <f t="shared" si="141"/>
        <v>0</v>
      </c>
      <c r="AK319" s="235">
        <f t="shared" si="141"/>
        <v>0</v>
      </c>
      <c r="AL319" s="235">
        <f t="shared" si="141"/>
        <v>0</v>
      </c>
      <c r="AM319" s="235">
        <f t="shared" si="141"/>
        <v>0</v>
      </c>
      <c r="AN319" s="235">
        <f t="shared" si="141"/>
        <v>0</v>
      </c>
      <c r="AO319" s="235">
        <f t="shared" si="141"/>
        <v>0</v>
      </c>
      <c r="AP319" s="235">
        <f t="shared" si="141"/>
        <v>0</v>
      </c>
    </row>
    <row r="320" spans="1:42" x14ac:dyDescent="0.2">
      <c r="A320" s="16">
        <f t="shared" ref="A320:A327" si="142">A319+1</f>
        <v>3</v>
      </c>
      <c r="B320" s="233">
        <f t="shared" si="139"/>
        <v>0</v>
      </c>
      <c r="C320" s="235">
        <f t="shared" ref="C320:AP320" si="143">LOOKUP(C308,$B$276:$AP$276,$B$277:$AP$277)/100*$B631</f>
        <v>0</v>
      </c>
      <c r="D320" s="235">
        <f t="shared" si="143"/>
        <v>0</v>
      </c>
      <c r="E320" s="235">
        <f t="shared" si="143"/>
        <v>0</v>
      </c>
      <c r="F320" s="235">
        <f t="shared" si="143"/>
        <v>0</v>
      </c>
      <c r="G320" s="235">
        <f t="shared" si="143"/>
        <v>0</v>
      </c>
      <c r="H320" s="235">
        <f t="shared" si="143"/>
        <v>0</v>
      </c>
      <c r="I320" s="235">
        <f t="shared" si="143"/>
        <v>0</v>
      </c>
      <c r="J320" s="235">
        <f t="shared" si="143"/>
        <v>0</v>
      </c>
      <c r="K320" s="235">
        <f t="shared" si="143"/>
        <v>0</v>
      </c>
      <c r="L320" s="235">
        <f t="shared" si="143"/>
        <v>0</v>
      </c>
      <c r="M320" s="235">
        <f t="shared" si="143"/>
        <v>0</v>
      </c>
      <c r="N320" s="235">
        <f t="shared" si="143"/>
        <v>0</v>
      </c>
      <c r="O320" s="235">
        <f t="shared" si="143"/>
        <v>0</v>
      </c>
      <c r="P320" s="235">
        <f t="shared" si="143"/>
        <v>0</v>
      </c>
      <c r="Q320" s="235">
        <f t="shared" si="143"/>
        <v>0</v>
      </c>
      <c r="R320" s="235">
        <f t="shared" si="143"/>
        <v>0</v>
      </c>
      <c r="S320" s="235">
        <f t="shared" si="143"/>
        <v>0</v>
      </c>
      <c r="T320" s="235">
        <f t="shared" si="143"/>
        <v>0</v>
      </c>
      <c r="U320" s="235">
        <f t="shared" si="143"/>
        <v>0</v>
      </c>
      <c r="V320" s="235">
        <f t="shared" si="143"/>
        <v>0</v>
      </c>
      <c r="W320" s="235">
        <f t="shared" si="143"/>
        <v>0</v>
      </c>
      <c r="X320" s="235">
        <f t="shared" si="143"/>
        <v>0</v>
      </c>
      <c r="Y320" s="235">
        <f t="shared" si="143"/>
        <v>0</v>
      </c>
      <c r="Z320" s="235">
        <f t="shared" si="143"/>
        <v>0</v>
      </c>
      <c r="AA320" s="235">
        <f t="shared" si="143"/>
        <v>0</v>
      </c>
      <c r="AB320" s="235">
        <f t="shared" si="143"/>
        <v>0</v>
      </c>
      <c r="AC320" s="235">
        <f t="shared" si="143"/>
        <v>0</v>
      </c>
      <c r="AD320" s="235">
        <f t="shared" si="143"/>
        <v>0</v>
      </c>
      <c r="AE320" s="235">
        <f t="shared" si="143"/>
        <v>0</v>
      </c>
      <c r="AF320" s="235">
        <f t="shared" si="143"/>
        <v>0</v>
      </c>
      <c r="AG320" s="235">
        <f t="shared" si="143"/>
        <v>0</v>
      </c>
      <c r="AH320" s="235">
        <f t="shared" si="143"/>
        <v>0</v>
      </c>
      <c r="AI320" s="235">
        <f t="shared" si="143"/>
        <v>0</v>
      </c>
      <c r="AJ320" s="235">
        <f t="shared" si="143"/>
        <v>0</v>
      </c>
      <c r="AK320" s="235">
        <f t="shared" si="143"/>
        <v>0</v>
      </c>
      <c r="AL320" s="235">
        <f t="shared" si="143"/>
        <v>0</v>
      </c>
      <c r="AM320" s="235">
        <f t="shared" si="143"/>
        <v>0</v>
      </c>
      <c r="AN320" s="235">
        <f t="shared" si="143"/>
        <v>0</v>
      </c>
      <c r="AO320" s="235">
        <f t="shared" si="143"/>
        <v>0</v>
      </c>
      <c r="AP320" s="235">
        <f t="shared" si="143"/>
        <v>0</v>
      </c>
    </row>
    <row r="321" spans="1:42" x14ac:dyDescent="0.2">
      <c r="A321" s="16">
        <f t="shared" si="142"/>
        <v>4</v>
      </c>
      <c r="B321" s="233">
        <f t="shared" si="139"/>
        <v>0</v>
      </c>
      <c r="C321" s="235">
        <f t="shared" ref="C321:AP321" si="144">LOOKUP(C309,$B$276:$AP$276,$B$277:$AP$277)/100*$B632</f>
        <v>0</v>
      </c>
      <c r="D321" s="235">
        <f t="shared" si="144"/>
        <v>0</v>
      </c>
      <c r="E321" s="235">
        <f t="shared" si="144"/>
        <v>0</v>
      </c>
      <c r="F321" s="235">
        <f t="shared" si="144"/>
        <v>0</v>
      </c>
      <c r="G321" s="235">
        <f t="shared" si="144"/>
        <v>0</v>
      </c>
      <c r="H321" s="235">
        <f t="shared" si="144"/>
        <v>0</v>
      </c>
      <c r="I321" s="235">
        <f t="shared" si="144"/>
        <v>0</v>
      </c>
      <c r="J321" s="235">
        <f t="shared" si="144"/>
        <v>0</v>
      </c>
      <c r="K321" s="235">
        <f t="shared" si="144"/>
        <v>0</v>
      </c>
      <c r="L321" s="235">
        <f t="shared" si="144"/>
        <v>0</v>
      </c>
      <c r="M321" s="235">
        <f t="shared" si="144"/>
        <v>0</v>
      </c>
      <c r="N321" s="235">
        <f t="shared" si="144"/>
        <v>0</v>
      </c>
      <c r="O321" s="235">
        <f t="shared" si="144"/>
        <v>0</v>
      </c>
      <c r="P321" s="235">
        <f t="shared" si="144"/>
        <v>0</v>
      </c>
      <c r="Q321" s="235">
        <f t="shared" si="144"/>
        <v>0</v>
      </c>
      <c r="R321" s="235">
        <f t="shared" si="144"/>
        <v>0</v>
      </c>
      <c r="S321" s="235">
        <f t="shared" si="144"/>
        <v>0</v>
      </c>
      <c r="T321" s="235">
        <f t="shared" si="144"/>
        <v>0</v>
      </c>
      <c r="U321" s="235">
        <f t="shared" si="144"/>
        <v>0</v>
      </c>
      <c r="V321" s="235">
        <f t="shared" si="144"/>
        <v>0</v>
      </c>
      <c r="W321" s="235">
        <f t="shared" si="144"/>
        <v>0</v>
      </c>
      <c r="X321" s="235">
        <f t="shared" si="144"/>
        <v>0</v>
      </c>
      <c r="Y321" s="235">
        <f t="shared" si="144"/>
        <v>0</v>
      </c>
      <c r="Z321" s="235">
        <f t="shared" si="144"/>
        <v>0</v>
      </c>
      <c r="AA321" s="235">
        <f t="shared" si="144"/>
        <v>0</v>
      </c>
      <c r="AB321" s="235">
        <f t="shared" si="144"/>
        <v>0</v>
      </c>
      <c r="AC321" s="235">
        <f t="shared" si="144"/>
        <v>0</v>
      </c>
      <c r="AD321" s="235">
        <f t="shared" si="144"/>
        <v>0</v>
      </c>
      <c r="AE321" s="235">
        <f t="shared" si="144"/>
        <v>0</v>
      </c>
      <c r="AF321" s="235">
        <f t="shared" si="144"/>
        <v>0</v>
      </c>
      <c r="AG321" s="235">
        <f t="shared" si="144"/>
        <v>0</v>
      </c>
      <c r="AH321" s="235">
        <f t="shared" si="144"/>
        <v>0</v>
      </c>
      <c r="AI321" s="235">
        <f t="shared" si="144"/>
        <v>0</v>
      </c>
      <c r="AJ321" s="235">
        <f t="shared" si="144"/>
        <v>0</v>
      </c>
      <c r="AK321" s="235">
        <f t="shared" si="144"/>
        <v>0</v>
      </c>
      <c r="AL321" s="235">
        <f t="shared" si="144"/>
        <v>0</v>
      </c>
      <c r="AM321" s="235">
        <f t="shared" si="144"/>
        <v>0</v>
      </c>
      <c r="AN321" s="235">
        <f t="shared" si="144"/>
        <v>0</v>
      </c>
      <c r="AO321" s="235">
        <f t="shared" si="144"/>
        <v>0</v>
      </c>
      <c r="AP321" s="235">
        <f t="shared" si="144"/>
        <v>0</v>
      </c>
    </row>
    <row r="322" spans="1:42" x14ac:dyDescent="0.2">
      <c r="A322" s="16">
        <f t="shared" si="142"/>
        <v>5</v>
      </c>
      <c r="B322" s="233">
        <f t="shared" si="139"/>
        <v>0</v>
      </c>
      <c r="C322" s="235">
        <f t="shared" ref="C322:AP322" si="145">LOOKUP(C310,$B$276:$AP$276,$B$277:$AP$277)/100*$B633</f>
        <v>0</v>
      </c>
      <c r="D322" s="235">
        <f t="shared" si="145"/>
        <v>0</v>
      </c>
      <c r="E322" s="235">
        <f t="shared" si="145"/>
        <v>0</v>
      </c>
      <c r="F322" s="235">
        <f t="shared" si="145"/>
        <v>0</v>
      </c>
      <c r="G322" s="235">
        <f t="shared" si="145"/>
        <v>0</v>
      </c>
      <c r="H322" s="235">
        <f t="shared" si="145"/>
        <v>0</v>
      </c>
      <c r="I322" s="235">
        <f t="shared" si="145"/>
        <v>0</v>
      </c>
      <c r="J322" s="235">
        <f t="shared" si="145"/>
        <v>0</v>
      </c>
      <c r="K322" s="235">
        <f t="shared" si="145"/>
        <v>0</v>
      </c>
      <c r="L322" s="235">
        <f t="shared" si="145"/>
        <v>0</v>
      </c>
      <c r="M322" s="235">
        <f t="shared" si="145"/>
        <v>0</v>
      </c>
      <c r="N322" s="235">
        <f t="shared" si="145"/>
        <v>0</v>
      </c>
      <c r="O322" s="235">
        <f t="shared" si="145"/>
        <v>0</v>
      </c>
      <c r="P322" s="235">
        <f t="shared" si="145"/>
        <v>0</v>
      </c>
      <c r="Q322" s="235">
        <f t="shared" si="145"/>
        <v>0</v>
      </c>
      <c r="R322" s="235">
        <f t="shared" si="145"/>
        <v>0</v>
      </c>
      <c r="S322" s="235">
        <f t="shared" si="145"/>
        <v>0</v>
      </c>
      <c r="T322" s="235">
        <f t="shared" si="145"/>
        <v>0</v>
      </c>
      <c r="U322" s="235">
        <f t="shared" si="145"/>
        <v>0</v>
      </c>
      <c r="V322" s="235">
        <f t="shared" si="145"/>
        <v>0</v>
      </c>
      <c r="W322" s="235">
        <f t="shared" si="145"/>
        <v>0</v>
      </c>
      <c r="X322" s="235">
        <f t="shared" si="145"/>
        <v>0</v>
      </c>
      <c r="Y322" s="235">
        <f t="shared" si="145"/>
        <v>0</v>
      </c>
      <c r="Z322" s="235">
        <f t="shared" si="145"/>
        <v>0</v>
      </c>
      <c r="AA322" s="235">
        <f t="shared" si="145"/>
        <v>0</v>
      </c>
      <c r="AB322" s="235">
        <f t="shared" si="145"/>
        <v>0</v>
      </c>
      <c r="AC322" s="235">
        <f t="shared" si="145"/>
        <v>0</v>
      </c>
      <c r="AD322" s="235">
        <f t="shared" si="145"/>
        <v>0</v>
      </c>
      <c r="AE322" s="235">
        <f t="shared" si="145"/>
        <v>0</v>
      </c>
      <c r="AF322" s="235">
        <f t="shared" si="145"/>
        <v>0</v>
      </c>
      <c r="AG322" s="235">
        <f t="shared" si="145"/>
        <v>0</v>
      </c>
      <c r="AH322" s="235">
        <f t="shared" si="145"/>
        <v>0</v>
      </c>
      <c r="AI322" s="235">
        <f t="shared" si="145"/>
        <v>0</v>
      </c>
      <c r="AJ322" s="235">
        <f t="shared" si="145"/>
        <v>0</v>
      </c>
      <c r="AK322" s="235">
        <f t="shared" si="145"/>
        <v>0</v>
      </c>
      <c r="AL322" s="235">
        <f t="shared" si="145"/>
        <v>0</v>
      </c>
      <c r="AM322" s="235">
        <f t="shared" si="145"/>
        <v>0</v>
      </c>
      <c r="AN322" s="235">
        <f t="shared" si="145"/>
        <v>0</v>
      </c>
      <c r="AO322" s="235">
        <f t="shared" si="145"/>
        <v>0</v>
      </c>
      <c r="AP322" s="235">
        <f t="shared" si="145"/>
        <v>0</v>
      </c>
    </row>
    <row r="323" spans="1:42" x14ac:dyDescent="0.2">
      <c r="A323" s="16">
        <f t="shared" si="142"/>
        <v>6</v>
      </c>
      <c r="B323" s="233">
        <f t="shared" si="139"/>
        <v>0</v>
      </c>
      <c r="C323" s="235">
        <f t="shared" ref="C323:AP323" si="146">LOOKUP(C311,$B$276:$AP$276,$B$277:$AP$277)/100*$B634</f>
        <v>0</v>
      </c>
      <c r="D323" s="235">
        <f t="shared" si="146"/>
        <v>0</v>
      </c>
      <c r="E323" s="235">
        <f t="shared" si="146"/>
        <v>0</v>
      </c>
      <c r="F323" s="235">
        <f t="shared" si="146"/>
        <v>0</v>
      </c>
      <c r="G323" s="235">
        <f t="shared" si="146"/>
        <v>0</v>
      </c>
      <c r="H323" s="235">
        <f t="shared" si="146"/>
        <v>0</v>
      </c>
      <c r="I323" s="235">
        <f t="shared" si="146"/>
        <v>0</v>
      </c>
      <c r="J323" s="235">
        <f t="shared" si="146"/>
        <v>0</v>
      </c>
      <c r="K323" s="235">
        <f t="shared" si="146"/>
        <v>0</v>
      </c>
      <c r="L323" s="235">
        <f t="shared" si="146"/>
        <v>0</v>
      </c>
      <c r="M323" s="235">
        <f t="shared" si="146"/>
        <v>0</v>
      </c>
      <c r="N323" s="235">
        <f t="shared" si="146"/>
        <v>0</v>
      </c>
      <c r="O323" s="235">
        <f t="shared" si="146"/>
        <v>0</v>
      </c>
      <c r="P323" s="235">
        <f t="shared" si="146"/>
        <v>0</v>
      </c>
      <c r="Q323" s="235">
        <f t="shared" si="146"/>
        <v>0</v>
      </c>
      <c r="R323" s="235">
        <f t="shared" si="146"/>
        <v>0</v>
      </c>
      <c r="S323" s="235">
        <f t="shared" si="146"/>
        <v>0</v>
      </c>
      <c r="T323" s="235">
        <f t="shared" si="146"/>
        <v>0</v>
      </c>
      <c r="U323" s="235">
        <f t="shared" si="146"/>
        <v>0</v>
      </c>
      <c r="V323" s="235">
        <f t="shared" si="146"/>
        <v>0</v>
      </c>
      <c r="W323" s="235">
        <f t="shared" si="146"/>
        <v>0</v>
      </c>
      <c r="X323" s="235">
        <f t="shared" si="146"/>
        <v>0</v>
      </c>
      <c r="Y323" s="235">
        <f t="shared" si="146"/>
        <v>0</v>
      </c>
      <c r="Z323" s="235">
        <f t="shared" si="146"/>
        <v>0</v>
      </c>
      <c r="AA323" s="235">
        <f t="shared" si="146"/>
        <v>0</v>
      </c>
      <c r="AB323" s="235">
        <f t="shared" si="146"/>
        <v>0</v>
      </c>
      <c r="AC323" s="235">
        <f t="shared" si="146"/>
        <v>0</v>
      </c>
      <c r="AD323" s="235">
        <f t="shared" si="146"/>
        <v>0</v>
      </c>
      <c r="AE323" s="235">
        <f t="shared" si="146"/>
        <v>0</v>
      </c>
      <c r="AF323" s="235">
        <f t="shared" si="146"/>
        <v>0</v>
      </c>
      <c r="AG323" s="235">
        <f t="shared" si="146"/>
        <v>0</v>
      </c>
      <c r="AH323" s="235">
        <f t="shared" si="146"/>
        <v>0</v>
      </c>
      <c r="AI323" s="235">
        <f t="shared" si="146"/>
        <v>0</v>
      </c>
      <c r="AJ323" s="235">
        <f t="shared" si="146"/>
        <v>0</v>
      </c>
      <c r="AK323" s="235">
        <f t="shared" si="146"/>
        <v>0</v>
      </c>
      <c r="AL323" s="235">
        <f t="shared" si="146"/>
        <v>0</v>
      </c>
      <c r="AM323" s="235">
        <f t="shared" si="146"/>
        <v>0</v>
      </c>
      <c r="AN323" s="235">
        <f t="shared" si="146"/>
        <v>0</v>
      </c>
      <c r="AO323" s="235">
        <f t="shared" si="146"/>
        <v>0</v>
      </c>
      <c r="AP323" s="235">
        <f t="shared" si="146"/>
        <v>0</v>
      </c>
    </row>
    <row r="324" spans="1:42" x14ac:dyDescent="0.2">
      <c r="A324" s="16">
        <f t="shared" si="142"/>
        <v>7</v>
      </c>
      <c r="B324" s="233">
        <f t="shared" si="139"/>
        <v>0</v>
      </c>
      <c r="C324" s="235">
        <f t="shared" ref="C324:AP324" si="147">LOOKUP(C312,$B$276:$AP$276,$B$277:$AP$277)/100*$B635</f>
        <v>0</v>
      </c>
      <c r="D324" s="235">
        <f t="shared" si="147"/>
        <v>0</v>
      </c>
      <c r="E324" s="235">
        <f t="shared" si="147"/>
        <v>0</v>
      </c>
      <c r="F324" s="235">
        <f t="shared" si="147"/>
        <v>0</v>
      </c>
      <c r="G324" s="235">
        <f t="shared" si="147"/>
        <v>0</v>
      </c>
      <c r="H324" s="235">
        <f t="shared" si="147"/>
        <v>0</v>
      </c>
      <c r="I324" s="235">
        <f t="shared" si="147"/>
        <v>0</v>
      </c>
      <c r="J324" s="235">
        <f t="shared" si="147"/>
        <v>0</v>
      </c>
      <c r="K324" s="235">
        <f t="shared" si="147"/>
        <v>0</v>
      </c>
      <c r="L324" s="235">
        <f t="shared" si="147"/>
        <v>0</v>
      </c>
      <c r="M324" s="235">
        <f t="shared" si="147"/>
        <v>0</v>
      </c>
      <c r="N324" s="235">
        <f t="shared" si="147"/>
        <v>0</v>
      </c>
      <c r="O324" s="235">
        <f t="shared" si="147"/>
        <v>0</v>
      </c>
      <c r="P324" s="235">
        <f t="shared" si="147"/>
        <v>0</v>
      </c>
      <c r="Q324" s="235">
        <f t="shared" si="147"/>
        <v>0</v>
      </c>
      <c r="R324" s="235">
        <f t="shared" si="147"/>
        <v>0</v>
      </c>
      <c r="S324" s="235">
        <f t="shared" si="147"/>
        <v>0</v>
      </c>
      <c r="T324" s="235">
        <f t="shared" si="147"/>
        <v>0</v>
      </c>
      <c r="U324" s="235">
        <f t="shared" si="147"/>
        <v>0</v>
      </c>
      <c r="V324" s="235">
        <f t="shared" si="147"/>
        <v>0</v>
      </c>
      <c r="W324" s="235">
        <f t="shared" si="147"/>
        <v>0</v>
      </c>
      <c r="X324" s="235">
        <f t="shared" si="147"/>
        <v>0</v>
      </c>
      <c r="Y324" s="235">
        <f t="shared" si="147"/>
        <v>0</v>
      </c>
      <c r="Z324" s="235">
        <f t="shared" si="147"/>
        <v>0</v>
      </c>
      <c r="AA324" s="235">
        <f t="shared" si="147"/>
        <v>0</v>
      </c>
      <c r="AB324" s="235">
        <f t="shared" si="147"/>
        <v>0</v>
      </c>
      <c r="AC324" s="235">
        <f t="shared" si="147"/>
        <v>0</v>
      </c>
      <c r="AD324" s="235">
        <f t="shared" si="147"/>
        <v>0</v>
      </c>
      <c r="AE324" s="235">
        <f t="shared" si="147"/>
        <v>0</v>
      </c>
      <c r="AF324" s="235">
        <f t="shared" si="147"/>
        <v>0</v>
      </c>
      <c r="AG324" s="235">
        <f t="shared" si="147"/>
        <v>0</v>
      </c>
      <c r="AH324" s="235">
        <f t="shared" si="147"/>
        <v>0</v>
      </c>
      <c r="AI324" s="235">
        <f t="shared" si="147"/>
        <v>0</v>
      </c>
      <c r="AJ324" s="235">
        <f t="shared" si="147"/>
        <v>0</v>
      </c>
      <c r="AK324" s="235">
        <f t="shared" si="147"/>
        <v>0</v>
      </c>
      <c r="AL324" s="235">
        <f t="shared" si="147"/>
        <v>0</v>
      </c>
      <c r="AM324" s="235">
        <f t="shared" si="147"/>
        <v>0</v>
      </c>
      <c r="AN324" s="235">
        <f t="shared" si="147"/>
        <v>0</v>
      </c>
      <c r="AO324" s="235">
        <f t="shared" si="147"/>
        <v>0</v>
      </c>
      <c r="AP324" s="235">
        <f t="shared" si="147"/>
        <v>0</v>
      </c>
    </row>
    <row r="325" spans="1:42" x14ac:dyDescent="0.2">
      <c r="A325" s="16">
        <f t="shared" si="142"/>
        <v>8</v>
      </c>
      <c r="B325" s="233">
        <f t="shared" si="139"/>
        <v>0</v>
      </c>
      <c r="C325" s="235">
        <f t="shared" ref="C325:AP325" si="148">LOOKUP(C313,$B$276:$AP$276,$B$277:$AP$277)/100*$B636</f>
        <v>0</v>
      </c>
      <c r="D325" s="235">
        <f t="shared" si="148"/>
        <v>0</v>
      </c>
      <c r="E325" s="235">
        <f t="shared" si="148"/>
        <v>0</v>
      </c>
      <c r="F325" s="235">
        <f t="shared" si="148"/>
        <v>0</v>
      </c>
      <c r="G325" s="235">
        <f t="shared" si="148"/>
        <v>0</v>
      </c>
      <c r="H325" s="235">
        <f t="shared" si="148"/>
        <v>0</v>
      </c>
      <c r="I325" s="235">
        <f t="shared" si="148"/>
        <v>0</v>
      </c>
      <c r="J325" s="235">
        <f t="shared" si="148"/>
        <v>0</v>
      </c>
      <c r="K325" s="235">
        <f t="shared" si="148"/>
        <v>0</v>
      </c>
      <c r="L325" s="235">
        <f t="shared" si="148"/>
        <v>0</v>
      </c>
      <c r="M325" s="235">
        <f t="shared" si="148"/>
        <v>0</v>
      </c>
      <c r="N325" s="235">
        <f t="shared" si="148"/>
        <v>0</v>
      </c>
      <c r="O325" s="235">
        <f t="shared" si="148"/>
        <v>0</v>
      </c>
      <c r="P325" s="235">
        <f t="shared" si="148"/>
        <v>0</v>
      </c>
      <c r="Q325" s="235">
        <f t="shared" si="148"/>
        <v>0</v>
      </c>
      <c r="R325" s="235">
        <f t="shared" si="148"/>
        <v>0</v>
      </c>
      <c r="S325" s="235">
        <f t="shared" si="148"/>
        <v>0</v>
      </c>
      <c r="T325" s="235">
        <f t="shared" si="148"/>
        <v>0</v>
      </c>
      <c r="U325" s="235">
        <f t="shared" si="148"/>
        <v>0</v>
      </c>
      <c r="V325" s="235">
        <f t="shared" si="148"/>
        <v>0</v>
      </c>
      <c r="W325" s="235">
        <f t="shared" si="148"/>
        <v>0</v>
      </c>
      <c r="X325" s="235">
        <f t="shared" si="148"/>
        <v>0</v>
      </c>
      <c r="Y325" s="235">
        <f t="shared" si="148"/>
        <v>0</v>
      </c>
      <c r="Z325" s="235">
        <f t="shared" si="148"/>
        <v>0</v>
      </c>
      <c r="AA325" s="235">
        <f t="shared" si="148"/>
        <v>0</v>
      </c>
      <c r="AB325" s="235">
        <f t="shared" si="148"/>
        <v>0</v>
      </c>
      <c r="AC325" s="235">
        <f t="shared" si="148"/>
        <v>0</v>
      </c>
      <c r="AD325" s="235">
        <f t="shared" si="148"/>
        <v>0</v>
      </c>
      <c r="AE325" s="235">
        <f t="shared" si="148"/>
        <v>0</v>
      </c>
      <c r="AF325" s="235">
        <f t="shared" si="148"/>
        <v>0</v>
      </c>
      <c r="AG325" s="235">
        <f t="shared" si="148"/>
        <v>0</v>
      </c>
      <c r="AH325" s="235">
        <f t="shared" si="148"/>
        <v>0</v>
      </c>
      <c r="AI325" s="235">
        <f t="shared" si="148"/>
        <v>0</v>
      </c>
      <c r="AJ325" s="235">
        <f t="shared" si="148"/>
        <v>0</v>
      </c>
      <c r="AK325" s="235">
        <f t="shared" si="148"/>
        <v>0</v>
      </c>
      <c r="AL325" s="235">
        <f t="shared" si="148"/>
        <v>0</v>
      </c>
      <c r="AM325" s="235">
        <f t="shared" si="148"/>
        <v>0</v>
      </c>
      <c r="AN325" s="235">
        <f t="shared" si="148"/>
        <v>0</v>
      </c>
      <c r="AO325" s="235">
        <f t="shared" si="148"/>
        <v>0</v>
      </c>
      <c r="AP325" s="235">
        <f t="shared" si="148"/>
        <v>0</v>
      </c>
    </row>
    <row r="326" spans="1:42" x14ac:dyDescent="0.2">
      <c r="A326" s="16">
        <f>A325+1</f>
        <v>9</v>
      </c>
      <c r="B326" s="233">
        <f t="shared" si="139"/>
        <v>0</v>
      </c>
      <c r="C326" s="235">
        <f t="shared" ref="C326:AP326" si="149">LOOKUP(C314,$B$276:$AP$276,$B$277:$AP$277)/100*$B637</f>
        <v>0</v>
      </c>
      <c r="D326" s="235">
        <f t="shared" si="149"/>
        <v>0</v>
      </c>
      <c r="E326" s="235">
        <f t="shared" si="149"/>
        <v>0</v>
      </c>
      <c r="F326" s="235">
        <f t="shared" si="149"/>
        <v>0</v>
      </c>
      <c r="G326" s="235">
        <f t="shared" si="149"/>
        <v>0</v>
      </c>
      <c r="H326" s="235">
        <f t="shared" si="149"/>
        <v>0</v>
      </c>
      <c r="I326" s="235">
        <f t="shared" si="149"/>
        <v>0</v>
      </c>
      <c r="J326" s="235">
        <f t="shared" si="149"/>
        <v>0</v>
      </c>
      <c r="K326" s="235">
        <f t="shared" si="149"/>
        <v>0</v>
      </c>
      <c r="L326" s="235">
        <f t="shared" si="149"/>
        <v>0</v>
      </c>
      <c r="M326" s="235">
        <f t="shared" si="149"/>
        <v>0</v>
      </c>
      <c r="N326" s="235">
        <f t="shared" si="149"/>
        <v>0</v>
      </c>
      <c r="O326" s="235">
        <f t="shared" si="149"/>
        <v>0</v>
      </c>
      <c r="P326" s="235">
        <f t="shared" si="149"/>
        <v>0</v>
      </c>
      <c r="Q326" s="235">
        <f t="shared" si="149"/>
        <v>0</v>
      </c>
      <c r="R326" s="235">
        <f t="shared" si="149"/>
        <v>0</v>
      </c>
      <c r="S326" s="235">
        <f t="shared" si="149"/>
        <v>0</v>
      </c>
      <c r="T326" s="235">
        <f t="shared" si="149"/>
        <v>0</v>
      </c>
      <c r="U326" s="235">
        <f t="shared" si="149"/>
        <v>0</v>
      </c>
      <c r="V326" s="235">
        <f t="shared" si="149"/>
        <v>0</v>
      </c>
      <c r="W326" s="235">
        <f t="shared" si="149"/>
        <v>0</v>
      </c>
      <c r="X326" s="235">
        <f t="shared" si="149"/>
        <v>0</v>
      </c>
      <c r="Y326" s="235">
        <f t="shared" si="149"/>
        <v>0</v>
      </c>
      <c r="Z326" s="235">
        <f t="shared" si="149"/>
        <v>0</v>
      </c>
      <c r="AA326" s="235">
        <f t="shared" si="149"/>
        <v>0</v>
      </c>
      <c r="AB326" s="235">
        <f t="shared" si="149"/>
        <v>0</v>
      </c>
      <c r="AC326" s="235">
        <f t="shared" si="149"/>
        <v>0</v>
      </c>
      <c r="AD326" s="235">
        <f t="shared" si="149"/>
        <v>0</v>
      </c>
      <c r="AE326" s="235">
        <f t="shared" si="149"/>
        <v>0</v>
      </c>
      <c r="AF326" s="235">
        <f t="shared" si="149"/>
        <v>0</v>
      </c>
      <c r="AG326" s="235">
        <f t="shared" si="149"/>
        <v>0</v>
      </c>
      <c r="AH326" s="235">
        <f t="shared" si="149"/>
        <v>0</v>
      </c>
      <c r="AI326" s="235">
        <f t="shared" si="149"/>
        <v>0</v>
      </c>
      <c r="AJ326" s="235">
        <f t="shared" si="149"/>
        <v>0</v>
      </c>
      <c r="AK326" s="235">
        <f t="shared" si="149"/>
        <v>0</v>
      </c>
      <c r="AL326" s="235">
        <f t="shared" si="149"/>
        <v>0</v>
      </c>
      <c r="AM326" s="235">
        <f t="shared" si="149"/>
        <v>0</v>
      </c>
      <c r="AN326" s="235">
        <f t="shared" si="149"/>
        <v>0</v>
      </c>
      <c r="AO326" s="235">
        <f t="shared" si="149"/>
        <v>0</v>
      </c>
      <c r="AP326" s="235">
        <f t="shared" si="149"/>
        <v>0</v>
      </c>
    </row>
    <row r="327" spans="1:42" x14ac:dyDescent="0.2">
      <c r="A327" s="16">
        <f t="shared" si="142"/>
        <v>10</v>
      </c>
      <c r="B327" s="233">
        <f t="shared" si="139"/>
        <v>0</v>
      </c>
      <c r="C327" s="235">
        <f t="shared" ref="C327:AP327" si="150">LOOKUP(C315,$B$276:$AP$276,$B$277:$AP$277)/100*$B638</f>
        <v>0</v>
      </c>
      <c r="D327" s="235">
        <f t="shared" si="150"/>
        <v>0</v>
      </c>
      <c r="E327" s="235">
        <f t="shared" si="150"/>
        <v>0</v>
      </c>
      <c r="F327" s="235">
        <f t="shared" si="150"/>
        <v>0</v>
      </c>
      <c r="G327" s="235">
        <f t="shared" si="150"/>
        <v>0</v>
      </c>
      <c r="H327" s="235">
        <f t="shared" si="150"/>
        <v>0</v>
      </c>
      <c r="I327" s="235">
        <f t="shared" si="150"/>
        <v>0</v>
      </c>
      <c r="J327" s="235">
        <f t="shared" si="150"/>
        <v>0</v>
      </c>
      <c r="K327" s="235">
        <f t="shared" si="150"/>
        <v>0</v>
      </c>
      <c r="L327" s="235">
        <f t="shared" si="150"/>
        <v>0</v>
      </c>
      <c r="M327" s="235">
        <f t="shared" si="150"/>
        <v>0</v>
      </c>
      <c r="N327" s="235">
        <f t="shared" si="150"/>
        <v>0</v>
      </c>
      <c r="O327" s="235">
        <f t="shared" si="150"/>
        <v>0</v>
      </c>
      <c r="P327" s="235">
        <f t="shared" si="150"/>
        <v>0</v>
      </c>
      <c r="Q327" s="235">
        <f t="shared" si="150"/>
        <v>0</v>
      </c>
      <c r="R327" s="235">
        <f t="shared" si="150"/>
        <v>0</v>
      </c>
      <c r="S327" s="235">
        <f t="shared" si="150"/>
        <v>0</v>
      </c>
      <c r="T327" s="235">
        <f t="shared" si="150"/>
        <v>0</v>
      </c>
      <c r="U327" s="235">
        <f t="shared" si="150"/>
        <v>0</v>
      </c>
      <c r="V327" s="235">
        <f t="shared" si="150"/>
        <v>0</v>
      </c>
      <c r="W327" s="235">
        <f t="shared" si="150"/>
        <v>0</v>
      </c>
      <c r="X327" s="235">
        <f t="shared" si="150"/>
        <v>0</v>
      </c>
      <c r="Y327" s="235">
        <f t="shared" si="150"/>
        <v>0</v>
      </c>
      <c r="Z327" s="235">
        <f t="shared" si="150"/>
        <v>0</v>
      </c>
      <c r="AA327" s="235">
        <f t="shared" si="150"/>
        <v>0</v>
      </c>
      <c r="AB327" s="235">
        <f t="shared" si="150"/>
        <v>0</v>
      </c>
      <c r="AC327" s="235">
        <f t="shared" si="150"/>
        <v>0</v>
      </c>
      <c r="AD327" s="235">
        <f t="shared" si="150"/>
        <v>0</v>
      </c>
      <c r="AE327" s="235">
        <f t="shared" si="150"/>
        <v>0</v>
      </c>
      <c r="AF327" s="235">
        <f t="shared" si="150"/>
        <v>0</v>
      </c>
      <c r="AG327" s="235">
        <f t="shared" si="150"/>
        <v>0</v>
      </c>
      <c r="AH327" s="235">
        <f t="shared" si="150"/>
        <v>0</v>
      </c>
      <c r="AI327" s="235">
        <f t="shared" si="150"/>
        <v>0</v>
      </c>
      <c r="AJ327" s="235">
        <f t="shared" si="150"/>
        <v>0</v>
      </c>
      <c r="AK327" s="235">
        <f t="shared" si="150"/>
        <v>0</v>
      </c>
      <c r="AL327" s="235">
        <f t="shared" si="150"/>
        <v>0</v>
      </c>
      <c r="AM327" s="235">
        <f t="shared" si="150"/>
        <v>0</v>
      </c>
      <c r="AN327" s="235">
        <f t="shared" si="150"/>
        <v>0</v>
      </c>
      <c r="AO327" s="235">
        <f t="shared" si="150"/>
        <v>0</v>
      </c>
      <c r="AP327" s="235">
        <f t="shared" si="150"/>
        <v>0</v>
      </c>
    </row>
    <row r="328" spans="1:42" s="16" customFormat="1" ht="12" customHeight="1" x14ac:dyDescent="0.2">
      <c r="A328" s="39" t="s">
        <v>13</v>
      </c>
      <c r="B328" s="123"/>
      <c r="C328" s="214">
        <f>SUM(C318:C327)</f>
        <v>0</v>
      </c>
      <c r="D328" s="214">
        <f t="shared" ref="D328:AP328" si="151">SUM(D318:D327)</f>
        <v>0</v>
      </c>
      <c r="E328" s="214">
        <f t="shared" si="151"/>
        <v>0</v>
      </c>
      <c r="F328" s="214">
        <f t="shared" si="151"/>
        <v>0</v>
      </c>
      <c r="G328" s="214">
        <f t="shared" si="151"/>
        <v>0</v>
      </c>
      <c r="H328" s="214">
        <f t="shared" si="151"/>
        <v>0</v>
      </c>
      <c r="I328" s="214">
        <f t="shared" si="151"/>
        <v>0</v>
      </c>
      <c r="J328" s="214">
        <f t="shared" si="151"/>
        <v>0</v>
      </c>
      <c r="K328" s="214">
        <f t="shared" si="151"/>
        <v>0</v>
      </c>
      <c r="L328" s="214">
        <f t="shared" si="151"/>
        <v>0</v>
      </c>
      <c r="M328" s="214">
        <f t="shared" si="151"/>
        <v>0</v>
      </c>
      <c r="N328" s="214">
        <f t="shared" si="151"/>
        <v>0</v>
      </c>
      <c r="O328" s="214">
        <f t="shared" si="151"/>
        <v>0</v>
      </c>
      <c r="P328" s="214">
        <f t="shared" si="151"/>
        <v>0</v>
      </c>
      <c r="Q328" s="214">
        <f t="shared" si="151"/>
        <v>0</v>
      </c>
      <c r="R328" s="214">
        <f t="shared" si="151"/>
        <v>0</v>
      </c>
      <c r="S328" s="214">
        <f t="shared" si="151"/>
        <v>0</v>
      </c>
      <c r="T328" s="214">
        <f t="shared" si="151"/>
        <v>0</v>
      </c>
      <c r="U328" s="214">
        <f t="shared" si="151"/>
        <v>0</v>
      </c>
      <c r="V328" s="214">
        <f t="shared" si="151"/>
        <v>0</v>
      </c>
      <c r="W328" s="214">
        <f t="shared" si="151"/>
        <v>0</v>
      </c>
      <c r="X328" s="214">
        <f t="shared" si="151"/>
        <v>0</v>
      </c>
      <c r="Y328" s="214">
        <f t="shared" si="151"/>
        <v>0</v>
      </c>
      <c r="Z328" s="214">
        <f t="shared" si="151"/>
        <v>0</v>
      </c>
      <c r="AA328" s="214">
        <f t="shared" si="151"/>
        <v>0</v>
      </c>
      <c r="AB328" s="214">
        <f t="shared" si="151"/>
        <v>0</v>
      </c>
      <c r="AC328" s="214">
        <f t="shared" si="151"/>
        <v>0</v>
      </c>
      <c r="AD328" s="214">
        <f t="shared" si="151"/>
        <v>0</v>
      </c>
      <c r="AE328" s="214">
        <f t="shared" si="151"/>
        <v>0</v>
      </c>
      <c r="AF328" s="214">
        <f t="shared" si="151"/>
        <v>0</v>
      </c>
      <c r="AG328" s="214">
        <f t="shared" si="151"/>
        <v>0</v>
      </c>
      <c r="AH328" s="214">
        <f t="shared" si="151"/>
        <v>0</v>
      </c>
      <c r="AI328" s="214">
        <f t="shared" si="151"/>
        <v>0</v>
      </c>
      <c r="AJ328" s="214">
        <f t="shared" si="151"/>
        <v>0</v>
      </c>
      <c r="AK328" s="214">
        <f t="shared" si="151"/>
        <v>0</v>
      </c>
      <c r="AL328" s="214">
        <f t="shared" si="151"/>
        <v>0</v>
      </c>
      <c r="AM328" s="214">
        <f t="shared" si="151"/>
        <v>0</v>
      </c>
      <c r="AN328" s="214">
        <f t="shared" si="151"/>
        <v>0</v>
      </c>
      <c r="AO328" s="214">
        <f t="shared" si="151"/>
        <v>0</v>
      </c>
      <c r="AP328" s="214">
        <f t="shared" si="151"/>
        <v>0</v>
      </c>
    </row>
    <row r="329" spans="1:42" x14ac:dyDescent="0.2">
      <c r="A329" s="3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30" t="s">
        <v>92</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2" t="s">
        <v>76</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16">
        <v>1</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16">
        <f>A332+1</f>
        <v>2</v>
      </c>
      <c r="B333" s="4">
        <v>0</v>
      </c>
      <c r="C333" s="213">
        <f>IF(C$2&lt;=analysis_period,IF(SUM($C662:C662)&gt;0,B333+1,0),0)</f>
        <v>0</v>
      </c>
      <c r="D333" s="213">
        <f>IF(D$2&lt;=analysis_period,IF(SUM($C662:D662)&gt;0,C333+1,0),0)</f>
        <v>0</v>
      </c>
      <c r="E333" s="213">
        <f>IF(E$2&lt;=analysis_period,IF(SUM($C662:E662)&gt;0,D333+1,0),0)</f>
        <v>0</v>
      </c>
      <c r="F333" s="213">
        <f>IF(F$2&lt;=analysis_period,IF(SUM($C662:F662)&gt;0,E333+1,0),0)</f>
        <v>0</v>
      </c>
      <c r="G333" s="213">
        <f>IF(G$2&lt;=analysis_period,IF(SUM($C662:G662)&gt;0,F333+1,0),0)</f>
        <v>0</v>
      </c>
      <c r="H333" s="213">
        <f>IF(H$2&lt;=analysis_period,IF(SUM($C662:H662)&gt;0,G333+1,0),0)</f>
        <v>0</v>
      </c>
      <c r="I333" s="213">
        <f>IF(I$2&lt;=analysis_period,IF(SUM($C662:I662)&gt;0,H333+1,0),0)</f>
        <v>0</v>
      </c>
      <c r="J333" s="213">
        <f>IF(J$2&lt;=analysis_period,IF(SUM($C662:J662)&gt;0,I333+1,0),0)</f>
        <v>0</v>
      </c>
      <c r="K333" s="213">
        <f>IF(K$2&lt;=analysis_period,IF(SUM($C662:K662)&gt;0,J333+1,0),0)</f>
        <v>0</v>
      </c>
      <c r="L333" s="213">
        <f>IF(L$2&lt;=analysis_period,IF(SUM($C662:L662)&gt;0,K333+1,0),0)</f>
        <v>0</v>
      </c>
      <c r="M333" s="213">
        <f>IF(M$2&lt;=analysis_period,IF(SUM($C662:M662)&gt;0,L333+1,0),0)</f>
        <v>0</v>
      </c>
      <c r="N333" s="213">
        <f>IF(N$2&lt;=analysis_period,IF(SUM($C662:N662)&gt;0,M333+1,0),0)</f>
        <v>0</v>
      </c>
      <c r="O333" s="213">
        <f>IF(O$2&lt;=analysis_period,IF(SUM($C662:O662)&gt;0,N333+1,0),0)</f>
        <v>0</v>
      </c>
      <c r="P333" s="213">
        <f>IF(P$2&lt;=analysis_period,IF(SUM($C662:P662)&gt;0,O333+1,0),0)</f>
        <v>0</v>
      </c>
      <c r="Q333" s="213">
        <f>IF(Q$2&lt;=analysis_period,IF(SUM($C662:Q662)&gt;0,P333+1,0),0)</f>
        <v>0</v>
      </c>
      <c r="R333" s="213">
        <f>IF(R$2&lt;=analysis_period,IF(SUM($C662:R662)&gt;0,Q333+1,0),0)</f>
        <v>0</v>
      </c>
      <c r="S333" s="213">
        <f>IF(S$2&lt;=analysis_period,IF(SUM($C662:S662)&gt;0,R333+1,0),0)</f>
        <v>0</v>
      </c>
      <c r="T333" s="213">
        <f>IF(T$2&lt;=analysis_period,IF(SUM($C662:T662)&gt;0,S333+1,0),0)</f>
        <v>0</v>
      </c>
      <c r="U333" s="213">
        <f>IF(U$2&lt;=analysis_period,IF(SUM($C662:U662)&gt;0,T333+1,0),0)</f>
        <v>0</v>
      </c>
      <c r="V333" s="213">
        <f>IF(V$2&lt;=analysis_period,IF(SUM($C662:V662)&gt;0,U333+1,0),0)</f>
        <v>0</v>
      </c>
      <c r="W333" s="213">
        <f>IF(W$2&lt;=analysis_period,IF(SUM($C662:W662)&gt;0,V333+1,0),0)</f>
        <v>0</v>
      </c>
      <c r="X333" s="213">
        <f>IF(X$2&lt;=analysis_period,IF(SUM($C662:X662)&gt;0,W333+1,0),0)</f>
        <v>0</v>
      </c>
      <c r="Y333" s="213">
        <f>IF(Y$2&lt;=analysis_period,IF(SUM($C662:Y662)&gt;0,X333+1,0),0)</f>
        <v>0</v>
      </c>
      <c r="Z333" s="213">
        <f>IF(Z$2&lt;=analysis_period,IF(SUM($C662:Z662)&gt;0,Y333+1,0),0)</f>
        <v>0</v>
      </c>
      <c r="AA333" s="213">
        <f>IF(AA$2&lt;=analysis_period,IF(SUM($C662:AA662)&gt;0,Z333+1,0),0)</f>
        <v>0</v>
      </c>
      <c r="AB333" s="213">
        <f>IF(AB$2&lt;=analysis_period,IF(SUM($C662:AB662)&gt;0,AA333+1,0),0)</f>
        <v>0</v>
      </c>
      <c r="AC333" s="213">
        <f>IF(AC$2&lt;=analysis_period,IF(SUM($C662:AC662)&gt;0,AB333+1,0),0)</f>
        <v>0</v>
      </c>
      <c r="AD333" s="213">
        <f>IF(AD$2&lt;=analysis_period,IF(SUM($C662:AD662)&gt;0,AC333+1,0),0)</f>
        <v>0</v>
      </c>
      <c r="AE333" s="213">
        <f>IF(AE$2&lt;=analysis_period,IF(SUM($C662:AE662)&gt;0,AD333+1,0),0)</f>
        <v>0</v>
      </c>
      <c r="AF333" s="213">
        <f>IF(AF$2&lt;=analysis_period,IF(SUM($C662:AF662)&gt;0,AE333+1,0),0)</f>
        <v>0</v>
      </c>
      <c r="AG333" s="213">
        <f>IF(AG$2&lt;=analysis_period,IF(SUM($C662:AG662)&gt;0,AF333+1,0),0)</f>
        <v>0</v>
      </c>
      <c r="AH333" s="213">
        <f>IF(AH$2&lt;=analysis_period,IF(SUM($C662:AH662)&gt;0,AG333+1,0),0)</f>
        <v>0</v>
      </c>
      <c r="AI333" s="213">
        <f>IF(AI$2&lt;=analysis_period,IF(SUM($C662:AI662)&gt;0,AH333+1,0),0)</f>
        <v>0</v>
      </c>
      <c r="AJ333" s="213">
        <f>IF(AJ$2&lt;=analysis_period,IF(SUM($C662:AJ662)&gt;0,AI333+1,0),0)</f>
        <v>0</v>
      </c>
      <c r="AK333" s="213">
        <f>IF(AK$2&lt;=analysis_period,IF(SUM($C662:AK662)&gt;0,AJ333+1,0),0)</f>
        <v>0</v>
      </c>
      <c r="AL333" s="213">
        <f>IF(AL$2&lt;=analysis_period,IF(SUM($C662:AL662)&gt;0,AK333+1,0),0)</f>
        <v>0</v>
      </c>
      <c r="AM333" s="213">
        <f>IF(AM$2&lt;=analysis_period,IF(SUM($C662:AM662)&gt;0,AL333+1,0),0)</f>
        <v>0</v>
      </c>
      <c r="AN333" s="213">
        <f>IF(AN$2&lt;=analysis_period,IF(SUM($C662:AN662)&gt;0,AM333+1,0),0)</f>
        <v>0</v>
      </c>
      <c r="AO333" s="213">
        <f>IF(AO$2&lt;=analysis_period,IF(SUM($C662:AO662)&gt;0,AN333+1,0),0)</f>
        <v>0</v>
      </c>
      <c r="AP333" s="213">
        <f>IF(AP$2&lt;=analysis_period,IF(SUM($C662:AP662)&gt;0,AO333+1,0),0)</f>
        <v>0</v>
      </c>
    </row>
    <row r="334" spans="1:42" x14ac:dyDescent="0.2">
      <c r="A334" s="16">
        <f t="shared" ref="A334:A341" si="152">A333+1</f>
        <v>3</v>
      </c>
      <c r="B334" s="4">
        <v>0</v>
      </c>
      <c r="C334" s="213">
        <f>IF(C$2&lt;=analysis_period,IF(SUM($C663:C663)&gt;0,B334+1,0),0)</f>
        <v>0</v>
      </c>
      <c r="D334" s="213">
        <f>IF(D$2&lt;=analysis_period,IF(SUM($C663:D663)&gt;0,C334+1,0),0)</f>
        <v>0</v>
      </c>
      <c r="E334" s="213">
        <f>IF(E$2&lt;=analysis_period,IF(SUM($C663:E663)&gt;0,D334+1,0),0)</f>
        <v>0</v>
      </c>
      <c r="F334" s="213">
        <f>IF(F$2&lt;=analysis_period,IF(SUM($C663:F663)&gt;0,E334+1,0),0)</f>
        <v>0</v>
      </c>
      <c r="G334" s="213">
        <f>IF(G$2&lt;=analysis_period,IF(SUM($C663:G663)&gt;0,F334+1,0),0)</f>
        <v>0</v>
      </c>
      <c r="H334" s="213">
        <f>IF(H$2&lt;=analysis_period,IF(SUM($C663:H663)&gt;0,G334+1,0),0)</f>
        <v>0</v>
      </c>
      <c r="I334" s="213">
        <f>IF(I$2&lt;=analysis_period,IF(SUM($C663:I663)&gt;0,H334+1,0),0)</f>
        <v>0</v>
      </c>
      <c r="J334" s="213">
        <f>IF(J$2&lt;=analysis_period,IF(SUM($C663:J663)&gt;0,I334+1,0),0)</f>
        <v>0</v>
      </c>
      <c r="K334" s="213">
        <f>IF(K$2&lt;=analysis_period,IF(SUM($C663:K663)&gt;0,J334+1,0),0)</f>
        <v>0</v>
      </c>
      <c r="L334" s="213">
        <f>IF(L$2&lt;=analysis_period,IF(SUM($C663:L663)&gt;0,K334+1,0),0)</f>
        <v>0</v>
      </c>
      <c r="M334" s="213">
        <f>IF(M$2&lt;=analysis_period,IF(SUM($C663:M663)&gt;0,L334+1,0),0)</f>
        <v>0</v>
      </c>
      <c r="N334" s="213">
        <f>IF(N$2&lt;=analysis_period,IF(SUM($C663:N663)&gt;0,M334+1,0),0)</f>
        <v>0</v>
      </c>
      <c r="O334" s="213">
        <f>IF(O$2&lt;=analysis_period,IF(SUM($C663:O663)&gt;0,N334+1,0),0)</f>
        <v>0</v>
      </c>
      <c r="P334" s="213">
        <f>IF(P$2&lt;=analysis_period,IF(SUM($C663:P663)&gt;0,O334+1,0),0)</f>
        <v>0</v>
      </c>
      <c r="Q334" s="213">
        <f>IF(Q$2&lt;=analysis_period,IF(SUM($C663:Q663)&gt;0,P334+1,0),0)</f>
        <v>0</v>
      </c>
      <c r="R334" s="213">
        <f>IF(R$2&lt;=analysis_period,IF(SUM($C663:R663)&gt;0,Q334+1,0),0)</f>
        <v>0</v>
      </c>
      <c r="S334" s="213">
        <f>IF(S$2&lt;=analysis_period,IF(SUM($C663:S663)&gt;0,R334+1,0),0)</f>
        <v>0</v>
      </c>
      <c r="T334" s="213">
        <f>IF(T$2&lt;=analysis_period,IF(SUM($C663:T663)&gt;0,S334+1,0),0)</f>
        <v>0</v>
      </c>
      <c r="U334" s="213">
        <f>IF(U$2&lt;=analysis_period,IF(SUM($C663:U663)&gt;0,T334+1,0),0)</f>
        <v>0</v>
      </c>
      <c r="V334" s="213">
        <f>IF(V$2&lt;=analysis_period,IF(SUM($C663:V663)&gt;0,U334+1,0),0)</f>
        <v>0</v>
      </c>
      <c r="W334" s="213">
        <f>IF(W$2&lt;=analysis_period,IF(SUM($C663:W663)&gt;0,V334+1,0),0)</f>
        <v>0</v>
      </c>
      <c r="X334" s="213">
        <f>IF(X$2&lt;=analysis_period,IF(SUM($C663:X663)&gt;0,W334+1,0),0)</f>
        <v>0</v>
      </c>
      <c r="Y334" s="213">
        <f>IF(Y$2&lt;=analysis_period,IF(SUM($C663:Y663)&gt;0,X334+1,0),0)</f>
        <v>0</v>
      </c>
      <c r="Z334" s="213">
        <f>IF(Z$2&lt;=analysis_period,IF(SUM($C663:Z663)&gt;0,Y334+1,0),0)</f>
        <v>0</v>
      </c>
      <c r="AA334" s="213">
        <f>IF(AA$2&lt;=analysis_period,IF(SUM($C663:AA663)&gt;0,Z334+1,0),0)</f>
        <v>0</v>
      </c>
      <c r="AB334" s="213">
        <f>IF(AB$2&lt;=analysis_period,IF(SUM($C663:AB663)&gt;0,AA334+1,0),0)</f>
        <v>0</v>
      </c>
      <c r="AC334" s="213">
        <f>IF(AC$2&lt;=analysis_period,IF(SUM($C663:AC663)&gt;0,AB334+1,0),0)</f>
        <v>0</v>
      </c>
      <c r="AD334" s="213">
        <f>IF(AD$2&lt;=analysis_period,IF(SUM($C663:AD663)&gt;0,AC334+1,0),0)</f>
        <v>0</v>
      </c>
      <c r="AE334" s="213">
        <f>IF(AE$2&lt;=analysis_period,IF(SUM($C663:AE663)&gt;0,AD334+1,0),0)</f>
        <v>0</v>
      </c>
      <c r="AF334" s="213">
        <f>IF(AF$2&lt;=analysis_period,IF(SUM($C663:AF663)&gt;0,AE334+1,0),0)</f>
        <v>0</v>
      </c>
      <c r="AG334" s="213">
        <f>IF(AG$2&lt;=analysis_period,IF(SUM($C663:AG663)&gt;0,AF334+1,0),0)</f>
        <v>0</v>
      </c>
      <c r="AH334" s="213">
        <f>IF(AH$2&lt;=analysis_period,IF(SUM($C663:AH663)&gt;0,AG334+1,0),0)</f>
        <v>0</v>
      </c>
      <c r="AI334" s="213">
        <f>IF(AI$2&lt;=analysis_period,IF(SUM($C663:AI663)&gt;0,AH334+1,0),0)</f>
        <v>0</v>
      </c>
      <c r="AJ334" s="213">
        <f>IF(AJ$2&lt;=analysis_period,IF(SUM($C663:AJ663)&gt;0,AI334+1,0),0)</f>
        <v>0</v>
      </c>
      <c r="AK334" s="213">
        <f>IF(AK$2&lt;=analysis_period,IF(SUM($C663:AK663)&gt;0,AJ334+1,0),0)</f>
        <v>0</v>
      </c>
      <c r="AL334" s="213">
        <f>IF(AL$2&lt;=analysis_period,IF(SUM($C663:AL663)&gt;0,AK334+1,0),0)</f>
        <v>0</v>
      </c>
      <c r="AM334" s="213">
        <f>IF(AM$2&lt;=analysis_period,IF(SUM($C663:AM663)&gt;0,AL334+1,0),0)</f>
        <v>0</v>
      </c>
      <c r="AN334" s="213">
        <f>IF(AN$2&lt;=analysis_period,IF(SUM($C663:AN663)&gt;0,AM334+1,0),0)</f>
        <v>0</v>
      </c>
      <c r="AO334" s="213">
        <f>IF(AO$2&lt;=analysis_period,IF(SUM($C663:AO663)&gt;0,AN334+1,0),0)</f>
        <v>0</v>
      </c>
      <c r="AP334" s="213">
        <f>IF(AP$2&lt;=analysis_period,IF(SUM($C663:AP663)&gt;0,AO334+1,0),0)</f>
        <v>0</v>
      </c>
    </row>
    <row r="335" spans="1:42" x14ac:dyDescent="0.2">
      <c r="A335" s="16">
        <f t="shared" si="152"/>
        <v>4</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 t="shared" si="152"/>
        <v>5</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si="152"/>
        <v>6</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52"/>
        <v>7</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52"/>
        <v>8</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A339+1</f>
        <v>9</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52"/>
        <v>10</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2" t="s">
        <v>80</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16">
        <v>1</v>
      </c>
      <c r="B344" s="233">
        <f t="shared" ref="B344:B353" si="153">SUM(C344:AP344)</f>
        <v>0</v>
      </c>
      <c r="C344" s="235">
        <f t="shared" ref="C344:AP344" si="154">LOOKUP(C332,$B$276:$AP$276,$B$277:$AP$277)/100*$B661</f>
        <v>0</v>
      </c>
      <c r="D344" s="235">
        <f t="shared" si="154"/>
        <v>0</v>
      </c>
      <c r="E344" s="235">
        <f t="shared" si="154"/>
        <v>0</v>
      </c>
      <c r="F344" s="235">
        <f t="shared" si="154"/>
        <v>0</v>
      </c>
      <c r="G344" s="235">
        <f t="shared" si="154"/>
        <v>0</v>
      </c>
      <c r="H344" s="235">
        <f t="shared" si="154"/>
        <v>0</v>
      </c>
      <c r="I344" s="235">
        <f t="shared" si="154"/>
        <v>0</v>
      </c>
      <c r="J344" s="235">
        <f t="shared" si="154"/>
        <v>0</v>
      </c>
      <c r="K344" s="235">
        <f t="shared" si="154"/>
        <v>0</v>
      </c>
      <c r="L344" s="235">
        <f t="shared" si="154"/>
        <v>0</v>
      </c>
      <c r="M344" s="235">
        <f t="shared" si="154"/>
        <v>0</v>
      </c>
      <c r="N344" s="235">
        <f t="shared" si="154"/>
        <v>0</v>
      </c>
      <c r="O344" s="235">
        <f t="shared" si="154"/>
        <v>0</v>
      </c>
      <c r="P344" s="235">
        <f t="shared" si="154"/>
        <v>0</v>
      </c>
      <c r="Q344" s="235">
        <f t="shared" si="154"/>
        <v>0</v>
      </c>
      <c r="R344" s="235">
        <f t="shared" si="154"/>
        <v>0</v>
      </c>
      <c r="S344" s="235">
        <f t="shared" si="154"/>
        <v>0</v>
      </c>
      <c r="T344" s="235">
        <f t="shared" si="154"/>
        <v>0</v>
      </c>
      <c r="U344" s="235">
        <f t="shared" si="154"/>
        <v>0</v>
      </c>
      <c r="V344" s="235">
        <f t="shared" si="154"/>
        <v>0</v>
      </c>
      <c r="W344" s="235">
        <f t="shared" si="154"/>
        <v>0</v>
      </c>
      <c r="X344" s="235">
        <f t="shared" si="154"/>
        <v>0</v>
      </c>
      <c r="Y344" s="235">
        <f t="shared" si="154"/>
        <v>0</v>
      </c>
      <c r="Z344" s="235">
        <f t="shared" si="154"/>
        <v>0</v>
      </c>
      <c r="AA344" s="235">
        <f t="shared" si="154"/>
        <v>0</v>
      </c>
      <c r="AB344" s="235">
        <f t="shared" si="154"/>
        <v>0</v>
      </c>
      <c r="AC344" s="235">
        <f t="shared" si="154"/>
        <v>0</v>
      </c>
      <c r="AD344" s="235">
        <f t="shared" si="154"/>
        <v>0</v>
      </c>
      <c r="AE344" s="235">
        <f t="shared" si="154"/>
        <v>0</v>
      </c>
      <c r="AF344" s="235">
        <f t="shared" si="154"/>
        <v>0</v>
      </c>
      <c r="AG344" s="235">
        <f t="shared" si="154"/>
        <v>0</v>
      </c>
      <c r="AH344" s="235">
        <f t="shared" si="154"/>
        <v>0</v>
      </c>
      <c r="AI344" s="235">
        <f t="shared" si="154"/>
        <v>0</v>
      </c>
      <c r="AJ344" s="235">
        <f t="shared" si="154"/>
        <v>0</v>
      </c>
      <c r="AK344" s="235">
        <f t="shared" si="154"/>
        <v>0</v>
      </c>
      <c r="AL344" s="235">
        <f t="shared" si="154"/>
        <v>0</v>
      </c>
      <c r="AM344" s="235">
        <f t="shared" si="154"/>
        <v>0</v>
      </c>
      <c r="AN344" s="235">
        <f t="shared" si="154"/>
        <v>0</v>
      </c>
      <c r="AO344" s="235">
        <f t="shared" si="154"/>
        <v>0</v>
      </c>
      <c r="AP344" s="235">
        <f t="shared" si="154"/>
        <v>0</v>
      </c>
    </row>
    <row r="345" spans="1:42" x14ac:dyDescent="0.2">
      <c r="A345" s="16">
        <f>A344+1</f>
        <v>2</v>
      </c>
      <c r="B345" s="233">
        <f t="shared" si="153"/>
        <v>0</v>
      </c>
      <c r="C345" s="235">
        <f t="shared" ref="C345:AP345" si="155">LOOKUP(C333,$B$276:$AP$276,$B$277:$AP$277)/100*$B662</f>
        <v>0</v>
      </c>
      <c r="D345" s="235">
        <f t="shared" si="155"/>
        <v>0</v>
      </c>
      <c r="E345" s="235">
        <f t="shared" si="155"/>
        <v>0</v>
      </c>
      <c r="F345" s="235">
        <f t="shared" si="155"/>
        <v>0</v>
      </c>
      <c r="G345" s="235">
        <f t="shared" si="155"/>
        <v>0</v>
      </c>
      <c r="H345" s="235">
        <f t="shared" si="155"/>
        <v>0</v>
      </c>
      <c r="I345" s="235">
        <f t="shared" si="155"/>
        <v>0</v>
      </c>
      <c r="J345" s="235">
        <f t="shared" si="155"/>
        <v>0</v>
      </c>
      <c r="K345" s="235">
        <f t="shared" si="155"/>
        <v>0</v>
      </c>
      <c r="L345" s="235">
        <f t="shared" si="155"/>
        <v>0</v>
      </c>
      <c r="M345" s="235">
        <f t="shared" si="155"/>
        <v>0</v>
      </c>
      <c r="N345" s="235">
        <f t="shared" si="155"/>
        <v>0</v>
      </c>
      <c r="O345" s="235">
        <f t="shared" si="155"/>
        <v>0</v>
      </c>
      <c r="P345" s="235">
        <f t="shared" si="155"/>
        <v>0</v>
      </c>
      <c r="Q345" s="235">
        <f t="shared" si="155"/>
        <v>0</v>
      </c>
      <c r="R345" s="235">
        <f t="shared" si="155"/>
        <v>0</v>
      </c>
      <c r="S345" s="235">
        <f t="shared" si="155"/>
        <v>0</v>
      </c>
      <c r="T345" s="235">
        <f t="shared" si="155"/>
        <v>0</v>
      </c>
      <c r="U345" s="235">
        <f t="shared" si="155"/>
        <v>0</v>
      </c>
      <c r="V345" s="235">
        <f t="shared" si="155"/>
        <v>0</v>
      </c>
      <c r="W345" s="235">
        <f t="shared" si="155"/>
        <v>0</v>
      </c>
      <c r="X345" s="235">
        <f t="shared" si="155"/>
        <v>0</v>
      </c>
      <c r="Y345" s="235">
        <f t="shared" si="155"/>
        <v>0</v>
      </c>
      <c r="Z345" s="235">
        <f t="shared" si="155"/>
        <v>0</v>
      </c>
      <c r="AA345" s="235">
        <f t="shared" si="155"/>
        <v>0</v>
      </c>
      <c r="AB345" s="235">
        <f t="shared" si="155"/>
        <v>0</v>
      </c>
      <c r="AC345" s="235">
        <f t="shared" si="155"/>
        <v>0</v>
      </c>
      <c r="AD345" s="235">
        <f t="shared" si="155"/>
        <v>0</v>
      </c>
      <c r="AE345" s="235">
        <f t="shared" si="155"/>
        <v>0</v>
      </c>
      <c r="AF345" s="235">
        <f t="shared" si="155"/>
        <v>0</v>
      </c>
      <c r="AG345" s="235">
        <f t="shared" si="155"/>
        <v>0</v>
      </c>
      <c r="AH345" s="235">
        <f t="shared" si="155"/>
        <v>0</v>
      </c>
      <c r="AI345" s="235">
        <f t="shared" si="155"/>
        <v>0</v>
      </c>
      <c r="AJ345" s="235">
        <f t="shared" si="155"/>
        <v>0</v>
      </c>
      <c r="AK345" s="235">
        <f t="shared" si="155"/>
        <v>0</v>
      </c>
      <c r="AL345" s="235">
        <f t="shared" si="155"/>
        <v>0</v>
      </c>
      <c r="AM345" s="235">
        <f t="shared" si="155"/>
        <v>0</v>
      </c>
      <c r="AN345" s="235">
        <f t="shared" si="155"/>
        <v>0</v>
      </c>
      <c r="AO345" s="235">
        <f t="shared" si="155"/>
        <v>0</v>
      </c>
      <c r="AP345" s="235">
        <f t="shared" si="155"/>
        <v>0</v>
      </c>
    </row>
    <row r="346" spans="1:42" x14ac:dyDescent="0.2">
      <c r="A346" s="16">
        <f t="shared" ref="A346:A353" si="156">A345+1</f>
        <v>3</v>
      </c>
      <c r="B346" s="233">
        <f t="shared" si="153"/>
        <v>0</v>
      </c>
      <c r="C346" s="235">
        <f t="shared" ref="C346:AP346" si="157">LOOKUP(C334,$B$276:$AP$276,$B$277:$AP$277)/100*$B663</f>
        <v>0</v>
      </c>
      <c r="D346" s="235">
        <f t="shared" si="157"/>
        <v>0</v>
      </c>
      <c r="E346" s="235">
        <f t="shared" si="157"/>
        <v>0</v>
      </c>
      <c r="F346" s="235">
        <f t="shared" si="157"/>
        <v>0</v>
      </c>
      <c r="G346" s="235">
        <f t="shared" si="157"/>
        <v>0</v>
      </c>
      <c r="H346" s="235">
        <f t="shared" si="157"/>
        <v>0</v>
      </c>
      <c r="I346" s="235">
        <f t="shared" si="157"/>
        <v>0</v>
      </c>
      <c r="J346" s="235">
        <f t="shared" si="157"/>
        <v>0</v>
      </c>
      <c r="K346" s="235">
        <f t="shared" si="157"/>
        <v>0</v>
      </c>
      <c r="L346" s="235">
        <f t="shared" si="157"/>
        <v>0</v>
      </c>
      <c r="M346" s="235">
        <f t="shared" si="157"/>
        <v>0</v>
      </c>
      <c r="N346" s="235">
        <f t="shared" si="157"/>
        <v>0</v>
      </c>
      <c r="O346" s="235">
        <f t="shared" si="157"/>
        <v>0</v>
      </c>
      <c r="P346" s="235">
        <f t="shared" si="157"/>
        <v>0</v>
      </c>
      <c r="Q346" s="235">
        <f t="shared" si="157"/>
        <v>0</v>
      </c>
      <c r="R346" s="235">
        <f t="shared" si="157"/>
        <v>0</v>
      </c>
      <c r="S346" s="235">
        <f t="shared" si="157"/>
        <v>0</v>
      </c>
      <c r="T346" s="235">
        <f t="shared" si="157"/>
        <v>0</v>
      </c>
      <c r="U346" s="235">
        <f t="shared" si="157"/>
        <v>0</v>
      </c>
      <c r="V346" s="235">
        <f t="shared" si="157"/>
        <v>0</v>
      </c>
      <c r="W346" s="235">
        <f t="shared" si="157"/>
        <v>0</v>
      </c>
      <c r="X346" s="235">
        <f t="shared" si="157"/>
        <v>0</v>
      </c>
      <c r="Y346" s="235">
        <f t="shared" si="157"/>
        <v>0</v>
      </c>
      <c r="Z346" s="235">
        <f t="shared" si="157"/>
        <v>0</v>
      </c>
      <c r="AA346" s="235">
        <f t="shared" si="157"/>
        <v>0</v>
      </c>
      <c r="AB346" s="235">
        <f t="shared" si="157"/>
        <v>0</v>
      </c>
      <c r="AC346" s="235">
        <f t="shared" si="157"/>
        <v>0</v>
      </c>
      <c r="AD346" s="235">
        <f t="shared" si="157"/>
        <v>0</v>
      </c>
      <c r="AE346" s="235">
        <f t="shared" si="157"/>
        <v>0</v>
      </c>
      <c r="AF346" s="235">
        <f t="shared" si="157"/>
        <v>0</v>
      </c>
      <c r="AG346" s="235">
        <f t="shared" si="157"/>
        <v>0</v>
      </c>
      <c r="AH346" s="235">
        <f t="shared" si="157"/>
        <v>0</v>
      </c>
      <c r="AI346" s="235">
        <f t="shared" si="157"/>
        <v>0</v>
      </c>
      <c r="AJ346" s="235">
        <f t="shared" si="157"/>
        <v>0</v>
      </c>
      <c r="AK346" s="235">
        <f t="shared" si="157"/>
        <v>0</v>
      </c>
      <c r="AL346" s="235">
        <f t="shared" si="157"/>
        <v>0</v>
      </c>
      <c r="AM346" s="235">
        <f t="shared" si="157"/>
        <v>0</v>
      </c>
      <c r="AN346" s="235">
        <f t="shared" si="157"/>
        <v>0</v>
      </c>
      <c r="AO346" s="235">
        <f t="shared" si="157"/>
        <v>0</v>
      </c>
      <c r="AP346" s="235">
        <f t="shared" si="157"/>
        <v>0</v>
      </c>
    </row>
    <row r="347" spans="1:42" x14ac:dyDescent="0.2">
      <c r="A347" s="16">
        <f t="shared" si="156"/>
        <v>4</v>
      </c>
      <c r="B347" s="233">
        <f t="shared" si="153"/>
        <v>0</v>
      </c>
      <c r="C347" s="235">
        <f t="shared" ref="C347:AP347" si="158">LOOKUP(C335,$B$276:$AP$276,$B$277:$AP$277)/100*$B664</f>
        <v>0</v>
      </c>
      <c r="D347" s="235">
        <f t="shared" si="158"/>
        <v>0</v>
      </c>
      <c r="E347" s="235">
        <f t="shared" si="158"/>
        <v>0</v>
      </c>
      <c r="F347" s="235">
        <f t="shared" si="158"/>
        <v>0</v>
      </c>
      <c r="G347" s="235">
        <f t="shared" si="158"/>
        <v>0</v>
      </c>
      <c r="H347" s="235">
        <f t="shared" si="158"/>
        <v>0</v>
      </c>
      <c r="I347" s="235">
        <f t="shared" si="158"/>
        <v>0</v>
      </c>
      <c r="J347" s="235">
        <f t="shared" si="158"/>
        <v>0</v>
      </c>
      <c r="K347" s="235">
        <f t="shared" si="158"/>
        <v>0</v>
      </c>
      <c r="L347" s="235">
        <f t="shared" si="158"/>
        <v>0</v>
      </c>
      <c r="M347" s="235">
        <f t="shared" si="158"/>
        <v>0</v>
      </c>
      <c r="N347" s="235">
        <f t="shared" si="158"/>
        <v>0</v>
      </c>
      <c r="O347" s="235">
        <f t="shared" si="158"/>
        <v>0</v>
      </c>
      <c r="P347" s="235">
        <f t="shared" si="158"/>
        <v>0</v>
      </c>
      <c r="Q347" s="235">
        <f t="shared" si="158"/>
        <v>0</v>
      </c>
      <c r="R347" s="235">
        <f t="shared" si="158"/>
        <v>0</v>
      </c>
      <c r="S347" s="235">
        <f t="shared" si="158"/>
        <v>0</v>
      </c>
      <c r="T347" s="235">
        <f t="shared" si="158"/>
        <v>0</v>
      </c>
      <c r="U347" s="235">
        <f t="shared" si="158"/>
        <v>0</v>
      </c>
      <c r="V347" s="235">
        <f t="shared" si="158"/>
        <v>0</v>
      </c>
      <c r="W347" s="235">
        <f t="shared" si="158"/>
        <v>0</v>
      </c>
      <c r="X347" s="235">
        <f t="shared" si="158"/>
        <v>0</v>
      </c>
      <c r="Y347" s="235">
        <f t="shared" si="158"/>
        <v>0</v>
      </c>
      <c r="Z347" s="235">
        <f t="shared" si="158"/>
        <v>0</v>
      </c>
      <c r="AA347" s="235">
        <f t="shared" si="158"/>
        <v>0</v>
      </c>
      <c r="AB347" s="235">
        <f t="shared" si="158"/>
        <v>0</v>
      </c>
      <c r="AC347" s="235">
        <f t="shared" si="158"/>
        <v>0</v>
      </c>
      <c r="AD347" s="235">
        <f t="shared" si="158"/>
        <v>0</v>
      </c>
      <c r="AE347" s="235">
        <f t="shared" si="158"/>
        <v>0</v>
      </c>
      <c r="AF347" s="235">
        <f t="shared" si="158"/>
        <v>0</v>
      </c>
      <c r="AG347" s="235">
        <f t="shared" si="158"/>
        <v>0</v>
      </c>
      <c r="AH347" s="235">
        <f t="shared" si="158"/>
        <v>0</v>
      </c>
      <c r="AI347" s="235">
        <f t="shared" si="158"/>
        <v>0</v>
      </c>
      <c r="AJ347" s="235">
        <f t="shared" si="158"/>
        <v>0</v>
      </c>
      <c r="AK347" s="235">
        <f t="shared" si="158"/>
        <v>0</v>
      </c>
      <c r="AL347" s="235">
        <f t="shared" si="158"/>
        <v>0</v>
      </c>
      <c r="AM347" s="235">
        <f t="shared" si="158"/>
        <v>0</v>
      </c>
      <c r="AN347" s="235">
        <f t="shared" si="158"/>
        <v>0</v>
      </c>
      <c r="AO347" s="235">
        <f t="shared" si="158"/>
        <v>0</v>
      </c>
      <c r="AP347" s="235">
        <f t="shared" si="158"/>
        <v>0</v>
      </c>
    </row>
    <row r="348" spans="1:42" x14ac:dyDescent="0.2">
      <c r="A348" s="16">
        <f t="shared" si="156"/>
        <v>5</v>
      </c>
      <c r="B348" s="233">
        <f t="shared" si="153"/>
        <v>0</v>
      </c>
      <c r="C348" s="235">
        <f t="shared" ref="C348:AP348" si="159">LOOKUP(C336,$B$276:$AP$276,$B$277:$AP$277)/100*$B665</f>
        <v>0</v>
      </c>
      <c r="D348" s="235">
        <f t="shared" si="159"/>
        <v>0</v>
      </c>
      <c r="E348" s="235">
        <f t="shared" si="159"/>
        <v>0</v>
      </c>
      <c r="F348" s="235">
        <f t="shared" si="159"/>
        <v>0</v>
      </c>
      <c r="G348" s="235">
        <f t="shared" si="159"/>
        <v>0</v>
      </c>
      <c r="H348" s="235">
        <f t="shared" si="159"/>
        <v>0</v>
      </c>
      <c r="I348" s="235">
        <f t="shared" si="159"/>
        <v>0</v>
      </c>
      <c r="J348" s="235">
        <f t="shared" si="159"/>
        <v>0</v>
      </c>
      <c r="K348" s="235">
        <f t="shared" si="159"/>
        <v>0</v>
      </c>
      <c r="L348" s="235">
        <f t="shared" si="159"/>
        <v>0</v>
      </c>
      <c r="M348" s="235">
        <f t="shared" si="159"/>
        <v>0</v>
      </c>
      <c r="N348" s="235">
        <f t="shared" si="159"/>
        <v>0</v>
      </c>
      <c r="O348" s="235">
        <f t="shared" si="159"/>
        <v>0</v>
      </c>
      <c r="P348" s="235">
        <f t="shared" si="159"/>
        <v>0</v>
      </c>
      <c r="Q348" s="235">
        <f t="shared" si="159"/>
        <v>0</v>
      </c>
      <c r="R348" s="235">
        <f t="shared" si="159"/>
        <v>0</v>
      </c>
      <c r="S348" s="235">
        <f t="shared" si="159"/>
        <v>0</v>
      </c>
      <c r="T348" s="235">
        <f t="shared" si="159"/>
        <v>0</v>
      </c>
      <c r="U348" s="235">
        <f t="shared" si="159"/>
        <v>0</v>
      </c>
      <c r="V348" s="235">
        <f t="shared" si="159"/>
        <v>0</v>
      </c>
      <c r="W348" s="235">
        <f t="shared" si="159"/>
        <v>0</v>
      </c>
      <c r="X348" s="235">
        <f t="shared" si="159"/>
        <v>0</v>
      </c>
      <c r="Y348" s="235">
        <f t="shared" si="159"/>
        <v>0</v>
      </c>
      <c r="Z348" s="235">
        <f t="shared" si="159"/>
        <v>0</v>
      </c>
      <c r="AA348" s="235">
        <f t="shared" si="159"/>
        <v>0</v>
      </c>
      <c r="AB348" s="235">
        <f t="shared" si="159"/>
        <v>0</v>
      </c>
      <c r="AC348" s="235">
        <f t="shared" si="159"/>
        <v>0</v>
      </c>
      <c r="AD348" s="235">
        <f t="shared" si="159"/>
        <v>0</v>
      </c>
      <c r="AE348" s="235">
        <f t="shared" si="159"/>
        <v>0</v>
      </c>
      <c r="AF348" s="235">
        <f t="shared" si="159"/>
        <v>0</v>
      </c>
      <c r="AG348" s="235">
        <f t="shared" si="159"/>
        <v>0</v>
      </c>
      <c r="AH348" s="235">
        <f t="shared" si="159"/>
        <v>0</v>
      </c>
      <c r="AI348" s="235">
        <f t="shared" si="159"/>
        <v>0</v>
      </c>
      <c r="AJ348" s="235">
        <f t="shared" si="159"/>
        <v>0</v>
      </c>
      <c r="AK348" s="235">
        <f t="shared" si="159"/>
        <v>0</v>
      </c>
      <c r="AL348" s="235">
        <f t="shared" si="159"/>
        <v>0</v>
      </c>
      <c r="AM348" s="235">
        <f t="shared" si="159"/>
        <v>0</v>
      </c>
      <c r="AN348" s="235">
        <f t="shared" si="159"/>
        <v>0</v>
      </c>
      <c r="AO348" s="235">
        <f t="shared" si="159"/>
        <v>0</v>
      </c>
      <c r="AP348" s="235">
        <f t="shared" si="159"/>
        <v>0</v>
      </c>
    </row>
    <row r="349" spans="1:42" x14ac:dyDescent="0.2">
      <c r="A349" s="16">
        <f t="shared" si="156"/>
        <v>6</v>
      </c>
      <c r="B349" s="233">
        <f t="shared" si="153"/>
        <v>0</v>
      </c>
      <c r="C349" s="235">
        <f t="shared" ref="C349:AP349" si="160">LOOKUP(C337,$B$276:$AP$276,$B$277:$AP$277)/100*$B666</f>
        <v>0</v>
      </c>
      <c r="D349" s="235">
        <f t="shared" si="160"/>
        <v>0</v>
      </c>
      <c r="E349" s="235">
        <f t="shared" si="160"/>
        <v>0</v>
      </c>
      <c r="F349" s="235">
        <f t="shared" si="160"/>
        <v>0</v>
      </c>
      <c r="G349" s="235">
        <f t="shared" si="160"/>
        <v>0</v>
      </c>
      <c r="H349" s="235">
        <f t="shared" si="160"/>
        <v>0</v>
      </c>
      <c r="I349" s="235">
        <f t="shared" si="160"/>
        <v>0</v>
      </c>
      <c r="J349" s="235">
        <f t="shared" si="160"/>
        <v>0</v>
      </c>
      <c r="K349" s="235">
        <f t="shared" si="160"/>
        <v>0</v>
      </c>
      <c r="L349" s="235">
        <f t="shared" si="160"/>
        <v>0</v>
      </c>
      <c r="M349" s="235">
        <f t="shared" si="160"/>
        <v>0</v>
      </c>
      <c r="N349" s="235">
        <f t="shared" si="160"/>
        <v>0</v>
      </c>
      <c r="O349" s="235">
        <f t="shared" si="160"/>
        <v>0</v>
      </c>
      <c r="P349" s="235">
        <f t="shared" si="160"/>
        <v>0</v>
      </c>
      <c r="Q349" s="235">
        <f t="shared" si="160"/>
        <v>0</v>
      </c>
      <c r="R349" s="235">
        <f t="shared" si="160"/>
        <v>0</v>
      </c>
      <c r="S349" s="235">
        <f t="shared" si="160"/>
        <v>0</v>
      </c>
      <c r="T349" s="235">
        <f t="shared" si="160"/>
        <v>0</v>
      </c>
      <c r="U349" s="235">
        <f t="shared" si="160"/>
        <v>0</v>
      </c>
      <c r="V349" s="235">
        <f t="shared" si="160"/>
        <v>0</v>
      </c>
      <c r="W349" s="235">
        <f t="shared" si="160"/>
        <v>0</v>
      </c>
      <c r="X349" s="235">
        <f t="shared" si="160"/>
        <v>0</v>
      </c>
      <c r="Y349" s="235">
        <f t="shared" si="160"/>
        <v>0</v>
      </c>
      <c r="Z349" s="235">
        <f t="shared" si="160"/>
        <v>0</v>
      </c>
      <c r="AA349" s="235">
        <f t="shared" si="160"/>
        <v>0</v>
      </c>
      <c r="AB349" s="235">
        <f t="shared" si="160"/>
        <v>0</v>
      </c>
      <c r="AC349" s="235">
        <f t="shared" si="160"/>
        <v>0</v>
      </c>
      <c r="AD349" s="235">
        <f t="shared" si="160"/>
        <v>0</v>
      </c>
      <c r="AE349" s="235">
        <f t="shared" si="160"/>
        <v>0</v>
      </c>
      <c r="AF349" s="235">
        <f t="shared" si="160"/>
        <v>0</v>
      </c>
      <c r="AG349" s="235">
        <f t="shared" si="160"/>
        <v>0</v>
      </c>
      <c r="AH349" s="235">
        <f t="shared" si="160"/>
        <v>0</v>
      </c>
      <c r="AI349" s="235">
        <f t="shared" si="160"/>
        <v>0</v>
      </c>
      <c r="AJ349" s="235">
        <f t="shared" si="160"/>
        <v>0</v>
      </c>
      <c r="AK349" s="235">
        <f t="shared" si="160"/>
        <v>0</v>
      </c>
      <c r="AL349" s="235">
        <f t="shared" si="160"/>
        <v>0</v>
      </c>
      <c r="AM349" s="235">
        <f t="shared" si="160"/>
        <v>0</v>
      </c>
      <c r="AN349" s="235">
        <f t="shared" si="160"/>
        <v>0</v>
      </c>
      <c r="AO349" s="235">
        <f t="shared" si="160"/>
        <v>0</v>
      </c>
      <c r="AP349" s="235">
        <f t="shared" si="160"/>
        <v>0</v>
      </c>
    </row>
    <row r="350" spans="1:42" x14ac:dyDescent="0.2">
      <c r="A350" s="16">
        <f t="shared" si="156"/>
        <v>7</v>
      </c>
      <c r="B350" s="233">
        <f t="shared" si="153"/>
        <v>0</v>
      </c>
      <c r="C350" s="235">
        <f t="shared" ref="C350:AP350" si="161">LOOKUP(C338,$B$276:$AP$276,$B$277:$AP$277)/100*$B667</f>
        <v>0</v>
      </c>
      <c r="D350" s="235">
        <f t="shared" si="161"/>
        <v>0</v>
      </c>
      <c r="E350" s="235">
        <f t="shared" si="161"/>
        <v>0</v>
      </c>
      <c r="F350" s="235">
        <f t="shared" si="161"/>
        <v>0</v>
      </c>
      <c r="G350" s="235">
        <f t="shared" si="161"/>
        <v>0</v>
      </c>
      <c r="H350" s="235">
        <f t="shared" si="161"/>
        <v>0</v>
      </c>
      <c r="I350" s="235">
        <f t="shared" si="161"/>
        <v>0</v>
      </c>
      <c r="J350" s="235">
        <f t="shared" si="161"/>
        <v>0</v>
      </c>
      <c r="K350" s="235">
        <f t="shared" si="161"/>
        <v>0</v>
      </c>
      <c r="L350" s="235">
        <f t="shared" si="161"/>
        <v>0</v>
      </c>
      <c r="M350" s="235">
        <f t="shared" si="161"/>
        <v>0</v>
      </c>
      <c r="N350" s="235">
        <f t="shared" si="161"/>
        <v>0</v>
      </c>
      <c r="O350" s="235">
        <f t="shared" si="161"/>
        <v>0</v>
      </c>
      <c r="P350" s="235">
        <f t="shared" si="161"/>
        <v>0</v>
      </c>
      <c r="Q350" s="235">
        <f t="shared" si="161"/>
        <v>0</v>
      </c>
      <c r="R350" s="235">
        <f t="shared" si="161"/>
        <v>0</v>
      </c>
      <c r="S350" s="235">
        <f t="shared" si="161"/>
        <v>0</v>
      </c>
      <c r="T350" s="235">
        <f t="shared" si="161"/>
        <v>0</v>
      </c>
      <c r="U350" s="235">
        <f t="shared" si="161"/>
        <v>0</v>
      </c>
      <c r="V350" s="235">
        <f t="shared" si="161"/>
        <v>0</v>
      </c>
      <c r="W350" s="235">
        <f t="shared" si="161"/>
        <v>0</v>
      </c>
      <c r="X350" s="235">
        <f t="shared" si="161"/>
        <v>0</v>
      </c>
      <c r="Y350" s="235">
        <f t="shared" si="161"/>
        <v>0</v>
      </c>
      <c r="Z350" s="235">
        <f t="shared" si="161"/>
        <v>0</v>
      </c>
      <c r="AA350" s="235">
        <f t="shared" si="161"/>
        <v>0</v>
      </c>
      <c r="AB350" s="235">
        <f t="shared" si="161"/>
        <v>0</v>
      </c>
      <c r="AC350" s="235">
        <f t="shared" si="161"/>
        <v>0</v>
      </c>
      <c r="AD350" s="235">
        <f t="shared" si="161"/>
        <v>0</v>
      </c>
      <c r="AE350" s="235">
        <f t="shared" si="161"/>
        <v>0</v>
      </c>
      <c r="AF350" s="235">
        <f t="shared" si="161"/>
        <v>0</v>
      </c>
      <c r="AG350" s="235">
        <f t="shared" si="161"/>
        <v>0</v>
      </c>
      <c r="AH350" s="235">
        <f t="shared" si="161"/>
        <v>0</v>
      </c>
      <c r="AI350" s="235">
        <f t="shared" si="161"/>
        <v>0</v>
      </c>
      <c r="AJ350" s="235">
        <f t="shared" si="161"/>
        <v>0</v>
      </c>
      <c r="AK350" s="235">
        <f t="shared" si="161"/>
        <v>0</v>
      </c>
      <c r="AL350" s="235">
        <f t="shared" si="161"/>
        <v>0</v>
      </c>
      <c r="AM350" s="235">
        <f t="shared" si="161"/>
        <v>0</v>
      </c>
      <c r="AN350" s="235">
        <f t="shared" si="161"/>
        <v>0</v>
      </c>
      <c r="AO350" s="235">
        <f t="shared" si="161"/>
        <v>0</v>
      </c>
      <c r="AP350" s="235">
        <f t="shared" si="161"/>
        <v>0</v>
      </c>
    </row>
    <row r="351" spans="1:42" x14ac:dyDescent="0.2">
      <c r="A351" s="16">
        <f t="shared" si="156"/>
        <v>8</v>
      </c>
      <c r="B351" s="233">
        <f t="shared" si="153"/>
        <v>0</v>
      </c>
      <c r="C351" s="235">
        <f t="shared" ref="C351:AP351" si="162">LOOKUP(C339,$B$276:$AP$276,$B$277:$AP$277)/100*$B668</f>
        <v>0</v>
      </c>
      <c r="D351" s="235">
        <f t="shared" si="162"/>
        <v>0</v>
      </c>
      <c r="E351" s="235">
        <f t="shared" si="162"/>
        <v>0</v>
      </c>
      <c r="F351" s="235">
        <f t="shared" si="162"/>
        <v>0</v>
      </c>
      <c r="G351" s="235">
        <f t="shared" si="162"/>
        <v>0</v>
      </c>
      <c r="H351" s="235">
        <f t="shared" si="162"/>
        <v>0</v>
      </c>
      <c r="I351" s="235">
        <f t="shared" si="162"/>
        <v>0</v>
      </c>
      <c r="J351" s="235">
        <f t="shared" si="162"/>
        <v>0</v>
      </c>
      <c r="K351" s="235">
        <f t="shared" si="162"/>
        <v>0</v>
      </c>
      <c r="L351" s="235">
        <f t="shared" si="162"/>
        <v>0</v>
      </c>
      <c r="M351" s="235">
        <f t="shared" si="162"/>
        <v>0</v>
      </c>
      <c r="N351" s="235">
        <f t="shared" si="162"/>
        <v>0</v>
      </c>
      <c r="O351" s="235">
        <f t="shared" si="162"/>
        <v>0</v>
      </c>
      <c r="P351" s="235">
        <f t="shared" si="162"/>
        <v>0</v>
      </c>
      <c r="Q351" s="235">
        <f t="shared" si="162"/>
        <v>0</v>
      </c>
      <c r="R351" s="235">
        <f t="shared" si="162"/>
        <v>0</v>
      </c>
      <c r="S351" s="235">
        <f t="shared" si="162"/>
        <v>0</v>
      </c>
      <c r="T351" s="235">
        <f t="shared" si="162"/>
        <v>0</v>
      </c>
      <c r="U351" s="235">
        <f t="shared" si="162"/>
        <v>0</v>
      </c>
      <c r="V351" s="235">
        <f t="shared" si="162"/>
        <v>0</v>
      </c>
      <c r="W351" s="235">
        <f t="shared" si="162"/>
        <v>0</v>
      </c>
      <c r="X351" s="235">
        <f t="shared" si="162"/>
        <v>0</v>
      </c>
      <c r="Y351" s="235">
        <f t="shared" si="162"/>
        <v>0</v>
      </c>
      <c r="Z351" s="235">
        <f t="shared" si="162"/>
        <v>0</v>
      </c>
      <c r="AA351" s="235">
        <f t="shared" si="162"/>
        <v>0</v>
      </c>
      <c r="AB351" s="235">
        <f t="shared" si="162"/>
        <v>0</v>
      </c>
      <c r="AC351" s="235">
        <f t="shared" si="162"/>
        <v>0</v>
      </c>
      <c r="AD351" s="235">
        <f t="shared" si="162"/>
        <v>0</v>
      </c>
      <c r="AE351" s="235">
        <f t="shared" si="162"/>
        <v>0</v>
      </c>
      <c r="AF351" s="235">
        <f t="shared" si="162"/>
        <v>0</v>
      </c>
      <c r="AG351" s="235">
        <f t="shared" si="162"/>
        <v>0</v>
      </c>
      <c r="AH351" s="235">
        <f t="shared" si="162"/>
        <v>0</v>
      </c>
      <c r="AI351" s="235">
        <f t="shared" si="162"/>
        <v>0</v>
      </c>
      <c r="AJ351" s="235">
        <f t="shared" si="162"/>
        <v>0</v>
      </c>
      <c r="AK351" s="235">
        <f t="shared" si="162"/>
        <v>0</v>
      </c>
      <c r="AL351" s="235">
        <f t="shared" si="162"/>
        <v>0</v>
      </c>
      <c r="AM351" s="235">
        <f t="shared" si="162"/>
        <v>0</v>
      </c>
      <c r="AN351" s="235">
        <f t="shared" si="162"/>
        <v>0</v>
      </c>
      <c r="AO351" s="235">
        <f t="shared" si="162"/>
        <v>0</v>
      </c>
      <c r="AP351" s="235">
        <f t="shared" si="162"/>
        <v>0</v>
      </c>
    </row>
    <row r="352" spans="1:42" x14ac:dyDescent="0.2">
      <c r="A352" s="16">
        <f>A351+1</f>
        <v>9</v>
      </c>
      <c r="B352" s="233">
        <f t="shared" si="153"/>
        <v>0</v>
      </c>
      <c r="C352" s="235">
        <f t="shared" ref="C352:AP352" si="163">LOOKUP(C340,$B$276:$AP$276,$B$277:$AP$277)/100*$B669</f>
        <v>0</v>
      </c>
      <c r="D352" s="235">
        <f t="shared" si="163"/>
        <v>0</v>
      </c>
      <c r="E352" s="235">
        <f t="shared" si="163"/>
        <v>0</v>
      </c>
      <c r="F352" s="235">
        <f t="shared" si="163"/>
        <v>0</v>
      </c>
      <c r="G352" s="235">
        <f t="shared" si="163"/>
        <v>0</v>
      </c>
      <c r="H352" s="235">
        <f t="shared" si="163"/>
        <v>0</v>
      </c>
      <c r="I352" s="235">
        <f t="shared" si="163"/>
        <v>0</v>
      </c>
      <c r="J352" s="235">
        <f t="shared" si="163"/>
        <v>0</v>
      </c>
      <c r="K352" s="235">
        <f t="shared" si="163"/>
        <v>0</v>
      </c>
      <c r="L352" s="235">
        <f t="shared" si="163"/>
        <v>0</v>
      </c>
      <c r="M352" s="235">
        <f t="shared" si="163"/>
        <v>0</v>
      </c>
      <c r="N352" s="235">
        <f t="shared" si="163"/>
        <v>0</v>
      </c>
      <c r="O352" s="235">
        <f t="shared" si="163"/>
        <v>0</v>
      </c>
      <c r="P352" s="235">
        <f t="shared" si="163"/>
        <v>0</v>
      </c>
      <c r="Q352" s="235">
        <f t="shared" si="163"/>
        <v>0</v>
      </c>
      <c r="R352" s="235">
        <f t="shared" si="163"/>
        <v>0</v>
      </c>
      <c r="S352" s="235">
        <f t="shared" si="163"/>
        <v>0</v>
      </c>
      <c r="T352" s="235">
        <f t="shared" si="163"/>
        <v>0</v>
      </c>
      <c r="U352" s="235">
        <f t="shared" si="163"/>
        <v>0</v>
      </c>
      <c r="V352" s="235">
        <f t="shared" si="163"/>
        <v>0</v>
      </c>
      <c r="W352" s="235">
        <f t="shared" si="163"/>
        <v>0</v>
      </c>
      <c r="X352" s="235">
        <f t="shared" si="163"/>
        <v>0</v>
      </c>
      <c r="Y352" s="235">
        <f t="shared" si="163"/>
        <v>0</v>
      </c>
      <c r="Z352" s="235">
        <f t="shared" si="163"/>
        <v>0</v>
      </c>
      <c r="AA352" s="235">
        <f t="shared" si="163"/>
        <v>0</v>
      </c>
      <c r="AB352" s="235">
        <f t="shared" si="163"/>
        <v>0</v>
      </c>
      <c r="AC352" s="235">
        <f t="shared" si="163"/>
        <v>0</v>
      </c>
      <c r="AD352" s="235">
        <f t="shared" si="163"/>
        <v>0</v>
      </c>
      <c r="AE352" s="235">
        <f t="shared" si="163"/>
        <v>0</v>
      </c>
      <c r="AF352" s="235">
        <f t="shared" si="163"/>
        <v>0</v>
      </c>
      <c r="AG352" s="235">
        <f t="shared" si="163"/>
        <v>0</v>
      </c>
      <c r="AH352" s="235">
        <f t="shared" si="163"/>
        <v>0</v>
      </c>
      <c r="AI352" s="235">
        <f t="shared" si="163"/>
        <v>0</v>
      </c>
      <c r="AJ352" s="235">
        <f t="shared" si="163"/>
        <v>0</v>
      </c>
      <c r="AK352" s="235">
        <f t="shared" si="163"/>
        <v>0</v>
      </c>
      <c r="AL352" s="235">
        <f t="shared" si="163"/>
        <v>0</v>
      </c>
      <c r="AM352" s="235">
        <f t="shared" si="163"/>
        <v>0</v>
      </c>
      <c r="AN352" s="235">
        <f t="shared" si="163"/>
        <v>0</v>
      </c>
      <c r="AO352" s="235">
        <f t="shared" si="163"/>
        <v>0</v>
      </c>
      <c r="AP352" s="235">
        <f t="shared" si="163"/>
        <v>0</v>
      </c>
    </row>
    <row r="353" spans="1:42" x14ac:dyDescent="0.2">
      <c r="A353" s="16">
        <f t="shared" si="156"/>
        <v>10</v>
      </c>
      <c r="B353" s="233">
        <f t="shared" si="153"/>
        <v>0</v>
      </c>
      <c r="C353" s="235">
        <f t="shared" ref="C353:AP353" si="164">LOOKUP(C341,$B$276:$AP$276,$B$277:$AP$277)/100*$B670</f>
        <v>0</v>
      </c>
      <c r="D353" s="235">
        <f t="shared" si="164"/>
        <v>0</v>
      </c>
      <c r="E353" s="235">
        <f t="shared" si="164"/>
        <v>0</v>
      </c>
      <c r="F353" s="235">
        <f t="shared" si="164"/>
        <v>0</v>
      </c>
      <c r="G353" s="235">
        <f t="shared" si="164"/>
        <v>0</v>
      </c>
      <c r="H353" s="235">
        <f t="shared" si="164"/>
        <v>0</v>
      </c>
      <c r="I353" s="235">
        <f t="shared" si="164"/>
        <v>0</v>
      </c>
      <c r="J353" s="235">
        <f t="shared" si="164"/>
        <v>0</v>
      </c>
      <c r="K353" s="235">
        <f t="shared" si="164"/>
        <v>0</v>
      </c>
      <c r="L353" s="235">
        <f t="shared" si="164"/>
        <v>0</v>
      </c>
      <c r="M353" s="235">
        <f t="shared" si="164"/>
        <v>0</v>
      </c>
      <c r="N353" s="235">
        <f t="shared" si="164"/>
        <v>0</v>
      </c>
      <c r="O353" s="235">
        <f t="shared" si="164"/>
        <v>0</v>
      </c>
      <c r="P353" s="235">
        <f t="shared" si="164"/>
        <v>0</v>
      </c>
      <c r="Q353" s="235">
        <f t="shared" si="164"/>
        <v>0</v>
      </c>
      <c r="R353" s="235">
        <f t="shared" si="164"/>
        <v>0</v>
      </c>
      <c r="S353" s="235">
        <f t="shared" si="164"/>
        <v>0</v>
      </c>
      <c r="T353" s="235">
        <f t="shared" si="164"/>
        <v>0</v>
      </c>
      <c r="U353" s="235">
        <f t="shared" si="164"/>
        <v>0</v>
      </c>
      <c r="V353" s="235">
        <f t="shared" si="164"/>
        <v>0</v>
      </c>
      <c r="W353" s="235">
        <f t="shared" si="164"/>
        <v>0</v>
      </c>
      <c r="X353" s="235">
        <f t="shared" si="164"/>
        <v>0</v>
      </c>
      <c r="Y353" s="235">
        <f t="shared" si="164"/>
        <v>0</v>
      </c>
      <c r="Z353" s="235">
        <f t="shared" si="164"/>
        <v>0</v>
      </c>
      <c r="AA353" s="235">
        <f t="shared" si="164"/>
        <v>0</v>
      </c>
      <c r="AB353" s="235">
        <f t="shared" si="164"/>
        <v>0</v>
      </c>
      <c r="AC353" s="235">
        <f t="shared" si="164"/>
        <v>0</v>
      </c>
      <c r="AD353" s="235">
        <f t="shared" si="164"/>
        <v>0</v>
      </c>
      <c r="AE353" s="235">
        <f t="shared" si="164"/>
        <v>0</v>
      </c>
      <c r="AF353" s="235">
        <f t="shared" si="164"/>
        <v>0</v>
      </c>
      <c r="AG353" s="235">
        <f t="shared" si="164"/>
        <v>0</v>
      </c>
      <c r="AH353" s="235">
        <f t="shared" si="164"/>
        <v>0</v>
      </c>
      <c r="AI353" s="235">
        <f t="shared" si="164"/>
        <v>0</v>
      </c>
      <c r="AJ353" s="235">
        <f t="shared" si="164"/>
        <v>0</v>
      </c>
      <c r="AK353" s="235">
        <f t="shared" si="164"/>
        <v>0</v>
      </c>
      <c r="AL353" s="235">
        <f t="shared" si="164"/>
        <v>0</v>
      </c>
      <c r="AM353" s="235">
        <f t="shared" si="164"/>
        <v>0</v>
      </c>
      <c r="AN353" s="235">
        <f t="shared" si="164"/>
        <v>0</v>
      </c>
      <c r="AO353" s="235">
        <f t="shared" si="164"/>
        <v>0</v>
      </c>
      <c r="AP353" s="235">
        <f t="shared" si="164"/>
        <v>0</v>
      </c>
    </row>
    <row r="354" spans="1:42" s="16" customFormat="1" ht="12" customHeight="1" x14ac:dyDescent="0.2">
      <c r="A354" s="39" t="s">
        <v>13</v>
      </c>
      <c r="B354" s="19"/>
      <c r="C354" s="214">
        <f>SUM(C344:C353)</f>
        <v>0</v>
      </c>
      <c r="D354" s="214">
        <f t="shared" ref="D354:AP354" si="165">SUM(D344:D353)</f>
        <v>0</v>
      </c>
      <c r="E354" s="214">
        <f t="shared" si="165"/>
        <v>0</v>
      </c>
      <c r="F354" s="214">
        <f t="shared" si="165"/>
        <v>0</v>
      </c>
      <c r="G354" s="214">
        <f t="shared" si="165"/>
        <v>0</v>
      </c>
      <c r="H354" s="214">
        <f t="shared" si="165"/>
        <v>0</v>
      </c>
      <c r="I354" s="214">
        <f t="shared" si="165"/>
        <v>0</v>
      </c>
      <c r="J354" s="214">
        <f t="shared" si="165"/>
        <v>0</v>
      </c>
      <c r="K354" s="214">
        <f t="shared" si="165"/>
        <v>0</v>
      </c>
      <c r="L354" s="214">
        <f t="shared" si="165"/>
        <v>0</v>
      </c>
      <c r="M354" s="214">
        <f t="shared" si="165"/>
        <v>0</v>
      </c>
      <c r="N354" s="214">
        <f t="shared" si="165"/>
        <v>0</v>
      </c>
      <c r="O354" s="214">
        <f t="shared" si="165"/>
        <v>0</v>
      </c>
      <c r="P354" s="214">
        <f t="shared" si="165"/>
        <v>0</v>
      </c>
      <c r="Q354" s="214">
        <f t="shared" si="165"/>
        <v>0</v>
      </c>
      <c r="R354" s="214">
        <f t="shared" si="165"/>
        <v>0</v>
      </c>
      <c r="S354" s="214">
        <f t="shared" si="165"/>
        <v>0</v>
      </c>
      <c r="T354" s="214">
        <f t="shared" si="165"/>
        <v>0</v>
      </c>
      <c r="U354" s="214">
        <f t="shared" si="165"/>
        <v>0</v>
      </c>
      <c r="V354" s="214">
        <f t="shared" si="165"/>
        <v>0</v>
      </c>
      <c r="W354" s="214">
        <f t="shared" si="165"/>
        <v>0</v>
      </c>
      <c r="X354" s="214">
        <f t="shared" si="165"/>
        <v>0</v>
      </c>
      <c r="Y354" s="214">
        <f t="shared" si="165"/>
        <v>0</v>
      </c>
      <c r="Z354" s="214">
        <f t="shared" si="165"/>
        <v>0</v>
      </c>
      <c r="AA354" s="214">
        <f t="shared" si="165"/>
        <v>0</v>
      </c>
      <c r="AB354" s="214">
        <f t="shared" si="165"/>
        <v>0</v>
      </c>
      <c r="AC354" s="214">
        <f t="shared" si="165"/>
        <v>0</v>
      </c>
      <c r="AD354" s="214">
        <f t="shared" si="165"/>
        <v>0</v>
      </c>
      <c r="AE354" s="214">
        <f t="shared" si="165"/>
        <v>0</v>
      </c>
      <c r="AF354" s="214">
        <f t="shared" si="165"/>
        <v>0</v>
      </c>
      <c r="AG354" s="214">
        <f t="shared" si="165"/>
        <v>0</v>
      </c>
      <c r="AH354" s="214">
        <f t="shared" si="165"/>
        <v>0</v>
      </c>
      <c r="AI354" s="214">
        <f t="shared" si="165"/>
        <v>0</v>
      </c>
      <c r="AJ354" s="214">
        <f t="shared" si="165"/>
        <v>0</v>
      </c>
      <c r="AK354" s="214">
        <f t="shared" si="165"/>
        <v>0</v>
      </c>
      <c r="AL354" s="214">
        <f t="shared" si="165"/>
        <v>0</v>
      </c>
      <c r="AM354" s="214">
        <f t="shared" si="165"/>
        <v>0</v>
      </c>
      <c r="AN354" s="214">
        <f t="shared" si="165"/>
        <v>0</v>
      </c>
      <c r="AO354" s="214">
        <f t="shared" si="165"/>
        <v>0</v>
      </c>
      <c r="AP354" s="214">
        <f t="shared" si="165"/>
        <v>0</v>
      </c>
    </row>
    <row r="355" spans="1:42" x14ac:dyDescent="0.2">
      <c r="A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29" t="s">
        <v>97</v>
      </c>
    </row>
    <row r="357" spans="1:42" x14ac:dyDescent="0.2">
      <c r="A357" s="16" t="s">
        <v>24</v>
      </c>
      <c r="G357" s="405" t="s">
        <v>66</v>
      </c>
      <c r="H357" s="406"/>
      <c r="I357" s="406"/>
      <c r="J357" s="407"/>
      <c r="K357" s="408" t="s">
        <v>67</v>
      </c>
      <c r="L357" s="409"/>
    </row>
    <row r="358" spans="1:42" ht="51" x14ac:dyDescent="0.2">
      <c r="A358" s="16"/>
      <c r="B358" s="18" t="s">
        <v>56</v>
      </c>
      <c r="C358" s="18" t="s">
        <v>52</v>
      </c>
      <c r="D358" s="18" t="s">
        <v>54</v>
      </c>
      <c r="E358" s="34" t="s">
        <v>55</v>
      </c>
      <c r="F358" s="18" t="s">
        <v>57</v>
      </c>
      <c r="G358" s="18" t="s">
        <v>61</v>
      </c>
      <c r="H358" s="18" t="s">
        <v>63</v>
      </c>
      <c r="I358" s="67" t="s">
        <v>62</v>
      </c>
      <c r="J358" s="18" t="s">
        <v>64</v>
      </c>
      <c r="K358" s="40" t="s">
        <v>3</v>
      </c>
      <c r="L358" s="183" t="s">
        <v>64</v>
      </c>
      <c r="M358" s="35" t="s">
        <v>68</v>
      </c>
      <c r="N358" s="35" t="s">
        <v>69</v>
      </c>
      <c r="O358" s="18" t="s">
        <v>58</v>
      </c>
      <c r="P358" s="182" t="s">
        <v>88</v>
      </c>
      <c r="Q358" s="18" t="s">
        <v>89</v>
      </c>
    </row>
    <row r="359" spans="1:42" s="16" customFormat="1" x14ac:dyDescent="0.2">
      <c r="A359" s="41" t="str">
        <f t="shared" ref="A359:A364" si="166">A226</f>
        <v>5-yr MACRS</v>
      </c>
      <c r="B359" s="284">
        <f>IF(Inputs!$C$145=0,0,depr_alloc_macrs_5_percent*100/Inputs!$C$145)</f>
        <v>0</v>
      </c>
      <c r="C359" s="162">
        <f>-$B$90*depr_alloc_macrs_5_percent/100</f>
        <v>0</v>
      </c>
      <c r="D359" s="162">
        <f>$B359/100*D$365</f>
        <v>0</v>
      </c>
      <c r="E359" s="162">
        <f>$B359/100*E$365</f>
        <v>0</v>
      </c>
      <c r="F359" s="164">
        <f>C359-D359-E359</f>
        <v>0</v>
      </c>
      <c r="G359" s="165">
        <f>IF(Inputs!F138="Yes",F359,0)</f>
        <v>0</v>
      </c>
      <c r="H359" s="175">
        <f t="shared" ref="H359:H364" si="167">IF($G$365=0,0,G359/$G$365)*100</f>
        <v>0</v>
      </c>
      <c r="I359" s="168">
        <f t="shared" ref="I359:I364" si="168">$I$365*H359/100</f>
        <v>0</v>
      </c>
      <c r="J359" s="169">
        <f>I359*0.5</f>
        <v>0</v>
      </c>
      <c r="K359" s="164">
        <f t="shared" ref="K359:K364" si="169">H359/100*$K$365</f>
        <v>0</v>
      </c>
      <c r="L359" s="164">
        <f>K359*0.5</f>
        <v>0</v>
      </c>
      <c r="M359" s="162">
        <f>IF(itc_sta_amount_deprbas_fed="Yes",L226,0)+IF(itc_sta_percent_deprbas_fed="Yes",J226,0)</f>
        <v>0</v>
      </c>
      <c r="N359" s="162">
        <f t="shared" ref="N359:N364" si="170">IF(itc_fed_amount_deprbas_fed="Yes",L359,0)+IF(itc_fed_percent_deprbas_fed="Yes",J359,0)</f>
        <v>0</v>
      </c>
      <c r="O359" s="170">
        <f t="shared" ref="O359:O364" si="171">F359-M359-N359</f>
        <v>0</v>
      </c>
      <c r="P359" s="162">
        <f>IF(depr_bonus_fed_macrs_5="Yes",O359*depr_bonus_fed/100,0)</f>
        <v>0</v>
      </c>
      <c r="Q359" s="164">
        <f>O359-P359</f>
        <v>0</v>
      </c>
    </row>
    <row r="360" spans="1:42" s="16" customFormat="1" x14ac:dyDescent="0.2">
      <c r="A360" s="41" t="str">
        <f t="shared" si="166"/>
        <v>15-yr MACRS</v>
      </c>
      <c r="B360" s="284">
        <f>IF(Inputs!$C$145=0,0,depr_alloc_macrs_15_percent*100/Inputs!$C$145)</f>
        <v>0</v>
      </c>
      <c r="C360" s="162">
        <f>-$B$90*depr_alloc_macrs_15_percent/100</f>
        <v>0</v>
      </c>
      <c r="D360" s="162">
        <f t="shared" ref="D360:E364" si="172">$B360/100*D$365</f>
        <v>0</v>
      </c>
      <c r="E360" s="162">
        <f t="shared" si="172"/>
        <v>0</v>
      </c>
      <c r="F360" s="164">
        <f t="shared" ref="F360:F364" si="173">C360-D360-E360</f>
        <v>0</v>
      </c>
      <c r="G360" s="166">
        <f>IF(Inputs!F139="Yes",F360,0)</f>
        <v>0</v>
      </c>
      <c r="H360" s="176">
        <f t="shared" si="167"/>
        <v>0</v>
      </c>
      <c r="I360" s="162">
        <f t="shared" si="168"/>
        <v>0</v>
      </c>
      <c r="J360" s="171">
        <f t="shared" ref="J360:J364" si="174">I360*0.5</f>
        <v>0</v>
      </c>
      <c r="K360" s="164">
        <f t="shared" si="169"/>
        <v>0</v>
      </c>
      <c r="L360" s="164">
        <f t="shared" ref="L360:L364" si="175">K360*0.5</f>
        <v>0</v>
      </c>
      <c r="M360" s="162">
        <f t="shared" ref="M360:M364" si="176">IF(itc_sta_amount_deprbas_fed="Yes",L227,0)+IF(itc_sta_percent_deprbas_fed="Yes",J227,0)</f>
        <v>0</v>
      </c>
      <c r="N360" s="162">
        <f t="shared" si="170"/>
        <v>0</v>
      </c>
      <c r="O360" s="164">
        <f t="shared" si="171"/>
        <v>0</v>
      </c>
      <c r="P360" s="162">
        <f>IF(Inputs!D139="Yes",O360*depr_bonus_fed/100,0)</f>
        <v>0</v>
      </c>
      <c r="Q360" s="164">
        <f t="shared" ref="Q360:Q364" si="177">O360-P360</f>
        <v>0</v>
      </c>
    </row>
    <row r="361" spans="1:42" s="16" customFormat="1" x14ac:dyDescent="0.2">
      <c r="A361" s="41" t="str">
        <f t="shared" si="166"/>
        <v>5-yr SL</v>
      </c>
      <c r="B361" s="284">
        <f>IF(Inputs!$C$145=0,0,depr_alloc_sl_5_percent*100/Inputs!$C$145)</f>
        <v>0</v>
      </c>
      <c r="C361" s="162">
        <f>-$B$90*depr_alloc_sl_5_percent/100</f>
        <v>0</v>
      </c>
      <c r="D361" s="162">
        <f t="shared" si="172"/>
        <v>0</v>
      </c>
      <c r="E361" s="162">
        <f t="shared" si="172"/>
        <v>0</v>
      </c>
      <c r="F361" s="164">
        <f t="shared" si="173"/>
        <v>0</v>
      </c>
      <c r="G361" s="166">
        <f>IF(Inputs!F140="Yes",F361,0)</f>
        <v>0</v>
      </c>
      <c r="H361" s="176">
        <f t="shared" si="167"/>
        <v>0</v>
      </c>
      <c r="I361" s="162">
        <f t="shared" si="168"/>
        <v>0</v>
      </c>
      <c r="J361" s="171">
        <f t="shared" si="174"/>
        <v>0</v>
      </c>
      <c r="K361" s="164">
        <f t="shared" si="169"/>
        <v>0</v>
      </c>
      <c r="L361" s="164">
        <f t="shared" si="175"/>
        <v>0</v>
      </c>
      <c r="M361" s="162">
        <f t="shared" si="176"/>
        <v>0</v>
      </c>
      <c r="N361" s="162">
        <f t="shared" si="170"/>
        <v>0</v>
      </c>
      <c r="O361" s="164">
        <f t="shared" si="171"/>
        <v>0</v>
      </c>
      <c r="P361" s="162">
        <f>IF(Inputs!D140="Yes",O361*depr_bonus_fed/100,0)</f>
        <v>0</v>
      </c>
      <c r="Q361" s="164">
        <f t="shared" si="177"/>
        <v>0</v>
      </c>
    </row>
    <row r="362" spans="1:42" s="16" customFormat="1" x14ac:dyDescent="0.2">
      <c r="A362" s="41" t="str">
        <f t="shared" si="166"/>
        <v>15-yr SL</v>
      </c>
      <c r="B362" s="284">
        <f>IF(Inputs!$C$145=0,0,depr_alloc_sl_15_percent*100/Inputs!$C$145)</f>
        <v>0</v>
      </c>
      <c r="C362" s="162">
        <f>-$B$90*depr_alloc_sl_15_percent/100</f>
        <v>0</v>
      </c>
      <c r="D362" s="162">
        <f t="shared" si="172"/>
        <v>0</v>
      </c>
      <c r="E362" s="162">
        <f t="shared" si="172"/>
        <v>0</v>
      </c>
      <c r="F362" s="164">
        <f t="shared" si="173"/>
        <v>0</v>
      </c>
      <c r="G362" s="166">
        <f>IF(Inputs!F141="Yes",F362,0)</f>
        <v>0</v>
      </c>
      <c r="H362" s="176">
        <f t="shared" si="167"/>
        <v>0</v>
      </c>
      <c r="I362" s="162">
        <f t="shared" si="168"/>
        <v>0</v>
      </c>
      <c r="J362" s="171">
        <f t="shared" si="174"/>
        <v>0</v>
      </c>
      <c r="K362" s="164">
        <f t="shared" si="169"/>
        <v>0</v>
      </c>
      <c r="L362" s="164">
        <f t="shared" si="175"/>
        <v>0</v>
      </c>
      <c r="M362" s="162">
        <f t="shared" si="176"/>
        <v>0</v>
      </c>
      <c r="N362" s="162">
        <f t="shared" si="170"/>
        <v>0</v>
      </c>
      <c r="O362" s="164">
        <f t="shared" si="171"/>
        <v>0</v>
      </c>
      <c r="P362" s="162">
        <f>IF(Inputs!D141="Yes",O362*depr_bonus_fed/100,0)</f>
        <v>0</v>
      </c>
      <c r="Q362" s="164">
        <f t="shared" si="177"/>
        <v>0</v>
      </c>
    </row>
    <row r="363" spans="1:42" s="16" customFormat="1" x14ac:dyDescent="0.2">
      <c r="A363" s="41" t="str">
        <f t="shared" si="166"/>
        <v>20-yr SL</v>
      </c>
      <c r="B363" s="284">
        <f>IF(Inputs!$C$145=0,0,depr_alloc_sl_20_percent*100/Inputs!$C$145)</f>
        <v>0</v>
      </c>
      <c r="C363" s="162">
        <f>-$B$90*depr_alloc_sl_20_percent/100</f>
        <v>0</v>
      </c>
      <c r="D363" s="162">
        <f t="shared" si="172"/>
        <v>0</v>
      </c>
      <c r="E363" s="162">
        <f t="shared" si="172"/>
        <v>0</v>
      </c>
      <c r="F363" s="164">
        <f t="shared" si="173"/>
        <v>0</v>
      </c>
      <c r="G363" s="166">
        <f>IF(Inputs!F142="Yes",F363,0)</f>
        <v>0</v>
      </c>
      <c r="H363" s="176">
        <f t="shared" si="167"/>
        <v>0</v>
      </c>
      <c r="I363" s="162">
        <f t="shared" si="168"/>
        <v>0</v>
      </c>
      <c r="J363" s="171">
        <f t="shared" si="174"/>
        <v>0</v>
      </c>
      <c r="K363" s="164">
        <f t="shared" si="169"/>
        <v>0</v>
      </c>
      <c r="L363" s="164">
        <f t="shared" si="175"/>
        <v>0</v>
      </c>
      <c r="M363" s="162">
        <f t="shared" si="176"/>
        <v>0</v>
      </c>
      <c r="N363" s="162">
        <f t="shared" si="170"/>
        <v>0</v>
      </c>
      <c r="O363" s="164">
        <f t="shared" si="171"/>
        <v>0</v>
      </c>
      <c r="P363" s="162">
        <f>IF(Inputs!D142="Yes",O363*depr_bonus_fed/100,0)</f>
        <v>0</v>
      </c>
      <c r="Q363" s="164">
        <f t="shared" si="177"/>
        <v>0</v>
      </c>
    </row>
    <row r="364" spans="1:42" s="16" customFormat="1" x14ac:dyDescent="0.2">
      <c r="A364" s="41" t="str">
        <f t="shared" si="166"/>
        <v>39-yr SL</v>
      </c>
      <c r="B364" s="285">
        <f>IF(Inputs!$C$145=0,0,depr_alloc_sl_39_percent*100/Inputs!$C$145)</f>
        <v>0</v>
      </c>
      <c r="C364" s="163">
        <f>-$B$90*depr_alloc_sl_39_percent/100</f>
        <v>0</v>
      </c>
      <c r="D364" s="162">
        <f t="shared" si="172"/>
        <v>0</v>
      </c>
      <c r="E364" s="162">
        <f t="shared" si="172"/>
        <v>0</v>
      </c>
      <c r="F364" s="167">
        <f t="shared" si="173"/>
        <v>0</v>
      </c>
      <c r="G364" s="166">
        <f>IF(Inputs!F143="Yes",F364,0)</f>
        <v>0</v>
      </c>
      <c r="H364" s="176">
        <f t="shared" si="167"/>
        <v>0</v>
      </c>
      <c r="I364" s="162">
        <f t="shared" si="168"/>
        <v>0</v>
      </c>
      <c r="J364" s="171">
        <f t="shared" si="174"/>
        <v>0</v>
      </c>
      <c r="K364" s="164">
        <f t="shared" si="169"/>
        <v>0</v>
      </c>
      <c r="L364" s="164">
        <f t="shared" si="175"/>
        <v>0</v>
      </c>
      <c r="M364" s="177">
        <f t="shared" si="176"/>
        <v>0</v>
      </c>
      <c r="N364" s="163">
        <f t="shared" si="170"/>
        <v>0</v>
      </c>
      <c r="O364" s="167">
        <f t="shared" si="171"/>
        <v>0</v>
      </c>
      <c r="P364" s="163">
        <f>IF(Inputs!D143="Yes",O364*depr_bonus_fed/100,0)</f>
        <v>0</v>
      </c>
      <c r="Q364" s="167">
        <f t="shared" si="177"/>
        <v>0</v>
      </c>
    </row>
    <row r="365" spans="1:42" s="16" customFormat="1" x14ac:dyDescent="0.2">
      <c r="B365" s="285">
        <f>SUM(B359:B364)</f>
        <v>0</v>
      </c>
      <c r="C365" s="163">
        <f>SUM(C359:C364)</f>
        <v>0</v>
      </c>
      <c r="D365" s="180">
        <f>B374+B380</f>
        <v>0</v>
      </c>
      <c r="E365" s="181">
        <f>B386</f>
        <v>0</v>
      </c>
      <c r="F365" s="177">
        <f>SUM(F359:F364)</f>
        <v>0</v>
      </c>
      <c r="G365" s="178">
        <f>SUM(G359:G364)</f>
        <v>0</v>
      </c>
      <c r="H365" s="179">
        <f>SUM(H359:H364)</f>
        <v>0</v>
      </c>
      <c r="I365" s="180">
        <f>MIN(itc_fed_percent_maxvalue,itc_fed_percent/100*G365)</f>
        <v>0</v>
      </c>
      <c r="J365" s="180">
        <f>SUM(J359:J364)</f>
        <v>0</v>
      </c>
      <c r="K365" s="178">
        <f>itc_fed_amount</f>
        <v>0</v>
      </c>
      <c r="L365" s="181">
        <f t="shared" ref="L365:Q365" si="178">SUM(L359:L364)</f>
        <v>0</v>
      </c>
      <c r="M365" s="163">
        <f t="shared" si="178"/>
        <v>0</v>
      </c>
      <c r="N365" s="163">
        <f t="shared" si="178"/>
        <v>0</v>
      </c>
      <c r="O365" s="167">
        <f t="shared" si="178"/>
        <v>0</v>
      </c>
      <c r="P365" s="167">
        <f t="shared" si="178"/>
        <v>0</v>
      </c>
      <c r="Q365" s="167">
        <f t="shared" si="178"/>
        <v>0</v>
      </c>
    </row>
    <row r="366" spans="1:42" s="122" customFormat="1" x14ac:dyDescent="0.2">
      <c r="A366" s="16"/>
      <c r="B366" s="4"/>
    </row>
    <row r="367" spans="1:42" s="122" customFormat="1" x14ac:dyDescent="0.2">
      <c r="A367" s="16" t="s">
        <v>65</v>
      </c>
      <c r="B367" s="4"/>
    </row>
    <row r="368" spans="1:42" s="122" customFormat="1" x14ac:dyDescent="0.2">
      <c r="A368" s="314" t="str">
        <f>A235</f>
        <v>Investment Based Incentive (IBI)</v>
      </c>
      <c r="B368" s="4"/>
    </row>
    <row r="369" spans="1:2" s="122" customFormat="1" x14ac:dyDescent="0.2">
      <c r="A369" s="41" t="str">
        <f>A236</f>
        <v>As fixed amount</v>
      </c>
      <c r="B369" s="4"/>
    </row>
    <row r="370" spans="1:2" s="122" customFormat="1" x14ac:dyDescent="0.2">
      <c r="A370" s="315" t="s">
        <v>4</v>
      </c>
      <c r="B370" s="217">
        <f>IF(ibi_fed_amount_deprbas_fed="Yes",ibi_fed_amount,0)</f>
        <v>0</v>
      </c>
    </row>
    <row r="371" spans="1:2" s="122" customFormat="1" x14ac:dyDescent="0.2">
      <c r="A371" s="315" t="s">
        <v>5</v>
      </c>
      <c r="B371" s="217">
        <f>IF(ibi_sta_amount_deprbas_fed="Yes",ibi_sta_amount,0)</f>
        <v>0</v>
      </c>
    </row>
    <row r="372" spans="1:2" s="122" customFormat="1" x14ac:dyDescent="0.2">
      <c r="A372" s="315" t="s">
        <v>186</v>
      </c>
      <c r="B372" s="217">
        <f>IF(ibi_uti_amount_deprbas_fed="Yes",ibi_uti_amount,0)</f>
        <v>0</v>
      </c>
    </row>
    <row r="373" spans="1:2" s="122" customFormat="1" x14ac:dyDescent="0.2">
      <c r="A373" s="315" t="s">
        <v>187</v>
      </c>
      <c r="B373" s="218">
        <f>IF(ibi_oth_amount_deprbas_fed="Yes",ibi_oth_amount,0)</f>
        <v>0</v>
      </c>
    </row>
    <row r="374" spans="1:2" s="122" customFormat="1" x14ac:dyDescent="0.2">
      <c r="A374" s="315" t="str">
        <f>A241</f>
        <v>Total</v>
      </c>
      <c r="B374" s="217">
        <f>SUM(B370:B373)</f>
        <v>0</v>
      </c>
    </row>
    <row r="375" spans="1:2" s="122" customFormat="1" x14ac:dyDescent="0.2">
      <c r="A375" s="41" t="str">
        <f>A242</f>
        <v>As percentage</v>
      </c>
      <c r="B375" s="4"/>
    </row>
    <row r="376" spans="1:2" s="122" customFormat="1" x14ac:dyDescent="0.2">
      <c r="A376" s="315" t="s">
        <v>4</v>
      </c>
      <c r="B376" s="217">
        <f>IF(ibi_fed_percent_deprbas_fed="Yes",C512,0)</f>
        <v>0</v>
      </c>
    </row>
    <row r="377" spans="1:2" s="122" customFormat="1" x14ac:dyDescent="0.2">
      <c r="A377" s="315" t="s">
        <v>5</v>
      </c>
      <c r="B377" s="217">
        <f>IF(ibi_sta_percent_deprbas_fed="Yes",C513,0)</f>
        <v>0</v>
      </c>
    </row>
    <row r="378" spans="1:2" s="122" customFormat="1" x14ac:dyDescent="0.2">
      <c r="A378" s="315" t="s">
        <v>186</v>
      </c>
      <c r="B378" s="217">
        <f>IF(ibi_uti_percent_deprbas_fed="Yes",C514,0)</f>
        <v>0</v>
      </c>
    </row>
    <row r="379" spans="1:2" s="122" customFormat="1" x14ac:dyDescent="0.2">
      <c r="A379" s="315" t="s">
        <v>187</v>
      </c>
      <c r="B379" s="218">
        <f>IF(ibi_oth_percent_deprbas_fed="Yes",C515,0)</f>
        <v>0</v>
      </c>
    </row>
    <row r="380" spans="1:2" s="122" customFormat="1" x14ac:dyDescent="0.2">
      <c r="A380" s="315" t="str">
        <f>A247</f>
        <v>Total</v>
      </c>
      <c r="B380" s="217">
        <f>SUM(B376:B379)</f>
        <v>0</v>
      </c>
    </row>
    <row r="381" spans="1:2" s="122" customFormat="1" x14ac:dyDescent="0.2">
      <c r="A381" s="314" t="str">
        <f>A248</f>
        <v>Capacity Based Incentive (CBI)</v>
      </c>
      <c r="B381" s="4"/>
    </row>
    <row r="382" spans="1:2" s="122" customFormat="1" x14ac:dyDescent="0.2">
      <c r="A382" s="41" t="s">
        <v>4</v>
      </c>
      <c r="B382" s="217">
        <f>IF(cbi_fed_deprbas_fed="Yes",C519,0)</f>
        <v>0</v>
      </c>
    </row>
    <row r="383" spans="1:2" s="122" customFormat="1" x14ac:dyDescent="0.2">
      <c r="A383" s="41" t="s">
        <v>5</v>
      </c>
      <c r="B383" s="217">
        <f>IF(cbi_sta_deprbas_fed="Yes",C520,0)</f>
        <v>0</v>
      </c>
    </row>
    <row r="384" spans="1:2" s="122" customFormat="1" x14ac:dyDescent="0.2">
      <c r="A384" s="41" t="s">
        <v>186</v>
      </c>
      <c r="B384" s="217">
        <f>IF(cbi_uti_deprbas_fed="Yes",C521,0)</f>
        <v>0</v>
      </c>
    </row>
    <row r="385" spans="1:42" s="122" customFormat="1" x14ac:dyDescent="0.2">
      <c r="A385" s="41" t="s">
        <v>187</v>
      </c>
      <c r="B385" s="218">
        <f>IF(cbi_oth_deprbas_fed="Yes",C522,0)</f>
        <v>0</v>
      </c>
    </row>
    <row r="386" spans="1:42" s="122" customFormat="1" x14ac:dyDescent="0.2">
      <c r="A386" s="41" t="str">
        <f>A253</f>
        <v>Total</v>
      </c>
      <c r="B386" s="218">
        <f>SUM(B382:B385)</f>
        <v>0</v>
      </c>
    </row>
    <row r="387" spans="1:42" s="122" customFormat="1" x14ac:dyDescent="0.2">
      <c r="A387" s="314" t="str">
        <f>A254</f>
        <v>Total Basis Reduction</v>
      </c>
      <c r="B387" s="217">
        <f>B374+B380+B386</f>
        <v>0</v>
      </c>
    </row>
    <row r="388" spans="1:42" s="122" customFormat="1" x14ac:dyDescent="0.2">
      <c r="A388" s="16"/>
      <c r="B388" s="4"/>
    </row>
    <row r="389" spans="1:42" s="122" customFormat="1" x14ac:dyDescent="0.2">
      <c r="A389" s="16" t="s">
        <v>84</v>
      </c>
      <c r="B389" s="4"/>
    </row>
    <row r="390" spans="1:42" s="122" customFormat="1" x14ac:dyDescent="0.2">
      <c r="A390" s="41" t="s">
        <v>59</v>
      </c>
      <c r="B390" s="4"/>
    </row>
    <row r="391" spans="1:42" x14ac:dyDescent="0.2">
      <c r="A391" s="33" t="str">
        <f t="shared" ref="A391:A396" si="179">A359</f>
        <v>5-yr MACRS</v>
      </c>
      <c r="B391" s="223">
        <f t="array" ref="B391">SUM(IF(ISNUMBER(C391:AP391),C391:AP391))</f>
        <v>0</v>
      </c>
      <c r="C391" s="224" t="e">
        <f>LOOKUP(C$2,'Depreciation Schedules'!$A$3:$A$42,'Depreciation Schedules'!$B$3:$B$42)</f>
        <v>#N/A</v>
      </c>
      <c r="D391" s="224" t="e">
        <f>LOOKUP(D$2,'Depreciation Schedules'!$A$3:$A$42,'Depreciation Schedules'!$B$3:$B$42)</f>
        <v>#N/A</v>
      </c>
      <c r="E391" s="224" t="e">
        <f>LOOKUP(E$2,'Depreciation Schedules'!$A$3:$A$42,'Depreciation Schedules'!$B$3:$B$42)</f>
        <v>#N/A</v>
      </c>
      <c r="F391" s="224" t="e">
        <f>LOOKUP(F$2,'Depreciation Schedules'!$A$3:$A$42,'Depreciation Schedules'!$B$3:$B$42)</f>
        <v>#N/A</v>
      </c>
      <c r="G391" s="224" t="e">
        <f>LOOKUP(G$2,'Depreciation Schedules'!$A$3:$A$42,'Depreciation Schedules'!$B$3:$B$42)</f>
        <v>#N/A</v>
      </c>
      <c r="H391" s="224" t="e">
        <f>LOOKUP(H$2,'Depreciation Schedules'!$A$3:$A$42,'Depreciation Schedules'!$B$3:$B$42)</f>
        <v>#N/A</v>
      </c>
      <c r="I391" s="224" t="e">
        <f>LOOKUP(I$2,'Depreciation Schedules'!$A$3:$A$42,'Depreciation Schedules'!$B$3:$B$42)</f>
        <v>#N/A</v>
      </c>
      <c r="J391" s="224" t="e">
        <f>LOOKUP(J$2,'Depreciation Schedules'!$A$3:$A$42,'Depreciation Schedules'!$B$3:$B$42)</f>
        <v>#N/A</v>
      </c>
      <c r="K391" s="224" t="e">
        <f>LOOKUP(K$2,'Depreciation Schedules'!$A$3:$A$42,'Depreciation Schedules'!$B$3:$B$42)</f>
        <v>#N/A</v>
      </c>
      <c r="L391" s="224" t="e">
        <f>LOOKUP(L$2,'Depreciation Schedules'!$A$3:$A$42,'Depreciation Schedules'!$B$3:$B$42)</f>
        <v>#N/A</v>
      </c>
      <c r="M391" s="224" t="e">
        <f>LOOKUP(M$2,'Depreciation Schedules'!$A$3:$A$42,'Depreciation Schedules'!$B$3:$B$42)</f>
        <v>#N/A</v>
      </c>
      <c r="N391" s="224" t="e">
        <f>LOOKUP(N$2,'Depreciation Schedules'!$A$3:$A$42,'Depreciation Schedules'!$B$3:$B$42)</f>
        <v>#N/A</v>
      </c>
      <c r="O391" s="224" t="e">
        <f>LOOKUP(O$2,'Depreciation Schedules'!$A$3:$A$42,'Depreciation Schedules'!$B$3:$B$42)</f>
        <v>#N/A</v>
      </c>
      <c r="P391" s="224" t="e">
        <f>LOOKUP(P$2,'Depreciation Schedules'!$A$3:$A$42,'Depreciation Schedules'!$B$3:$B$42)</f>
        <v>#N/A</v>
      </c>
      <c r="Q391" s="224" t="e">
        <f>LOOKUP(Q$2,'Depreciation Schedules'!$A$3:$A$42,'Depreciation Schedules'!$B$3:$B$42)</f>
        <v>#N/A</v>
      </c>
      <c r="R391" s="224" t="e">
        <f>LOOKUP(R$2,'Depreciation Schedules'!$A$3:$A$42,'Depreciation Schedules'!$B$3:$B$42)</f>
        <v>#N/A</v>
      </c>
      <c r="S391" s="224" t="e">
        <f>LOOKUP(S$2,'Depreciation Schedules'!$A$3:$A$42,'Depreciation Schedules'!$B$3:$B$42)</f>
        <v>#N/A</v>
      </c>
      <c r="T391" s="224" t="e">
        <f>LOOKUP(T$2,'Depreciation Schedules'!$A$3:$A$42,'Depreciation Schedules'!$B$3:$B$42)</f>
        <v>#N/A</v>
      </c>
      <c r="U391" s="224" t="e">
        <f>LOOKUP(U$2,'Depreciation Schedules'!$A$3:$A$42,'Depreciation Schedules'!$B$3:$B$42)</f>
        <v>#N/A</v>
      </c>
      <c r="V391" s="224" t="e">
        <f>LOOKUP(V$2,'Depreciation Schedules'!$A$3:$A$42,'Depreciation Schedules'!$B$3:$B$42)</f>
        <v>#N/A</v>
      </c>
      <c r="W391" s="224" t="e">
        <f>LOOKUP(W$2,'Depreciation Schedules'!$A$3:$A$42,'Depreciation Schedules'!$B$3:$B$42)</f>
        <v>#N/A</v>
      </c>
      <c r="X391" s="224" t="e">
        <f>LOOKUP(X$2,'Depreciation Schedules'!$A$3:$A$42,'Depreciation Schedules'!$B$3:$B$42)</f>
        <v>#N/A</v>
      </c>
      <c r="Y391" s="224" t="e">
        <f>LOOKUP(Y$2,'Depreciation Schedules'!$A$3:$A$42,'Depreciation Schedules'!$B$3:$B$42)</f>
        <v>#N/A</v>
      </c>
      <c r="Z391" s="224" t="e">
        <f>LOOKUP(Z$2,'Depreciation Schedules'!$A$3:$A$42,'Depreciation Schedules'!$B$3:$B$42)</f>
        <v>#N/A</v>
      </c>
      <c r="AA391" s="224" t="e">
        <f>LOOKUP(AA$2,'Depreciation Schedules'!$A$3:$A$42,'Depreciation Schedules'!$B$3:$B$42)</f>
        <v>#N/A</v>
      </c>
      <c r="AB391" s="224" t="e">
        <f>LOOKUP(AB$2,'Depreciation Schedules'!$A$3:$A$42,'Depreciation Schedules'!$B$3:$B$42)</f>
        <v>#N/A</v>
      </c>
      <c r="AC391" s="224" t="e">
        <f>LOOKUP(AC$2,'Depreciation Schedules'!$A$3:$A$42,'Depreciation Schedules'!$B$3:$B$42)</f>
        <v>#N/A</v>
      </c>
      <c r="AD391" s="224" t="e">
        <f>LOOKUP(AD$2,'Depreciation Schedules'!$A$3:$A$42,'Depreciation Schedules'!$B$3:$B$42)</f>
        <v>#N/A</v>
      </c>
      <c r="AE391" s="224" t="e">
        <f>LOOKUP(AE$2,'Depreciation Schedules'!$A$3:$A$42,'Depreciation Schedules'!$B$3:$B$42)</f>
        <v>#N/A</v>
      </c>
      <c r="AF391" s="224" t="e">
        <f>LOOKUP(AF$2,'Depreciation Schedules'!$A$3:$A$42,'Depreciation Schedules'!$B$3:$B$42)</f>
        <v>#N/A</v>
      </c>
      <c r="AG391" s="224" t="e">
        <f>LOOKUP(AG$2,'Depreciation Schedules'!$A$3:$A$42,'Depreciation Schedules'!$B$3:$B$42)</f>
        <v>#N/A</v>
      </c>
      <c r="AH391" s="224" t="e">
        <f>LOOKUP(AH$2,'Depreciation Schedules'!$A$3:$A$42,'Depreciation Schedules'!$B$3:$B$42)</f>
        <v>#N/A</v>
      </c>
      <c r="AI391" s="224" t="e">
        <f>LOOKUP(AI$2,'Depreciation Schedules'!$A$3:$A$42,'Depreciation Schedules'!$B$3:$B$42)</f>
        <v>#N/A</v>
      </c>
      <c r="AJ391" s="224" t="e">
        <f>LOOKUP(AJ$2,'Depreciation Schedules'!$A$3:$A$42,'Depreciation Schedules'!$B$3:$B$42)</f>
        <v>#N/A</v>
      </c>
      <c r="AK391" s="224" t="e">
        <f>LOOKUP(AK$2,'Depreciation Schedules'!$A$3:$A$42,'Depreciation Schedules'!$B$3:$B$42)</f>
        <v>#N/A</v>
      </c>
      <c r="AL391" s="224" t="e">
        <f>LOOKUP(AL$2,'Depreciation Schedules'!$A$3:$A$42,'Depreciation Schedules'!$B$3:$B$42)</f>
        <v>#N/A</v>
      </c>
      <c r="AM391" s="224" t="e">
        <f>LOOKUP(AM$2,'Depreciation Schedules'!$A$3:$A$42,'Depreciation Schedules'!$B$3:$B$42)</f>
        <v>#N/A</v>
      </c>
      <c r="AN391" s="224" t="e">
        <f>LOOKUP(AN$2,'Depreciation Schedules'!$A$3:$A$42,'Depreciation Schedules'!$B$3:$B$42)</f>
        <v>#N/A</v>
      </c>
      <c r="AO391" s="224" t="e">
        <f>LOOKUP(AO$2,'Depreciation Schedules'!$A$3:$A$42,'Depreciation Schedules'!$B$3:$B$42)</f>
        <v>#N/A</v>
      </c>
      <c r="AP391" s="224" t="e">
        <f>LOOKUP(AP$2,'Depreciation Schedules'!$A$3:$A$42,'Depreciation Schedules'!$B$3:$B$42)</f>
        <v>#N/A</v>
      </c>
    </row>
    <row r="392" spans="1:42" x14ac:dyDescent="0.2">
      <c r="A392" s="33" t="str">
        <f t="shared" si="179"/>
        <v>15-yr MACRS</v>
      </c>
      <c r="B392" s="223">
        <f t="array" ref="B392">SUM(IF(ISNUMBER(C392:AP392),C392:AP392))</f>
        <v>0</v>
      </c>
      <c r="C392" s="224" t="e">
        <f>LOOKUP(C$2,'Depreciation Schedules'!$A$3:$A$42,'Depreciation Schedules'!$C$3:$C$42)</f>
        <v>#N/A</v>
      </c>
      <c r="D392" s="224" t="e">
        <f>LOOKUP(D$2,'Depreciation Schedules'!$A$3:$A$42,'Depreciation Schedules'!$C$3:$C$42)</f>
        <v>#N/A</v>
      </c>
      <c r="E392" s="224" t="e">
        <f>LOOKUP(E$2,'Depreciation Schedules'!$A$3:$A$42,'Depreciation Schedules'!$C$3:$C$42)</f>
        <v>#N/A</v>
      </c>
      <c r="F392" s="224" t="e">
        <f>LOOKUP(F$2,'Depreciation Schedules'!$A$3:$A$42,'Depreciation Schedules'!$C$3:$C$42)</f>
        <v>#N/A</v>
      </c>
      <c r="G392" s="224" t="e">
        <f>LOOKUP(G$2,'Depreciation Schedules'!$A$3:$A$42,'Depreciation Schedules'!$C$3:$C$42)</f>
        <v>#N/A</v>
      </c>
      <c r="H392" s="224" t="e">
        <f>LOOKUP(H$2,'Depreciation Schedules'!$A$3:$A$42,'Depreciation Schedules'!$C$3:$C$42)</f>
        <v>#N/A</v>
      </c>
      <c r="I392" s="224" t="e">
        <f>LOOKUP(I$2,'Depreciation Schedules'!$A$3:$A$42,'Depreciation Schedules'!$C$3:$C$42)</f>
        <v>#N/A</v>
      </c>
      <c r="J392" s="224" t="e">
        <f>LOOKUP(J$2,'Depreciation Schedules'!$A$3:$A$42,'Depreciation Schedules'!$C$3:$C$42)</f>
        <v>#N/A</v>
      </c>
      <c r="K392" s="224" t="e">
        <f>LOOKUP(K$2,'Depreciation Schedules'!$A$3:$A$42,'Depreciation Schedules'!$C$3:$C$42)</f>
        <v>#N/A</v>
      </c>
      <c r="L392" s="224" t="e">
        <f>LOOKUP(L$2,'Depreciation Schedules'!$A$3:$A$42,'Depreciation Schedules'!$C$3:$C$42)</f>
        <v>#N/A</v>
      </c>
      <c r="M392" s="224" t="e">
        <f>LOOKUP(M$2,'Depreciation Schedules'!$A$3:$A$42,'Depreciation Schedules'!$C$3:$C$42)</f>
        <v>#N/A</v>
      </c>
      <c r="N392" s="224" t="e">
        <f>LOOKUP(N$2,'Depreciation Schedules'!$A$3:$A$42,'Depreciation Schedules'!$C$3:$C$42)</f>
        <v>#N/A</v>
      </c>
      <c r="O392" s="224" t="e">
        <f>LOOKUP(O$2,'Depreciation Schedules'!$A$3:$A$42,'Depreciation Schedules'!$C$3:$C$42)</f>
        <v>#N/A</v>
      </c>
      <c r="P392" s="224" t="e">
        <f>LOOKUP(P$2,'Depreciation Schedules'!$A$3:$A$42,'Depreciation Schedules'!$C$3:$C$42)</f>
        <v>#N/A</v>
      </c>
      <c r="Q392" s="224" t="e">
        <f>LOOKUP(Q$2,'Depreciation Schedules'!$A$3:$A$42,'Depreciation Schedules'!$C$3:$C$42)</f>
        <v>#N/A</v>
      </c>
      <c r="R392" s="224" t="e">
        <f>LOOKUP(R$2,'Depreciation Schedules'!$A$3:$A$42,'Depreciation Schedules'!$C$3:$C$42)</f>
        <v>#N/A</v>
      </c>
      <c r="S392" s="224" t="e">
        <f>LOOKUP(S$2,'Depreciation Schedules'!$A$3:$A$42,'Depreciation Schedules'!$C$3:$C$42)</f>
        <v>#N/A</v>
      </c>
      <c r="T392" s="224" t="e">
        <f>LOOKUP(T$2,'Depreciation Schedules'!$A$3:$A$42,'Depreciation Schedules'!$C$3:$C$42)</f>
        <v>#N/A</v>
      </c>
      <c r="U392" s="224" t="e">
        <f>LOOKUP(U$2,'Depreciation Schedules'!$A$3:$A$42,'Depreciation Schedules'!$C$3:$C$42)</f>
        <v>#N/A</v>
      </c>
      <c r="V392" s="224" t="e">
        <f>LOOKUP(V$2,'Depreciation Schedules'!$A$3:$A$42,'Depreciation Schedules'!$C$3:$C$42)</f>
        <v>#N/A</v>
      </c>
      <c r="W392" s="224" t="e">
        <f>LOOKUP(W$2,'Depreciation Schedules'!$A$3:$A$42,'Depreciation Schedules'!$C$3:$C$42)</f>
        <v>#N/A</v>
      </c>
      <c r="X392" s="224" t="e">
        <f>LOOKUP(X$2,'Depreciation Schedules'!$A$3:$A$42,'Depreciation Schedules'!$C$3:$C$42)</f>
        <v>#N/A</v>
      </c>
      <c r="Y392" s="224" t="e">
        <f>LOOKUP(Y$2,'Depreciation Schedules'!$A$3:$A$42,'Depreciation Schedules'!$C$3:$C$42)</f>
        <v>#N/A</v>
      </c>
      <c r="Z392" s="224" t="e">
        <f>LOOKUP(Z$2,'Depreciation Schedules'!$A$3:$A$42,'Depreciation Schedules'!$C$3:$C$42)</f>
        <v>#N/A</v>
      </c>
      <c r="AA392" s="224" t="e">
        <f>LOOKUP(AA$2,'Depreciation Schedules'!$A$3:$A$42,'Depreciation Schedules'!$C$3:$C$42)</f>
        <v>#N/A</v>
      </c>
      <c r="AB392" s="224" t="e">
        <f>LOOKUP(AB$2,'Depreciation Schedules'!$A$3:$A$42,'Depreciation Schedules'!$C$3:$C$42)</f>
        <v>#N/A</v>
      </c>
      <c r="AC392" s="224" t="e">
        <f>LOOKUP(AC$2,'Depreciation Schedules'!$A$3:$A$42,'Depreciation Schedules'!$C$3:$C$42)</f>
        <v>#N/A</v>
      </c>
      <c r="AD392" s="224" t="e">
        <f>LOOKUP(AD$2,'Depreciation Schedules'!$A$3:$A$42,'Depreciation Schedules'!$C$3:$C$42)</f>
        <v>#N/A</v>
      </c>
      <c r="AE392" s="224" t="e">
        <f>LOOKUP(AE$2,'Depreciation Schedules'!$A$3:$A$42,'Depreciation Schedules'!$C$3:$C$42)</f>
        <v>#N/A</v>
      </c>
      <c r="AF392" s="224" t="e">
        <f>LOOKUP(AF$2,'Depreciation Schedules'!$A$3:$A$42,'Depreciation Schedules'!$C$3:$C$42)</f>
        <v>#N/A</v>
      </c>
      <c r="AG392" s="224" t="e">
        <f>LOOKUP(AG$2,'Depreciation Schedules'!$A$3:$A$42,'Depreciation Schedules'!$C$3:$C$42)</f>
        <v>#N/A</v>
      </c>
      <c r="AH392" s="224" t="e">
        <f>LOOKUP(AH$2,'Depreciation Schedules'!$A$3:$A$42,'Depreciation Schedules'!$C$3:$C$42)</f>
        <v>#N/A</v>
      </c>
      <c r="AI392" s="224" t="e">
        <f>LOOKUP(AI$2,'Depreciation Schedules'!$A$3:$A$42,'Depreciation Schedules'!$C$3:$C$42)</f>
        <v>#N/A</v>
      </c>
      <c r="AJ392" s="224" t="e">
        <f>LOOKUP(AJ$2,'Depreciation Schedules'!$A$3:$A$42,'Depreciation Schedules'!$C$3:$C$42)</f>
        <v>#N/A</v>
      </c>
      <c r="AK392" s="224" t="e">
        <f>LOOKUP(AK$2,'Depreciation Schedules'!$A$3:$A$42,'Depreciation Schedules'!$C$3:$C$42)</f>
        <v>#N/A</v>
      </c>
      <c r="AL392" s="224" t="e">
        <f>LOOKUP(AL$2,'Depreciation Schedules'!$A$3:$A$42,'Depreciation Schedules'!$C$3:$C$42)</f>
        <v>#N/A</v>
      </c>
      <c r="AM392" s="224" t="e">
        <f>LOOKUP(AM$2,'Depreciation Schedules'!$A$3:$A$42,'Depreciation Schedules'!$C$3:$C$42)</f>
        <v>#N/A</v>
      </c>
      <c r="AN392" s="224" t="e">
        <f>LOOKUP(AN$2,'Depreciation Schedules'!$A$3:$A$42,'Depreciation Schedules'!$C$3:$C$42)</f>
        <v>#N/A</v>
      </c>
      <c r="AO392" s="224" t="e">
        <f>LOOKUP(AO$2,'Depreciation Schedules'!$A$3:$A$42,'Depreciation Schedules'!$C$3:$C$42)</f>
        <v>#N/A</v>
      </c>
      <c r="AP392" s="224" t="e">
        <f>LOOKUP(AP$2,'Depreciation Schedules'!$A$3:$A$42,'Depreciation Schedules'!$C$3:$C$42)</f>
        <v>#N/A</v>
      </c>
    </row>
    <row r="393" spans="1:42" x14ac:dyDescent="0.2">
      <c r="A393" s="33" t="str">
        <f t="shared" si="179"/>
        <v>5-yr SL</v>
      </c>
      <c r="B393" s="223">
        <f t="array" ref="B393">SUM(IF(ISNUMBER(C393:AP393),C393:AP393))</f>
        <v>0</v>
      </c>
      <c r="C393" s="224" t="e">
        <f>LOOKUP(C$2,'Depreciation Schedules'!$A$3:$A$42,'Depreciation Schedules'!$D$3:$D$42)</f>
        <v>#N/A</v>
      </c>
      <c r="D393" s="224" t="e">
        <f>LOOKUP(D$2,'Depreciation Schedules'!$A$3:$A$42,'Depreciation Schedules'!$D$3:$D$42)</f>
        <v>#N/A</v>
      </c>
      <c r="E393" s="224" t="e">
        <f>LOOKUP(E$2,'Depreciation Schedules'!$A$3:$A$42,'Depreciation Schedules'!$D$3:$D$42)</f>
        <v>#N/A</v>
      </c>
      <c r="F393" s="224" t="e">
        <f>LOOKUP(F$2,'Depreciation Schedules'!$A$3:$A$42,'Depreciation Schedules'!$D$3:$D$42)</f>
        <v>#N/A</v>
      </c>
      <c r="G393" s="224" t="e">
        <f>LOOKUP(G$2,'Depreciation Schedules'!$A$3:$A$42,'Depreciation Schedules'!$D$3:$D$42)</f>
        <v>#N/A</v>
      </c>
      <c r="H393" s="224" t="e">
        <f>LOOKUP(H$2,'Depreciation Schedules'!$A$3:$A$42,'Depreciation Schedules'!$D$3:$D$42)</f>
        <v>#N/A</v>
      </c>
      <c r="I393" s="224" t="e">
        <f>LOOKUP(I$2,'Depreciation Schedules'!$A$3:$A$42,'Depreciation Schedules'!$D$3:$D$42)</f>
        <v>#N/A</v>
      </c>
      <c r="J393" s="224" t="e">
        <f>LOOKUP(J$2,'Depreciation Schedules'!$A$3:$A$42,'Depreciation Schedules'!$D$3:$D$42)</f>
        <v>#N/A</v>
      </c>
      <c r="K393" s="224" t="e">
        <f>LOOKUP(K$2,'Depreciation Schedules'!$A$3:$A$42,'Depreciation Schedules'!$D$3:$D$42)</f>
        <v>#N/A</v>
      </c>
      <c r="L393" s="224" t="e">
        <f>LOOKUP(L$2,'Depreciation Schedules'!$A$3:$A$42,'Depreciation Schedules'!$D$3:$D$42)</f>
        <v>#N/A</v>
      </c>
      <c r="M393" s="224" t="e">
        <f>LOOKUP(M$2,'Depreciation Schedules'!$A$3:$A$42,'Depreciation Schedules'!$D$3:$D$42)</f>
        <v>#N/A</v>
      </c>
      <c r="N393" s="224" t="e">
        <f>LOOKUP(N$2,'Depreciation Schedules'!$A$3:$A$42,'Depreciation Schedules'!$D$3:$D$42)</f>
        <v>#N/A</v>
      </c>
      <c r="O393" s="224" t="e">
        <f>LOOKUP(O$2,'Depreciation Schedules'!$A$3:$A$42,'Depreciation Schedules'!$D$3:$D$42)</f>
        <v>#N/A</v>
      </c>
      <c r="P393" s="224" t="e">
        <f>LOOKUP(P$2,'Depreciation Schedules'!$A$3:$A$42,'Depreciation Schedules'!$D$3:$D$42)</f>
        <v>#N/A</v>
      </c>
      <c r="Q393" s="224" t="e">
        <f>LOOKUP(Q$2,'Depreciation Schedules'!$A$3:$A$42,'Depreciation Schedules'!$D$3:$D$42)</f>
        <v>#N/A</v>
      </c>
      <c r="R393" s="224" t="e">
        <f>LOOKUP(R$2,'Depreciation Schedules'!$A$3:$A$42,'Depreciation Schedules'!$D$3:$D$42)</f>
        <v>#N/A</v>
      </c>
      <c r="S393" s="224" t="e">
        <f>LOOKUP(S$2,'Depreciation Schedules'!$A$3:$A$42,'Depreciation Schedules'!$D$3:$D$42)</f>
        <v>#N/A</v>
      </c>
      <c r="T393" s="224" t="e">
        <f>LOOKUP(T$2,'Depreciation Schedules'!$A$3:$A$42,'Depreciation Schedules'!$D$3:$D$42)</f>
        <v>#N/A</v>
      </c>
      <c r="U393" s="224" t="e">
        <f>LOOKUP(U$2,'Depreciation Schedules'!$A$3:$A$42,'Depreciation Schedules'!$D$3:$D$42)</f>
        <v>#N/A</v>
      </c>
      <c r="V393" s="224" t="e">
        <f>LOOKUP(V$2,'Depreciation Schedules'!$A$3:$A$42,'Depreciation Schedules'!$D$3:$D$42)</f>
        <v>#N/A</v>
      </c>
      <c r="W393" s="224" t="e">
        <f>LOOKUP(W$2,'Depreciation Schedules'!$A$3:$A$42,'Depreciation Schedules'!$D$3:$D$42)</f>
        <v>#N/A</v>
      </c>
      <c r="X393" s="224" t="e">
        <f>LOOKUP(X$2,'Depreciation Schedules'!$A$3:$A$42,'Depreciation Schedules'!$D$3:$D$42)</f>
        <v>#N/A</v>
      </c>
      <c r="Y393" s="224" t="e">
        <f>LOOKUP(Y$2,'Depreciation Schedules'!$A$3:$A$42,'Depreciation Schedules'!$D$3:$D$42)</f>
        <v>#N/A</v>
      </c>
      <c r="Z393" s="224" t="e">
        <f>LOOKUP(Z$2,'Depreciation Schedules'!$A$3:$A$42,'Depreciation Schedules'!$D$3:$D$42)</f>
        <v>#N/A</v>
      </c>
      <c r="AA393" s="224" t="e">
        <f>LOOKUP(AA$2,'Depreciation Schedules'!$A$3:$A$42,'Depreciation Schedules'!$D$3:$D$42)</f>
        <v>#N/A</v>
      </c>
      <c r="AB393" s="224" t="e">
        <f>LOOKUP(AB$2,'Depreciation Schedules'!$A$3:$A$42,'Depreciation Schedules'!$D$3:$D$42)</f>
        <v>#N/A</v>
      </c>
      <c r="AC393" s="224" t="e">
        <f>LOOKUP(AC$2,'Depreciation Schedules'!$A$3:$A$42,'Depreciation Schedules'!$D$3:$D$42)</f>
        <v>#N/A</v>
      </c>
      <c r="AD393" s="224" t="e">
        <f>LOOKUP(AD$2,'Depreciation Schedules'!$A$3:$A$42,'Depreciation Schedules'!$D$3:$D$42)</f>
        <v>#N/A</v>
      </c>
      <c r="AE393" s="224" t="e">
        <f>LOOKUP(AE$2,'Depreciation Schedules'!$A$3:$A$42,'Depreciation Schedules'!$D$3:$D$42)</f>
        <v>#N/A</v>
      </c>
      <c r="AF393" s="224" t="e">
        <f>LOOKUP(AF$2,'Depreciation Schedules'!$A$3:$A$42,'Depreciation Schedules'!$D$3:$D$42)</f>
        <v>#N/A</v>
      </c>
      <c r="AG393" s="224" t="e">
        <f>LOOKUP(AG$2,'Depreciation Schedules'!$A$3:$A$42,'Depreciation Schedules'!$D$3:$D$42)</f>
        <v>#N/A</v>
      </c>
      <c r="AH393" s="224" t="e">
        <f>LOOKUP(AH$2,'Depreciation Schedules'!$A$3:$A$42,'Depreciation Schedules'!$D$3:$D$42)</f>
        <v>#N/A</v>
      </c>
      <c r="AI393" s="224" t="e">
        <f>LOOKUP(AI$2,'Depreciation Schedules'!$A$3:$A$42,'Depreciation Schedules'!$D$3:$D$42)</f>
        <v>#N/A</v>
      </c>
      <c r="AJ393" s="224" t="e">
        <f>LOOKUP(AJ$2,'Depreciation Schedules'!$A$3:$A$42,'Depreciation Schedules'!$D$3:$D$42)</f>
        <v>#N/A</v>
      </c>
      <c r="AK393" s="224" t="e">
        <f>LOOKUP(AK$2,'Depreciation Schedules'!$A$3:$A$42,'Depreciation Schedules'!$D$3:$D$42)</f>
        <v>#N/A</v>
      </c>
      <c r="AL393" s="224" t="e">
        <f>LOOKUP(AL$2,'Depreciation Schedules'!$A$3:$A$42,'Depreciation Schedules'!$D$3:$D$42)</f>
        <v>#N/A</v>
      </c>
      <c r="AM393" s="224" t="e">
        <f>LOOKUP(AM$2,'Depreciation Schedules'!$A$3:$A$42,'Depreciation Schedules'!$D$3:$D$42)</f>
        <v>#N/A</v>
      </c>
      <c r="AN393" s="224" t="e">
        <f>LOOKUP(AN$2,'Depreciation Schedules'!$A$3:$A$42,'Depreciation Schedules'!$D$3:$D$42)</f>
        <v>#N/A</v>
      </c>
      <c r="AO393" s="224" t="e">
        <f>LOOKUP(AO$2,'Depreciation Schedules'!$A$3:$A$42,'Depreciation Schedules'!$D$3:$D$42)</f>
        <v>#N/A</v>
      </c>
      <c r="AP393" s="224" t="e">
        <f>LOOKUP(AP$2,'Depreciation Schedules'!$A$3:$A$42,'Depreciation Schedules'!$D$3:$D$42)</f>
        <v>#N/A</v>
      </c>
    </row>
    <row r="394" spans="1:42" x14ac:dyDescent="0.2">
      <c r="A394" s="33" t="str">
        <f t="shared" si="179"/>
        <v>15-yr SL</v>
      </c>
      <c r="B394" s="223">
        <f t="array" ref="B394">SUM(IF(ISNUMBER(C394:AP394),C394:AP394))</f>
        <v>0</v>
      </c>
      <c r="C394" s="224" t="e">
        <f>LOOKUP(C$2,'Depreciation Schedules'!$A$3:$A$42,'Depreciation Schedules'!$E$3:$E$42)</f>
        <v>#N/A</v>
      </c>
      <c r="D394" s="224" t="e">
        <f>LOOKUP(D$2,'Depreciation Schedules'!$A$3:$A$42,'Depreciation Schedules'!$E$3:$E$42)</f>
        <v>#N/A</v>
      </c>
      <c r="E394" s="224" t="e">
        <f>LOOKUP(E$2,'Depreciation Schedules'!$A$3:$A$42,'Depreciation Schedules'!$E$3:$E$42)</f>
        <v>#N/A</v>
      </c>
      <c r="F394" s="224" t="e">
        <f>LOOKUP(F$2,'Depreciation Schedules'!$A$3:$A$42,'Depreciation Schedules'!$E$3:$E$42)</f>
        <v>#N/A</v>
      </c>
      <c r="G394" s="224" t="e">
        <f>LOOKUP(G$2,'Depreciation Schedules'!$A$3:$A$42,'Depreciation Schedules'!$E$3:$E$42)</f>
        <v>#N/A</v>
      </c>
      <c r="H394" s="224" t="e">
        <f>LOOKUP(H$2,'Depreciation Schedules'!$A$3:$A$42,'Depreciation Schedules'!$E$3:$E$42)</f>
        <v>#N/A</v>
      </c>
      <c r="I394" s="224" t="e">
        <f>LOOKUP(I$2,'Depreciation Schedules'!$A$3:$A$42,'Depreciation Schedules'!$E$3:$E$42)</f>
        <v>#N/A</v>
      </c>
      <c r="J394" s="224" t="e">
        <f>LOOKUP(J$2,'Depreciation Schedules'!$A$3:$A$42,'Depreciation Schedules'!$E$3:$E$42)</f>
        <v>#N/A</v>
      </c>
      <c r="K394" s="224" t="e">
        <f>LOOKUP(K$2,'Depreciation Schedules'!$A$3:$A$42,'Depreciation Schedules'!$E$3:$E$42)</f>
        <v>#N/A</v>
      </c>
      <c r="L394" s="224" t="e">
        <f>LOOKUP(L$2,'Depreciation Schedules'!$A$3:$A$42,'Depreciation Schedules'!$E$3:$E$42)</f>
        <v>#N/A</v>
      </c>
      <c r="M394" s="224" t="e">
        <f>LOOKUP(M$2,'Depreciation Schedules'!$A$3:$A$42,'Depreciation Schedules'!$E$3:$E$42)</f>
        <v>#N/A</v>
      </c>
      <c r="N394" s="224" t="e">
        <f>LOOKUP(N$2,'Depreciation Schedules'!$A$3:$A$42,'Depreciation Schedules'!$E$3:$E$42)</f>
        <v>#N/A</v>
      </c>
      <c r="O394" s="224" t="e">
        <f>LOOKUP(O$2,'Depreciation Schedules'!$A$3:$A$42,'Depreciation Schedules'!$E$3:$E$42)</f>
        <v>#N/A</v>
      </c>
      <c r="P394" s="224" t="e">
        <f>LOOKUP(P$2,'Depreciation Schedules'!$A$3:$A$42,'Depreciation Schedules'!$E$3:$E$42)</f>
        <v>#N/A</v>
      </c>
      <c r="Q394" s="224" t="e">
        <f>LOOKUP(Q$2,'Depreciation Schedules'!$A$3:$A$42,'Depreciation Schedules'!$E$3:$E$42)</f>
        <v>#N/A</v>
      </c>
      <c r="R394" s="224" t="e">
        <f>LOOKUP(R$2,'Depreciation Schedules'!$A$3:$A$42,'Depreciation Schedules'!$E$3:$E$42)</f>
        <v>#N/A</v>
      </c>
      <c r="S394" s="224" t="e">
        <f>LOOKUP(S$2,'Depreciation Schedules'!$A$3:$A$42,'Depreciation Schedules'!$E$3:$E$42)</f>
        <v>#N/A</v>
      </c>
      <c r="T394" s="224" t="e">
        <f>LOOKUP(T$2,'Depreciation Schedules'!$A$3:$A$42,'Depreciation Schedules'!$E$3:$E$42)</f>
        <v>#N/A</v>
      </c>
      <c r="U394" s="224" t="e">
        <f>LOOKUP(U$2,'Depreciation Schedules'!$A$3:$A$42,'Depreciation Schedules'!$E$3:$E$42)</f>
        <v>#N/A</v>
      </c>
      <c r="V394" s="224" t="e">
        <f>LOOKUP(V$2,'Depreciation Schedules'!$A$3:$A$42,'Depreciation Schedules'!$E$3:$E$42)</f>
        <v>#N/A</v>
      </c>
      <c r="W394" s="224" t="e">
        <f>LOOKUP(W$2,'Depreciation Schedules'!$A$3:$A$42,'Depreciation Schedules'!$E$3:$E$42)</f>
        <v>#N/A</v>
      </c>
      <c r="X394" s="224" t="e">
        <f>LOOKUP(X$2,'Depreciation Schedules'!$A$3:$A$42,'Depreciation Schedules'!$E$3:$E$42)</f>
        <v>#N/A</v>
      </c>
      <c r="Y394" s="224" t="e">
        <f>LOOKUP(Y$2,'Depreciation Schedules'!$A$3:$A$42,'Depreciation Schedules'!$E$3:$E$42)</f>
        <v>#N/A</v>
      </c>
      <c r="Z394" s="224" t="e">
        <f>LOOKUP(Z$2,'Depreciation Schedules'!$A$3:$A$42,'Depreciation Schedules'!$E$3:$E$42)</f>
        <v>#N/A</v>
      </c>
      <c r="AA394" s="224" t="e">
        <f>LOOKUP(AA$2,'Depreciation Schedules'!$A$3:$A$42,'Depreciation Schedules'!$E$3:$E$42)</f>
        <v>#N/A</v>
      </c>
      <c r="AB394" s="224" t="e">
        <f>LOOKUP(AB$2,'Depreciation Schedules'!$A$3:$A$42,'Depreciation Schedules'!$E$3:$E$42)</f>
        <v>#N/A</v>
      </c>
      <c r="AC394" s="224" t="e">
        <f>LOOKUP(AC$2,'Depreciation Schedules'!$A$3:$A$42,'Depreciation Schedules'!$E$3:$E$42)</f>
        <v>#N/A</v>
      </c>
      <c r="AD394" s="224" t="e">
        <f>LOOKUP(AD$2,'Depreciation Schedules'!$A$3:$A$42,'Depreciation Schedules'!$E$3:$E$42)</f>
        <v>#N/A</v>
      </c>
      <c r="AE394" s="224" t="e">
        <f>LOOKUP(AE$2,'Depreciation Schedules'!$A$3:$A$42,'Depreciation Schedules'!$E$3:$E$42)</f>
        <v>#N/A</v>
      </c>
      <c r="AF394" s="224" t="e">
        <f>LOOKUP(AF$2,'Depreciation Schedules'!$A$3:$A$42,'Depreciation Schedules'!$E$3:$E$42)</f>
        <v>#N/A</v>
      </c>
      <c r="AG394" s="224" t="e">
        <f>LOOKUP(AG$2,'Depreciation Schedules'!$A$3:$A$42,'Depreciation Schedules'!$E$3:$E$42)</f>
        <v>#N/A</v>
      </c>
      <c r="AH394" s="224" t="e">
        <f>LOOKUP(AH$2,'Depreciation Schedules'!$A$3:$A$42,'Depreciation Schedules'!$E$3:$E$42)</f>
        <v>#N/A</v>
      </c>
      <c r="AI394" s="224" t="e">
        <f>LOOKUP(AI$2,'Depreciation Schedules'!$A$3:$A$42,'Depreciation Schedules'!$E$3:$E$42)</f>
        <v>#N/A</v>
      </c>
      <c r="AJ394" s="224" t="e">
        <f>LOOKUP(AJ$2,'Depreciation Schedules'!$A$3:$A$42,'Depreciation Schedules'!$E$3:$E$42)</f>
        <v>#N/A</v>
      </c>
      <c r="AK394" s="224" t="e">
        <f>LOOKUP(AK$2,'Depreciation Schedules'!$A$3:$A$42,'Depreciation Schedules'!$E$3:$E$42)</f>
        <v>#N/A</v>
      </c>
      <c r="AL394" s="224" t="e">
        <f>LOOKUP(AL$2,'Depreciation Schedules'!$A$3:$A$42,'Depreciation Schedules'!$E$3:$E$42)</f>
        <v>#N/A</v>
      </c>
      <c r="AM394" s="224" t="e">
        <f>LOOKUP(AM$2,'Depreciation Schedules'!$A$3:$A$42,'Depreciation Schedules'!$E$3:$E$42)</f>
        <v>#N/A</v>
      </c>
      <c r="AN394" s="224" t="e">
        <f>LOOKUP(AN$2,'Depreciation Schedules'!$A$3:$A$42,'Depreciation Schedules'!$E$3:$E$42)</f>
        <v>#N/A</v>
      </c>
      <c r="AO394" s="224" t="e">
        <f>LOOKUP(AO$2,'Depreciation Schedules'!$A$3:$A$42,'Depreciation Schedules'!$E$3:$E$42)</f>
        <v>#N/A</v>
      </c>
      <c r="AP394" s="224" t="e">
        <f>LOOKUP(AP$2,'Depreciation Schedules'!$A$3:$A$42,'Depreciation Schedules'!$E$3:$E$42)</f>
        <v>#N/A</v>
      </c>
    </row>
    <row r="395" spans="1:42" x14ac:dyDescent="0.2">
      <c r="A395" s="33" t="str">
        <f t="shared" si="179"/>
        <v>20-yr SL</v>
      </c>
      <c r="B395" s="223">
        <f t="array" ref="B395">SUM(IF(ISNUMBER(C395:AP395),C395:AP395))</f>
        <v>0</v>
      </c>
      <c r="C395" s="224" t="e">
        <f>LOOKUP(C$2,'Depreciation Schedules'!$A$3:$A$42,'Depreciation Schedules'!$F$3:$F$42)</f>
        <v>#N/A</v>
      </c>
      <c r="D395" s="224" t="e">
        <f>LOOKUP(D$2,'Depreciation Schedules'!$A$3:$A$42,'Depreciation Schedules'!$F$3:$F$42)</f>
        <v>#N/A</v>
      </c>
      <c r="E395" s="224" t="e">
        <f>LOOKUP(E$2,'Depreciation Schedules'!$A$3:$A$42,'Depreciation Schedules'!$F$3:$F$42)</f>
        <v>#N/A</v>
      </c>
      <c r="F395" s="224" t="e">
        <f>LOOKUP(F$2,'Depreciation Schedules'!$A$3:$A$42,'Depreciation Schedules'!$F$3:$F$42)</f>
        <v>#N/A</v>
      </c>
      <c r="G395" s="224" t="e">
        <f>LOOKUP(G$2,'Depreciation Schedules'!$A$3:$A$42,'Depreciation Schedules'!$F$3:$F$42)</f>
        <v>#N/A</v>
      </c>
      <c r="H395" s="224" t="e">
        <f>LOOKUP(H$2,'Depreciation Schedules'!$A$3:$A$42,'Depreciation Schedules'!$F$3:$F$42)</f>
        <v>#N/A</v>
      </c>
      <c r="I395" s="224" t="e">
        <f>LOOKUP(I$2,'Depreciation Schedules'!$A$3:$A$42,'Depreciation Schedules'!$F$3:$F$42)</f>
        <v>#N/A</v>
      </c>
      <c r="J395" s="224" t="e">
        <f>LOOKUP(J$2,'Depreciation Schedules'!$A$3:$A$42,'Depreciation Schedules'!$F$3:$F$42)</f>
        <v>#N/A</v>
      </c>
      <c r="K395" s="224" t="e">
        <f>LOOKUP(K$2,'Depreciation Schedules'!$A$3:$A$42,'Depreciation Schedules'!$F$3:$F$42)</f>
        <v>#N/A</v>
      </c>
      <c r="L395" s="224" t="e">
        <f>LOOKUP(L$2,'Depreciation Schedules'!$A$3:$A$42,'Depreciation Schedules'!$F$3:$F$42)</f>
        <v>#N/A</v>
      </c>
      <c r="M395" s="224" t="e">
        <f>LOOKUP(M$2,'Depreciation Schedules'!$A$3:$A$42,'Depreciation Schedules'!$F$3:$F$42)</f>
        <v>#N/A</v>
      </c>
      <c r="N395" s="224" t="e">
        <f>LOOKUP(N$2,'Depreciation Schedules'!$A$3:$A$42,'Depreciation Schedules'!$F$3:$F$42)</f>
        <v>#N/A</v>
      </c>
      <c r="O395" s="224" t="e">
        <f>LOOKUP(O$2,'Depreciation Schedules'!$A$3:$A$42,'Depreciation Schedules'!$F$3:$F$42)</f>
        <v>#N/A</v>
      </c>
      <c r="P395" s="224" t="e">
        <f>LOOKUP(P$2,'Depreciation Schedules'!$A$3:$A$42,'Depreciation Schedules'!$F$3:$F$42)</f>
        <v>#N/A</v>
      </c>
      <c r="Q395" s="224" t="e">
        <f>LOOKUP(Q$2,'Depreciation Schedules'!$A$3:$A$42,'Depreciation Schedules'!$F$3:$F$42)</f>
        <v>#N/A</v>
      </c>
      <c r="R395" s="224" t="e">
        <f>LOOKUP(R$2,'Depreciation Schedules'!$A$3:$A$42,'Depreciation Schedules'!$F$3:$F$42)</f>
        <v>#N/A</v>
      </c>
      <c r="S395" s="224" t="e">
        <f>LOOKUP(S$2,'Depreciation Schedules'!$A$3:$A$42,'Depreciation Schedules'!$F$3:$F$42)</f>
        <v>#N/A</v>
      </c>
      <c r="T395" s="224" t="e">
        <f>LOOKUP(T$2,'Depreciation Schedules'!$A$3:$A$42,'Depreciation Schedules'!$F$3:$F$42)</f>
        <v>#N/A</v>
      </c>
      <c r="U395" s="224" t="e">
        <f>LOOKUP(U$2,'Depreciation Schedules'!$A$3:$A$42,'Depreciation Schedules'!$F$3:$F$42)</f>
        <v>#N/A</v>
      </c>
      <c r="V395" s="224" t="e">
        <f>LOOKUP(V$2,'Depreciation Schedules'!$A$3:$A$42,'Depreciation Schedules'!$F$3:$F$42)</f>
        <v>#N/A</v>
      </c>
      <c r="W395" s="224" t="e">
        <f>LOOKUP(W$2,'Depreciation Schedules'!$A$3:$A$42,'Depreciation Schedules'!$F$3:$F$42)</f>
        <v>#N/A</v>
      </c>
      <c r="X395" s="224" t="e">
        <f>LOOKUP(X$2,'Depreciation Schedules'!$A$3:$A$42,'Depreciation Schedules'!$F$3:$F$42)</f>
        <v>#N/A</v>
      </c>
      <c r="Y395" s="224" t="e">
        <f>LOOKUP(Y$2,'Depreciation Schedules'!$A$3:$A$42,'Depreciation Schedules'!$F$3:$F$42)</f>
        <v>#N/A</v>
      </c>
      <c r="Z395" s="224" t="e">
        <f>LOOKUP(Z$2,'Depreciation Schedules'!$A$3:$A$42,'Depreciation Schedules'!$F$3:$F$42)</f>
        <v>#N/A</v>
      </c>
      <c r="AA395" s="224" t="e">
        <f>LOOKUP(AA$2,'Depreciation Schedules'!$A$3:$A$42,'Depreciation Schedules'!$F$3:$F$42)</f>
        <v>#N/A</v>
      </c>
      <c r="AB395" s="224" t="e">
        <f>LOOKUP(AB$2,'Depreciation Schedules'!$A$3:$A$42,'Depreciation Schedules'!$F$3:$F$42)</f>
        <v>#N/A</v>
      </c>
      <c r="AC395" s="224" t="e">
        <f>LOOKUP(AC$2,'Depreciation Schedules'!$A$3:$A$42,'Depreciation Schedules'!$F$3:$F$42)</f>
        <v>#N/A</v>
      </c>
      <c r="AD395" s="224" t="e">
        <f>LOOKUP(AD$2,'Depreciation Schedules'!$A$3:$A$42,'Depreciation Schedules'!$F$3:$F$42)</f>
        <v>#N/A</v>
      </c>
      <c r="AE395" s="224" t="e">
        <f>LOOKUP(AE$2,'Depreciation Schedules'!$A$3:$A$42,'Depreciation Schedules'!$F$3:$F$42)</f>
        <v>#N/A</v>
      </c>
      <c r="AF395" s="224" t="e">
        <f>LOOKUP(AF$2,'Depreciation Schedules'!$A$3:$A$42,'Depreciation Schedules'!$F$3:$F$42)</f>
        <v>#N/A</v>
      </c>
      <c r="AG395" s="224" t="e">
        <f>LOOKUP(AG$2,'Depreciation Schedules'!$A$3:$A$42,'Depreciation Schedules'!$F$3:$F$42)</f>
        <v>#N/A</v>
      </c>
      <c r="AH395" s="224" t="e">
        <f>LOOKUP(AH$2,'Depreciation Schedules'!$A$3:$A$42,'Depreciation Schedules'!$F$3:$F$42)</f>
        <v>#N/A</v>
      </c>
      <c r="AI395" s="224" t="e">
        <f>LOOKUP(AI$2,'Depreciation Schedules'!$A$3:$A$42,'Depreciation Schedules'!$F$3:$F$42)</f>
        <v>#N/A</v>
      </c>
      <c r="AJ395" s="224" t="e">
        <f>LOOKUP(AJ$2,'Depreciation Schedules'!$A$3:$A$42,'Depreciation Schedules'!$F$3:$F$42)</f>
        <v>#N/A</v>
      </c>
      <c r="AK395" s="224" t="e">
        <f>LOOKUP(AK$2,'Depreciation Schedules'!$A$3:$A$42,'Depreciation Schedules'!$F$3:$F$42)</f>
        <v>#N/A</v>
      </c>
      <c r="AL395" s="224" t="e">
        <f>LOOKUP(AL$2,'Depreciation Schedules'!$A$3:$A$42,'Depreciation Schedules'!$F$3:$F$42)</f>
        <v>#N/A</v>
      </c>
      <c r="AM395" s="224" t="e">
        <f>LOOKUP(AM$2,'Depreciation Schedules'!$A$3:$A$42,'Depreciation Schedules'!$F$3:$F$42)</f>
        <v>#N/A</v>
      </c>
      <c r="AN395" s="224" t="e">
        <f>LOOKUP(AN$2,'Depreciation Schedules'!$A$3:$A$42,'Depreciation Schedules'!$F$3:$F$42)</f>
        <v>#N/A</v>
      </c>
      <c r="AO395" s="224" t="e">
        <f>LOOKUP(AO$2,'Depreciation Schedules'!$A$3:$A$42,'Depreciation Schedules'!$F$3:$F$42)</f>
        <v>#N/A</v>
      </c>
      <c r="AP395" s="224" t="e">
        <f>LOOKUP(AP$2,'Depreciation Schedules'!$A$3:$A$42,'Depreciation Schedules'!$F$3:$F$42)</f>
        <v>#N/A</v>
      </c>
    </row>
    <row r="396" spans="1:42" x14ac:dyDescent="0.2">
      <c r="A396" s="33" t="str">
        <f t="shared" si="179"/>
        <v>39-yr SL</v>
      </c>
      <c r="B396" s="227">
        <f t="array" ref="B396">SUM(IF(ISNUMBER(C396:AP396),C396:AP396))</f>
        <v>0</v>
      </c>
      <c r="C396" s="224" t="e">
        <f>LOOKUP(C$2,'Depreciation Schedules'!$A$3:$A$42,'Depreciation Schedules'!$G$3:$G$42)</f>
        <v>#N/A</v>
      </c>
      <c r="D396" s="224" t="e">
        <f>LOOKUP(D$2,'Depreciation Schedules'!$A$3:$A$42,'Depreciation Schedules'!$G$3:$G$42)</f>
        <v>#N/A</v>
      </c>
      <c r="E396" s="224" t="e">
        <f>LOOKUP(E$2,'Depreciation Schedules'!$A$3:$A$42,'Depreciation Schedules'!$G$3:$G$42)</f>
        <v>#N/A</v>
      </c>
      <c r="F396" s="224" t="e">
        <f>LOOKUP(F$2,'Depreciation Schedules'!$A$3:$A$42,'Depreciation Schedules'!$G$3:$G$42)</f>
        <v>#N/A</v>
      </c>
      <c r="G396" s="224" t="e">
        <f>LOOKUP(G$2,'Depreciation Schedules'!$A$3:$A$42,'Depreciation Schedules'!$G$3:$G$42)</f>
        <v>#N/A</v>
      </c>
      <c r="H396" s="224" t="e">
        <f>LOOKUP(H$2,'Depreciation Schedules'!$A$3:$A$42,'Depreciation Schedules'!$G$3:$G$42)</f>
        <v>#N/A</v>
      </c>
      <c r="I396" s="224" t="e">
        <f>LOOKUP(I$2,'Depreciation Schedules'!$A$3:$A$42,'Depreciation Schedules'!$G$3:$G$42)</f>
        <v>#N/A</v>
      </c>
      <c r="J396" s="224" t="e">
        <f>LOOKUP(J$2,'Depreciation Schedules'!$A$3:$A$42,'Depreciation Schedules'!$G$3:$G$42)</f>
        <v>#N/A</v>
      </c>
      <c r="K396" s="224" t="e">
        <f>LOOKUP(K$2,'Depreciation Schedules'!$A$3:$A$42,'Depreciation Schedules'!$G$3:$G$42)</f>
        <v>#N/A</v>
      </c>
      <c r="L396" s="224" t="e">
        <f>LOOKUP(L$2,'Depreciation Schedules'!$A$3:$A$42,'Depreciation Schedules'!$G$3:$G$42)</f>
        <v>#N/A</v>
      </c>
      <c r="M396" s="224" t="e">
        <f>LOOKUP(M$2,'Depreciation Schedules'!$A$3:$A$42,'Depreciation Schedules'!$G$3:$G$42)</f>
        <v>#N/A</v>
      </c>
      <c r="N396" s="224" t="e">
        <f>LOOKUP(N$2,'Depreciation Schedules'!$A$3:$A$42,'Depreciation Schedules'!$G$3:$G$42)</f>
        <v>#N/A</v>
      </c>
      <c r="O396" s="224" t="e">
        <f>LOOKUP(O$2,'Depreciation Schedules'!$A$3:$A$42,'Depreciation Schedules'!$G$3:$G$42)</f>
        <v>#N/A</v>
      </c>
      <c r="P396" s="224" t="e">
        <f>LOOKUP(P$2,'Depreciation Schedules'!$A$3:$A$42,'Depreciation Schedules'!$G$3:$G$42)</f>
        <v>#N/A</v>
      </c>
      <c r="Q396" s="224" t="e">
        <f>LOOKUP(Q$2,'Depreciation Schedules'!$A$3:$A$42,'Depreciation Schedules'!$G$3:$G$42)</f>
        <v>#N/A</v>
      </c>
      <c r="R396" s="224" t="e">
        <f>LOOKUP(R$2,'Depreciation Schedules'!$A$3:$A$42,'Depreciation Schedules'!$G$3:$G$42)</f>
        <v>#N/A</v>
      </c>
      <c r="S396" s="224" t="e">
        <f>LOOKUP(S$2,'Depreciation Schedules'!$A$3:$A$42,'Depreciation Schedules'!$G$3:$G$42)</f>
        <v>#N/A</v>
      </c>
      <c r="T396" s="224" t="e">
        <f>LOOKUP(T$2,'Depreciation Schedules'!$A$3:$A$42,'Depreciation Schedules'!$G$3:$G$42)</f>
        <v>#N/A</v>
      </c>
      <c r="U396" s="224" t="e">
        <f>LOOKUP(U$2,'Depreciation Schedules'!$A$3:$A$42,'Depreciation Schedules'!$G$3:$G$42)</f>
        <v>#N/A</v>
      </c>
      <c r="V396" s="224" t="e">
        <f>LOOKUP(V$2,'Depreciation Schedules'!$A$3:$A$42,'Depreciation Schedules'!$G$3:$G$42)</f>
        <v>#N/A</v>
      </c>
      <c r="W396" s="224" t="e">
        <f>LOOKUP(W$2,'Depreciation Schedules'!$A$3:$A$42,'Depreciation Schedules'!$G$3:$G$42)</f>
        <v>#N/A</v>
      </c>
      <c r="X396" s="224" t="e">
        <f>LOOKUP(X$2,'Depreciation Schedules'!$A$3:$A$42,'Depreciation Schedules'!$G$3:$G$42)</f>
        <v>#N/A</v>
      </c>
      <c r="Y396" s="224" t="e">
        <f>LOOKUP(Y$2,'Depreciation Schedules'!$A$3:$A$42,'Depreciation Schedules'!$G$3:$G$42)</f>
        <v>#N/A</v>
      </c>
      <c r="Z396" s="224" t="e">
        <f>LOOKUP(Z$2,'Depreciation Schedules'!$A$3:$A$42,'Depreciation Schedules'!$G$3:$G$42)</f>
        <v>#N/A</v>
      </c>
      <c r="AA396" s="224" t="e">
        <f>LOOKUP(AA$2,'Depreciation Schedules'!$A$3:$A$42,'Depreciation Schedules'!$G$3:$G$42)</f>
        <v>#N/A</v>
      </c>
      <c r="AB396" s="224" t="e">
        <f>LOOKUP(AB$2,'Depreciation Schedules'!$A$3:$A$42,'Depreciation Schedules'!$G$3:$G$42)</f>
        <v>#N/A</v>
      </c>
      <c r="AC396" s="224" t="e">
        <f>LOOKUP(AC$2,'Depreciation Schedules'!$A$3:$A$42,'Depreciation Schedules'!$G$3:$G$42)</f>
        <v>#N/A</v>
      </c>
      <c r="AD396" s="224" t="e">
        <f>LOOKUP(AD$2,'Depreciation Schedules'!$A$3:$A$42,'Depreciation Schedules'!$G$3:$G$42)</f>
        <v>#N/A</v>
      </c>
      <c r="AE396" s="224" t="e">
        <f>LOOKUP(AE$2,'Depreciation Schedules'!$A$3:$A$42,'Depreciation Schedules'!$G$3:$G$42)</f>
        <v>#N/A</v>
      </c>
      <c r="AF396" s="224" t="e">
        <f>LOOKUP(AF$2,'Depreciation Schedules'!$A$3:$A$42,'Depreciation Schedules'!$G$3:$G$42)</f>
        <v>#N/A</v>
      </c>
      <c r="AG396" s="224" t="e">
        <f>LOOKUP(AG$2,'Depreciation Schedules'!$A$3:$A$42,'Depreciation Schedules'!$G$3:$G$42)</f>
        <v>#N/A</v>
      </c>
      <c r="AH396" s="224" t="e">
        <f>LOOKUP(AH$2,'Depreciation Schedules'!$A$3:$A$42,'Depreciation Schedules'!$G$3:$G$42)</f>
        <v>#N/A</v>
      </c>
      <c r="AI396" s="224" t="e">
        <f>LOOKUP(AI$2,'Depreciation Schedules'!$A$3:$A$42,'Depreciation Schedules'!$G$3:$G$42)</f>
        <v>#N/A</v>
      </c>
      <c r="AJ396" s="224" t="e">
        <f>LOOKUP(AJ$2,'Depreciation Schedules'!$A$3:$A$42,'Depreciation Schedules'!$G$3:$G$42)</f>
        <v>#N/A</v>
      </c>
      <c r="AK396" s="224" t="e">
        <f>LOOKUP(AK$2,'Depreciation Schedules'!$A$3:$A$42,'Depreciation Schedules'!$G$3:$G$42)</f>
        <v>#N/A</v>
      </c>
      <c r="AL396" s="224" t="e">
        <f>LOOKUP(AL$2,'Depreciation Schedules'!$A$3:$A$42,'Depreciation Schedules'!$G$3:$G$42)</f>
        <v>#N/A</v>
      </c>
      <c r="AM396" s="224" t="e">
        <f>LOOKUP(AM$2,'Depreciation Schedules'!$A$3:$A$42,'Depreciation Schedules'!$G$3:$G$42)</f>
        <v>#N/A</v>
      </c>
      <c r="AN396" s="224" t="e">
        <f>LOOKUP(AN$2,'Depreciation Schedules'!$A$3:$A$42,'Depreciation Schedules'!$G$3:$G$42)</f>
        <v>#N/A</v>
      </c>
      <c r="AO396" s="224" t="e">
        <f>LOOKUP(AO$2,'Depreciation Schedules'!$A$3:$A$42,'Depreciation Schedules'!$G$3:$G$42)</f>
        <v>#N/A</v>
      </c>
      <c r="AP396" s="224" t="e">
        <f>LOOKUP(AP$2,'Depreciation Schedules'!$A$3:$A$42,'Depreciation Schedules'!$G$3:$G$42)</f>
        <v>#N/A</v>
      </c>
    </row>
    <row r="397" spans="1:42" x14ac:dyDescent="0.2">
      <c r="A397" s="41" t="s">
        <v>3</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3" t="str">
        <f>A391</f>
        <v>5-yr MACRS</v>
      </c>
      <c r="B398" s="236">
        <f t="array" ref="B398">SUM(IF(ISNUMBER(C398:AP398),C398:AP398))</f>
        <v>0</v>
      </c>
      <c r="C398" s="189" t="e">
        <f>C391/100*$Q$359</f>
        <v>#N/A</v>
      </c>
      <c r="D398" s="189" t="e">
        <f t="shared" ref="D398:AP398" si="180">D391/100*$Q$359</f>
        <v>#N/A</v>
      </c>
      <c r="E398" s="189" t="e">
        <f t="shared" si="180"/>
        <v>#N/A</v>
      </c>
      <c r="F398" s="189" t="e">
        <f t="shared" si="180"/>
        <v>#N/A</v>
      </c>
      <c r="G398" s="189" t="e">
        <f t="shared" si="180"/>
        <v>#N/A</v>
      </c>
      <c r="H398" s="189" t="e">
        <f t="shared" si="180"/>
        <v>#N/A</v>
      </c>
      <c r="I398" s="189" t="e">
        <f t="shared" si="180"/>
        <v>#N/A</v>
      </c>
      <c r="J398" s="189" t="e">
        <f t="shared" si="180"/>
        <v>#N/A</v>
      </c>
      <c r="K398" s="189" t="e">
        <f t="shared" si="180"/>
        <v>#N/A</v>
      </c>
      <c r="L398" s="189" t="e">
        <f t="shared" si="180"/>
        <v>#N/A</v>
      </c>
      <c r="M398" s="189" t="e">
        <f t="shared" si="180"/>
        <v>#N/A</v>
      </c>
      <c r="N398" s="189" t="e">
        <f t="shared" si="180"/>
        <v>#N/A</v>
      </c>
      <c r="O398" s="189" t="e">
        <f t="shared" si="180"/>
        <v>#N/A</v>
      </c>
      <c r="P398" s="189" t="e">
        <f t="shared" si="180"/>
        <v>#N/A</v>
      </c>
      <c r="Q398" s="189" t="e">
        <f t="shared" si="180"/>
        <v>#N/A</v>
      </c>
      <c r="R398" s="189" t="e">
        <f t="shared" si="180"/>
        <v>#N/A</v>
      </c>
      <c r="S398" s="189" t="e">
        <f t="shared" si="180"/>
        <v>#N/A</v>
      </c>
      <c r="T398" s="189" t="e">
        <f t="shared" si="180"/>
        <v>#N/A</v>
      </c>
      <c r="U398" s="189" t="e">
        <f t="shared" si="180"/>
        <v>#N/A</v>
      </c>
      <c r="V398" s="189" t="e">
        <f t="shared" si="180"/>
        <v>#N/A</v>
      </c>
      <c r="W398" s="189" t="e">
        <f t="shared" si="180"/>
        <v>#N/A</v>
      </c>
      <c r="X398" s="189" t="e">
        <f t="shared" si="180"/>
        <v>#N/A</v>
      </c>
      <c r="Y398" s="189" t="e">
        <f t="shared" si="180"/>
        <v>#N/A</v>
      </c>
      <c r="Z398" s="189" t="e">
        <f t="shared" si="180"/>
        <v>#N/A</v>
      </c>
      <c r="AA398" s="189" t="e">
        <f t="shared" si="180"/>
        <v>#N/A</v>
      </c>
      <c r="AB398" s="189" t="e">
        <f t="shared" si="180"/>
        <v>#N/A</v>
      </c>
      <c r="AC398" s="189" t="e">
        <f t="shared" si="180"/>
        <v>#N/A</v>
      </c>
      <c r="AD398" s="189" t="e">
        <f t="shared" si="180"/>
        <v>#N/A</v>
      </c>
      <c r="AE398" s="189" t="e">
        <f t="shared" si="180"/>
        <v>#N/A</v>
      </c>
      <c r="AF398" s="189" t="e">
        <f t="shared" si="180"/>
        <v>#N/A</v>
      </c>
      <c r="AG398" s="189" t="e">
        <f t="shared" si="180"/>
        <v>#N/A</v>
      </c>
      <c r="AH398" s="189" t="e">
        <f t="shared" si="180"/>
        <v>#N/A</v>
      </c>
      <c r="AI398" s="189" t="e">
        <f t="shared" si="180"/>
        <v>#N/A</v>
      </c>
      <c r="AJ398" s="189" t="e">
        <f t="shared" si="180"/>
        <v>#N/A</v>
      </c>
      <c r="AK398" s="189" t="e">
        <f t="shared" si="180"/>
        <v>#N/A</v>
      </c>
      <c r="AL398" s="189" t="e">
        <f t="shared" si="180"/>
        <v>#N/A</v>
      </c>
      <c r="AM398" s="189" t="e">
        <f t="shared" si="180"/>
        <v>#N/A</v>
      </c>
      <c r="AN398" s="189" t="e">
        <f t="shared" si="180"/>
        <v>#N/A</v>
      </c>
      <c r="AO398" s="189" t="e">
        <f t="shared" si="180"/>
        <v>#N/A</v>
      </c>
      <c r="AP398" s="189" t="e">
        <f t="shared" si="180"/>
        <v>#N/A</v>
      </c>
    </row>
    <row r="399" spans="1:42" x14ac:dyDescent="0.2">
      <c r="A399" s="33" t="str">
        <f t="shared" ref="A399:A403" si="181">A392</f>
        <v>15-yr MACRS</v>
      </c>
      <c r="B399" s="236">
        <f t="array" ref="B399">SUM(IF(ISNUMBER(C399:AP399),C399:AP399))</f>
        <v>0</v>
      </c>
      <c r="C399" s="189" t="e">
        <f>C392/100*$Q$360</f>
        <v>#N/A</v>
      </c>
      <c r="D399" s="189" t="e">
        <f t="shared" ref="D399:AP399" si="182">D392/100*$Q$360</f>
        <v>#N/A</v>
      </c>
      <c r="E399" s="189" t="e">
        <f t="shared" si="182"/>
        <v>#N/A</v>
      </c>
      <c r="F399" s="189" t="e">
        <f t="shared" si="182"/>
        <v>#N/A</v>
      </c>
      <c r="G399" s="189" t="e">
        <f t="shared" si="182"/>
        <v>#N/A</v>
      </c>
      <c r="H399" s="189" t="e">
        <f t="shared" si="182"/>
        <v>#N/A</v>
      </c>
      <c r="I399" s="189" t="e">
        <f t="shared" si="182"/>
        <v>#N/A</v>
      </c>
      <c r="J399" s="189" t="e">
        <f t="shared" si="182"/>
        <v>#N/A</v>
      </c>
      <c r="K399" s="189" t="e">
        <f t="shared" si="182"/>
        <v>#N/A</v>
      </c>
      <c r="L399" s="189" t="e">
        <f t="shared" si="182"/>
        <v>#N/A</v>
      </c>
      <c r="M399" s="189" t="e">
        <f t="shared" si="182"/>
        <v>#N/A</v>
      </c>
      <c r="N399" s="189" t="e">
        <f t="shared" si="182"/>
        <v>#N/A</v>
      </c>
      <c r="O399" s="189" t="e">
        <f t="shared" si="182"/>
        <v>#N/A</v>
      </c>
      <c r="P399" s="189" t="e">
        <f t="shared" si="182"/>
        <v>#N/A</v>
      </c>
      <c r="Q399" s="189" t="e">
        <f t="shared" si="182"/>
        <v>#N/A</v>
      </c>
      <c r="R399" s="189" t="e">
        <f t="shared" si="182"/>
        <v>#N/A</v>
      </c>
      <c r="S399" s="189" t="e">
        <f t="shared" si="182"/>
        <v>#N/A</v>
      </c>
      <c r="T399" s="189" t="e">
        <f t="shared" si="182"/>
        <v>#N/A</v>
      </c>
      <c r="U399" s="189" t="e">
        <f t="shared" si="182"/>
        <v>#N/A</v>
      </c>
      <c r="V399" s="189" t="e">
        <f t="shared" si="182"/>
        <v>#N/A</v>
      </c>
      <c r="W399" s="189" t="e">
        <f t="shared" si="182"/>
        <v>#N/A</v>
      </c>
      <c r="X399" s="189" t="e">
        <f t="shared" si="182"/>
        <v>#N/A</v>
      </c>
      <c r="Y399" s="189" t="e">
        <f t="shared" si="182"/>
        <v>#N/A</v>
      </c>
      <c r="Z399" s="189" t="e">
        <f t="shared" si="182"/>
        <v>#N/A</v>
      </c>
      <c r="AA399" s="189" t="e">
        <f t="shared" si="182"/>
        <v>#N/A</v>
      </c>
      <c r="AB399" s="189" t="e">
        <f t="shared" si="182"/>
        <v>#N/A</v>
      </c>
      <c r="AC399" s="189" t="e">
        <f t="shared" si="182"/>
        <v>#N/A</v>
      </c>
      <c r="AD399" s="189" t="e">
        <f t="shared" si="182"/>
        <v>#N/A</v>
      </c>
      <c r="AE399" s="189" t="e">
        <f t="shared" si="182"/>
        <v>#N/A</v>
      </c>
      <c r="AF399" s="189" t="e">
        <f t="shared" si="182"/>
        <v>#N/A</v>
      </c>
      <c r="AG399" s="189" t="e">
        <f t="shared" si="182"/>
        <v>#N/A</v>
      </c>
      <c r="AH399" s="189" t="e">
        <f t="shared" si="182"/>
        <v>#N/A</v>
      </c>
      <c r="AI399" s="189" t="e">
        <f t="shared" si="182"/>
        <v>#N/A</v>
      </c>
      <c r="AJ399" s="189" t="e">
        <f t="shared" si="182"/>
        <v>#N/A</v>
      </c>
      <c r="AK399" s="189" t="e">
        <f t="shared" si="182"/>
        <v>#N/A</v>
      </c>
      <c r="AL399" s="189" t="e">
        <f t="shared" si="182"/>
        <v>#N/A</v>
      </c>
      <c r="AM399" s="189" t="e">
        <f t="shared" si="182"/>
        <v>#N/A</v>
      </c>
      <c r="AN399" s="189" t="e">
        <f t="shared" si="182"/>
        <v>#N/A</v>
      </c>
      <c r="AO399" s="189" t="e">
        <f t="shared" si="182"/>
        <v>#N/A</v>
      </c>
      <c r="AP399" s="189" t="e">
        <f t="shared" si="182"/>
        <v>#N/A</v>
      </c>
    </row>
    <row r="400" spans="1:42" x14ac:dyDescent="0.2">
      <c r="A400" s="33" t="str">
        <f t="shared" si="181"/>
        <v>5-yr SL</v>
      </c>
      <c r="B400" s="236">
        <f t="array" ref="B400">SUM(IF(ISNUMBER(C400:AP400),C400:AP400))</f>
        <v>0</v>
      </c>
      <c r="C400" s="189" t="e">
        <f>C393/100*$Q$361</f>
        <v>#N/A</v>
      </c>
      <c r="D400" s="189" t="e">
        <f t="shared" ref="D400:AP400" si="183">D393/100*$Q$361</f>
        <v>#N/A</v>
      </c>
      <c r="E400" s="189" t="e">
        <f t="shared" si="183"/>
        <v>#N/A</v>
      </c>
      <c r="F400" s="189" t="e">
        <f t="shared" si="183"/>
        <v>#N/A</v>
      </c>
      <c r="G400" s="189" t="e">
        <f t="shared" si="183"/>
        <v>#N/A</v>
      </c>
      <c r="H400" s="189" t="e">
        <f t="shared" si="183"/>
        <v>#N/A</v>
      </c>
      <c r="I400" s="189" t="e">
        <f t="shared" si="183"/>
        <v>#N/A</v>
      </c>
      <c r="J400" s="189" t="e">
        <f t="shared" si="183"/>
        <v>#N/A</v>
      </c>
      <c r="K400" s="189" t="e">
        <f t="shared" si="183"/>
        <v>#N/A</v>
      </c>
      <c r="L400" s="189" t="e">
        <f t="shared" si="183"/>
        <v>#N/A</v>
      </c>
      <c r="M400" s="189" t="e">
        <f t="shared" si="183"/>
        <v>#N/A</v>
      </c>
      <c r="N400" s="189" t="e">
        <f t="shared" si="183"/>
        <v>#N/A</v>
      </c>
      <c r="O400" s="189" t="e">
        <f t="shared" si="183"/>
        <v>#N/A</v>
      </c>
      <c r="P400" s="189" t="e">
        <f t="shared" si="183"/>
        <v>#N/A</v>
      </c>
      <c r="Q400" s="189" t="e">
        <f t="shared" si="183"/>
        <v>#N/A</v>
      </c>
      <c r="R400" s="189" t="e">
        <f t="shared" si="183"/>
        <v>#N/A</v>
      </c>
      <c r="S400" s="189" t="e">
        <f t="shared" si="183"/>
        <v>#N/A</v>
      </c>
      <c r="T400" s="189" t="e">
        <f t="shared" si="183"/>
        <v>#N/A</v>
      </c>
      <c r="U400" s="189" t="e">
        <f t="shared" si="183"/>
        <v>#N/A</v>
      </c>
      <c r="V400" s="189" t="e">
        <f t="shared" si="183"/>
        <v>#N/A</v>
      </c>
      <c r="W400" s="189" t="e">
        <f t="shared" si="183"/>
        <v>#N/A</v>
      </c>
      <c r="X400" s="189" t="e">
        <f t="shared" si="183"/>
        <v>#N/A</v>
      </c>
      <c r="Y400" s="189" t="e">
        <f t="shared" si="183"/>
        <v>#N/A</v>
      </c>
      <c r="Z400" s="189" t="e">
        <f t="shared" si="183"/>
        <v>#N/A</v>
      </c>
      <c r="AA400" s="189" t="e">
        <f t="shared" si="183"/>
        <v>#N/A</v>
      </c>
      <c r="AB400" s="189" t="e">
        <f t="shared" si="183"/>
        <v>#N/A</v>
      </c>
      <c r="AC400" s="189" t="e">
        <f t="shared" si="183"/>
        <v>#N/A</v>
      </c>
      <c r="AD400" s="189" t="e">
        <f t="shared" si="183"/>
        <v>#N/A</v>
      </c>
      <c r="AE400" s="189" t="e">
        <f t="shared" si="183"/>
        <v>#N/A</v>
      </c>
      <c r="AF400" s="189" t="e">
        <f t="shared" si="183"/>
        <v>#N/A</v>
      </c>
      <c r="AG400" s="189" t="e">
        <f t="shared" si="183"/>
        <v>#N/A</v>
      </c>
      <c r="AH400" s="189" t="e">
        <f t="shared" si="183"/>
        <v>#N/A</v>
      </c>
      <c r="AI400" s="189" t="e">
        <f t="shared" si="183"/>
        <v>#N/A</v>
      </c>
      <c r="AJ400" s="189" t="e">
        <f t="shared" si="183"/>
        <v>#N/A</v>
      </c>
      <c r="AK400" s="189" t="e">
        <f t="shared" si="183"/>
        <v>#N/A</v>
      </c>
      <c r="AL400" s="189" t="e">
        <f t="shared" si="183"/>
        <v>#N/A</v>
      </c>
      <c r="AM400" s="189" t="e">
        <f t="shared" si="183"/>
        <v>#N/A</v>
      </c>
      <c r="AN400" s="189" t="e">
        <f t="shared" si="183"/>
        <v>#N/A</v>
      </c>
      <c r="AO400" s="189" t="e">
        <f t="shared" si="183"/>
        <v>#N/A</v>
      </c>
      <c r="AP400" s="189" t="e">
        <f t="shared" si="183"/>
        <v>#N/A</v>
      </c>
    </row>
    <row r="401" spans="1:42" x14ac:dyDescent="0.2">
      <c r="A401" s="33" t="str">
        <f t="shared" si="181"/>
        <v>15-yr SL</v>
      </c>
      <c r="B401" s="236">
        <f t="array" ref="B401">SUM(IF(ISNUMBER(C401:AP401),C401:AP401))</f>
        <v>0</v>
      </c>
      <c r="C401" s="189" t="e">
        <f>C394/100*$Q$362</f>
        <v>#N/A</v>
      </c>
      <c r="D401" s="189" t="e">
        <f t="shared" ref="D401:AP401" si="184">D394/100*$Q$362</f>
        <v>#N/A</v>
      </c>
      <c r="E401" s="189" t="e">
        <f t="shared" si="184"/>
        <v>#N/A</v>
      </c>
      <c r="F401" s="189" t="e">
        <f t="shared" si="184"/>
        <v>#N/A</v>
      </c>
      <c r="G401" s="189" t="e">
        <f t="shared" si="184"/>
        <v>#N/A</v>
      </c>
      <c r="H401" s="189" t="e">
        <f t="shared" si="184"/>
        <v>#N/A</v>
      </c>
      <c r="I401" s="189" t="e">
        <f t="shared" si="184"/>
        <v>#N/A</v>
      </c>
      <c r="J401" s="189" t="e">
        <f t="shared" si="184"/>
        <v>#N/A</v>
      </c>
      <c r="K401" s="189" t="e">
        <f t="shared" si="184"/>
        <v>#N/A</v>
      </c>
      <c r="L401" s="189" t="e">
        <f t="shared" si="184"/>
        <v>#N/A</v>
      </c>
      <c r="M401" s="189" t="e">
        <f t="shared" si="184"/>
        <v>#N/A</v>
      </c>
      <c r="N401" s="189" t="e">
        <f t="shared" si="184"/>
        <v>#N/A</v>
      </c>
      <c r="O401" s="189" t="e">
        <f t="shared" si="184"/>
        <v>#N/A</v>
      </c>
      <c r="P401" s="189" t="e">
        <f t="shared" si="184"/>
        <v>#N/A</v>
      </c>
      <c r="Q401" s="189" t="e">
        <f t="shared" si="184"/>
        <v>#N/A</v>
      </c>
      <c r="R401" s="189" t="e">
        <f t="shared" si="184"/>
        <v>#N/A</v>
      </c>
      <c r="S401" s="189" t="e">
        <f t="shared" si="184"/>
        <v>#N/A</v>
      </c>
      <c r="T401" s="189" t="e">
        <f t="shared" si="184"/>
        <v>#N/A</v>
      </c>
      <c r="U401" s="189" t="e">
        <f t="shared" si="184"/>
        <v>#N/A</v>
      </c>
      <c r="V401" s="189" t="e">
        <f t="shared" si="184"/>
        <v>#N/A</v>
      </c>
      <c r="W401" s="189" t="e">
        <f t="shared" si="184"/>
        <v>#N/A</v>
      </c>
      <c r="X401" s="189" t="e">
        <f t="shared" si="184"/>
        <v>#N/A</v>
      </c>
      <c r="Y401" s="189" t="e">
        <f t="shared" si="184"/>
        <v>#N/A</v>
      </c>
      <c r="Z401" s="189" t="e">
        <f t="shared" si="184"/>
        <v>#N/A</v>
      </c>
      <c r="AA401" s="189" t="e">
        <f t="shared" si="184"/>
        <v>#N/A</v>
      </c>
      <c r="AB401" s="189" t="e">
        <f t="shared" si="184"/>
        <v>#N/A</v>
      </c>
      <c r="AC401" s="189" t="e">
        <f t="shared" si="184"/>
        <v>#N/A</v>
      </c>
      <c r="AD401" s="189" t="e">
        <f t="shared" si="184"/>
        <v>#N/A</v>
      </c>
      <c r="AE401" s="189" t="e">
        <f t="shared" si="184"/>
        <v>#N/A</v>
      </c>
      <c r="AF401" s="189" t="e">
        <f t="shared" si="184"/>
        <v>#N/A</v>
      </c>
      <c r="AG401" s="189" t="e">
        <f t="shared" si="184"/>
        <v>#N/A</v>
      </c>
      <c r="AH401" s="189" t="e">
        <f t="shared" si="184"/>
        <v>#N/A</v>
      </c>
      <c r="AI401" s="189" t="e">
        <f t="shared" si="184"/>
        <v>#N/A</v>
      </c>
      <c r="AJ401" s="189" t="e">
        <f t="shared" si="184"/>
        <v>#N/A</v>
      </c>
      <c r="AK401" s="189" t="e">
        <f t="shared" si="184"/>
        <v>#N/A</v>
      </c>
      <c r="AL401" s="189" t="e">
        <f t="shared" si="184"/>
        <v>#N/A</v>
      </c>
      <c r="AM401" s="189" t="e">
        <f t="shared" si="184"/>
        <v>#N/A</v>
      </c>
      <c r="AN401" s="189" t="e">
        <f t="shared" si="184"/>
        <v>#N/A</v>
      </c>
      <c r="AO401" s="189" t="e">
        <f t="shared" si="184"/>
        <v>#N/A</v>
      </c>
      <c r="AP401" s="189" t="e">
        <f t="shared" si="184"/>
        <v>#N/A</v>
      </c>
    </row>
    <row r="402" spans="1:42" x14ac:dyDescent="0.2">
      <c r="A402" s="33" t="str">
        <f t="shared" si="181"/>
        <v>20-yr SL</v>
      </c>
      <c r="B402" s="236">
        <f t="array" ref="B402">SUM(IF(ISNUMBER(C402:AP402),C402:AP402))</f>
        <v>0</v>
      </c>
      <c r="C402" s="189" t="e">
        <f>C395/100*$Q$363</f>
        <v>#N/A</v>
      </c>
      <c r="D402" s="189" t="e">
        <f t="shared" ref="D402:AP402" si="185">D395/100*$Q$363</f>
        <v>#N/A</v>
      </c>
      <c r="E402" s="189" t="e">
        <f t="shared" si="185"/>
        <v>#N/A</v>
      </c>
      <c r="F402" s="189" t="e">
        <f t="shared" si="185"/>
        <v>#N/A</v>
      </c>
      <c r="G402" s="189" t="e">
        <f t="shared" si="185"/>
        <v>#N/A</v>
      </c>
      <c r="H402" s="189" t="e">
        <f t="shared" si="185"/>
        <v>#N/A</v>
      </c>
      <c r="I402" s="189" t="e">
        <f t="shared" si="185"/>
        <v>#N/A</v>
      </c>
      <c r="J402" s="189" t="e">
        <f t="shared" si="185"/>
        <v>#N/A</v>
      </c>
      <c r="K402" s="189" t="e">
        <f t="shared" si="185"/>
        <v>#N/A</v>
      </c>
      <c r="L402" s="189" t="e">
        <f t="shared" si="185"/>
        <v>#N/A</v>
      </c>
      <c r="M402" s="189" t="e">
        <f t="shared" si="185"/>
        <v>#N/A</v>
      </c>
      <c r="N402" s="189" t="e">
        <f t="shared" si="185"/>
        <v>#N/A</v>
      </c>
      <c r="O402" s="189" t="e">
        <f t="shared" si="185"/>
        <v>#N/A</v>
      </c>
      <c r="P402" s="189" t="e">
        <f t="shared" si="185"/>
        <v>#N/A</v>
      </c>
      <c r="Q402" s="189" t="e">
        <f t="shared" si="185"/>
        <v>#N/A</v>
      </c>
      <c r="R402" s="189" t="e">
        <f t="shared" si="185"/>
        <v>#N/A</v>
      </c>
      <c r="S402" s="189" t="e">
        <f t="shared" si="185"/>
        <v>#N/A</v>
      </c>
      <c r="T402" s="189" t="e">
        <f t="shared" si="185"/>
        <v>#N/A</v>
      </c>
      <c r="U402" s="189" t="e">
        <f t="shared" si="185"/>
        <v>#N/A</v>
      </c>
      <c r="V402" s="189" t="e">
        <f t="shared" si="185"/>
        <v>#N/A</v>
      </c>
      <c r="W402" s="189" t="e">
        <f t="shared" si="185"/>
        <v>#N/A</v>
      </c>
      <c r="X402" s="189" t="e">
        <f t="shared" si="185"/>
        <v>#N/A</v>
      </c>
      <c r="Y402" s="189" t="e">
        <f t="shared" si="185"/>
        <v>#N/A</v>
      </c>
      <c r="Z402" s="189" t="e">
        <f t="shared" si="185"/>
        <v>#N/A</v>
      </c>
      <c r="AA402" s="189" t="e">
        <f t="shared" si="185"/>
        <v>#N/A</v>
      </c>
      <c r="AB402" s="189" t="e">
        <f t="shared" si="185"/>
        <v>#N/A</v>
      </c>
      <c r="AC402" s="189" t="e">
        <f t="shared" si="185"/>
        <v>#N/A</v>
      </c>
      <c r="AD402" s="189" t="e">
        <f t="shared" si="185"/>
        <v>#N/A</v>
      </c>
      <c r="AE402" s="189" t="e">
        <f t="shared" si="185"/>
        <v>#N/A</v>
      </c>
      <c r="AF402" s="189" t="e">
        <f t="shared" si="185"/>
        <v>#N/A</v>
      </c>
      <c r="AG402" s="189" t="e">
        <f t="shared" si="185"/>
        <v>#N/A</v>
      </c>
      <c r="AH402" s="189" t="e">
        <f t="shared" si="185"/>
        <v>#N/A</v>
      </c>
      <c r="AI402" s="189" t="e">
        <f t="shared" si="185"/>
        <v>#N/A</v>
      </c>
      <c r="AJ402" s="189" t="e">
        <f t="shared" si="185"/>
        <v>#N/A</v>
      </c>
      <c r="AK402" s="189" t="e">
        <f t="shared" si="185"/>
        <v>#N/A</v>
      </c>
      <c r="AL402" s="189" t="e">
        <f t="shared" si="185"/>
        <v>#N/A</v>
      </c>
      <c r="AM402" s="189" t="e">
        <f t="shared" si="185"/>
        <v>#N/A</v>
      </c>
      <c r="AN402" s="189" t="e">
        <f t="shared" si="185"/>
        <v>#N/A</v>
      </c>
      <c r="AO402" s="189" t="e">
        <f t="shared" si="185"/>
        <v>#N/A</v>
      </c>
      <c r="AP402" s="189" t="e">
        <f t="shared" si="185"/>
        <v>#N/A</v>
      </c>
    </row>
    <row r="403" spans="1:42" x14ac:dyDescent="0.2">
      <c r="A403" s="33" t="str">
        <f t="shared" si="181"/>
        <v>39-yr SL</v>
      </c>
      <c r="B403" s="236">
        <f t="array" ref="B403">SUM(IF(ISNUMBER(C403:AP403),C403:AP403))</f>
        <v>0</v>
      </c>
      <c r="C403" s="189" t="e">
        <f>C396/100*$Q$364</f>
        <v>#N/A</v>
      </c>
      <c r="D403" s="189" t="e">
        <f t="shared" ref="D403:AP403" si="186">D396/100*$Q$364</f>
        <v>#N/A</v>
      </c>
      <c r="E403" s="189" t="e">
        <f t="shared" si="186"/>
        <v>#N/A</v>
      </c>
      <c r="F403" s="189" t="e">
        <f t="shared" si="186"/>
        <v>#N/A</v>
      </c>
      <c r="G403" s="189" t="e">
        <f t="shared" si="186"/>
        <v>#N/A</v>
      </c>
      <c r="H403" s="189" t="e">
        <f t="shared" si="186"/>
        <v>#N/A</v>
      </c>
      <c r="I403" s="189" t="e">
        <f t="shared" si="186"/>
        <v>#N/A</v>
      </c>
      <c r="J403" s="189" t="e">
        <f t="shared" si="186"/>
        <v>#N/A</v>
      </c>
      <c r="K403" s="189" t="e">
        <f t="shared" si="186"/>
        <v>#N/A</v>
      </c>
      <c r="L403" s="189" t="e">
        <f t="shared" si="186"/>
        <v>#N/A</v>
      </c>
      <c r="M403" s="189" t="e">
        <f t="shared" si="186"/>
        <v>#N/A</v>
      </c>
      <c r="N403" s="189" t="e">
        <f t="shared" si="186"/>
        <v>#N/A</v>
      </c>
      <c r="O403" s="189" t="e">
        <f t="shared" si="186"/>
        <v>#N/A</v>
      </c>
      <c r="P403" s="189" t="e">
        <f t="shared" si="186"/>
        <v>#N/A</v>
      </c>
      <c r="Q403" s="189" t="e">
        <f t="shared" si="186"/>
        <v>#N/A</v>
      </c>
      <c r="R403" s="189" t="e">
        <f t="shared" si="186"/>
        <v>#N/A</v>
      </c>
      <c r="S403" s="189" t="e">
        <f t="shared" si="186"/>
        <v>#N/A</v>
      </c>
      <c r="T403" s="189" t="e">
        <f t="shared" si="186"/>
        <v>#N/A</v>
      </c>
      <c r="U403" s="189" t="e">
        <f t="shared" si="186"/>
        <v>#N/A</v>
      </c>
      <c r="V403" s="189" t="e">
        <f t="shared" si="186"/>
        <v>#N/A</v>
      </c>
      <c r="W403" s="189" t="e">
        <f t="shared" si="186"/>
        <v>#N/A</v>
      </c>
      <c r="X403" s="189" t="e">
        <f t="shared" si="186"/>
        <v>#N/A</v>
      </c>
      <c r="Y403" s="189" t="e">
        <f t="shared" si="186"/>
        <v>#N/A</v>
      </c>
      <c r="Z403" s="189" t="e">
        <f t="shared" si="186"/>
        <v>#N/A</v>
      </c>
      <c r="AA403" s="189" t="e">
        <f t="shared" si="186"/>
        <v>#N/A</v>
      </c>
      <c r="AB403" s="189" t="e">
        <f t="shared" si="186"/>
        <v>#N/A</v>
      </c>
      <c r="AC403" s="189" t="e">
        <f t="shared" si="186"/>
        <v>#N/A</v>
      </c>
      <c r="AD403" s="189" t="e">
        <f t="shared" si="186"/>
        <v>#N/A</v>
      </c>
      <c r="AE403" s="189" t="e">
        <f t="shared" si="186"/>
        <v>#N/A</v>
      </c>
      <c r="AF403" s="189" t="e">
        <f t="shared" si="186"/>
        <v>#N/A</v>
      </c>
      <c r="AG403" s="189" t="e">
        <f t="shared" si="186"/>
        <v>#N/A</v>
      </c>
      <c r="AH403" s="189" t="e">
        <f t="shared" si="186"/>
        <v>#N/A</v>
      </c>
      <c r="AI403" s="189" t="e">
        <f t="shared" si="186"/>
        <v>#N/A</v>
      </c>
      <c r="AJ403" s="189" t="e">
        <f t="shared" si="186"/>
        <v>#N/A</v>
      </c>
      <c r="AK403" s="189" t="e">
        <f t="shared" si="186"/>
        <v>#N/A</v>
      </c>
      <c r="AL403" s="189" t="e">
        <f t="shared" si="186"/>
        <v>#N/A</v>
      </c>
      <c r="AM403" s="189" t="e">
        <f t="shared" si="186"/>
        <v>#N/A</v>
      </c>
      <c r="AN403" s="189" t="e">
        <f t="shared" si="186"/>
        <v>#N/A</v>
      </c>
      <c r="AO403" s="189" t="e">
        <f t="shared" si="186"/>
        <v>#N/A</v>
      </c>
      <c r="AP403" s="189" t="e">
        <f t="shared" si="186"/>
        <v>#N/A</v>
      </c>
    </row>
    <row r="404" spans="1:42" x14ac:dyDescent="0.2">
      <c r="A404" s="33" t="s">
        <v>88</v>
      </c>
      <c r="B404" s="236">
        <f t="array" ref="B404">SUM(IF(ISNUMBER(C404:AP404),C404:AP404))</f>
        <v>0</v>
      </c>
      <c r="C404" s="195">
        <f>P365</f>
        <v>0</v>
      </c>
      <c r="D404" s="195">
        <v>0</v>
      </c>
      <c r="E404" s="195">
        <v>0</v>
      </c>
      <c r="F404" s="195">
        <v>0</v>
      </c>
      <c r="G404" s="195">
        <v>0</v>
      </c>
      <c r="H404" s="195">
        <v>0</v>
      </c>
      <c r="I404" s="195">
        <v>0</v>
      </c>
      <c r="J404" s="195">
        <v>0</v>
      </c>
      <c r="K404" s="195">
        <v>0</v>
      </c>
      <c r="L404" s="195">
        <v>0</v>
      </c>
      <c r="M404" s="195">
        <v>0</v>
      </c>
      <c r="N404" s="195">
        <v>0</v>
      </c>
      <c r="O404" s="195">
        <v>0</v>
      </c>
      <c r="P404" s="195">
        <v>0</v>
      </c>
      <c r="Q404" s="195">
        <v>0</v>
      </c>
      <c r="R404" s="195">
        <v>0</v>
      </c>
      <c r="S404" s="195">
        <v>0</v>
      </c>
      <c r="T404" s="195">
        <v>0</v>
      </c>
      <c r="U404" s="195">
        <v>0</v>
      </c>
      <c r="V404" s="195">
        <v>0</v>
      </c>
      <c r="W404" s="195">
        <v>0</v>
      </c>
      <c r="X404" s="195">
        <v>0</v>
      </c>
      <c r="Y404" s="195">
        <v>0</v>
      </c>
      <c r="Z404" s="195">
        <v>0</v>
      </c>
      <c r="AA404" s="195">
        <v>0</v>
      </c>
      <c r="AB404" s="195">
        <v>0</v>
      </c>
      <c r="AC404" s="195">
        <v>0</v>
      </c>
      <c r="AD404" s="195">
        <v>0</v>
      </c>
      <c r="AE404" s="195">
        <v>0</v>
      </c>
      <c r="AF404" s="195">
        <v>0</v>
      </c>
      <c r="AG404" s="195">
        <v>0</v>
      </c>
      <c r="AH404" s="195">
        <v>0</v>
      </c>
      <c r="AI404" s="195">
        <v>0</v>
      </c>
      <c r="AJ404" s="195">
        <v>0</v>
      </c>
      <c r="AK404" s="195">
        <v>0</v>
      </c>
      <c r="AL404" s="195">
        <v>0</v>
      </c>
      <c r="AM404" s="195">
        <v>0</v>
      </c>
      <c r="AN404" s="195">
        <v>0</v>
      </c>
      <c r="AO404" s="195">
        <v>0</v>
      </c>
      <c r="AP404" s="195">
        <v>0</v>
      </c>
    </row>
    <row r="405" spans="1:42" x14ac:dyDescent="0.2">
      <c r="A405" s="32"/>
      <c r="B405" s="237">
        <f t="array" ref="B405">SUM(IF(ISNUMBER(C405:AP405),C405:AP405))</f>
        <v>0</v>
      </c>
      <c r="C405" s="189" t="e">
        <f>SUM(C398:C404)</f>
        <v>#N/A</v>
      </c>
      <c r="D405" s="189" t="e">
        <f t="shared" ref="D405:AP405" si="187">SUM(D398:D404)</f>
        <v>#N/A</v>
      </c>
      <c r="E405" s="189" t="e">
        <f t="shared" si="187"/>
        <v>#N/A</v>
      </c>
      <c r="F405" s="189" t="e">
        <f t="shared" si="187"/>
        <v>#N/A</v>
      </c>
      <c r="G405" s="189" t="e">
        <f t="shared" si="187"/>
        <v>#N/A</v>
      </c>
      <c r="H405" s="189" t="e">
        <f t="shared" si="187"/>
        <v>#N/A</v>
      </c>
      <c r="I405" s="189" t="e">
        <f t="shared" si="187"/>
        <v>#N/A</v>
      </c>
      <c r="J405" s="189" t="e">
        <f t="shared" si="187"/>
        <v>#N/A</v>
      </c>
      <c r="K405" s="189" t="e">
        <f t="shared" si="187"/>
        <v>#N/A</v>
      </c>
      <c r="L405" s="189" t="e">
        <f t="shared" si="187"/>
        <v>#N/A</v>
      </c>
      <c r="M405" s="189" t="e">
        <f t="shared" si="187"/>
        <v>#N/A</v>
      </c>
      <c r="N405" s="189" t="e">
        <f t="shared" si="187"/>
        <v>#N/A</v>
      </c>
      <c r="O405" s="189" t="e">
        <f t="shared" si="187"/>
        <v>#N/A</v>
      </c>
      <c r="P405" s="189" t="e">
        <f t="shared" si="187"/>
        <v>#N/A</v>
      </c>
      <c r="Q405" s="189" t="e">
        <f t="shared" si="187"/>
        <v>#N/A</v>
      </c>
      <c r="R405" s="189" t="e">
        <f t="shared" si="187"/>
        <v>#N/A</v>
      </c>
      <c r="S405" s="189" t="e">
        <f t="shared" si="187"/>
        <v>#N/A</v>
      </c>
      <c r="T405" s="189" t="e">
        <f t="shared" si="187"/>
        <v>#N/A</v>
      </c>
      <c r="U405" s="189" t="e">
        <f t="shared" si="187"/>
        <v>#N/A</v>
      </c>
      <c r="V405" s="189" t="e">
        <f t="shared" si="187"/>
        <v>#N/A</v>
      </c>
      <c r="W405" s="189" t="e">
        <f t="shared" si="187"/>
        <v>#N/A</v>
      </c>
      <c r="X405" s="189" t="e">
        <f t="shared" si="187"/>
        <v>#N/A</v>
      </c>
      <c r="Y405" s="189" t="e">
        <f t="shared" si="187"/>
        <v>#N/A</v>
      </c>
      <c r="Z405" s="189" t="e">
        <f t="shared" si="187"/>
        <v>#N/A</v>
      </c>
      <c r="AA405" s="189" t="e">
        <f t="shared" si="187"/>
        <v>#N/A</v>
      </c>
      <c r="AB405" s="189" t="e">
        <f t="shared" si="187"/>
        <v>#N/A</v>
      </c>
      <c r="AC405" s="189" t="e">
        <f t="shared" si="187"/>
        <v>#N/A</v>
      </c>
      <c r="AD405" s="189" t="e">
        <f t="shared" si="187"/>
        <v>#N/A</v>
      </c>
      <c r="AE405" s="189" t="e">
        <f t="shared" si="187"/>
        <v>#N/A</v>
      </c>
      <c r="AF405" s="189" t="e">
        <f t="shared" si="187"/>
        <v>#N/A</v>
      </c>
      <c r="AG405" s="189" t="e">
        <f t="shared" si="187"/>
        <v>#N/A</v>
      </c>
      <c r="AH405" s="189" t="e">
        <f t="shared" si="187"/>
        <v>#N/A</v>
      </c>
      <c r="AI405" s="189" t="e">
        <f t="shared" si="187"/>
        <v>#N/A</v>
      </c>
      <c r="AJ405" s="189" t="e">
        <f t="shared" si="187"/>
        <v>#N/A</v>
      </c>
      <c r="AK405" s="189" t="e">
        <f t="shared" si="187"/>
        <v>#N/A</v>
      </c>
      <c r="AL405" s="189" t="e">
        <f t="shared" si="187"/>
        <v>#N/A</v>
      </c>
      <c r="AM405" s="189" t="e">
        <f t="shared" si="187"/>
        <v>#N/A</v>
      </c>
      <c r="AN405" s="189" t="e">
        <f t="shared" si="187"/>
        <v>#N/A</v>
      </c>
      <c r="AO405" s="189" t="e">
        <f t="shared" si="187"/>
        <v>#N/A</v>
      </c>
      <c r="AP405" s="189" t="e">
        <f t="shared" si="187"/>
        <v>#N/A</v>
      </c>
    </row>
    <row r="406" spans="1:42" x14ac:dyDescent="0.2">
      <c r="A406" s="32"/>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0" t="s">
        <v>75</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32" t="s">
        <v>77</v>
      </c>
      <c r="B408" s="37" t="str">
        <f>equip_reserve_depr_fed</f>
        <v>5-yr MACRS</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78</v>
      </c>
      <c r="B409" s="232">
        <f t="shared" ref="B409:AP409" si="188">B2</f>
        <v>0</v>
      </c>
      <c r="C409" s="232" t="str">
        <f t="shared" si="188"/>
        <v/>
      </c>
      <c r="D409" s="232" t="str">
        <f t="shared" si="188"/>
        <v/>
      </c>
      <c r="E409" s="232" t="str">
        <f t="shared" si="188"/>
        <v/>
      </c>
      <c r="F409" s="232" t="str">
        <f t="shared" si="188"/>
        <v/>
      </c>
      <c r="G409" s="232" t="str">
        <f t="shared" si="188"/>
        <v/>
      </c>
      <c r="H409" s="232" t="str">
        <f t="shared" si="188"/>
        <v/>
      </c>
      <c r="I409" s="232" t="str">
        <f t="shared" si="188"/>
        <v/>
      </c>
      <c r="J409" s="232" t="str">
        <f t="shared" si="188"/>
        <v/>
      </c>
      <c r="K409" s="232" t="str">
        <f t="shared" si="188"/>
        <v/>
      </c>
      <c r="L409" s="232" t="str">
        <f t="shared" si="188"/>
        <v/>
      </c>
      <c r="M409" s="232" t="str">
        <f t="shared" si="188"/>
        <v/>
      </c>
      <c r="N409" s="232" t="str">
        <f t="shared" si="188"/>
        <v/>
      </c>
      <c r="O409" s="232" t="str">
        <f t="shared" si="188"/>
        <v/>
      </c>
      <c r="P409" s="232" t="str">
        <f t="shared" si="188"/>
        <v/>
      </c>
      <c r="Q409" s="232" t="str">
        <f t="shared" si="188"/>
        <v/>
      </c>
      <c r="R409" s="232" t="str">
        <f t="shared" si="188"/>
        <v/>
      </c>
      <c r="S409" s="232" t="str">
        <f t="shared" si="188"/>
        <v/>
      </c>
      <c r="T409" s="232" t="str">
        <f t="shared" si="188"/>
        <v/>
      </c>
      <c r="U409" s="232" t="str">
        <f t="shared" si="188"/>
        <v/>
      </c>
      <c r="V409" s="232" t="str">
        <f t="shared" si="188"/>
        <v/>
      </c>
      <c r="W409" s="232" t="str">
        <f t="shared" si="188"/>
        <v/>
      </c>
      <c r="X409" s="232" t="str">
        <f t="shared" si="188"/>
        <v/>
      </c>
      <c r="Y409" s="232" t="str">
        <f t="shared" si="188"/>
        <v/>
      </c>
      <c r="Z409" s="232" t="str">
        <f t="shared" si="188"/>
        <v/>
      </c>
      <c r="AA409" s="232" t="str">
        <f t="shared" si="188"/>
        <v/>
      </c>
      <c r="AB409" s="232" t="str">
        <f t="shared" si="188"/>
        <v/>
      </c>
      <c r="AC409" s="232" t="str">
        <f t="shared" si="188"/>
        <v/>
      </c>
      <c r="AD409" s="232" t="str">
        <f t="shared" si="188"/>
        <v/>
      </c>
      <c r="AE409" s="232" t="str">
        <f t="shared" si="188"/>
        <v/>
      </c>
      <c r="AF409" s="232" t="str">
        <f t="shared" si="188"/>
        <v/>
      </c>
      <c r="AG409" s="232" t="str">
        <f t="shared" si="188"/>
        <v/>
      </c>
      <c r="AH409" s="232" t="str">
        <f t="shared" si="188"/>
        <v/>
      </c>
      <c r="AI409" s="232" t="str">
        <f t="shared" si="188"/>
        <v/>
      </c>
      <c r="AJ409" s="232" t="str">
        <f t="shared" si="188"/>
        <v/>
      </c>
      <c r="AK409" s="232" t="str">
        <f t="shared" si="188"/>
        <v/>
      </c>
      <c r="AL409" s="232" t="str">
        <f t="shared" si="188"/>
        <v/>
      </c>
      <c r="AM409" s="232" t="str">
        <f t="shared" si="188"/>
        <v/>
      </c>
      <c r="AN409" s="232" t="str">
        <f t="shared" si="188"/>
        <v/>
      </c>
      <c r="AO409" s="232" t="str">
        <f t="shared" si="188"/>
        <v/>
      </c>
      <c r="AP409" s="232" t="str">
        <f t="shared" si="188"/>
        <v/>
      </c>
    </row>
    <row r="410" spans="1:42" x14ac:dyDescent="0.2">
      <c r="A410" s="32" t="s">
        <v>79</v>
      </c>
      <c r="B410" s="231">
        <v>0</v>
      </c>
      <c r="C410" s="224" t="e">
        <f t="shared" ref="C410:AP410" si="189">IF($B$408=$A391,C391,0)+IF($B$408=$A392,C392,0)+IF($B$408=$A393,C393,0)+IF($B$408=$A394,C394,0)+IF($B$408=$A395,C395,0)+IF($B$408=$A396,C396,0)</f>
        <v>#N/A</v>
      </c>
      <c r="D410" s="224" t="e">
        <f t="shared" si="189"/>
        <v>#N/A</v>
      </c>
      <c r="E410" s="224" t="e">
        <f t="shared" si="189"/>
        <v>#N/A</v>
      </c>
      <c r="F410" s="224" t="e">
        <f t="shared" si="189"/>
        <v>#N/A</v>
      </c>
      <c r="G410" s="224" t="e">
        <f t="shared" si="189"/>
        <v>#N/A</v>
      </c>
      <c r="H410" s="224" t="e">
        <f t="shared" si="189"/>
        <v>#N/A</v>
      </c>
      <c r="I410" s="224" t="e">
        <f t="shared" si="189"/>
        <v>#N/A</v>
      </c>
      <c r="J410" s="224" t="e">
        <f t="shared" si="189"/>
        <v>#N/A</v>
      </c>
      <c r="K410" s="224" t="e">
        <f t="shared" si="189"/>
        <v>#N/A</v>
      </c>
      <c r="L410" s="224" t="e">
        <f t="shared" si="189"/>
        <v>#N/A</v>
      </c>
      <c r="M410" s="224" t="e">
        <f t="shared" si="189"/>
        <v>#N/A</v>
      </c>
      <c r="N410" s="224" t="e">
        <f t="shared" si="189"/>
        <v>#N/A</v>
      </c>
      <c r="O410" s="224" t="e">
        <f t="shared" si="189"/>
        <v>#N/A</v>
      </c>
      <c r="P410" s="224" t="e">
        <f t="shared" si="189"/>
        <v>#N/A</v>
      </c>
      <c r="Q410" s="224" t="e">
        <f t="shared" si="189"/>
        <v>#N/A</v>
      </c>
      <c r="R410" s="224" t="e">
        <f t="shared" si="189"/>
        <v>#N/A</v>
      </c>
      <c r="S410" s="224" t="e">
        <f t="shared" si="189"/>
        <v>#N/A</v>
      </c>
      <c r="T410" s="224" t="e">
        <f t="shared" si="189"/>
        <v>#N/A</v>
      </c>
      <c r="U410" s="224" t="e">
        <f t="shared" si="189"/>
        <v>#N/A</v>
      </c>
      <c r="V410" s="224" t="e">
        <f t="shared" si="189"/>
        <v>#N/A</v>
      </c>
      <c r="W410" s="224" t="e">
        <f t="shared" si="189"/>
        <v>#N/A</v>
      </c>
      <c r="X410" s="224" t="e">
        <f t="shared" si="189"/>
        <v>#N/A</v>
      </c>
      <c r="Y410" s="224" t="e">
        <f t="shared" si="189"/>
        <v>#N/A</v>
      </c>
      <c r="Z410" s="224" t="e">
        <f t="shared" si="189"/>
        <v>#N/A</v>
      </c>
      <c r="AA410" s="224" t="e">
        <f t="shared" si="189"/>
        <v>#N/A</v>
      </c>
      <c r="AB410" s="224" t="e">
        <f t="shared" si="189"/>
        <v>#N/A</v>
      </c>
      <c r="AC410" s="224" t="e">
        <f t="shared" si="189"/>
        <v>#N/A</v>
      </c>
      <c r="AD410" s="224" t="e">
        <f t="shared" si="189"/>
        <v>#N/A</v>
      </c>
      <c r="AE410" s="224" t="e">
        <f t="shared" si="189"/>
        <v>#N/A</v>
      </c>
      <c r="AF410" s="224" t="e">
        <f t="shared" si="189"/>
        <v>#N/A</v>
      </c>
      <c r="AG410" s="224" t="e">
        <f t="shared" si="189"/>
        <v>#N/A</v>
      </c>
      <c r="AH410" s="224" t="e">
        <f t="shared" si="189"/>
        <v>#N/A</v>
      </c>
      <c r="AI410" s="224" t="e">
        <f t="shared" si="189"/>
        <v>#N/A</v>
      </c>
      <c r="AJ410" s="224" t="e">
        <f t="shared" si="189"/>
        <v>#N/A</v>
      </c>
      <c r="AK410" s="224" t="e">
        <f t="shared" si="189"/>
        <v>#N/A</v>
      </c>
      <c r="AL410" s="224" t="e">
        <f t="shared" si="189"/>
        <v>#N/A</v>
      </c>
      <c r="AM410" s="224" t="e">
        <f t="shared" si="189"/>
        <v>#N/A</v>
      </c>
      <c r="AN410" s="224" t="e">
        <f t="shared" si="189"/>
        <v>#N/A</v>
      </c>
      <c r="AO410" s="224" t="e">
        <f t="shared" si="189"/>
        <v>#N/A</v>
      </c>
      <c r="AP410" s="224" t="e">
        <f t="shared" si="189"/>
        <v>#N/A</v>
      </c>
    </row>
    <row r="411" spans="1:42" x14ac:dyDescent="0.2">
      <c r="A411" s="30"/>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0" t="s">
        <v>90</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spans="1:42" x14ac:dyDescent="0.2">
      <c r="A413" s="32" t="s">
        <v>76</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row>
    <row r="414" spans="1:42" x14ac:dyDescent="0.2">
      <c r="A414" s="16">
        <v>1</v>
      </c>
      <c r="C414" s="213">
        <f t="shared" ref="C414:AP414" si="190">C281</f>
        <v>0</v>
      </c>
      <c r="D414" s="213">
        <f t="shared" si="190"/>
        <v>0</v>
      </c>
      <c r="E414" s="213">
        <f t="shared" si="190"/>
        <v>0</v>
      </c>
      <c r="F414" s="213">
        <f t="shared" si="190"/>
        <v>0</v>
      </c>
      <c r="G414" s="213">
        <f t="shared" si="190"/>
        <v>0</v>
      </c>
      <c r="H414" s="213">
        <f t="shared" si="190"/>
        <v>0</v>
      </c>
      <c r="I414" s="213">
        <f t="shared" si="190"/>
        <v>0</v>
      </c>
      <c r="J414" s="213">
        <f t="shared" si="190"/>
        <v>0</v>
      </c>
      <c r="K414" s="213">
        <f t="shared" si="190"/>
        <v>0</v>
      </c>
      <c r="L414" s="213">
        <f t="shared" si="190"/>
        <v>0</v>
      </c>
      <c r="M414" s="213">
        <f t="shared" si="190"/>
        <v>0</v>
      </c>
      <c r="N414" s="213">
        <f t="shared" si="190"/>
        <v>0</v>
      </c>
      <c r="O414" s="213">
        <f t="shared" si="190"/>
        <v>0</v>
      </c>
      <c r="P414" s="213">
        <f t="shared" si="190"/>
        <v>0</v>
      </c>
      <c r="Q414" s="213">
        <f t="shared" si="190"/>
        <v>0</v>
      </c>
      <c r="R414" s="213">
        <f t="shared" si="190"/>
        <v>0</v>
      </c>
      <c r="S414" s="213">
        <f t="shared" si="190"/>
        <v>0</v>
      </c>
      <c r="T414" s="213">
        <f t="shared" si="190"/>
        <v>0</v>
      </c>
      <c r="U414" s="213">
        <f t="shared" si="190"/>
        <v>0</v>
      </c>
      <c r="V414" s="213">
        <f t="shared" si="190"/>
        <v>0</v>
      </c>
      <c r="W414" s="213">
        <f t="shared" si="190"/>
        <v>0</v>
      </c>
      <c r="X414" s="213">
        <f t="shared" si="190"/>
        <v>0</v>
      </c>
      <c r="Y414" s="213">
        <f t="shared" si="190"/>
        <v>0</v>
      </c>
      <c r="Z414" s="213">
        <f t="shared" si="190"/>
        <v>0</v>
      </c>
      <c r="AA414" s="213">
        <f t="shared" si="190"/>
        <v>0</v>
      </c>
      <c r="AB414" s="213">
        <f t="shared" si="190"/>
        <v>0</v>
      </c>
      <c r="AC414" s="213">
        <f t="shared" si="190"/>
        <v>0</v>
      </c>
      <c r="AD414" s="213">
        <f t="shared" si="190"/>
        <v>0</v>
      </c>
      <c r="AE414" s="213">
        <f t="shared" si="190"/>
        <v>0</v>
      </c>
      <c r="AF414" s="213">
        <f t="shared" si="190"/>
        <v>0</v>
      </c>
      <c r="AG414" s="213">
        <f t="shared" si="190"/>
        <v>0</v>
      </c>
      <c r="AH414" s="213">
        <f t="shared" si="190"/>
        <v>0</v>
      </c>
      <c r="AI414" s="213">
        <f t="shared" si="190"/>
        <v>0</v>
      </c>
      <c r="AJ414" s="213">
        <f t="shared" si="190"/>
        <v>0</v>
      </c>
      <c r="AK414" s="213">
        <f t="shared" si="190"/>
        <v>0</v>
      </c>
      <c r="AL414" s="213">
        <f t="shared" si="190"/>
        <v>0</v>
      </c>
      <c r="AM414" s="213">
        <f t="shared" si="190"/>
        <v>0</v>
      </c>
      <c r="AN414" s="213">
        <f t="shared" si="190"/>
        <v>0</v>
      </c>
      <c r="AO414" s="213">
        <f t="shared" si="190"/>
        <v>0</v>
      </c>
      <c r="AP414" s="213">
        <f t="shared" si="190"/>
        <v>0</v>
      </c>
    </row>
    <row r="415" spans="1:42" x14ac:dyDescent="0.2">
      <c r="A415" s="16">
        <f>A414+1</f>
        <v>2</v>
      </c>
      <c r="C415" s="213">
        <f t="shared" ref="C415:AP415" si="191">C282</f>
        <v>0</v>
      </c>
      <c r="D415" s="213">
        <f t="shared" si="191"/>
        <v>0</v>
      </c>
      <c r="E415" s="213">
        <f t="shared" si="191"/>
        <v>0</v>
      </c>
      <c r="F415" s="213">
        <f t="shared" si="191"/>
        <v>0</v>
      </c>
      <c r="G415" s="213">
        <f t="shared" si="191"/>
        <v>0</v>
      </c>
      <c r="H415" s="213">
        <f t="shared" si="191"/>
        <v>0</v>
      </c>
      <c r="I415" s="213">
        <f t="shared" si="191"/>
        <v>0</v>
      </c>
      <c r="J415" s="213">
        <f t="shared" si="191"/>
        <v>0</v>
      </c>
      <c r="K415" s="213">
        <f t="shared" si="191"/>
        <v>0</v>
      </c>
      <c r="L415" s="213">
        <f t="shared" si="191"/>
        <v>0</v>
      </c>
      <c r="M415" s="213">
        <f t="shared" si="191"/>
        <v>0</v>
      </c>
      <c r="N415" s="213">
        <f t="shared" si="191"/>
        <v>0</v>
      </c>
      <c r="O415" s="213">
        <f t="shared" si="191"/>
        <v>0</v>
      </c>
      <c r="P415" s="213">
        <f t="shared" si="191"/>
        <v>0</v>
      </c>
      <c r="Q415" s="213">
        <f t="shared" si="191"/>
        <v>0</v>
      </c>
      <c r="R415" s="213">
        <f t="shared" si="191"/>
        <v>0</v>
      </c>
      <c r="S415" s="213">
        <f t="shared" si="191"/>
        <v>0</v>
      </c>
      <c r="T415" s="213">
        <f t="shared" si="191"/>
        <v>0</v>
      </c>
      <c r="U415" s="213">
        <f t="shared" si="191"/>
        <v>0</v>
      </c>
      <c r="V415" s="213">
        <f t="shared" si="191"/>
        <v>0</v>
      </c>
      <c r="W415" s="213">
        <f t="shared" si="191"/>
        <v>0</v>
      </c>
      <c r="X415" s="213">
        <f t="shared" si="191"/>
        <v>0</v>
      </c>
      <c r="Y415" s="213">
        <f t="shared" si="191"/>
        <v>0</v>
      </c>
      <c r="Z415" s="213">
        <f t="shared" si="191"/>
        <v>0</v>
      </c>
      <c r="AA415" s="213">
        <f t="shared" si="191"/>
        <v>0</v>
      </c>
      <c r="AB415" s="213">
        <f t="shared" si="191"/>
        <v>0</v>
      </c>
      <c r="AC415" s="213">
        <f t="shared" si="191"/>
        <v>0</v>
      </c>
      <c r="AD415" s="213">
        <f t="shared" si="191"/>
        <v>0</v>
      </c>
      <c r="AE415" s="213">
        <f t="shared" si="191"/>
        <v>0</v>
      </c>
      <c r="AF415" s="213">
        <f t="shared" si="191"/>
        <v>0</v>
      </c>
      <c r="AG415" s="213">
        <f t="shared" si="191"/>
        <v>0</v>
      </c>
      <c r="AH415" s="213">
        <f t="shared" si="191"/>
        <v>0</v>
      </c>
      <c r="AI415" s="213">
        <f t="shared" si="191"/>
        <v>0</v>
      </c>
      <c r="AJ415" s="213">
        <f t="shared" si="191"/>
        <v>0</v>
      </c>
      <c r="AK415" s="213">
        <f t="shared" si="191"/>
        <v>0</v>
      </c>
      <c r="AL415" s="213">
        <f t="shared" si="191"/>
        <v>0</v>
      </c>
      <c r="AM415" s="213">
        <f t="shared" si="191"/>
        <v>0</v>
      </c>
      <c r="AN415" s="213">
        <f t="shared" si="191"/>
        <v>0</v>
      </c>
      <c r="AO415" s="213">
        <f t="shared" si="191"/>
        <v>0</v>
      </c>
      <c r="AP415" s="213">
        <f t="shared" si="191"/>
        <v>0</v>
      </c>
    </row>
    <row r="416" spans="1:42" x14ac:dyDescent="0.2">
      <c r="A416" s="16">
        <f t="shared" ref="A416:A421" si="192">A415+1</f>
        <v>3</v>
      </c>
      <c r="C416" s="213">
        <f t="shared" ref="C416:AP416" si="193">C283</f>
        <v>0</v>
      </c>
      <c r="D416" s="213">
        <f t="shared" si="193"/>
        <v>0</v>
      </c>
      <c r="E416" s="213">
        <f t="shared" si="193"/>
        <v>0</v>
      </c>
      <c r="F416" s="213">
        <f t="shared" si="193"/>
        <v>0</v>
      </c>
      <c r="G416" s="213">
        <f t="shared" si="193"/>
        <v>0</v>
      </c>
      <c r="H416" s="213">
        <f t="shared" si="193"/>
        <v>0</v>
      </c>
      <c r="I416" s="213">
        <f t="shared" si="193"/>
        <v>0</v>
      </c>
      <c r="J416" s="213">
        <f t="shared" si="193"/>
        <v>0</v>
      </c>
      <c r="K416" s="213">
        <f t="shared" si="193"/>
        <v>0</v>
      </c>
      <c r="L416" s="213">
        <f t="shared" si="193"/>
        <v>0</v>
      </c>
      <c r="M416" s="213">
        <f t="shared" si="193"/>
        <v>0</v>
      </c>
      <c r="N416" s="213">
        <f t="shared" si="193"/>
        <v>0</v>
      </c>
      <c r="O416" s="213">
        <f t="shared" si="193"/>
        <v>0</v>
      </c>
      <c r="P416" s="213">
        <f t="shared" si="193"/>
        <v>0</v>
      </c>
      <c r="Q416" s="213">
        <f t="shared" si="193"/>
        <v>0</v>
      </c>
      <c r="R416" s="213">
        <f t="shared" si="193"/>
        <v>0</v>
      </c>
      <c r="S416" s="213">
        <f t="shared" si="193"/>
        <v>0</v>
      </c>
      <c r="T416" s="213">
        <f t="shared" si="193"/>
        <v>0</v>
      </c>
      <c r="U416" s="213">
        <f t="shared" si="193"/>
        <v>0</v>
      </c>
      <c r="V416" s="213">
        <f t="shared" si="193"/>
        <v>0</v>
      </c>
      <c r="W416" s="213">
        <f t="shared" si="193"/>
        <v>0</v>
      </c>
      <c r="X416" s="213">
        <f t="shared" si="193"/>
        <v>0</v>
      </c>
      <c r="Y416" s="213">
        <f t="shared" si="193"/>
        <v>0</v>
      </c>
      <c r="Z416" s="213">
        <f t="shared" si="193"/>
        <v>0</v>
      </c>
      <c r="AA416" s="213">
        <f t="shared" si="193"/>
        <v>0</v>
      </c>
      <c r="AB416" s="213">
        <f t="shared" si="193"/>
        <v>0</v>
      </c>
      <c r="AC416" s="213">
        <f t="shared" si="193"/>
        <v>0</v>
      </c>
      <c r="AD416" s="213">
        <f t="shared" si="193"/>
        <v>0</v>
      </c>
      <c r="AE416" s="213">
        <f t="shared" si="193"/>
        <v>0</v>
      </c>
      <c r="AF416" s="213">
        <f t="shared" si="193"/>
        <v>0</v>
      </c>
      <c r="AG416" s="213">
        <f t="shared" si="193"/>
        <v>0</v>
      </c>
      <c r="AH416" s="213">
        <f t="shared" si="193"/>
        <v>0</v>
      </c>
      <c r="AI416" s="213">
        <f t="shared" si="193"/>
        <v>0</v>
      </c>
      <c r="AJ416" s="213">
        <f t="shared" si="193"/>
        <v>0</v>
      </c>
      <c r="AK416" s="213">
        <f t="shared" si="193"/>
        <v>0</v>
      </c>
      <c r="AL416" s="213">
        <f t="shared" si="193"/>
        <v>0</v>
      </c>
      <c r="AM416" s="213">
        <f t="shared" si="193"/>
        <v>0</v>
      </c>
      <c r="AN416" s="213">
        <f t="shared" si="193"/>
        <v>0</v>
      </c>
      <c r="AO416" s="213">
        <f t="shared" si="193"/>
        <v>0</v>
      </c>
      <c r="AP416" s="213">
        <f t="shared" si="193"/>
        <v>0</v>
      </c>
    </row>
    <row r="417" spans="1:42" x14ac:dyDescent="0.2">
      <c r="A417" s="16">
        <f t="shared" si="192"/>
        <v>4</v>
      </c>
      <c r="C417" s="213">
        <f t="shared" ref="C417:AP417" si="194">C284</f>
        <v>0</v>
      </c>
      <c r="D417" s="213">
        <f t="shared" si="194"/>
        <v>0</v>
      </c>
      <c r="E417" s="213">
        <f t="shared" si="194"/>
        <v>0</v>
      </c>
      <c r="F417" s="213">
        <f t="shared" si="194"/>
        <v>0</v>
      </c>
      <c r="G417" s="213">
        <f t="shared" si="194"/>
        <v>0</v>
      </c>
      <c r="H417" s="213">
        <f t="shared" si="194"/>
        <v>0</v>
      </c>
      <c r="I417" s="213">
        <f t="shared" si="194"/>
        <v>0</v>
      </c>
      <c r="J417" s="213">
        <f t="shared" si="194"/>
        <v>0</v>
      </c>
      <c r="K417" s="213">
        <f t="shared" si="194"/>
        <v>0</v>
      </c>
      <c r="L417" s="213">
        <f t="shared" si="194"/>
        <v>0</v>
      </c>
      <c r="M417" s="213">
        <f t="shared" si="194"/>
        <v>0</v>
      </c>
      <c r="N417" s="213">
        <f t="shared" si="194"/>
        <v>0</v>
      </c>
      <c r="O417" s="213">
        <f t="shared" si="194"/>
        <v>0</v>
      </c>
      <c r="P417" s="213">
        <f t="shared" si="194"/>
        <v>0</v>
      </c>
      <c r="Q417" s="213">
        <f t="shared" si="194"/>
        <v>0</v>
      </c>
      <c r="R417" s="213">
        <f t="shared" si="194"/>
        <v>0</v>
      </c>
      <c r="S417" s="213">
        <f t="shared" si="194"/>
        <v>0</v>
      </c>
      <c r="T417" s="213">
        <f t="shared" si="194"/>
        <v>0</v>
      </c>
      <c r="U417" s="213">
        <f t="shared" si="194"/>
        <v>0</v>
      </c>
      <c r="V417" s="213">
        <f t="shared" si="194"/>
        <v>0</v>
      </c>
      <c r="W417" s="213">
        <f t="shared" si="194"/>
        <v>0</v>
      </c>
      <c r="X417" s="213">
        <f t="shared" si="194"/>
        <v>0</v>
      </c>
      <c r="Y417" s="213">
        <f t="shared" si="194"/>
        <v>0</v>
      </c>
      <c r="Z417" s="213">
        <f t="shared" si="194"/>
        <v>0</v>
      </c>
      <c r="AA417" s="213">
        <f t="shared" si="194"/>
        <v>0</v>
      </c>
      <c r="AB417" s="213">
        <f t="shared" si="194"/>
        <v>0</v>
      </c>
      <c r="AC417" s="213">
        <f t="shared" si="194"/>
        <v>0</v>
      </c>
      <c r="AD417" s="213">
        <f t="shared" si="194"/>
        <v>0</v>
      </c>
      <c r="AE417" s="213">
        <f t="shared" si="194"/>
        <v>0</v>
      </c>
      <c r="AF417" s="213">
        <f t="shared" si="194"/>
        <v>0</v>
      </c>
      <c r="AG417" s="213">
        <f t="shared" si="194"/>
        <v>0</v>
      </c>
      <c r="AH417" s="213">
        <f t="shared" si="194"/>
        <v>0</v>
      </c>
      <c r="AI417" s="213">
        <f t="shared" si="194"/>
        <v>0</v>
      </c>
      <c r="AJ417" s="213">
        <f t="shared" si="194"/>
        <v>0</v>
      </c>
      <c r="AK417" s="213">
        <f t="shared" si="194"/>
        <v>0</v>
      </c>
      <c r="AL417" s="213">
        <f t="shared" si="194"/>
        <v>0</v>
      </c>
      <c r="AM417" s="213">
        <f t="shared" si="194"/>
        <v>0</v>
      </c>
      <c r="AN417" s="213">
        <f t="shared" si="194"/>
        <v>0</v>
      </c>
      <c r="AO417" s="213">
        <f t="shared" si="194"/>
        <v>0</v>
      </c>
      <c r="AP417" s="213">
        <f t="shared" si="194"/>
        <v>0</v>
      </c>
    </row>
    <row r="418" spans="1:42" x14ac:dyDescent="0.2">
      <c r="A418" s="16">
        <f t="shared" si="192"/>
        <v>5</v>
      </c>
      <c r="C418" s="213">
        <f t="shared" ref="C418:AP418" si="195">C285</f>
        <v>0</v>
      </c>
      <c r="D418" s="213">
        <f t="shared" si="195"/>
        <v>0</v>
      </c>
      <c r="E418" s="213">
        <f t="shared" si="195"/>
        <v>0</v>
      </c>
      <c r="F418" s="213">
        <f t="shared" si="195"/>
        <v>0</v>
      </c>
      <c r="G418" s="213">
        <f t="shared" si="195"/>
        <v>0</v>
      </c>
      <c r="H418" s="213">
        <f t="shared" si="195"/>
        <v>0</v>
      </c>
      <c r="I418" s="213">
        <f t="shared" si="195"/>
        <v>0</v>
      </c>
      <c r="J418" s="213">
        <f t="shared" si="195"/>
        <v>0</v>
      </c>
      <c r="K418" s="213">
        <f t="shared" si="195"/>
        <v>0</v>
      </c>
      <c r="L418" s="213">
        <f t="shared" si="195"/>
        <v>0</v>
      </c>
      <c r="M418" s="213">
        <f t="shared" si="195"/>
        <v>0</v>
      </c>
      <c r="N418" s="213">
        <f t="shared" si="195"/>
        <v>0</v>
      </c>
      <c r="O418" s="213">
        <f t="shared" si="195"/>
        <v>0</v>
      </c>
      <c r="P418" s="213">
        <f t="shared" si="195"/>
        <v>0</v>
      </c>
      <c r="Q418" s="213">
        <f t="shared" si="195"/>
        <v>0</v>
      </c>
      <c r="R418" s="213">
        <f t="shared" si="195"/>
        <v>0</v>
      </c>
      <c r="S418" s="213">
        <f t="shared" si="195"/>
        <v>0</v>
      </c>
      <c r="T418" s="213">
        <f t="shared" si="195"/>
        <v>0</v>
      </c>
      <c r="U418" s="213">
        <f t="shared" si="195"/>
        <v>0</v>
      </c>
      <c r="V418" s="213">
        <f t="shared" si="195"/>
        <v>0</v>
      </c>
      <c r="W418" s="213">
        <f t="shared" si="195"/>
        <v>0</v>
      </c>
      <c r="X418" s="213">
        <f t="shared" si="195"/>
        <v>0</v>
      </c>
      <c r="Y418" s="213">
        <f t="shared" si="195"/>
        <v>0</v>
      </c>
      <c r="Z418" s="213">
        <f t="shared" si="195"/>
        <v>0</v>
      </c>
      <c r="AA418" s="213">
        <f t="shared" si="195"/>
        <v>0</v>
      </c>
      <c r="AB418" s="213">
        <f t="shared" si="195"/>
        <v>0</v>
      </c>
      <c r="AC418" s="213">
        <f t="shared" si="195"/>
        <v>0</v>
      </c>
      <c r="AD418" s="213">
        <f t="shared" si="195"/>
        <v>0</v>
      </c>
      <c r="AE418" s="213">
        <f t="shared" si="195"/>
        <v>0</v>
      </c>
      <c r="AF418" s="213">
        <f t="shared" si="195"/>
        <v>0</v>
      </c>
      <c r="AG418" s="213">
        <f t="shared" si="195"/>
        <v>0</v>
      </c>
      <c r="AH418" s="213">
        <f t="shared" si="195"/>
        <v>0</v>
      </c>
      <c r="AI418" s="213">
        <f t="shared" si="195"/>
        <v>0</v>
      </c>
      <c r="AJ418" s="213">
        <f t="shared" si="195"/>
        <v>0</v>
      </c>
      <c r="AK418" s="213">
        <f t="shared" si="195"/>
        <v>0</v>
      </c>
      <c r="AL418" s="213">
        <f t="shared" si="195"/>
        <v>0</v>
      </c>
      <c r="AM418" s="213">
        <f t="shared" si="195"/>
        <v>0</v>
      </c>
      <c r="AN418" s="213">
        <f t="shared" si="195"/>
        <v>0</v>
      </c>
      <c r="AO418" s="213">
        <f t="shared" si="195"/>
        <v>0</v>
      </c>
      <c r="AP418" s="213">
        <f t="shared" si="195"/>
        <v>0</v>
      </c>
    </row>
    <row r="419" spans="1:42" x14ac:dyDescent="0.2">
      <c r="A419" s="16">
        <f t="shared" si="192"/>
        <v>6</v>
      </c>
      <c r="C419" s="213">
        <f t="shared" ref="C419:AP419" si="196">C286</f>
        <v>0</v>
      </c>
      <c r="D419" s="213">
        <f t="shared" si="196"/>
        <v>0</v>
      </c>
      <c r="E419" s="213">
        <f t="shared" si="196"/>
        <v>0</v>
      </c>
      <c r="F419" s="213">
        <f t="shared" si="196"/>
        <v>0</v>
      </c>
      <c r="G419" s="213">
        <f t="shared" si="196"/>
        <v>0</v>
      </c>
      <c r="H419" s="213">
        <f t="shared" si="196"/>
        <v>0</v>
      </c>
      <c r="I419" s="213">
        <f t="shared" si="196"/>
        <v>0</v>
      </c>
      <c r="J419" s="213">
        <f t="shared" si="196"/>
        <v>0</v>
      </c>
      <c r="K419" s="213">
        <f t="shared" si="196"/>
        <v>0</v>
      </c>
      <c r="L419" s="213">
        <f t="shared" si="196"/>
        <v>0</v>
      </c>
      <c r="M419" s="213">
        <f t="shared" si="196"/>
        <v>0</v>
      </c>
      <c r="N419" s="213">
        <f t="shared" si="196"/>
        <v>0</v>
      </c>
      <c r="O419" s="213">
        <f t="shared" si="196"/>
        <v>0</v>
      </c>
      <c r="P419" s="213">
        <f t="shared" si="196"/>
        <v>0</v>
      </c>
      <c r="Q419" s="213">
        <f t="shared" si="196"/>
        <v>0</v>
      </c>
      <c r="R419" s="213">
        <f t="shared" si="196"/>
        <v>0</v>
      </c>
      <c r="S419" s="213">
        <f t="shared" si="196"/>
        <v>0</v>
      </c>
      <c r="T419" s="213">
        <f t="shared" si="196"/>
        <v>0</v>
      </c>
      <c r="U419" s="213">
        <f t="shared" si="196"/>
        <v>0</v>
      </c>
      <c r="V419" s="213">
        <f t="shared" si="196"/>
        <v>0</v>
      </c>
      <c r="W419" s="213">
        <f t="shared" si="196"/>
        <v>0</v>
      </c>
      <c r="X419" s="213">
        <f t="shared" si="196"/>
        <v>0</v>
      </c>
      <c r="Y419" s="213">
        <f t="shared" si="196"/>
        <v>0</v>
      </c>
      <c r="Z419" s="213">
        <f t="shared" si="196"/>
        <v>0</v>
      </c>
      <c r="AA419" s="213">
        <f t="shared" si="196"/>
        <v>0</v>
      </c>
      <c r="AB419" s="213">
        <f t="shared" si="196"/>
        <v>0</v>
      </c>
      <c r="AC419" s="213">
        <f t="shared" si="196"/>
        <v>0</v>
      </c>
      <c r="AD419" s="213">
        <f t="shared" si="196"/>
        <v>0</v>
      </c>
      <c r="AE419" s="213">
        <f t="shared" si="196"/>
        <v>0</v>
      </c>
      <c r="AF419" s="213">
        <f t="shared" si="196"/>
        <v>0</v>
      </c>
      <c r="AG419" s="213">
        <f t="shared" si="196"/>
        <v>0</v>
      </c>
      <c r="AH419" s="213">
        <f t="shared" si="196"/>
        <v>0</v>
      </c>
      <c r="AI419" s="213">
        <f t="shared" si="196"/>
        <v>0</v>
      </c>
      <c r="AJ419" s="213">
        <f t="shared" si="196"/>
        <v>0</v>
      </c>
      <c r="AK419" s="213">
        <f t="shared" si="196"/>
        <v>0</v>
      </c>
      <c r="AL419" s="213">
        <f t="shared" si="196"/>
        <v>0</v>
      </c>
      <c r="AM419" s="213">
        <f t="shared" si="196"/>
        <v>0</v>
      </c>
      <c r="AN419" s="213">
        <f t="shared" si="196"/>
        <v>0</v>
      </c>
      <c r="AO419" s="213">
        <f t="shared" si="196"/>
        <v>0</v>
      </c>
      <c r="AP419" s="213">
        <f t="shared" si="196"/>
        <v>0</v>
      </c>
    </row>
    <row r="420" spans="1:42" x14ac:dyDescent="0.2">
      <c r="A420" s="16">
        <f t="shared" si="192"/>
        <v>7</v>
      </c>
      <c r="C420" s="213">
        <f t="shared" ref="C420:AP420" si="197">C287</f>
        <v>0</v>
      </c>
      <c r="D420" s="213">
        <f t="shared" si="197"/>
        <v>0</v>
      </c>
      <c r="E420" s="213">
        <f t="shared" si="197"/>
        <v>0</v>
      </c>
      <c r="F420" s="213">
        <f t="shared" si="197"/>
        <v>0</v>
      </c>
      <c r="G420" s="213">
        <f t="shared" si="197"/>
        <v>0</v>
      </c>
      <c r="H420" s="213">
        <f t="shared" si="197"/>
        <v>0</v>
      </c>
      <c r="I420" s="213">
        <f t="shared" si="197"/>
        <v>0</v>
      </c>
      <c r="J420" s="213">
        <f t="shared" si="197"/>
        <v>0</v>
      </c>
      <c r="K420" s="213">
        <f t="shared" si="197"/>
        <v>0</v>
      </c>
      <c r="L420" s="213">
        <f t="shared" si="197"/>
        <v>0</v>
      </c>
      <c r="M420" s="213">
        <f t="shared" si="197"/>
        <v>0</v>
      </c>
      <c r="N420" s="213">
        <f t="shared" si="197"/>
        <v>0</v>
      </c>
      <c r="O420" s="213">
        <f t="shared" si="197"/>
        <v>0</v>
      </c>
      <c r="P420" s="213">
        <f t="shared" si="197"/>
        <v>0</v>
      </c>
      <c r="Q420" s="213">
        <f t="shared" si="197"/>
        <v>0</v>
      </c>
      <c r="R420" s="213">
        <f t="shared" si="197"/>
        <v>0</v>
      </c>
      <c r="S420" s="213">
        <f t="shared" si="197"/>
        <v>0</v>
      </c>
      <c r="T420" s="213">
        <f t="shared" si="197"/>
        <v>0</v>
      </c>
      <c r="U420" s="213">
        <f t="shared" si="197"/>
        <v>0</v>
      </c>
      <c r="V420" s="213">
        <f t="shared" si="197"/>
        <v>0</v>
      </c>
      <c r="W420" s="213">
        <f t="shared" si="197"/>
        <v>0</v>
      </c>
      <c r="X420" s="213">
        <f t="shared" si="197"/>
        <v>0</v>
      </c>
      <c r="Y420" s="213">
        <f t="shared" si="197"/>
        <v>0</v>
      </c>
      <c r="Z420" s="213">
        <f t="shared" si="197"/>
        <v>0</v>
      </c>
      <c r="AA420" s="213">
        <f t="shared" si="197"/>
        <v>0</v>
      </c>
      <c r="AB420" s="213">
        <f t="shared" si="197"/>
        <v>0</v>
      </c>
      <c r="AC420" s="213">
        <f t="shared" si="197"/>
        <v>0</v>
      </c>
      <c r="AD420" s="213">
        <f t="shared" si="197"/>
        <v>0</v>
      </c>
      <c r="AE420" s="213">
        <f t="shared" si="197"/>
        <v>0</v>
      </c>
      <c r="AF420" s="213">
        <f t="shared" si="197"/>
        <v>0</v>
      </c>
      <c r="AG420" s="213">
        <f t="shared" si="197"/>
        <v>0</v>
      </c>
      <c r="AH420" s="213">
        <f t="shared" si="197"/>
        <v>0</v>
      </c>
      <c r="AI420" s="213">
        <f t="shared" si="197"/>
        <v>0</v>
      </c>
      <c r="AJ420" s="213">
        <f t="shared" si="197"/>
        <v>0</v>
      </c>
      <c r="AK420" s="213">
        <f t="shared" si="197"/>
        <v>0</v>
      </c>
      <c r="AL420" s="213">
        <f t="shared" si="197"/>
        <v>0</v>
      </c>
      <c r="AM420" s="213">
        <f t="shared" si="197"/>
        <v>0</v>
      </c>
      <c r="AN420" s="213">
        <f t="shared" si="197"/>
        <v>0</v>
      </c>
      <c r="AO420" s="213">
        <f t="shared" si="197"/>
        <v>0</v>
      </c>
      <c r="AP420" s="213">
        <f t="shared" si="197"/>
        <v>0</v>
      </c>
    </row>
    <row r="421" spans="1:42" x14ac:dyDescent="0.2">
      <c r="A421" s="16">
        <f t="shared" si="192"/>
        <v>8</v>
      </c>
      <c r="C421" s="213">
        <f t="shared" ref="C421:AP421" si="198">C288</f>
        <v>0</v>
      </c>
      <c r="D421" s="213">
        <f t="shared" si="198"/>
        <v>0</v>
      </c>
      <c r="E421" s="213">
        <f t="shared" si="198"/>
        <v>0</v>
      </c>
      <c r="F421" s="213">
        <f t="shared" si="198"/>
        <v>0</v>
      </c>
      <c r="G421" s="213">
        <f t="shared" si="198"/>
        <v>0</v>
      </c>
      <c r="H421" s="213">
        <f t="shared" si="198"/>
        <v>0</v>
      </c>
      <c r="I421" s="213">
        <f t="shared" si="198"/>
        <v>0</v>
      </c>
      <c r="J421" s="213">
        <f t="shared" si="198"/>
        <v>0</v>
      </c>
      <c r="K421" s="213">
        <f t="shared" si="198"/>
        <v>0</v>
      </c>
      <c r="L421" s="213">
        <f t="shared" si="198"/>
        <v>0</v>
      </c>
      <c r="M421" s="213">
        <f t="shared" si="198"/>
        <v>0</v>
      </c>
      <c r="N421" s="213">
        <f t="shared" si="198"/>
        <v>0</v>
      </c>
      <c r="O421" s="213">
        <f t="shared" si="198"/>
        <v>0</v>
      </c>
      <c r="P421" s="213">
        <f t="shared" si="198"/>
        <v>0</v>
      </c>
      <c r="Q421" s="213">
        <f t="shared" si="198"/>
        <v>0</v>
      </c>
      <c r="R421" s="213">
        <f t="shared" si="198"/>
        <v>0</v>
      </c>
      <c r="S421" s="213">
        <f t="shared" si="198"/>
        <v>0</v>
      </c>
      <c r="T421" s="213">
        <f t="shared" si="198"/>
        <v>0</v>
      </c>
      <c r="U421" s="213">
        <f t="shared" si="198"/>
        <v>0</v>
      </c>
      <c r="V421" s="213">
        <f t="shared" si="198"/>
        <v>0</v>
      </c>
      <c r="W421" s="213">
        <f t="shared" si="198"/>
        <v>0</v>
      </c>
      <c r="X421" s="213">
        <f t="shared" si="198"/>
        <v>0</v>
      </c>
      <c r="Y421" s="213">
        <f t="shared" si="198"/>
        <v>0</v>
      </c>
      <c r="Z421" s="213">
        <f t="shared" si="198"/>
        <v>0</v>
      </c>
      <c r="AA421" s="213">
        <f t="shared" si="198"/>
        <v>0</v>
      </c>
      <c r="AB421" s="213">
        <f t="shared" si="198"/>
        <v>0</v>
      </c>
      <c r="AC421" s="213">
        <f t="shared" si="198"/>
        <v>0</v>
      </c>
      <c r="AD421" s="213">
        <f t="shared" si="198"/>
        <v>0</v>
      </c>
      <c r="AE421" s="213">
        <f t="shared" si="198"/>
        <v>0</v>
      </c>
      <c r="AF421" s="213">
        <f t="shared" si="198"/>
        <v>0</v>
      </c>
      <c r="AG421" s="213">
        <f t="shared" si="198"/>
        <v>0</v>
      </c>
      <c r="AH421" s="213">
        <f t="shared" si="198"/>
        <v>0</v>
      </c>
      <c r="AI421" s="213">
        <f t="shared" si="198"/>
        <v>0</v>
      </c>
      <c r="AJ421" s="213">
        <f t="shared" si="198"/>
        <v>0</v>
      </c>
      <c r="AK421" s="213">
        <f t="shared" si="198"/>
        <v>0</v>
      </c>
      <c r="AL421" s="213">
        <f t="shared" si="198"/>
        <v>0</v>
      </c>
      <c r="AM421" s="213">
        <f t="shared" si="198"/>
        <v>0</v>
      </c>
      <c r="AN421" s="213">
        <f t="shared" si="198"/>
        <v>0</v>
      </c>
      <c r="AO421" s="213">
        <f t="shared" si="198"/>
        <v>0</v>
      </c>
      <c r="AP421" s="213">
        <f t="shared" si="198"/>
        <v>0</v>
      </c>
    </row>
    <row r="422" spans="1:42" x14ac:dyDescent="0.2">
      <c r="A422" s="16">
        <f>A421+1</f>
        <v>9</v>
      </c>
      <c r="C422" s="213">
        <f t="shared" ref="C422:AP422" si="199">C289</f>
        <v>0</v>
      </c>
      <c r="D422" s="213">
        <f t="shared" si="199"/>
        <v>0</v>
      </c>
      <c r="E422" s="213">
        <f t="shared" si="199"/>
        <v>0</v>
      </c>
      <c r="F422" s="213">
        <f t="shared" si="199"/>
        <v>0</v>
      </c>
      <c r="G422" s="213">
        <f t="shared" si="199"/>
        <v>0</v>
      </c>
      <c r="H422" s="213">
        <f t="shared" si="199"/>
        <v>0</v>
      </c>
      <c r="I422" s="213">
        <f t="shared" si="199"/>
        <v>0</v>
      </c>
      <c r="J422" s="213">
        <f t="shared" si="199"/>
        <v>0</v>
      </c>
      <c r="K422" s="213">
        <f t="shared" si="199"/>
        <v>0</v>
      </c>
      <c r="L422" s="213">
        <f t="shared" si="199"/>
        <v>0</v>
      </c>
      <c r="M422" s="213">
        <f t="shared" si="199"/>
        <v>0</v>
      </c>
      <c r="N422" s="213">
        <f t="shared" si="199"/>
        <v>0</v>
      </c>
      <c r="O422" s="213">
        <f t="shared" si="199"/>
        <v>0</v>
      </c>
      <c r="P422" s="213">
        <f t="shared" si="199"/>
        <v>0</v>
      </c>
      <c r="Q422" s="213">
        <f t="shared" si="199"/>
        <v>0</v>
      </c>
      <c r="R422" s="213">
        <f t="shared" si="199"/>
        <v>0</v>
      </c>
      <c r="S422" s="213">
        <f t="shared" si="199"/>
        <v>0</v>
      </c>
      <c r="T422" s="213">
        <f t="shared" si="199"/>
        <v>0</v>
      </c>
      <c r="U422" s="213">
        <f t="shared" si="199"/>
        <v>0</v>
      </c>
      <c r="V422" s="213">
        <f t="shared" si="199"/>
        <v>0</v>
      </c>
      <c r="W422" s="213">
        <f t="shared" si="199"/>
        <v>0</v>
      </c>
      <c r="X422" s="213">
        <f t="shared" si="199"/>
        <v>0</v>
      </c>
      <c r="Y422" s="213">
        <f t="shared" si="199"/>
        <v>0</v>
      </c>
      <c r="Z422" s="213">
        <f t="shared" si="199"/>
        <v>0</v>
      </c>
      <c r="AA422" s="213">
        <f t="shared" si="199"/>
        <v>0</v>
      </c>
      <c r="AB422" s="213">
        <f t="shared" si="199"/>
        <v>0</v>
      </c>
      <c r="AC422" s="213">
        <f t="shared" si="199"/>
        <v>0</v>
      </c>
      <c r="AD422" s="213">
        <f t="shared" si="199"/>
        <v>0</v>
      </c>
      <c r="AE422" s="213">
        <f t="shared" si="199"/>
        <v>0</v>
      </c>
      <c r="AF422" s="213">
        <f t="shared" si="199"/>
        <v>0</v>
      </c>
      <c r="AG422" s="213">
        <f t="shared" si="199"/>
        <v>0</v>
      </c>
      <c r="AH422" s="213">
        <f t="shared" si="199"/>
        <v>0</v>
      </c>
      <c r="AI422" s="213">
        <f t="shared" si="199"/>
        <v>0</v>
      </c>
      <c r="AJ422" s="213">
        <f t="shared" si="199"/>
        <v>0</v>
      </c>
      <c r="AK422" s="213">
        <f t="shared" si="199"/>
        <v>0</v>
      </c>
      <c r="AL422" s="213">
        <f t="shared" si="199"/>
        <v>0</v>
      </c>
      <c r="AM422" s="213">
        <f t="shared" si="199"/>
        <v>0</v>
      </c>
      <c r="AN422" s="213">
        <f t="shared" si="199"/>
        <v>0</v>
      </c>
      <c r="AO422" s="213">
        <f t="shared" si="199"/>
        <v>0</v>
      </c>
      <c r="AP422" s="213">
        <f t="shared" si="199"/>
        <v>0</v>
      </c>
    </row>
    <row r="423" spans="1:42" x14ac:dyDescent="0.2">
      <c r="A423" s="16">
        <f t="shared" ref="A423" si="200">A422+1</f>
        <v>10</v>
      </c>
      <c r="C423" s="213">
        <f t="shared" ref="C423:AP423" si="201">C290</f>
        <v>0</v>
      </c>
      <c r="D423" s="213">
        <f t="shared" si="201"/>
        <v>0</v>
      </c>
      <c r="E423" s="213">
        <f t="shared" si="201"/>
        <v>0</v>
      </c>
      <c r="F423" s="213">
        <f t="shared" si="201"/>
        <v>0</v>
      </c>
      <c r="G423" s="213">
        <f t="shared" si="201"/>
        <v>0</v>
      </c>
      <c r="H423" s="213">
        <f t="shared" si="201"/>
        <v>0</v>
      </c>
      <c r="I423" s="213">
        <f t="shared" si="201"/>
        <v>0</v>
      </c>
      <c r="J423" s="213">
        <f t="shared" si="201"/>
        <v>0</v>
      </c>
      <c r="K423" s="213">
        <f t="shared" si="201"/>
        <v>0</v>
      </c>
      <c r="L423" s="213">
        <f t="shared" si="201"/>
        <v>0</v>
      </c>
      <c r="M423" s="213">
        <f t="shared" si="201"/>
        <v>0</v>
      </c>
      <c r="N423" s="213">
        <f t="shared" si="201"/>
        <v>0</v>
      </c>
      <c r="O423" s="213">
        <f t="shared" si="201"/>
        <v>0</v>
      </c>
      <c r="P423" s="213">
        <f t="shared" si="201"/>
        <v>0</v>
      </c>
      <c r="Q423" s="213">
        <f t="shared" si="201"/>
        <v>0</v>
      </c>
      <c r="R423" s="213">
        <f t="shared" si="201"/>
        <v>0</v>
      </c>
      <c r="S423" s="213">
        <f t="shared" si="201"/>
        <v>0</v>
      </c>
      <c r="T423" s="213">
        <f t="shared" si="201"/>
        <v>0</v>
      </c>
      <c r="U423" s="213">
        <f t="shared" si="201"/>
        <v>0</v>
      </c>
      <c r="V423" s="213">
        <f t="shared" si="201"/>
        <v>0</v>
      </c>
      <c r="W423" s="213">
        <f t="shared" si="201"/>
        <v>0</v>
      </c>
      <c r="X423" s="213">
        <f t="shared" si="201"/>
        <v>0</v>
      </c>
      <c r="Y423" s="213">
        <f t="shared" si="201"/>
        <v>0</v>
      </c>
      <c r="Z423" s="213">
        <f t="shared" si="201"/>
        <v>0</v>
      </c>
      <c r="AA423" s="213">
        <f t="shared" si="201"/>
        <v>0</v>
      </c>
      <c r="AB423" s="213">
        <f t="shared" si="201"/>
        <v>0</v>
      </c>
      <c r="AC423" s="213">
        <f t="shared" si="201"/>
        <v>0</v>
      </c>
      <c r="AD423" s="213">
        <f t="shared" si="201"/>
        <v>0</v>
      </c>
      <c r="AE423" s="213">
        <f t="shared" si="201"/>
        <v>0</v>
      </c>
      <c r="AF423" s="213">
        <f t="shared" si="201"/>
        <v>0</v>
      </c>
      <c r="AG423" s="213">
        <f t="shared" si="201"/>
        <v>0</v>
      </c>
      <c r="AH423" s="213">
        <f t="shared" si="201"/>
        <v>0</v>
      </c>
      <c r="AI423" s="213">
        <f t="shared" si="201"/>
        <v>0</v>
      </c>
      <c r="AJ423" s="213">
        <f t="shared" si="201"/>
        <v>0</v>
      </c>
      <c r="AK423" s="213">
        <f t="shared" si="201"/>
        <v>0</v>
      </c>
      <c r="AL423" s="213">
        <f t="shared" si="201"/>
        <v>0</v>
      </c>
      <c r="AM423" s="213">
        <f t="shared" si="201"/>
        <v>0</v>
      </c>
      <c r="AN423" s="213">
        <f t="shared" si="201"/>
        <v>0</v>
      </c>
      <c r="AO423" s="213">
        <f t="shared" si="201"/>
        <v>0</v>
      </c>
      <c r="AP423" s="213">
        <f t="shared" si="201"/>
        <v>0</v>
      </c>
    </row>
    <row r="424" spans="1:42" x14ac:dyDescent="0.2">
      <c r="A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32" t="s">
        <v>80</v>
      </c>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2">
      <c r="A426" s="16">
        <v>1</v>
      </c>
      <c r="B426" s="233">
        <f t="shared" ref="B426:B435" si="202">SUM(C426:AP426)</f>
        <v>0</v>
      </c>
      <c r="C426" s="235">
        <f t="shared" ref="C426:AP426" si="203">LOOKUP(C414,$B$409:$AP$409,$B$410:$AP$410)*$B597/100</f>
        <v>0</v>
      </c>
      <c r="D426" s="235">
        <f t="shared" si="203"/>
        <v>0</v>
      </c>
      <c r="E426" s="235">
        <f t="shared" si="203"/>
        <v>0</v>
      </c>
      <c r="F426" s="235">
        <f t="shared" si="203"/>
        <v>0</v>
      </c>
      <c r="G426" s="235">
        <f t="shared" si="203"/>
        <v>0</v>
      </c>
      <c r="H426" s="235">
        <f t="shared" si="203"/>
        <v>0</v>
      </c>
      <c r="I426" s="235">
        <f t="shared" si="203"/>
        <v>0</v>
      </c>
      <c r="J426" s="235">
        <f t="shared" si="203"/>
        <v>0</v>
      </c>
      <c r="K426" s="235">
        <f t="shared" si="203"/>
        <v>0</v>
      </c>
      <c r="L426" s="235">
        <f t="shared" si="203"/>
        <v>0</v>
      </c>
      <c r="M426" s="235">
        <f t="shared" si="203"/>
        <v>0</v>
      </c>
      <c r="N426" s="235">
        <f t="shared" si="203"/>
        <v>0</v>
      </c>
      <c r="O426" s="235">
        <f t="shared" si="203"/>
        <v>0</v>
      </c>
      <c r="P426" s="235">
        <f t="shared" si="203"/>
        <v>0</v>
      </c>
      <c r="Q426" s="235">
        <f t="shared" si="203"/>
        <v>0</v>
      </c>
      <c r="R426" s="235">
        <f t="shared" si="203"/>
        <v>0</v>
      </c>
      <c r="S426" s="235">
        <f t="shared" si="203"/>
        <v>0</v>
      </c>
      <c r="T426" s="235">
        <f t="shared" si="203"/>
        <v>0</v>
      </c>
      <c r="U426" s="235">
        <f t="shared" si="203"/>
        <v>0</v>
      </c>
      <c r="V426" s="235">
        <f t="shared" si="203"/>
        <v>0</v>
      </c>
      <c r="W426" s="235">
        <f t="shared" si="203"/>
        <v>0</v>
      </c>
      <c r="X426" s="235">
        <f t="shared" si="203"/>
        <v>0</v>
      </c>
      <c r="Y426" s="235">
        <f t="shared" si="203"/>
        <v>0</v>
      </c>
      <c r="Z426" s="235">
        <f t="shared" si="203"/>
        <v>0</v>
      </c>
      <c r="AA426" s="235">
        <f t="shared" si="203"/>
        <v>0</v>
      </c>
      <c r="AB426" s="235">
        <f t="shared" si="203"/>
        <v>0</v>
      </c>
      <c r="AC426" s="235">
        <f t="shared" si="203"/>
        <v>0</v>
      </c>
      <c r="AD426" s="235">
        <f t="shared" si="203"/>
        <v>0</v>
      </c>
      <c r="AE426" s="235">
        <f t="shared" si="203"/>
        <v>0</v>
      </c>
      <c r="AF426" s="235">
        <f t="shared" si="203"/>
        <v>0</v>
      </c>
      <c r="AG426" s="235">
        <f t="shared" si="203"/>
        <v>0</v>
      </c>
      <c r="AH426" s="235">
        <f t="shared" si="203"/>
        <v>0</v>
      </c>
      <c r="AI426" s="235">
        <f t="shared" si="203"/>
        <v>0</v>
      </c>
      <c r="AJ426" s="235">
        <f t="shared" si="203"/>
        <v>0</v>
      </c>
      <c r="AK426" s="235">
        <f t="shared" si="203"/>
        <v>0</v>
      </c>
      <c r="AL426" s="235">
        <f t="shared" si="203"/>
        <v>0</v>
      </c>
      <c r="AM426" s="235">
        <f t="shared" si="203"/>
        <v>0</v>
      </c>
      <c r="AN426" s="235">
        <f t="shared" si="203"/>
        <v>0</v>
      </c>
      <c r="AO426" s="235">
        <f t="shared" si="203"/>
        <v>0</v>
      </c>
      <c r="AP426" s="235">
        <f t="shared" si="203"/>
        <v>0</v>
      </c>
    </row>
    <row r="427" spans="1:42" x14ac:dyDescent="0.2">
      <c r="A427" s="16">
        <f>A426+1</f>
        <v>2</v>
      </c>
      <c r="B427" s="233">
        <f t="shared" si="202"/>
        <v>0</v>
      </c>
      <c r="C427" s="235">
        <f t="shared" ref="C427:AP427" si="204">LOOKUP(C415,$B$409:$AP$409,$B$410:$AP$410)*$B598/100</f>
        <v>0</v>
      </c>
      <c r="D427" s="235">
        <f t="shared" si="204"/>
        <v>0</v>
      </c>
      <c r="E427" s="235">
        <f t="shared" si="204"/>
        <v>0</v>
      </c>
      <c r="F427" s="235">
        <f t="shared" si="204"/>
        <v>0</v>
      </c>
      <c r="G427" s="235">
        <f t="shared" si="204"/>
        <v>0</v>
      </c>
      <c r="H427" s="235">
        <f t="shared" si="204"/>
        <v>0</v>
      </c>
      <c r="I427" s="235">
        <f t="shared" si="204"/>
        <v>0</v>
      </c>
      <c r="J427" s="235">
        <f t="shared" si="204"/>
        <v>0</v>
      </c>
      <c r="K427" s="235">
        <f t="shared" si="204"/>
        <v>0</v>
      </c>
      <c r="L427" s="235">
        <f t="shared" si="204"/>
        <v>0</v>
      </c>
      <c r="M427" s="235">
        <f t="shared" si="204"/>
        <v>0</v>
      </c>
      <c r="N427" s="235">
        <f t="shared" si="204"/>
        <v>0</v>
      </c>
      <c r="O427" s="235">
        <f t="shared" si="204"/>
        <v>0</v>
      </c>
      <c r="P427" s="235">
        <f t="shared" si="204"/>
        <v>0</v>
      </c>
      <c r="Q427" s="235">
        <f t="shared" si="204"/>
        <v>0</v>
      </c>
      <c r="R427" s="235">
        <f t="shared" si="204"/>
        <v>0</v>
      </c>
      <c r="S427" s="235">
        <f t="shared" si="204"/>
        <v>0</v>
      </c>
      <c r="T427" s="235">
        <f t="shared" si="204"/>
        <v>0</v>
      </c>
      <c r="U427" s="235">
        <f t="shared" si="204"/>
        <v>0</v>
      </c>
      <c r="V427" s="235">
        <f t="shared" si="204"/>
        <v>0</v>
      </c>
      <c r="W427" s="235">
        <f t="shared" si="204"/>
        <v>0</v>
      </c>
      <c r="X427" s="235">
        <f t="shared" si="204"/>
        <v>0</v>
      </c>
      <c r="Y427" s="235">
        <f t="shared" si="204"/>
        <v>0</v>
      </c>
      <c r="Z427" s="235">
        <f t="shared" si="204"/>
        <v>0</v>
      </c>
      <c r="AA427" s="235">
        <f t="shared" si="204"/>
        <v>0</v>
      </c>
      <c r="AB427" s="235">
        <f t="shared" si="204"/>
        <v>0</v>
      </c>
      <c r="AC427" s="235">
        <f t="shared" si="204"/>
        <v>0</v>
      </c>
      <c r="AD427" s="235">
        <f t="shared" si="204"/>
        <v>0</v>
      </c>
      <c r="AE427" s="235">
        <f t="shared" si="204"/>
        <v>0</v>
      </c>
      <c r="AF427" s="235">
        <f t="shared" si="204"/>
        <v>0</v>
      </c>
      <c r="AG427" s="235">
        <f t="shared" si="204"/>
        <v>0</v>
      </c>
      <c r="AH427" s="235">
        <f t="shared" si="204"/>
        <v>0</v>
      </c>
      <c r="AI427" s="235">
        <f t="shared" si="204"/>
        <v>0</v>
      </c>
      <c r="AJ427" s="235">
        <f t="shared" si="204"/>
        <v>0</v>
      </c>
      <c r="AK427" s="235">
        <f t="shared" si="204"/>
        <v>0</v>
      </c>
      <c r="AL427" s="235">
        <f t="shared" si="204"/>
        <v>0</v>
      </c>
      <c r="AM427" s="235">
        <f t="shared" si="204"/>
        <v>0</v>
      </c>
      <c r="AN427" s="235">
        <f t="shared" si="204"/>
        <v>0</v>
      </c>
      <c r="AO427" s="235">
        <f t="shared" si="204"/>
        <v>0</v>
      </c>
      <c r="AP427" s="235">
        <f t="shared" si="204"/>
        <v>0</v>
      </c>
    </row>
    <row r="428" spans="1:42" x14ac:dyDescent="0.2">
      <c r="A428" s="16">
        <f t="shared" ref="A428:A433" si="205">A427+1</f>
        <v>3</v>
      </c>
      <c r="B428" s="233">
        <f t="shared" si="202"/>
        <v>0</v>
      </c>
      <c r="C428" s="235">
        <f t="shared" ref="C428:AP428" si="206">LOOKUP(C416,$B$409:$AP$409,$B$410:$AP$410)*$B599/100</f>
        <v>0</v>
      </c>
      <c r="D428" s="235">
        <f t="shared" si="206"/>
        <v>0</v>
      </c>
      <c r="E428" s="235">
        <f t="shared" si="206"/>
        <v>0</v>
      </c>
      <c r="F428" s="235">
        <f t="shared" si="206"/>
        <v>0</v>
      </c>
      <c r="G428" s="235">
        <f t="shared" si="206"/>
        <v>0</v>
      </c>
      <c r="H428" s="235">
        <f t="shared" si="206"/>
        <v>0</v>
      </c>
      <c r="I428" s="235">
        <f t="shared" si="206"/>
        <v>0</v>
      </c>
      <c r="J428" s="235">
        <f t="shared" si="206"/>
        <v>0</v>
      </c>
      <c r="K428" s="235">
        <f t="shared" si="206"/>
        <v>0</v>
      </c>
      <c r="L428" s="235">
        <f t="shared" si="206"/>
        <v>0</v>
      </c>
      <c r="M428" s="235">
        <f t="shared" si="206"/>
        <v>0</v>
      </c>
      <c r="N428" s="235">
        <f t="shared" si="206"/>
        <v>0</v>
      </c>
      <c r="O428" s="235">
        <f t="shared" si="206"/>
        <v>0</v>
      </c>
      <c r="P428" s="235">
        <f t="shared" si="206"/>
        <v>0</v>
      </c>
      <c r="Q428" s="235">
        <f t="shared" si="206"/>
        <v>0</v>
      </c>
      <c r="R428" s="235">
        <f t="shared" si="206"/>
        <v>0</v>
      </c>
      <c r="S428" s="235">
        <f t="shared" si="206"/>
        <v>0</v>
      </c>
      <c r="T428" s="235">
        <f t="shared" si="206"/>
        <v>0</v>
      </c>
      <c r="U428" s="235">
        <f t="shared" si="206"/>
        <v>0</v>
      </c>
      <c r="V428" s="235">
        <f t="shared" si="206"/>
        <v>0</v>
      </c>
      <c r="W428" s="235">
        <f t="shared" si="206"/>
        <v>0</v>
      </c>
      <c r="X428" s="235">
        <f t="shared" si="206"/>
        <v>0</v>
      </c>
      <c r="Y428" s="235">
        <f t="shared" si="206"/>
        <v>0</v>
      </c>
      <c r="Z428" s="235">
        <f t="shared" si="206"/>
        <v>0</v>
      </c>
      <c r="AA428" s="235">
        <f t="shared" si="206"/>
        <v>0</v>
      </c>
      <c r="AB428" s="235">
        <f t="shared" si="206"/>
        <v>0</v>
      </c>
      <c r="AC428" s="235">
        <f t="shared" si="206"/>
        <v>0</v>
      </c>
      <c r="AD428" s="235">
        <f t="shared" si="206"/>
        <v>0</v>
      </c>
      <c r="AE428" s="235">
        <f t="shared" si="206"/>
        <v>0</v>
      </c>
      <c r="AF428" s="235">
        <f t="shared" si="206"/>
        <v>0</v>
      </c>
      <c r="AG428" s="235">
        <f t="shared" si="206"/>
        <v>0</v>
      </c>
      <c r="AH428" s="235">
        <f t="shared" si="206"/>
        <v>0</v>
      </c>
      <c r="AI428" s="235">
        <f t="shared" si="206"/>
        <v>0</v>
      </c>
      <c r="AJ428" s="235">
        <f t="shared" si="206"/>
        <v>0</v>
      </c>
      <c r="AK428" s="235">
        <f t="shared" si="206"/>
        <v>0</v>
      </c>
      <c r="AL428" s="235">
        <f t="shared" si="206"/>
        <v>0</v>
      </c>
      <c r="AM428" s="235">
        <f t="shared" si="206"/>
        <v>0</v>
      </c>
      <c r="AN428" s="235">
        <f t="shared" si="206"/>
        <v>0</v>
      </c>
      <c r="AO428" s="235">
        <f t="shared" si="206"/>
        <v>0</v>
      </c>
      <c r="AP428" s="235">
        <f t="shared" si="206"/>
        <v>0</v>
      </c>
    </row>
    <row r="429" spans="1:42" x14ac:dyDescent="0.2">
      <c r="A429" s="16">
        <f t="shared" si="205"/>
        <v>4</v>
      </c>
      <c r="B429" s="233">
        <f t="shared" si="202"/>
        <v>0</v>
      </c>
      <c r="C429" s="235">
        <f t="shared" ref="C429:AP429" si="207">LOOKUP(C417,$B$409:$AP$409,$B$410:$AP$410)*$B600/100</f>
        <v>0</v>
      </c>
      <c r="D429" s="235">
        <f t="shared" si="207"/>
        <v>0</v>
      </c>
      <c r="E429" s="235">
        <f t="shared" si="207"/>
        <v>0</v>
      </c>
      <c r="F429" s="235">
        <f t="shared" si="207"/>
        <v>0</v>
      </c>
      <c r="G429" s="235">
        <f t="shared" si="207"/>
        <v>0</v>
      </c>
      <c r="H429" s="235">
        <f t="shared" si="207"/>
        <v>0</v>
      </c>
      <c r="I429" s="235">
        <f t="shared" si="207"/>
        <v>0</v>
      </c>
      <c r="J429" s="235">
        <f t="shared" si="207"/>
        <v>0</v>
      </c>
      <c r="K429" s="235">
        <f t="shared" si="207"/>
        <v>0</v>
      </c>
      <c r="L429" s="235">
        <f t="shared" si="207"/>
        <v>0</v>
      </c>
      <c r="M429" s="235">
        <f t="shared" si="207"/>
        <v>0</v>
      </c>
      <c r="N429" s="235">
        <f t="shared" si="207"/>
        <v>0</v>
      </c>
      <c r="O429" s="235">
        <f t="shared" si="207"/>
        <v>0</v>
      </c>
      <c r="P429" s="235">
        <f t="shared" si="207"/>
        <v>0</v>
      </c>
      <c r="Q429" s="235">
        <f t="shared" si="207"/>
        <v>0</v>
      </c>
      <c r="R429" s="235">
        <f t="shared" si="207"/>
        <v>0</v>
      </c>
      <c r="S429" s="235">
        <f t="shared" si="207"/>
        <v>0</v>
      </c>
      <c r="T429" s="235">
        <f t="shared" si="207"/>
        <v>0</v>
      </c>
      <c r="U429" s="235">
        <f t="shared" si="207"/>
        <v>0</v>
      </c>
      <c r="V429" s="235">
        <f t="shared" si="207"/>
        <v>0</v>
      </c>
      <c r="W429" s="235">
        <f t="shared" si="207"/>
        <v>0</v>
      </c>
      <c r="X429" s="235">
        <f t="shared" si="207"/>
        <v>0</v>
      </c>
      <c r="Y429" s="235">
        <f t="shared" si="207"/>
        <v>0</v>
      </c>
      <c r="Z429" s="235">
        <f t="shared" si="207"/>
        <v>0</v>
      </c>
      <c r="AA429" s="235">
        <f t="shared" si="207"/>
        <v>0</v>
      </c>
      <c r="AB429" s="235">
        <f t="shared" si="207"/>
        <v>0</v>
      </c>
      <c r="AC429" s="235">
        <f t="shared" si="207"/>
        <v>0</v>
      </c>
      <c r="AD429" s="235">
        <f t="shared" si="207"/>
        <v>0</v>
      </c>
      <c r="AE429" s="235">
        <f t="shared" si="207"/>
        <v>0</v>
      </c>
      <c r="AF429" s="235">
        <f t="shared" si="207"/>
        <v>0</v>
      </c>
      <c r="AG429" s="235">
        <f t="shared" si="207"/>
        <v>0</v>
      </c>
      <c r="AH429" s="235">
        <f t="shared" si="207"/>
        <v>0</v>
      </c>
      <c r="AI429" s="235">
        <f t="shared" si="207"/>
        <v>0</v>
      </c>
      <c r="AJ429" s="235">
        <f t="shared" si="207"/>
        <v>0</v>
      </c>
      <c r="AK429" s="235">
        <f t="shared" si="207"/>
        <v>0</v>
      </c>
      <c r="AL429" s="235">
        <f t="shared" si="207"/>
        <v>0</v>
      </c>
      <c r="AM429" s="235">
        <f t="shared" si="207"/>
        <v>0</v>
      </c>
      <c r="AN429" s="235">
        <f t="shared" si="207"/>
        <v>0</v>
      </c>
      <c r="AO429" s="235">
        <f t="shared" si="207"/>
        <v>0</v>
      </c>
      <c r="AP429" s="235">
        <f t="shared" si="207"/>
        <v>0</v>
      </c>
    </row>
    <row r="430" spans="1:42" x14ac:dyDescent="0.2">
      <c r="A430" s="16">
        <f t="shared" si="205"/>
        <v>5</v>
      </c>
      <c r="B430" s="233">
        <f t="shared" si="202"/>
        <v>0</v>
      </c>
      <c r="C430" s="235">
        <f t="shared" ref="C430:AP430" si="208">LOOKUP(C418,$B$409:$AP$409,$B$410:$AP$410)*$B601/100</f>
        <v>0</v>
      </c>
      <c r="D430" s="235">
        <f t="shared" si="208"/>
        <v>0</v>
      </c>
      <c r="E430" s="235">
        <f t="shared" si="208"/>
        <v>0</v>
      </c>
      <c r="F430" s="235">
        <f t="shared" si="208"/>
        <v>0</v>
      </c>
      <c r="G430" s="235">
        <f t="shared" si="208"/>
        <v>0</v>
      </c>
      <c r="H430" s="235">
        <f t="shared" si="208"/>
        <v>0</v>
      </c>
      <c r="I430" s="235">
        <f t="shared" si="208"/>
        <v>0</v>
      </c>
      <c r="J430" s="235">
        <f t="shared" si="208"/>
        <v>0</v>
      </c>
      <c r="K430" s="235">
        <f t="shared" si="208"/>
        <v>0</v>
      </c>
      <c r="L430" s="235">
        <f t="shared" si="208"/>
        <v>0</v>
      </c>
      <c r="M430" s="235">
        <f t="shared" si="208"/>
        <v>0</v>
      </c>
      <c r="N430" s="235">
        <f t="shared" si="208"/>
        <v>0</v>
      </c>
      <c r="O430" s="235">
        <f t="shared" si="208"/>
        <v>0</v>
      </c>
      <c r="P430" s="235">
        <f t="shared" si="208"/>
        <v>0</v>
      </c>
      <c r="Q430" s="235">
        <f t="shared" si="208"/>
        <v>0</v>
      </c>
      <c r="R430" s="235">
        <f t="shared" si="208"/>
        <v>0</v>
      </c>
      <c r="S430" s="235">
        <f t="shared" si="208"/>
        <v>0</v>
      </c>
      <c r="T430" s="235">
        <f t="shared" si="208"/>
        <v>0</v>
      </c>
      <c r="U430" s="235">
        <f t="shared" si="208"/>
        <v>0</v>
      </c>
      <c r="V430" s="235">
        <f t="shared" si="208"/>
        <v>0</v>
      </c>
      <c r="W430" s="235">
        <f t="shared" si="208"/>
        <v>0</v>
      </c>
      <c r="X430" s="235">
        <f t="shared" si="208"/>
        <v>0</v>
      </c>
      <c r="Y430" s="235">
        <f t="shared" si="208"/>
        <v>0</v>
      </c>
      <c r="Z430" s="235">
        <f t="shared" si="208"/>
        <v>0</v>
      </c>
      <c r="AA430" s="235">
        <f t="shared" si="208"/>
        <v>0</v>
      </c>
      <c r="AB430" s="235">
        <f t="shared" si="208"/>
        <v>0</v>
      </c>
      <c r="AC430" s="235">
        <f t="shared" si="208"/>
        <v>0</v>
      </c>
      <c r="AD430" s="235">
        <f t="shared" si="208"/>
        <v>0</v>
      </c>
      <c r="AE430" s="235">
        <f t="shared" si="208"/>
        <v>0</v>
      </c>
      <c r="AF430" s="235">
        <f t="shared" si="208"/>
        <v>0</v>
      </c>
      <c r="AG430" s="235">
        <f t="shared" si="208"/>
        <v>0</v>
      </c>
      <c r="AH430" s="235">
        <f t="shared" si="208"/>
        <v>0</v>
      </c>
      <c r="AI430" s="235">
        <f t="shared" si="208"/>
        <v>0</v>
      </c>
      <c r="AJ430" s="235">
        <f t="shared" si="208"/>
        <v>0</v>
      </c>
      <c r="AK430" s="235">
        <f t="shared" si="208"/>
        <v>0</v>
      </c>
      <c r="AL430" s="235">
        <f t="shared" si="208"/>
        <v>0</v>
      </c>
      <c r="AM430" s="235">
        <f t="shared" si="208"/>
        <v>0</v>
      </c>
      <c r="AN430" s="235">
        <f t="shared" si="208"/>
        <v>0</v>
      </c>
      <c r="AO430" s="235">
        <f t="shared" si="208"/>
        <v>0</v>
      </c>
      <c r="AP430" s="235">
        <f t="shared" si="208"/>
        <v>0</v>
      </c>
    </row>
    <row r="431" spans="1:42" x14ac:dyDescent="0.2">
      <c r="A431" s="16">
        <f t="shared" si="205"/>
        <v>6</v>
      </c>
      <c r="B431" s="233">
        <f t="shared" si="202"/>
        <v>0</v>
      </c>
      <c r="C431" s="235">
        <f t="shared" ref="C431:AP431" si="209">LOOKUP(C419,$B$409:$AP$409,$B$410:$AP$410)*$B602/100</f>
        <v>0</v>
      </c>
      <c r="D431" s="235">
        <f t="shared" si="209"/>
        <v>0</v>
      </c>
      <c r="E431" s="235">
        <f t="shared" si="209"/>
        <v>0</v>
      </c>
      <c r="F431" s="235">
        <f t="shared" si="209"/>
        <v>0</v>
      </c>
      <c r="G431" s="235">
        <f t="shared" si="209"/>
        <v>0</v>
      </c>
      <c r="H431" s="235">
        <f t="shared" si="209"/>
        <v>0</v>
      </c>
      <c r="I431" s="235">
        <f t="shared" si="209"/>
        <v>0</v>
      </c>
      <c r="J431" s="235">
        <f t="shared" si="209"/>
        <v>0</v>
      </c>
      <c r="K431" s="235">
        <f t="shared" si="209"/>
        <v>0</v>
      </c>
      <c r="L431" s="235">
        <f t="shared" si="209"/>
        <v>0</v>
      </c>
      <c r="M431" s="235">
        <f t="shared" si="209"/>
        <v>0</v>
      </c>
      <c r="N431" s="235">
        <f t="shared" si="209"/>
        <v>0</v>
      </c>
      <c r="O431" s="235">
        <f t="shared" si="209"/>
        <v>0</v>
      </c>
      <c r="P431" s="235">
        <f t="shared" si="209"/>
        <v>0</v>
      </c>
      <c r="Q431" s="235">
        <f t="shared" si="209"/>
        <v>0</v>
      </c>
      <c r="R431" s="235">
        <f t="shared" si="209"/>
        <v>0</v>
      </c>
      <c r="S431" s="235">
        <f t="shared" si="209"/>
        <v>0</v>
      </c>
      <c r="T431" s="235">
        <f t="shared" si="209"/>
        <v>0</v>
      </c>
      <c r="U431" s="235">
        <f t="shared" si="209"/>
        <v>0</v>
      </c>
      <c r="V431" s="235">
        <f t="shared" si="209"/>
        <v>0</v>
      </c>
      <c r="W431" s="235">
        <f t="shared" si="209"/>
        <v>0</v>
      </c>
      <c r="X431" s="235">
        <f t="shared" si="209"/>
        <v>0</v>
      </c>
      <c r="Y431" s="235">
        <f t="shared" si="209"/>
        <v>0</v>
      </c>
      <c r="Z431" s="235">
        <f t="shared" si="209"/>
        <v>0</v>
      </c>
      <c r="AA431" s="235">
        <f t="shared" si="209"/>
        <v>0</v>
      </c>
      <c r="AB431" s="235">
        <f t="shared" si="209"/>
        <v>0</v>
      </c>
      <c r="AC431" s="235">
        <f t="shared" si="209"/>
        <v>0</v>
      </c>
      <c r="AD431" s="235">
        <f t="shared" si="209"/>
        <v>0</v>
      </c>
      <c r="AE431" s="235">
        <f t="shared" si="209"/>
        <v>0</v>
      </c>
      <c r="AF431" s="235">
        <f t="shared" si="209"/>
        <v>0</v>
      </c>
      <c r="AG431" s="235">
        <f t="shared" si="209"/>
        <v>0</v>
      </c>
      <c r="AH431" s="235">
        <f t="shared" si="209"/>
        <v>0</v>
      </c>
      <c r="AI431" s="235">
        <f t="shared" si="209"/>
        <v>0</v>
      </c>
      <c r="AJ431" s="235">
        <f t="shared" si="209"/>
        <v>0</v>
      </c>
      <c r="AK431" s="235">
        <f t="shared" si="209"/>
        <v>0</v>
      </c>
      <c r="AL431" s="235">
        <f t="shared" si="209"/>
        <v>0</v>
      </c>
      <c r="AM431" s="235">
        <f t="shared" si="209"/>
        <v>0</v>
      </c>
      <c r="AN431" s="235">
        <f t="shared" si="209"/>
        <v>0</v>
      </c>
      <c r="AO431" s="235">
        <f t="shared" si="209"/>
        <v>0</v>
      </c>
      <c r="AP431" s="235">
        <f t="shared" si="209"/>
        <v>0</v>
      </c>
    </row>
    <row r="432" spans="1:42" x14ac:dyDescent="0.2">
      <c r="A432" s="16">
        <f t="shared" si="205"/>
        <v>7</v>
      </c>
      <c r="B432" s="233">
        <f t="shared" si="202"/>
        <v>0</v>
      </c>
      <c r="C432" s="235">
        <f t="shared" ref="C432:AP432" si="210">LOOKUP(C420,$B$409:$AP$409,$B$410:$AP$410)*$B603/100</f>
        <v>0</v>
      </c>
      <c r="D432" s="235">
        <f t="shared" si="210"/>
        <v>0</v>
      </c>
      <c r="E432" s="235">
        <f t="shared" si="210"/>
        <v>0</v>
      </c>
      <c r="F432" s="235">
        <f t="shared" si="210"/>
        <v>0</v>
      </c>
      <c r="G432" s="235">
        <f t="shared" si="210"/>
        <v>0</v>
      </c>
      <c r="H432" s="235">
        <f t="shared" si="210"/>
        <v>0</v>
      </c>
      <c r="I432" s="235">
        <f t="shared" si="210"/>
        <v>0</v>
      </c>
      <c r="J432" s="235">
        <f t="shared" si="210"/>
        <v>0</v>
      </c>
      <c r="K432" s="235">
        <f t="shared" si="210"/>
        <v>0</v>
      </c>
      <c r="L432" s="235">
        <f t="shared" si="210"/>
        <v>0</v>
      </c>
      <c r="M432" s="235">
        <f t="shared" si="210"/>
        <v>0</v>
      </c>
      <c r="N432" s="235">
        <f t="shared" si="210"/>
        <v>0</v>
      </c>
      <c r="O432" s="235">
        <f t="shared" si="210"/>
        <v>0</v>
      </c>
      <c r="P432" s="235">
        <f t="shared" si="210"/>
        <v>0</v>
      </c>
      <c r="Q432" s="235">
        <f t="shared" si="210"/>
        <v>0</v>
      </c>
      <c r="R432" s="235">
        <f t="shared" si="210"/>
        <v>0</v>
      </c>
      <c r="S432" s="235">
        <f t="shared" si="210"/>
        <v>0</v>
      </c>
      <c r="T432" s="235">
        <f t="shared" si="210"/>
        <v>0</v>
      </c>
      <c r="U432" s="235">
        <f t="shared" si="210"/>
        <v>0</v>
      </c>
      <c r="V432" s="235">
        <f t="shared" si="210"/>
        <v>0</v>
      </c>
      <c r="W432" s="235">
        <f t="shared" si="210"/>
        <v>0</v>
      </c>
      <c r="X432" s="235">
        <f t="shared" si="210"/>
        <v>0</v>
      </c>
      <c r="Y432" s="235">
        <f t="shared" si="210"/>
        <v>0</v>
      </c>
      <c r="Z432" s="235">
        <f t="shared" si="210"/>
        <v>0</v>
      </c>
      <c r="AA432" s="235">
        <f t="shared" si="210"/>
        <v>0</v>
      </c>
      <c r="AB432" s="235">
        <f t="shared" si="210"/>
        <v>0</v>
      </c>
      <c r="AC432" s="235">
        <f t="shared" si="210"/>
        <v>0</v>
      </c>
      <c r="AD432" s="235">
        <f t="shared" si="210"/>
        <v>0</v>
      </c>
      <c r="AE432" s="235">
        <f t="shared" si="210"/>
        <v>0</v>
      </c>
      <c r="AF432" s="235">
        <f t="shared" si="210"/>
        <v>0</v>
      </c>
      <c r="AG432" s="235">
        <f t="shared" si="210"/>
        <v>0</v>
      </c>
      <c r="AH432" s="235">
        <f t="shared" si="210"/>
        <v>0</v>
      </c>
      <c r="AI432" s="235">
        <f t="shared" si="210"/>
        <v>0</v>
      </c>
      <c r="AJ432" s="235">
        <f t="shared" si="210"/>
        <v>0</v>
      </c>
      <c r="AK432" s="235">
        <f t="shared" si="210"/>
        <v>0</v>
      </c>
      <c r="AL432" s="235">
        <f t="shared" si="210"/>
        <v>0</v>
      </c>
      <c r="AM432" s="235">
        <f t="shared" si="210"/>
        <v>0</v>
      </c>
      <c r="AN432" s="235">
        <f t="shared" si="210"/>
        <v>0</v>
      </c>
      <c r="AO432" s="235">
        <f t="shared" si="210"/>
        <v>0</v>
      </c>
      <c r="AP432" s="235">
        <f t="shared" si="210"/>
        <v>0</v>
      </c>
    </row>
    <row r="433" spans="1:42" x14ac:dyDescent="0.2">
      <c r="A433" s="16">
        <f t="shared" si="205"/>
        <v>8</v>
      </c>
      <c r="B433" s="233">
        <f t="shared" si="202"/>
        <v>0</v>
      </c>
      <c r="C433" s="235">
        <f t="shared" ref="C433:AP433" si="211">LOOKUP(C421,$B$409:$AP$409,$B$410:$AP$410)*$B604/100</f>
        <v>0</v>
      </c>
      <c r="D433" s="235">
        <f t="shared" si="211"/>
        <v>0</v>
      </c>
      <c r="E433" s="235">
        <f t="shared" si="211"/>
        <v>0</v>
      </c>
      <c r="F433" s="235">
        <f t="shared" si="211"/>
        <v>0</v>
      </c>
      <c r="G433" s="235">
        <f t="shared" si="211"/>
        <v>0</v>
      </c>
      <c r="H433" s="235">
        <f t="shared" si="211"/>
        <v>0</v>
      </c>
      <c r="I433" s="235">
        <f t="shared" si="211"/>
        <v>0</v>
      </c>
      <c r="J433" s="235">
        <f t="shared" si="211"/>
        <v>0</v>
      </c>
      <c r="K433" s="235">
        <f t="shared" si="211"/>
        <v>0</v>
      </c>
      <c r="L433" s="235">
        <f t="shared" si="211"/>
        <v>0</v>
      </c>
      <c r="M433" s="235">
        <f t="shared" si="211"/>
        <v>0</v>
      </c>
      <c r="N433" s="235">
        <f t="shared" si="211"/>
        <v>0</v>
      </c>
      <c r="O433" s="235">
        <f t="shared" si="211"/>
        <v>0</v>
      </c>
      <c r="P433" s="235">
        <f t="shared" si="211"/>
        <v>0</v>
      </c>
      <c r="Q433" s="235">
        <f t="shared" si="211"/>
        <v>0</v>
      </c>
      <c r="R433" s="235">
        <f t="shared" si="211"/>
        <v>0</v>
      </c>
      <c r="S433" s="235">
        <f t="shared" si="211"/>
        <v>0</v>
      </c>
      <c r="T433" s="235">
        <f t="shared" si="211"/>
        <v>0</v>
      </c>
      <c r="U433" s="235">
        <f t="shared" si="211"/>
        <v>0</v>
      </c>
      <c r="V433" s="235">
        <f t="shared" si="211"/>
        <v>0</v>
      </c>
      <c r="W433" s="235">
        <f t="shared" si="211"/>
        <v>0</v>
      </c>
      <c r="X433" s="235">
        <f t="shared" si="211"/>
        <v>0</v>
      </c>
      <c r="Y433" s="235">
        <f t="shared" si="211"/>
        <v>0</v>
      </c>
      <c r="Z433" s="235">
        <f t="shared" si="211"/>
        <v>0</v>
      </c>
      <c r="AA433" s="235">
        <f t="shared" si="211"/>
        <v>0</v>
      </c>
      <c r="AB433" s="235">
        <f t="shared" si="211"/>
        <v>0</v>
      </c>
      <c r="AC433" s="235">
        <f t="shared" si="211"/>
        <v>0</v>
      </c>
      <c r="AD433" s="235">
        <f t="shared" si="211"/>
        <v>0</v>
      </c>
      <c r="AE433" s="235">
        <f t="shared" si="211"/>
        <v>0</v>
      </c>
      <c r="AF433" s="235">
        <f t="shared" si="211"/>
        <v>0</v>
      </c>
      <c r="AG433" s="235">
        <f t="shared" si="211"/>
        <v>0</v>
      </c>
      <c r="AH433" s="235">
        <f t="shared" si="211"/>
        <v>0</v>
      </c>
      <c r="AI433" s="235">
        <f t="shared" si="211"/>
        <v>0</v>
      </c>
      <c r="AJ433" s="235">
        <f t="shared" si="211"/>
        <v>0</v>
      </c>
      <c r="AK433" s="235">
        <f t="shared" si="211"/>
        <v>0</v>
      </c>
      <c r="AL433" s="235">
        <f t="shared" si="211"/>
        <v>0</v>
      </c>
      <c r="AM433" s="235">
        <f t="shared" si="211"/>
        <v>0</v>
      </c>
      <c r="AN433" s="235">
        <f t="shared" si="211"/>
        <v>0</v>
      </c>
      <c r="AO433" s="235">
        <f t="shared" si="211"/>
        <v>0</v>
      </c>
      <c r="AP433" s="235">
        <f t="shared" si="211"/>
        <v>0</v>
      </c>
    </row>
    <row r="434" spans="1:42" x14ac:dyDescent="0.2">
      <c r="A434" s="16">
        <f>A433+1</f>
        <v>9</v>
      </c>
      <c r="B434" s="233">
        <f t="shared" si="202"/>
        <v>0</v>
      </c>
      <c r="C434" s="235">
        <f t="shared" ref="C434:AP434" si="212">LOOKUP(C422,$B$409:$AP$409,$B$410:$AP$410)*$B605/100</f>
        <v>0</v>
      </c>
      <c r="D434" s="235">
        <f t="shared" si="212"/>
        <v>0</v>
      </c>
      <c r="E434" s="235">
        <f t="shared" si="212"/>
        <v>0</v>
      </c>
      <c r="F434" s="235">
        <f t="shared" si="212"/>
        <v>0</v>
      </c>
      <c r="G434" s="235">
        <f t="shared" si="212"/>
        <v>0</v>
      </c>
      <c r="H434" s="235">
        <f t="shared" si="212"/>
        <v>0</v>
      </c>
      <c r="I434" s="235">
        <f t="shared" si="212"/>
        <v>0</v>
      </c>
      <c r="J434" s="235">
        <f t="shared" si="212"/>
        <v>0</v>
      </c>
      <c r="K434" s="235">
        <f t="shared" si="212"/>
        <v>0</v>
      </c>
      <c r="L434" s="235">
        <f t="shared" si="212"/>
        <v>0</v>
      </c>
      <c r="M434" s="235">
        <f t="shared" si="212"/>
        <v>0</v>
      </c>
      <c r="N434" s="235">
        <f t="shared" si="212"/>
        <v>0</v>
      </c>
      <c r="O434" s="235">
        <f t="shared" si="212"/>
        <v>0</v>
      </c>
      <c r="P434" s="235">
        <f t="shared" si="212"/>
        <v>0</v>
      </c>
      <c r="Q434" s="235">
        <f t="shared" si="212"/>
        <v>0</v>
      </c>
      <c r="R434" s="235">
        <f t="shared" si="212"/>
        <v>0</v>
      </c>
      <c r="S434" s="235">
        <f t="shared" si="212"/>
        <v>0</v>
      </c>
      <c r="T434" s="235">
        <f t="shared" si="212"/>
        <v>0</v>
      </c>
      <c r="U434" s="235">
        <f t="shared" si="212"/>
        <v>0</v>
      </c>
      <c r="V434" s="235">
        <f t="shared" si="212"/>
        <v>0</v>
      </c>
      <c r="W434" s="235">
        <f t="shared" si="212"/>
        <v>0</v>
      </c>
      <c r="X434" s="235">
        <f t="shared" si="212"/>
        <v>0</v>
      </c>
      <c r="Y434" s="235">
        <f t="shared" si="212"/>
        <v>0</v>
      </c>
      <c r="Z434" s="235">
        <f t="shared" si="212"/>
        <v>0</v>
      </c>
      <c r="AA434" s="235">
        <f t="shared" si="212"/>
        <v>0</v>
      </c>
      <c r="AB434" s="235">
        <f t="shared" si="212"/>
        <v>0</v>
      </c>
      <c r="AC434" s="235">
        <f t="shared" si="212"/>
        <v>0</v>
      </c>
      <c r="AD434" s="235">
        <f t="shared" si="212"/>
        <v>0</v>
      </c>
      <c r="AE434" s="235">
        <f t="shared" si="212"/>
        <v>0</v>
      </c>
      <c r="AF434" s="235">
        <f t="shared" si="212"/>
        <v>0</v>
      </c>
      <c r="AG434" s="235">
        <f t="shared" si="212"/>
        <v>0</v>
      </c>
      <c r="AH434" s="235">
        <f t="shared" si="212"/>
        <v>0</v>
      </c>
      <c r="AI434" s="235">
        <f t="shared" si="212"/>
        <v>0</v>
      </c>
      <c r="AJ434" s="235">
        <f t="shared" si="212"/>
        <v>0</v>
      </c>
      <c r="AK434" s="235">
        <f t="shared" si="212"/>
        <v>0</v>
      </c>
      <c r="AL434" s="235">
        <f t="shared" si="212"/>
        <v>0</v>
      </c>
      <c r="AM434" s="235">
        <f t="shared" si="212"/>
        <v>0</v>
      </c>
      <c r="AN434" s="235">
        <f t="shared" si="212"/>
        <v>0</v>
      </c>
      <c r="AO434" s="235">
        <f t="shared" si="212"/>
        <v>0</v>
      </c>
      <c r="AP434" s="235">
        <f t="shared" si="212"/>
        <v>0</v>
      </c>
    </row>
    <row r="435" spans="1:42" x14ac:dyDescent="0.2">
      <c r="A435" s="16">
        <f t="shared" ref="A435" si="213">A434+1</f>
        <v>10</v>
      </c>
      <c r="B435" s="233">
        <f t="shared" si="202"/>
        <v>0</v>
      </c>
      <c r="C435" s="235">
        <f t="shared" ref="C435:AP435" si="214">LOOKUP(C423,$B$409:$AP$409,$B$410:$AP$410)*$B606/100</f>
        <v>0</v>
      </c>
      <c r="D435" s="235">
        <f t="shared" si="214"/>
        <v>0</v>
      </c>
      <c r="E435" s="235">
        <f t="shared" si="214"/>
        <v>0</v>
      </c>
      <c r="F435" s="235">
        <f t="shared" si="214"/>
        <v>0</v>
      </c>
      <c r="G435" s="235">
        <f t="shared" si="214"/>
        <v>0</v>
      </c>
      <c r="H435" s="235">
        <f t="shared" si="214"/>
        <v>0</v>
      </c>
      <c r="I435" s="235">
        <f t="shared" si="214"/>
        <v>0</v>
      </c>
      <c r="J435" s="235">
        <f t="shared" si="214"/>
        <v>0</v>
      </c>
      <c r="K435" s="235">
        <f t="shared" si="214"/>
        <v>0</v>
      </c>
      <c r="L435" s="235">
        <f t="shared" si="214"/>
        <v>0</v>
      </c>
      <c r="M435" s="235">
        <f t="shared" si="214"/>
        <v>0</v>
      </c>
      <c r="N435" s="235">
        <f t="shared" si="214"/>
        <v>0</v>
      </c>
      <c r="O435" s="235">
        <f t="shared" si="214"/>
        <v>0</v>
      </c>
      <c r="P435" s="235">
        <f t="shared" si="214"/>
        <v>0</v>
      </c>
      <c r="Q435" s="235">
        <f t="shared" si="214"/>
        <v>0</v>
      </c>
      <c r="R435" s="235">
        <f t="shared" si="214"/>
        <v>0</v>
      </c>
      <c r="S435" s="235">
        <f t="shared" si="214"/>
        <v>0</v>
      </c>
      <c r="T435" s="235">
        <f t="shared" si="214"/>
        <v>0</v>
      </c>
      <c r="U435" s="235">
        <f t="shared" si="214"/>
        <v>0</v>
      </c>
      <c r="V435" s="235">
        <f t="shared" si="214"/>
        <v>0</v>
      </c>
      <c r="W435" s="235">
        <f t="shared" si="214"/>
        <v>0</v>
      </c>
      <c r="X435" s="235">
        <f t="shared" si="214"/>
        <v>0</v>
      </c>
      <c r="Y435" s="235">
        <f t="shared" si="214"/>
        <v>0</v>
      </c>
      <c r="Z435" s="235">
        <f t="shared" si="214"/>
        <v>0</v>
      </c>
      <c r="AA435" s="235">
        <f t="shared" si="214"/>
        <v>0</v>
      </c>
      <c r="AB435" s="235">
        <f t="shared" si="214"/>
        <v>0</v>
      </c>
      <c r="AC435" s="235">
        <f t="shared" si="214"/>
        <v>0</v>
      </c>
      <c r="AD435" s="235">
        <f t="shared" si="214"/>
        <v>0</v>
      </c>
      <c r="AE435" s="235">
        <f t="shared" si="214"/>
        <v>0</v>
      </c>
      <c r="AF435" s="235">
        <f t="shared" si="214"/>
        <v>0</v>
      </c>
      <c r="AG435" s="235">
        <f t="shared" si="214"/>
        <v>0</v>
      </c>
      <c r="AH435" s="235">
        <f t="shared" si="214"/>
        <v>0</v>
      </c>
      <c r="AI435" s="235">
        <f t="shared" si="214"/>
        <v>0</v>
      </c>
      <c r="AJ435" s="235">
        <f t="shared" si="214"/>
        <v>0</v>
      </c>
      <c r="AK435" s="235">
        <f t="shared" si="214"/>
        <v>0</v>
      </c>
      <c r="AL435" s="235">
        <f t="shared" si="214"/>
        <v>0</v>
      </c>
      <c r="AM435" s="235">
        <f t="shared" si="214"/>
        <v>0</v>
      </c>
      <c r="AN435" s="235">
        <f t="shared" si="214"/>
        <v>0</v>
      </c>
      <c r="AO435" s="235">
        <f t="shared" si="214"/>
        <v>0</v>
      </c>
      <c r="AP435" s="235">
        <f t="shared" si="214"/>
        <v>0</v>
      </c>
    </row>
    <row r="436" spans="1:42" s="16" customFormat="1" x14ac:dyDescent="0.2">
      <c r="A436" s="39" t="s">
        <v>13</v>
      </c>
      <c r="B436" s="19"/>
      <c r="C436" s="214">
        <f>SUM(C426:C435)</f>
        <v>0</v>
      </c>
      <c r="D436" s="214">
        <f t="shared" ref="D436:AP436" si="215">SUM(D426:D435)</f>
        <v>0</v>
      </c>
      <c r="E436" s="214">
        <f t="shared" si="215"/>
        <v>0</v>
      </c>
      <c r="F436" s="214">
        <f t="shared" si="215"/>
        <v>0</v>
      </c>
      <c r="G436" s="214">
        <f t="shared" si="215"/>
        <v>0</v>
      </c>
      <c r="H436" s="214">
        <f t="shared" si="215"/>
        <v>0</v>
      </c>
      <c r="I436" s="214">
        <f t="shared" si="215"/>
        <v>0</v>
      </c>
      <c r="J436" s="214">
        <f t="shared" si="215"/>
        <v>0</v>
      </c>
      <c r="K436" s="214">
        <f t="shared" si="215"/>
        <v>0</v>
      </c>
      <c r="L436" s="214">
        <f t="shared" si="215"/>
        <v>0</v>
      </c>
      <c r="M436" s="214">
        <f t="shared" si="215"/>
        <v>0</v>
      </c>
      <c r="N436" s="214">
        <f t="shared" si="215"/>
        <v>0</v>
      </c>
      <c r="O436" s="214">
        <f t="shared" si="215"/>
        <v>0</v>
      </c>
      <c r="P436" s="214">
        <f t="shared" si="215"/>
        <v>0</v>
      </c>
      <c r="Q436" s="214">
        <f t="shared" si="215"/>
        <v>0</v>
      </c>
      <c r="R436" s="214">
        <f t="shared" si="215"/>
        <v>0</v>
      </c>
      <c r="S436" s="214">
        <f t="shared" si="215"/>
        <v>0</v>
      </c>
      <c r="T436" s="214">
        <f t="shared" si="215"/>
        <v>0</v>
      </c>
      <c r="U436" s="214">
        <f t="shared" si="215"/>
        <v>0</v>
      </c>
      <c r="V436" s="214">
        <f t="shared" si="215"/>
        <v>0</v>
      </c>
      <c r="W436" s="214">
        <f t="shared" si="215"/>
        <v>0</v>
      </c>
      <c r="X436" s="214">
        <f t="shared" si="215"/>
        <v>0</v>
      </c>
      <c r="Y436" s="214">
        <f t="shared" si="215"/>
        <v>0</v>
      </c>
      <c r="Z436" s="214">
        <f t="shared" si="215"/>
        <v>0</v>
      </c>
      <c r="AA436" s="214">
        <f t="shared" si="215"/>
        <v>0</v>
      </c>
      <c r="AB436" s="214">
        <f t="shared" si="215"/>
        <v>0</v>
      </c>
      <c r="AC436" s="214">
        <f t="shared" si="215"/>
        <v>0</v>
      </c>
      <c r="AD436" s="214">
        <f t="shared" si="215"/>
        <v>0</v>
      </c>
      <c r="AE436" s="214">
        <f t="shared" si="215"/>
        <v>0</v>
      </c>
      <c r="AF436" s="214">
        <f t="shared" si="215"/>
        <v>0</v>
      </c>
      <c r="AG436" s="214">
        <f t="shared" si="215"/>
        <v>0</v>
      </c>
      <c r="AH436" s="214">
        <f t="shared" si="215"/>
        <v>0</v>
      </c>
      <c r="AI436" s="214">
        <f t="shared" si="215"/>
        <v>0</v>
      </c>
      <c r="AJ436" s="214">
        <f t="shared" si="215"/>
        <v>0</v>
      </c>
      <c r="AK436" s="214">
        <f t="shared" si="215"/>
        <v>0</v>
      </c>
      <c r="AL436" s="214">
        <f t="shared" si="215"/>
        <v>0</v>
      </c>
      <c r="AM436" s="214">
        <f t="shared" si="215"/>
        <v>0</v>
      </c>
      <c r="AN436" s="214">
        <f t="shared" si="215"/>
        <v>0</v>
      </c>
      <c r="AO436" s="214">
        <f t="shared" si="215"/>
        <v>0</v>
      </c>
      <c r="AP436" s="214">
        <f t="shared" si="215"/>
        <v>0</v>
      </c>
    </row>
    <row r="437" spans="1:42" s="16" customFormat="1" x14ac:dyDescent="0.2">
      <c r="A437" s="39"/>
      <c r="B437" s="19"/>
      <c r="C437" s="214"/>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row>
    <row r="438" spans="1:42" x14ac:dyDescent="0.2">
      <c r="A438" s="30" t="s">
        <v>93</v>
      </c>
      <c r="C438" s="214"/>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76</v>
      </c>
      <c r="C439" s="214"/>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4">
        <f t="shared" ref="C440:AP440" si="216">C306</f>
        <v>0</v>
      </c>
      <c r="D440" s="213">
        <f t="shared" si="216"/>
        <v>0</v>
      </c>
      <c r="E440" s="213">
        <f t="shared" si="216"/>
        <v>0</v>
      </c>
      <c r="F440" s="213">
        <f t="shared" si="216"/>
        <v>0</v>
      </c>
      <c r="G440" s="213">
        <f t="shared" si="216"/>
        <v>0</v>
      </c>
      <c r="H440" s="213">
        <f t="shared" si="216"/>
        <v>0</v>
      </c>
      <c r="I440" s="213">
        <f t="shared" si="216"/>
        <v>0</v>
      </c>
      <c r="J440" s="213">
        <f t="shared" si="216"/>
        <v>0</v>
      </c>
      <c r="K440" s="213">
        <f t="shared" si="216"/>
        <v>0</v>
      </c>
      <c r="L440" s="213">
        <f t="shared" si="216"/>
        <v>0</v>
      </c>
      <c r="M440" s="213">
        <f t="shared" si="216"/>
        <v>0</v>
      </c>
      <c r="N440" s="213">
        <f t="shared" si="216"/>
        <v>0</v>
      </c>
      <c r="O440" s="213">
        <f t="shared" si="216"/>
        <v>0</v>
      </c>
      <c r="P440" s="213">
        <f t="shared" si="216"/>
        <v>0</v>
      </c>
      <c r="Q440" s="213">
        <f t="shared" si="216"/>
        <v>0</v>
      </c>
      <c r="R440" s="213">
        <f t="shared" si="216"/>
        <v>0</v>
      </c>
      <c r="S440" s="213">
        <f t="shared" si="216"/>
        <v>0</v>
      </c>
      <c r="T440" s="213">
        <f t="shared" si="216"/>
        <v>0</v>
      </c>
      <c r="U440" s="213">
        <f t="shared" si="216"/>
        <v>0</v>
      </c>
      <c r="V440" s="213">
        <f t="shared" si="216"/>
        <v>0</v>
      </c>
      <c r="W440" s="213">
        <f t="shared" si="216"/>
        <v>0</v>
      </c>
      <c r="X440" s="213">
        <f t="shared" si="216"/>
        <v>0</v>
      </c>
      <c r="Y440" s="213">
        <f t="shared" si="216"/>
        <v>0</v>
      </c>
      <c r="Z440" s="213">
        <f t="shared" si="216"/>
        <v>0</v>
      </c>
      <c r="AA440" s="213">
        <f t="shared" si="216"/>
        <v>0</v>
      </c>
      <c r="AB440" s="213">
        <f t="shared" si="216"/>
        <v>0</v>
      </c>
      <c r="AC440" s="213">
        <f t="shared" si="216"/>
        <v>0</v>
      </c>
      <c r="AD440" s="213">
        <f t="shared" si="216"/>
        <v>0</v>
      </c>
      <c r="AE440" s="213">
        <f t="shared" si="216"/>
        <v>0</v>
      </c>
      <c r="AF440" s="213">
        <f t="shared" si="216"/>
        <v>0</v>
      </c>
      <c r="AG440" s="213">
        <f t="shared" si="216"/>
        <v>0</v>
      </c>
      <c r="AH440" s="213">
        <f t="shared" si="216"/>
        <v>0</v>
      </c>
      <c r="AI440" s="213">
        <f t="shared" si="216"/>
        <v>0</v>
      </c>
      <c r="AJ440" s="213">
        <f t="shared" si="216"/>
        <v>0</v>
      </c>
      <c r="AK440" s="213">
        <f t="shared" si="216"/>
        <v>0</v>
      </c>
      <c r="AL440" s="213">
        <f t="shared" si="216"/>
        <v>0</v>
      </c>
      <c r="AM440" s="213">
        <f t="shared" si="216"/>
        <v>0</v>
      </c>
      <c r="AN440" s="213">
        <f t="shared" si="216"/>
        <v>0</v>
      </c>
      <c r="AO440" s="213">
        <f t="shared" si="216"/>
        <v>0</v>
      </c>
      <c r="AP440" s="213">
        <f t="shared" si="216"/>
        <v>0</v>
      </c>
    </row>
    <row r="441" spans="1:42" x14ac:dyDescent="0.2">
      <c r="A441" s="16">
        <f>A440+1</f>
        <v>2</v>
      </c>
      <c r="C441" s="214">
        <f t="shared" ref="C441:AP441" si="217">C307</f>
        <v>0</v>
      </c>
      <c r="D441" s="213">
        <f t="shared" si="217"/>
        <v>0</v>
      </c>
      <c r="E441" s="213">
        <f t="shared" si="217"/>
        <v>0</v>
      </c>
      <c r="F441" s="213">
        <f t="shared" si="217"/>
        <v>0</v>
      </c>
      <c r="G441" s="213">
        <f t="shared" si="217"/>
        <v>0</v>
      </c>
      <c r="H441" s="213">
        <f t="shared" si="217"/>
        <v>0</v>
      </c>
      <c r="I441" s="213">
        <f t="shared" si="217"/>
        <v>0</v>
      </c>
      <c r="J441" s="213">
        <f t="shared" si="217"/>
        <v>0</v>
      </c>
      <c r="K441" s="213">
        <f t="shared" si="217"/>
        <v>0</v>
      </c>
      <c r="L441" s="213">
        <f t="shared" si="217"/>
        <v>0</v>
      </c>
      <c r="M441" s="213">
        <f t="shared" si="217"/>
        <v>0</v>
      </c>
      <c r="N441" s="213">
        <f t="shared" si="217"/>
        <v>0</v>
      </c>
      <c r="O441" s="213">
        <f t="shared" si="217"/>
        <v>0</v>
      </c>
      <c r="P441" s="213">
        <f t="shared" si="217"/>
        <v>0</v>
      </c>
      <c r="Q441" s="213">
        <f t="shared" si="217"/>
        <v>0</v>
      </c>
      <c r="R441" s="213">
        <f t="shared" si="217"/>
        <v>0</v>
      </c>
      <c r="S441" s="213">
        <f t="shared" si="217"/>
        <v>0</v>
      </c>
      <c r="T441" s="213">
        <f t="shared" si="217"/>
        <v>0</v>
      </c>
      <c r="U441" s="213">
        <f t="shared" si="217"/>
        <v>0</v>
      </c>
      <c r="V441" s="213">
        <f t="shared" si="217"/>
        <v>0</v>
      </c>
      <c r="W441" s="213">
        <f t="shared" si="217"/>
        <v>0</v>
      </c>
      <c r="X441" s="213">
        <f t="shared" si="217"/>
        <v>0</v>
      </c>
      <c r="Y441" s="213">
        <f t="shared" si="217"/>
        <v>0</v>
      </c>
      <c r="Z441" s="213">
        <f t="shared" si="217"/>
        <v>0</v>
      </c>
      <c r="AA441" s="213">
        <f t="shared" si="217"/>
        <v>0</v>
      </c>
      <c r="AB441" s="213">
        <f t="shared" si="217"/>
        <v>0</v>
      </c>
      <c r="AC441" s="213">
        <f t="shared" si="217"/>
        <v>0</v>
      </c>
      <c r="AD441" s="213">
        <f t="shared" si="217"/>
        <v>0</v>
      </c>
      <c r="AE441" s="213">
        <f t="shared" si="217"/>
        <v>0</v>
      </c>
      <c r="AF441" s="213">
        <f t="shared" si="217"/>
        <v>0</v>
      </c>
      <c r="AG441" s="213">
        <f t="shared" si="217"/>
        <v>0</v>
      </c>
      <c r="AH441" s="213">
        <f t="shared" si="217"/>
        <v>0</v>
      </c>
      <c r="AI441" s="213">
        <f t="shared" si="217"/>
        <v>0</v>
      </c>
      <c r="AJ441" s="213">
        <f t="shared" si="217"/>
        <v>0</v>
      </c>
      <c r="AK441" s="213">
        <f t="shared" si="217"/>
        <v>0</v>
      </c>
      <c r="AL441" s="213">
        <f t="shared" si="217"/>
        <v>0</v>
      </c>
      <c r="AM441" s="213">
        <f t="shared" si="217"/>
        <v>0</v>
      </c>
      <c r="AN441" s="213">
        <f t="shared" si="217"/>
        <v>0</v>
      </c>
      <c r="AO441" s="213">
        <f t="shared" si="217"/>
        <v>0</v>
      </c>
      <c r="AP441" s="213">
        <f t="shared" si="217"/>
        <v>0</v>
      </c>
    </row>
    <row r="442" spans="1:42" x14ac:dyDescent="0.2">
      <c r="A442" s="16">
        <f t="shared" ref="A442:A447" si="218">A441+1</f>
        <v>3</v>
      </c>
      <c r="C442" s="214">
        <f t="shared" ref="C442:AP442" si="219">C308</f>
        <v>0</v>
      </c>
      <c r="D442" s="213">
        <f t="shared" si="219"/>
        <v>0</v>
      </c>
      <c r="E442" s="213">
        <f t="shared" si="219"/>
        <v>0</v>
      </c>
      <c r="F442" s="213">
        <f t="shared" si="219"/>
        <v>0</v>
      </c>
      <c r="G442" s="213">
        <f t="shared" si="219"/>
        <v>0</v>
      </c>
      <c r="H442" s="213">
        <f t="shared" si="219"/>
        <v>0</v>
      </c>
      <c r="I442" s="213">
        <f t="shared" si="219"/>
        <v>0</v>
      </c>
      <c r="J442" s="213">
        <f t="shared" si="219"/>
        <v>0</v>
      </c>
      <c r="K442" s="213">
        <f t="shared" si="219"/>
        <v>0</v>
      </c>
      <c r="L442" s="213">
        <f t="shared" si="219"/>
        <v>0</v>
      </c>
      <c r="M442" s="213">
        <f t="shared" si="219"/>
        <v>0</v>
      </c>
      <c r="N442" s="213">
        <f t="shared" si="219"/>
        <v>0</v>
      </c>
      <c r="O442" s="213">
        <f t="shared" si="219"/>
        <v>0</v>
      </c>
      <c r="P442" s="213">
        <f t="shared" si="219"/>
        <v>0</v>
      </c>
      <c r="Q442" s="213">
        <f t="shared" si="219"/>
        <v>0</v>
      </c>
      <c r="R442" s="213">
        <f t="shared" si="219"/>
        <v>0</v>
      </c>
      <c r="S442" s="213">
        <f t="shared" si="219"/>
        <v>0</v>
      </c>
      <c r="T442" s="213">
        <f t="shared" si="219"/>
        <v>0</v>
      </c>
      <c r="U442" s="213">
        <f t="shared" si="219"/>
        <v>0</v>
      </c>
      <c r="V442" s="213">
        <f t="shared" si="219"/>
        <v>0</v>
      </c>
      <c r="W442" s="213">
        <f t="shared" si="219"/>
        <v>0</v>
      </c>
      <c r="X442" s="213">
        <f t="shared" si="219"/>
        <v>0</v>
      </c>
      <c r="Y442" s="213">
        <f t="shared" si="219"/>
        <v>0</v>
      </c>
      <c r="Z442" s="213">
        <f t="shared" si="219"/>
        <v>0</v>
      </c>
      <c r="AA442" s="213">
        <f t="shared" si="219"/>
        <v>0</v>
      </c>
      <c r="AB442" s="213">
        <f t="shared" si="219"/>
        <v>0</v>
      </c>
      <c r="AC442" s="213">
        <f t="shared" si="219"/>
        <v>0</v>
      </c>
      <c r="AD442" s="213">
        <f t="shared" si="219"/>
        <v>0</v>
      </c>
      <c r="AE442" s="213">
        <f t="shared" si="219"/>
        <v>0</v>
      </c>
      <c r="AF442" s="213">
        <f t="shared" si="219"/>
        <v>0</v>
      </c>
      <c r="AG442" s="213">
        <f t="shared" si="219"/>
        <v>0</v>
      </c>
      <c r="AH442" s="213">
        <f t="shared" si="219"/>
        <v>0</v>
      </c>
      <c r="AI442" s="213">
        <f t="shared" si="219"/>
        <v>0</v>
      </c>
      <c r="AJ442" s="213">
        <f t="shared" si="219"/>
        <v>0</v>
      </c>
      <c r="AK442" s="213">
        <f t="shared" si="219"/>
        <v>0</v>
      </c>
      <c r="AL442" s="213">
        <f t="shared" si="219"/>
        <v>0</v>
      </c>
      <c r="AM442" s="213">
        <f t="shared" si="219"/>
        <v>0</v>
      </c>
      <c r="AN442" s="213">
        <f t="shared" si="219"/>
        <v>0</v>
      </c>
      <c r="AO442" s="213">
        <f t="shared" si="219"/>
        <v>0</v>
      </c>
      <c r="AP442" s="213">
        <f t="shared" si="219"/>
        <v>0</v>
      </c>
    </row>
    <row r="443" spans="1:42" x14ac:dyDescent="0.2">
      <c r="A443" s="16">
        <f t="shared" si="218"/>
        <v>4</v>
      </c>
      <c r="C443" s="214">
        <f t="shared" ref="C443:AP443" si="220">C309</f>
        <v>0</v>
      </c>
      <c r="D443" s="213">
        <f t="shared" si="220"/>
        <v>0</v>
      </c>
      <c r="E443" s="213">
        <f t="shared" si="220"/>
        <v>0</v>
      </c>
      <c r="F443" s="213">
        <f t="shared" si="220"/>
        <v>0</v>
      </c>
      <c r="G443" s="213">
        <f t="shared" si="220"/>
        <v>0</v>
      </c>
      <c r="H443" s="213">
        <f t="shared" si="220"/>
        <v>0</v>
      </c>
      <c r="I443" s="213">
        <f t="shared" si="220"/>
        <v>0</v>
      </c>
      <c r="J443" s="213">
        <f t="shared" si="220"/>
        <v>0</v>
      </c>
      <c r="K443" s="213">
        <f t="shared" si="220"/>
        <v>0</v>
      </c>
      <c r="L443" s="213">
        <f t="shared" si="220"/>
        <v>0</v>
      </c>
      <c r="M443" s="213">
        <f t="shared" si="220"/>
        <v>0</v>
      </c>
      <c r="N443" s="213">
        <f t="shared" si="220"/>
        <v>0</v>
      </c>
      <c r="O443" s="213">
        <f t="shared" si="220"/>
        <v>0</v>
      </c>
      <c r="P443" s="213">
        <f t="shared" si="220"/>
        <v>0</v>
      </c>
      <c r="Q443" s="213">
        <f t="shared" si="220"/>
        <v>0</v>
      </c>
      <c r="R443" s="213">
        <f t="shared" si="220"/>
        <v>0</v>
      </c>
      <c r="S443" s="213">
        <f t="shared" si="220"/>
        <v>0</v>
      </c>
      <c r="T443" s="213">
        <f t="shared" si="220"/>
        <v>0</v>
      </c>
      <c r="U443" s="213">
        <f t="shared" si="220"/>
        <v>0</v>
      </c>
      <c r="V443" s="213">
        <f t="shared" si="220"/>
        <v>0</v>
      </c>
      <c r="W443" s="213">
        <f t="shared" si="220"/>
        <v>0</v>
      </c>
      <c r="X443" s="213">
        <f t="shared" si="220"/>
        <v>0</v>
      </c>
      <c r="Y443" s="213">
        <f t="shared" si="220"/>
        <v>0</v>
      </c>
      <c r="Z443" s="213">
        <f t="shared" si="220"/>
        <v>0</v>
      </c>
      <c r="AA443" s="213">
        <f t="shared" si="220"/>
        <v>0</v>
      </c>
      <c r="AB443" s="213">
        <f t="shared" si="220"/>
        <v>0</v>
      </c>
      <c r="AC443" s="213">
        <f t="shared" si="220"/>
        <v>0</v>
      </c>
      <c r="AD443" s="213">
        <f t="shared" si="220"/>
        <v>0</v>
      </c>
      <c r="AE443" s="213">
        <f t="shared" si="220"/>
        <v>0</v>
      </c>
      <c r="AF443" s="213">
        <f t="shared" si="220"/>
        <v>0</v>
      </c>
      <c r="AG443" s="213">
        <f t="shared" si="220"/>
        <v>0</v>
      </c>
      <c r="AH443" s="213">
        <f t="shared" si="220"/>
        <v>0</v>
      </c>
      <c r="AI443" s="213">
        <f t="shared" si="220"/>
        <v>0</v>
      </c>
      <c r="AJ443" s="213">
        <f t="shared" si="220"/>
        <v>0</v>
      </c>
      <c r="AK443" s="213">
        <f t="shared" si="220"/>
        <v>0</v>
      </c>
      <c r="AL443" s="213">
        <f t="shared" si="220"/>
        <v>0</v>
      </c>
      <c r="AM443" s="213">
        <f t="shared" si="220"/>
        <v>0</v>
      </c>
      <c r="AN443" s="213">
        <f t="shared" si="220"/>
        <v>0</v>
      </c>
      <c r="AO443" s="213">
        <f t="shared" si="220"/>
        <v>0</v>
      </c>
      <c r="AP443" s="213">
        <f t="shared" si="220"/>
        <v>0</v>
      </c>
    </row>
    <row r="444" spans="1:42" x14ac:dyDescent="0.2">
      <c r="A444" s="16">
        <f t="shared" si="218"/>
        <v>5</v>
      </c>
      <c r="C444" s="214">
        <f t="shared" ref="C444:AP444" si="221">C310</f>
        <v>0</v>
      </c>
      <c r="D444" s="213">
        <f t="shared" si="221"/>
        <v>0</v>
      </c>
      <c r="E444" s="213">
        <f t="shared" si="221"/>
        <v>0</v>
      </c>
      <c r="F444" s="213">
        <f t="shared" si="221"/>
        <v>0</v>
      </c>
      <c r="G444" s="213">
        <f t="shared" si="221"/>
        <v>0</v>
      </c>
      <c r="H444" s="213">
        <f t="shared" si="221"/>
        <v>0</v>
      </c>
      <c r="I444" s="213">
        <f t="shared" si="221"/>
        <v>0</v>
      </c>
      <c r="J444" s="213">
        <f t="shared" si="221"/>
        <v>0</v>
      </c>
      <c r="K444" s="213">
        <f t="shared" si="221"/>
        <v>0</v>
      </c>
      <c r="L444" s="213">
        <f t="shared" si="221"/>
        <v>0</v>
      </c>
      <c r="M444" s="213">
        <f t="shared" si="221"/>
        <v>0</v>
      </c>
      <c r="N444" s="213">
        <f t="shared" si="221"/>
        <v>0</v>
      </c>
      <c r="O444" s="213">
        <f t="shared" si="221"/>
        <v>0</v>
      </c>
      <c r="P444" s="213">
        <f t="shared" si="221"/>
        <v>0</v>
      </c>
      <c r="Q444" s="213">
        <f t="shared" si="221"/>
        <v>0</v>
      </c>
      <c r="R444" s="213">
        <f t="shared" si="221"/>
        <v>0</v>
      </c>
      <c r="S444" s="213">
        <f t="shared" si="221"/>
        <v>0</v>
      </c>
      <c r="T444" s="213">
        <f t="shared" si="221"/>
        <v>0</v>
      </c>
      <c r="U444" s="213">
        <f t="shared" si="221"/>
        <v>0</v>
      </c>
      <c r="V444" s="213">
        <f t="shared" si="221"/>
        <v>0</v>
      </c>
      <c r="W444" s="213">
        <f t="shared" si="221"/>
        <v>0</v>
      </c>
      <c r="X444" s="213">
        <f t="shared" si="221"/>
        <v>0</v>
      </c>
      <c r="Y444" s="213">
        <f t="shared" si="221"/>
        <v>0</v>
      </c>
      <c r="Z444" s="213">
        <f t="shared" si="221"/>
        <v>0</v>
      </c>
      <c r="AA444" s="213">
        <f t="shared" si="221"/>
        <v>0</v>
      </c>
      <c r="AB444" s="213">
        <f t="shared" si="221"/>
        <v>0</v>
      </c>
      <c r="AC444" s="213">
        <f t="shared" si="221"/>
        <v>0</v>
      </c>
      <c r="AD444" s="213">
        <f t="shared" si="221"/>
        <v>0</v>
      </c>
      <c r="AE444" s="213">
        <f t="shared" si="221"/>
        <v>0</v>
      </c>
      <c r="AF444" s="213">
        <f t="shared" si="221"/>
        <v>0</v>
      </c>
      <c r="AG444" s="213">
        <f t="shared" si="221"/>
        <v>0</v>
      </c>
      <c r="AH444" s="213">
        <f t="shared" si="221"/>
        <v>0</v>
      </c>
      <c r="AI444" s="213">
        <f t="shared" si="221"/>
        <v>0</v>
      </c>
      <c r="AJ444" s="213">
        <f t="shared" si="221"/>
        <v>0</v>
      </c>
      <c r="AK444" s="213">
        <f t="shared" si="221"/>
        <v>0</v>
      </c>
      <c r="AL444" s="213">
        <f t="shared" si="221"/>
        <v>0</v>
      </c>
      <c r="AM444" s="213">
        <f t="shared" si="221"/>
        <v>0</v>
      </c>
      <c r="AN444" s="213">
        <f t="shared" si="221"/>
        <v>0</v>
      </c>
      <c r="AO444" s="213">
        <f t="shared" si="221"/>
        <v>0</v>
      </c>
      <c r="AP444" s="213">
        <f t="shared" si="221"/>
        <v>0</v>
      </c>
    </row>
    <row r="445" spans="1:42" x14ac:dyDescent="0.2">
      <c r="A445" s="16">
        <f t="shared" si="218"/>
        <v>6</v>
      </c>
      <c r="C445" s="214">
        <f t="shared" ref="C445:AP445" si="222">C311</f>
        <v>0</v>
      </c>
      <c r="D445" s="213">
        <f t="shared" si="222"/>
        <v>0</v>
      </c>
      <c r="E445" s="213">
        <f t="shared" si="222"/>
        <v>0</v>
      </c>
      <c r="F445" s="213">
        <f t="shared" si="222"/>
        <v>0</v>
      </c>
      <c r="G445" s="213">
        <f t="shared" si="222"/>
        <v>0</v>
      </c>
      <c r="H445" s="213">
        <f t="shared" si="222"/>
        <v>0</v>
      </c>
      <c r="I445" s="213">
        <f t="shared" si="222"/>
        <v>0</v>
      </c>
      <c r="J445" s="213">
        <f t="shared" si="222"/>
        <v>0</v>
      </c>
      <c r="K445" s="213">
        <f t="shared" si="222"/>
        <v>0</v>
      </c>
      <c r="L445" s="213">
        <f t="shared" si="222"/>
        <v>0</v>
      </c>
      <c r="M445" s="213">
        <f t="shared" si="222"/>
        <v>0</v>
      </c>
      <c r="N445" s="213">
        <f t="shared" si="222"/>
        <v>0</v>
      </c>
      <c r="O445" s="213">
        <f t="shared" si="222"/>
        <v>0</v>
      </c>
      <c r="P445" s="213">
        <f t="shared" si="222"/>
        <v>0</v>
      </c>
      <c r="Q445" s="213">
        <f t="shared" si="222"/>
        <v>0</v>
      </c>
      <c r="R445" s="213">
        <f t="shared" si="222"/>
        <v>0</v>
      </c>
      <c r="S445" s="213">
        <f t="shared" si="222"/>
        <v>0</v>
      </c>
      <c r="T445" s="213">
        <f t="shared" si="222"/>
        <v>0</v>
      </c>
      <c r="U445" s="213">
        <f t="shared" si="222"/>
        <v>0</v>
      </c>
      <c r="V445" s="213">
        <f t="shared" si="222"/>
        <v>0</v>
      </c>
      <c r="W445" s="213">
        <f t="shared" si="222"/>
        <v>0</v>
      </c>
      <c r="X445" s="213">
        <f t="shared" si="222"/>
        <v>0</v>
      </c>
      <c r="Y445" s="213">
        <f t="shared" si="222"/>
        <v>0</v>
      </c>
      <c r="Z445" s="213">
        <f t="shared" si="222"/>
        <v>0</v>
      </c>
      <c r="AA445" s="213">
        <f t="shared" si="222"/>
        <v>0</v>
      </c>
      <c r="AB445" s="213">
        <f t="shared" si="222"/>
        <v>0</v>
      </c>
      <c r="AC445" s="213">
        <f t="shared" si="222"/>
        <v>0</v>
      </c>
      <c r="AD445" s="213">
        <f t="shared" si="222"/>
        <v>0</v>
      </c>
      <c r="AE445" s="213">
        <f t="shared" si="222"/>
        <v>0</v>
      </c>
      <c r="AF445" s="213">
        <f t="shared" si="222"/>
        <v>0</v>
      </c>
      <c r="AG445" s="213">
        <f t="shared" si="222"/>
        <v>0</v>
      </c>
      <c r="AH445" s="213">
        <f t="shared" si="222"/>
        <v>0</v>
      </c>
      <c r="AI445" s="213">
        <f t="shared" si="222"/>
        <v>0</v>
      </c>
      <c r="AJ445" s="213">
        <f t="shared" si="222"/>
        <v>0</v>
      </c>
      <c r="AK445" s="213">
        <f t="shared" si="222"/>
        <v>0</v>
      </c>
      <c r="AL445" s="213">
        <f t="shared" si="222"/>
        <v>0</v>
      </c>
      <c r="AM445" s="213">
        <f t="shared" si="222"/>
        <v>0</v>
      </c>
      <c r="AN445" s="213">
        <f t="shared" si="222"/>
        <v>0</v>
      </c>
      <c r="AO445" s="213">
        <f t="shared" si="222"/>
        <v>0</v>
      </c>
      <c r="AP445" s="213">
        <f t="shared" si="222"/>
        <v>0</v>
      </c>
    </row>
    <row r="446" spans="1:42" x14ac:dyDescent="0.2">
      <c r="A446" s="16">
        <f t="shared" si="218"/>
        <v>7</v>
      </c>
      <c r="C446" s="214">
        <f t="shared" ref="C446:AP446" si="223">C312</f>
        <v>0</v>
      </c>
      <c r="D446" s="213">
        <f t="shared" si="223"/>
        <v>0</v>
      </c>
      <c r="E446" s="213">
        <f t="shared" si="223"/>
        <v>0</v>
      </c>
      <c r="F446" s="213">
        <f t="shared" si="223"/>
        <v>0</v>
      </c>
      <c r="G446" s="213">
        <f t="shared" si="223"/>
        <v>0</v>
      </c>
      <c r="H446" s="213">
        <f t="shared" si="223"/>
        <v>0</v>
      </c>
      <c r="I446" s="213">
        <f t="shared" si="223"/>
        <v>0</v>
      </c>
      <c r="J446" s="213">
        <f t="shared" si="223"/>
        <v>0</v>
      </c>
      <c r="K446" s="213">
        <f t="shared" si="223"/>
        <v>0</v>
      </c>
      <c r="L446" s="213">
        <f t="shared" si="223"/>
        <v>0</v>
      </c>
      <c r="M446" s="213">
        <f t="shared" si="223"/>
        <v>0</v>
      </c>
      <c r="N446" s="213">
        <f t="shared" si="223"/>
        <v>0</v>
      </c>
      <c r="O446" s="213">
        <f t="shared" si="223"/>
        <v>0</v>
      </c>
      <c r="P446" s="213">
        <f t="shared" si="223"/>
        <v>0</v>
      </c>
      <c r="Q446" s="213">
        <f t="shared" si="223"/>
        <v>0</v>
      </c>
      <c r="R446" s="213">
        <f t="shared" si="223"/>
        <v>0</v>
      </c>
      <c r="S446" s="213">
        <f t="shared" si="223"/>
        <v>0</v>
      </c>
      <c r="T446" s="213">
        <f t="shared" si="223"/>
        <v>0</v>
      </c>
      <c r="U446" s="213">
        <f t="shared" si="223"/>
        <v>0</v>
      </c>
      <c r="V446" s="213">
        <f t="shared" si="223"/>
        <v>0</v>
      </c>
      <c r="W446" s="213">
        <f t="shared" si="223"/>
        <v>0</v>
      </c>
      <c r="X446" s="213">
        <f t="shared" si="223"/>
        <v>0</v>
      </c>
      <c r="Y446" s="213">
        <f t="shared" si="223"/>
        <v>0</v>
      </c>
      <c r="Z446" s="213">
        <f t="shared" si="223"/>
        <v>0</v>
      </c>
      <c r="AA446" s="213">
        <f t="shared" si="223"/>
        <v>0</v>
      </c>
      <c r="AB446" s="213">
        <f t="shared" si="223"/>
        <v>0</v>
      </c>
      <c r="AC446" s="213">
        <f t="shared" si="223"/>
        <v>0</v>
      </c>
      <c r="AD446" s="213">
        <f t="shared" si="223"/>
        <v>0</v>
      </c>
      <c r="AE446" s="213">
        <f t="shared" si="223"/>
        <v>0</v>
      </c>
      <c r="AF446" s="213">
        <f t="shared" si="223"/>
        <v>0</v>
      </c>
      <c r="AG446" s="213">
        <f t="shared" si="223"/>
        <v>0</v>
      </c>
      <c r="AH446" s="213">
        <f t="shared" si="223"/>
        <v>0</v>
      </c>
      <c r="AI446" s="213">
        <f t="shared" si="223"/>
        <v>0</v>
      </c>
      <c r="AJ446" s="213">
        <f t="shared" si="223"/>
        <v>0</v>
      </c>
      <c r="AK446" s="213">
        <f t="shared" si="223"/>
        <v>0</v>
      </c>
      <c r="AL446" s="213">
        <f t="shared" si="223"/>
        <v>0</v>
      </c>
      <c r="AM446" s="213">
        <f t="shared" si="223"/>
        <v>0</v>
      </c>
      <c r="AN446" s="213">
        <f t="shared" si="223"/>
        <v>0</v>
      </c>
      <c r="AO446" s="213">
        <f t="shared" si="223"/>
        <v>0</v>
      </c>
      <c r="AP446" s="213">
        <f t="shared" si="223"/>
        <v>0</v>
      </c>
    </row>
    <row r="447" spans="1:42" x14ac:dyDescent="0.2">
      <c r="A447" s="16">
        <f t="shared" si="218"/>
        <v>8</v>
      </c>
      <c r="C447" s="214">
        <f t="shared" ref="C447:AP447" si="224">C313</f>
        <v>0</v>
      </c>
      <c r="D447" s="213">
        <f t="shared" si="224"/>
        <v>0</v>
      </c>
      <c r="E447" s="213">
        <f t="shared" si="224"/>
        <v>0</v>
      </c>
      <c r="F447" s="213">
        <f t="shared" si="224"/>
        <v>0</v>
      </c>
      <c r="G447" s="213">
        <f t="shared" si="224"/>
        <v>0</v>
      </c>
      <c r="H447" s="213">
        <f t="shared" si="224"/>
        <v>0</v>
      </c>
      <c r="I447" s="213">
        <f t="shared" si="224"/>
        <v>0</v>
      </c>
      <c r="J447" s="213">
        <f t="shared" si="224"/>
        <v>0</v>
      </c>
      <c r="K447" s="213">
        <f t="shared" si="224"/>
        <v>0</v>
      </c>
      <c r="L447" s="213">
        <f t="shared" si="224"/>
        <v>0</v>
      </c>
      <c r="M447" s="213">
        <f t="shared" si="224"/>
        <v>0</v>
      </c>
      <c r="N447" s="213">
        <f t="shared" si="224"/>
        <v>0</v>
      </c>
      <c r="O447" s="213">
        <f t="shared" si="224"/>
        <v>0</v>
      </c>
      <c r="P447" s="213">
        <f t="shared" si="224"/>
        <v>0</v>
      </c>
      <c r="Q447" s="213">
        <f t="shared" si="224"/>
        <v>0</v>
      </c>
      <c r="R447" s="213">
        <f t="shared" si="224"/>
        <v>0</v>
      </c>
      <c r="S447" s="213">
        <f t="shared" si="224"/>
        <v>0</v>
      </c>
      <c r="T447" s="213">
        <f t="shared" si="224"/>
        <v>0</v>
      </c>
      <c r="U447" s="213">
        <f t="shared" si="224"/>
        <v>0</v>
      </c>
      <c r="V447" s="213">
        <f t="shared" si="224"/>
        <v>0</v>
      </c>
      <c r="W447" s="213">
        <f t="shared" si="224"/>
        <v>0</v>
      </c>
      <c r="X447" s="213">
        <f t="shared" si="224"/>
        <v>0</v>
      </c>
      <c r="Y447" s="213">
        <f t="shared" si="224"/>
        <v>0</v>
      </c>
      <c r="Z447" s="213">
        <f t="shared" si="224"/>
        <v>0</v>
      </c>
      <c r="AA447" s="213">
        <f t="shared" si="224"/>
        <v>0</v>
      </c>
      <c r="AB447" s="213">
        <f t="shared" si="224"/>
        <v>0</v>
      </c>
      <c r="AC447" s="213">
        <f t="shared" si="224"/>
        <v>0</v>
      </c>
      <c r="AD447" s="213">
        <f t="shared" si="224"/>
        <v>0</v>
      </c>
      <c r="AE447" s="213">
        <f t="shared" si="224"/>
        <v>0</v>
      </c>
      <c r="AF447" s="213">
        <f t="shared" si="224"/>
        <v>0</v>
      </c>
      <c r="AG447" s="213">
        <f t="shared" si="224"/>
        <v>0</v>
      </c>
      <c r="AH447" s="213">
        <f t="shared" si="224"/>
        <v>0</v>
      </c>
      <c r="AI447" s="213">
        <f t="shared" si="224"/>
        <v>0</v>
      </c>
      <c r="AJ447" s="213">
        <f t="shared" si="224"/>
        <v>0</v>
      </c>
      <c r="AK447" s="213">
        <f t="shared" si="224"/>
        <v>0</v>
      </c>
      <c r="AL447" s="213">
        <f t="shared" si="224"/>
        <v>0</v>
      </c>
      <c r="AM447" s="213">
        <f t="shared" si="224"/>
        <v>0</v>
      </c>
      <c r="AN447" s="213">
        <f t="shared" si="224"/>
        <v>0</v>
      </c>
      <c r="AO447" s="213">
        <f t="shared" si="224"/>
        <v>0</v>
      </c>
      <c r="AP447" s="213">
        <f t="shared" si="224"/>
        <v>0</v>
      </c>
    </row>
    <row r="448" spans="1:42" x14ac:dyDescent="0.2">
      <c r="A448" s="16">
        <f>A447+1</f>
        <v>9</v>
      </c>
      <c r="C448" s="214">
        <f t="shared" ref="C448:AP448" si="225">C314</f>
        <v>0</v>
      </c>
      <c r="D448" s="213">
        <f t="shared" si="225"/>
        <v>0</v>
      </c>
      <c r="E448" s="213">
        <f t="shared" si="225"/>
        <v>0</v>
      </c>
      <c r="F448" s="213">
        <f t="shared" si="225"/>
        <v>0</v>
      </c>
      <c r="G448" s="213">
        <f t="shared" si="225"/>
        <v>0</v>
      </c>
      <c r="H448" s="213">
        <f t="shared" si="225"/>
        <v>0</v>
      </c>
      <c r="I448" s="213">
        <f t="shared" si="225"/>
        <v>0</v>
      </c>
      <c r="J448" s="213">
        <f t="shared" si="225"/>
        <v>0</v>
      </c>
      <c r="K448" s="213">
        <f t="shared" si="225"/>
        <v>0</v>
      </c>
      <c r="L448" s="213">
        <f t="shared" si="225"/>
        <v>0</v>
      </c>
      <c r="M448" s="213">
        <f t="shared" si="225"/>
        <v>0</v>
      </c>
      <c r="N448" s="213">
        <f t="shared" si="225"/>
        <v>0</v>
      </c>
      <c r="O448" s="213">
        <f t="shared" si="225"/>
        <v>0</v>
      </c>
      <c r="P448" s="213">
        <f t="shared" si="225"/>
        <v>0</v>
      </c>
      <c r="Q448" s="213">
        <f t="shared" si="225"/>
        <v>0</v>
      </c>
      <c r="R448" s="213">
        <f t="shared" si="225"/>
        <v>0</v>
      </c>
      <c r="S448" s="213">
        <f t="shared" si="225"/>
        <v>0</v>
      </c>
      <c r="T448" s="213">
        <f t="shared" si="225"/>
        <v>0</v>
      </c>
      <c r="U448" s="213">
        <f t="shared" si="225"/>
        <v>0</v>
      </c>
      <c r="V448" s="213">
        <f t="shared" si="225"/>
        <v>0</v>
      </c>
      <c r="W448" s="213">
        <f t="shared" si="225"/>
        <v>0</v>
      </c>
      <c r="X448" s="213">
        <f t="shared" si="225"/>
        <v>0</v>
      </c>
      <c r="Y448" s="213">
        <f t="shared" si="225"/>
        <v>0</v>
      </c>
      <c r="Z448" s="213">
        <f t="shared" si="225"/>
        <v>0</v>
      </c>
      <c r="AA448" s="213">
        <f t="shared" si="225"/>
        <v>0</v>
      </c>
      <c r="AB448" s="213">
        <f t="shared" si="225"/>
        <v>0</v>
      </c>
      <c r="AC448" s="213">
        <f t="shared" si="225"/>
        <v>0</v>
      </c>
      <c r="AD448" s="213">
        <f t="shared" si="225"/>
        <v>0</v>
      </c>
      <c r="AE448" s="213">
        <f t="shared" si="225"/>
        <v>0</v>
      </c>
      <c r="AF448" s="213">
        <f t="shared" si="225"/>
        <v>0</v>
      </c>
      <c r="AG448" s="213">
        <f t="shared" si="225"/>
        <v>0</v>
      </c>
      <c r="AH448" s="213">
        <f t="shared" si="225"/>
        <v>0</v>
      </c>
      <c r="AI448" s="213">
        <f t="shared" si="225"/>
        <v>0</v>
      </c>
      <c r="AJ448" s="213">
        <f t="shared" si="225"/>
        <v>0</v>
      </c>
      <c r="AK448" s="213">
        <f t="shared" si="225"/>
        <v>0</v>
      </c>
      <c r="AL448" s="213">
        <f t="shared" si="225"/>
        <v>0</v>
      </c>
      <c r="AM448" s="213">
        <f t="shared" si="225"/>
        <v>0</v>
      </c>
      <c r="AN448" s="213">
        <f t="shared" si="225"/>
        <v>0</v>
      </c>
      <c r="AO448" s="213">
        <f t="shared" si="225"/>
        <v>0</v>
      </c>
      <c r="AP448" s="213">
        <f t="shared" si="225"/>
        <v>0</v>
      </c>
    </row>
    <row r="449" spans="1:42" x14ac:dyDescent="0.2">
      <c r="A449" s="16">
        <f t="shared" ref="A449" si="226">A448+1</f>
        <v>10</v>
      </c>
      <c r="C449" s="214">
        <f t="shared" ref="C449:AP449" si="227">C315</f>
        <v>0</v>
      </c>
      <c r="D449" s="213">
        <f t="shared" si="227"/>
        <v>0</v>
      </c>
      <c r="E449" s="213">
        <f t="shared" si="227"/>
        <v>0</v>
      </c>
      <c r="F449" s="213">
        <f t="shared" si="227"/>
        <v>0</v>
      </c>
      <c r="G449" s="213">
        <f t="shared" si="227"/>
        <v>0</v>
      </c>
      <c r="H449" s="213">
        <f t="shared" si="227"/>
        <v>0</v>
      </c>
      <c r="I449" s="213">
        <f t="shared" si="227"/>
        <v>0</v>
      </c>
      <c r="J449" s="213">
        <f t="shared" si="227"/>
        <v>0</v>
      </c>
      <c r="K449" s="213">
        <f t="shared" si="227"/>
        <v>0</v>
      </c>
      <c r="L449" s="213">
        <f t="shared" si="227"/>
        <v>0</v>
      </c>
      <c r="M449" s="213">
        <f t="shared" si="227"/>
        <v>0</v>
      </c>
      <c r="N449" s="213">
        <f t="shared" si="227"/>
        <v>0</v>
      </c>
      <c r="O449" s="213">
        <f t="shared" si="227"/>
        <v>0</v>
      </c>
      <c r="P449" s="213">
        <f t="shared" si="227"/>
        <v>0</v>
      </c>
      <c r="Q449" s="213">
        <f t="shared" si="227"/>
        <v>0</v>
      </c>
      <c r="R449" s="213">
        <f t="shared" si="227"/>
        <v>0</v>
      </c>
      <c r="S449" s="213">
        <f t="shared" si="227"/>
        <v>0</v>
      </c>
      <c r="T449" s="213">
        <f t="shared" si="227"/>
        <v>0</v>
      </c>
      <c r="U449" s="213">
        <f t="shared" si="227"/>
        <v>0</v>
      </c>
      <c r="V449" s="213">
        <f t="shared" si="227"/>
        <v>0</v>
      </c>
      <c r="W449" s="213">
        <f t="shared" si="227"/>
        <v>0</v>
      </c>
      <c r="X449" s="213">
        <f t="shared" si="227"/>
        <v>0</v>
      </c>
      <c r="Y449" s="213">
        <f t="shared" si="227"/>
        <v>0</v>
      </c>
      <c r="Z449" s="213">
        <f t="shared" si="227"/>
        <v>0</v>
      </c>
      <c r="AA449" s="213">
        <f t="shared" si="227"/>
        <v>0</v>
      </c>
      <c r="AB449" s="213">
        <f t="shared" si="227"/>
        <v>0</v>
      </c>
      <c r="AC449" s="213">
        <f t="shared" si="227"/>
        <v>0</v>
      </c>
      <c r="AD449" s="213">
        <f t="shared" si="227"/>
        <v>0</v>
      </c>
      <c r="AE449" s="213">
        <f t="shared" si="227"/>
        <v>0</v>
      </c>
      <c r="AF449" s="213">
        <f t="shared" si="227"/>
        <v>0</v>
      </c>
      <c r="AG449" s="213">
        <f t="shared" si="227"/>
        <v>0</v>
      </c>
      <c r="AH449" s="213">
        <f t="shared" si="227"/>
        <v>0</v>
      </c>
      <c r="AI449" s="213">
        <f t="shared" si="227"/>
        <v>0</v>
      </c>
      <c r="AJ449" s="213">
        <f t="shared" si="227"/>
        <v>0</v>
      </c>
      <c r="AK449" s="213">
        <f t="shared" si="227"/>
        <v>0</v>
      </c>
      <c r="AL449" s="213">
        <f t="shared" si="227"/>
        <v>0</v>
      </c>
      <c r="AM449" s="213">
        <f t="shared" si="227"/>
        <v>0</v>
      </c>
      <c r="AN449" s="213">
        <f t="shared" si="227"/>
        <v>0</v>
      </c>
      <c r="AO449" s="213">
        <f t="shared" si="227"/>
        <v>0</v>
      </c>
      <c r="AP449" s="213">
        <f t="shared" si="227"/>
        <v>0</v>
      </c>
    </row>
    <row r="450" spans="1:42" x14ac:dyDescent="0.2">
      <c r="A450" s="32"/>
      <c r="C450" s="214"/>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80</v>
      </c>
      <c r="C451" s="214"/>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196">
        <f t="shared" ref="B452:B461" si="228">SUM(C452:AP452)</f>
        <v>0</v>
      </c>
      <c r="C452" s="214">
        <f t="shared" ref="C452:AP452" si="229">LOOKUP(C440,$B$409:$AP$409,$B$410:$AP$410)*$B629/100</f>
        <v>0</v>
      </c>
      <c r="D452" s="214">
        <f t="shared" si="229"/>
        <v>0</v>
      </c>
      <c r="E452" s="214">
        <f t="shared" si="229"/>
        <v>0</v>
      </c>
      <c r="F452" s="214">
        <f t="shared" si="229"/>
        <v>0</v>
      </c>
      <c r="G452" s="214">
        <f t="shared" si="229"/>
        <v>0</v>
      </c>
      <c r="H452" s="214">
        <f t="shared" si="229"/>
        <v>0</v>
      </c>
      <c r="I452" s="214">
        <f t="shared" si="229"/>
        <v>0</v>
      </c>
      <c r="J452" s="214">
        <f t="shared" si="229"/>
        <v>0</v>
      </c>
      <c r="K452" s="214">
        <f t="shared" si="229"/>
        <v>0</v>
      </c>
      <c r="L452" s="214">
        <f t="shared" si="229"/>
        <v>0</v>
      </c>
      <c r="M452" s="214">
        <f t="shared" si="229"/>
        <v>0</v>
      </c>
      <c r="N452" s="214">
        <f t="shared" si="229"/>
        <v>0</v>
      </c>
      <c r="O452" s="214">
        <f t="shared" si="229"/>
        <v>0</v>
      </c>
      <c r="P452" s="214">
        <f t="shared" si="229"/>
        <v>0</v>
      </c>
      <c r="Q452" s="214">
        <f t="shared" si="229"/>
        <v>0</v>
      </c>
      <c r="R452" s="214">
        <f t="shared" si="229"/>
        <v>0</v>
      </c>
      <c r="S452" s="214">
        <f t="shared" si="229"/>
        <v>0</v>
      </c>
      <c r="T452" s="214">
        <f t="shared" si="229"/>
        <v>0</v>
      </c>
      <c r="U452" s="214">
        <f t="shared" si="229"/>
        <v>0</v>
      </c>
      <c r="V452" s="214">
        <f t="shared" si="229"/>
        <v>0</v>
      </c>
      <c r="W452" s="214">
        <f t="shared" si="229"/>
        <v>0</v>
      </c>
      <c r="X452" s="214">
        <f t="shared" si="229"/>
        <v>0</v>
      </c>
      <c r="Y452" s="214">
        <f t="shared" si="229"/>
        <v>0</v>
      </c>
      <c r="Z452" s="214">
        <f t="shared" si="229"/>
        <v>0</v>
      </c>
      <c r="AA452" s="214">
        <f t="shared" si="229"/>
        <v>0</v>
      </c>
      <c r="AB452" s="214">
        <f t="shared" si="229"/>
        <v>0</v>
      </c>
      <c r="AC452" s="214">
        <f t="shared" si="229"/>
        <v>0</v>
      </c>
      <c r="AD452" s="214">
        <f t="shared" si="229"/>
        <v>0</v>
      </c>
      <c r="AE452" s="214">
        <f t="shared" si="229"/>
        <v>0</v>
      </c>
      <c r="AF452" s="214">
        <f t="shared" si="229"/>
        <v>0</v>
      </c>
      <c r="AG452" s="214">
        <f t="shared" si="229"/>
        <v>0</v>
      </c>
      <c r="AH452" s="214">
        <f t="shared" si="229"/>
        <v>0</v>
      </c>
      <c r="AI452" s="214">
        <f t="shared" si="229"/>
        <v>0</v>
      </c>
      <c r="AJ452" s="214">
        <f t="shared" si="229"/>
        <v>0</v>
      </c>
      <c r="AK452" s="214">
        <f t="shared" si="229"/>
        <v>0</v>
      </c>
      <c r="AL452" s="214">
        <f t="shared" si="229"/>
        <v>0</v>
      </c>
      <c r="AM452" s="214">
        <f t="shared" si="229"/>
        <v>0</v>
      </c>
      <c r="AN452" s="214">
        <f t="shared" si="229"/>
        <v>0</v>
      </c>
      <c r="AO452" s="214">
        <f t="shared" si="229"/>
        <v>0</v>
      </c>
      <c r="AP452" s="214">
        <f t="shared" si="229"/>
        <v>0</v>
      </c>
    </row>
    <row r="453" spans="1:42" x14ac:dyDescent="0.2">
      <c r="A453" s="16">
        <f>A452+1</f>
        <v>2</v>
      </c>
      <c r="B453" s="196">
        <f t="shared" si="228"/>
        <v>0</v>
      </c>
      <c r="C453" s="214">
        <f t="shared" ref="C453:AP453" si="230">LOOKUP(C441,$B$409:$AP$409,$B$410:$AP$410)*$B630/100</f>
        <v>0</v>
      </c>
      <c r="D453" s="214">
        <f t="shared" si="230"/>
        <v>0</v>
      </c>
      <c r="E453" s="214">
        <f t="shared" si="230"/>
        <v>0</v>
      </c>
      <c r="F453" s="214">
        <f t="shared" si="230"/>
        <v>0</v>
      </c>
      <c r="G453" s="214">
        <f t="shared" si="230"/>
        <v>0</v>
      </c>
      <c r="H453" s="214">
        <f t="shared" si="230"/>
        <v>0</v>
      </c>
      <c r="I453" s="214">
        <f t="shared" si="230"/>
        <v>0</v>
      </c>
      <c r="J453" s="214">
        <f t="shared" si="230"/>
        <v>0</v>
      </c>
      <c r="K453" s="214">
        <f t="shared" si="230"/>
        <v>0</v>
      </c>
      <c r="L453" s="214">
        <f t="shared" si="230"/>
        <v>0</v>
      </c>
      <c r="M453" s="214">
        <f t="shared" si="230"/>
        <v>0</v>
      </c>
      <c r="N453" s="214">
        <f t="shared" si="230"/>
        <v>0</v>
      </c>
      <c r="O453" s="214">
        <f t="shared" si="230"/>
        <v>0</v>
      </c>
      <c r="P453" s="214">
        <f t="shared" si="230"/>
        <v>0</v>
      </c>
      <c r="Q453" s="214">
        <f t="shared" si="230"/>
        <v>0</v>
      </c>
      <c r="R453" s="214">
        <f t="shared" si="230"/>
        <v>0</v>
      </c>
      <c r="S453" s="214">
        <f t="shared" si="230"/>
        <v>0</v>
      </c>
      <c r="T453" s="214">
        <f t="shared" si="230"/>
        <v>0</v>
      </c>
      <c r="U453" s="214">
        <f t="shared" si="230"/>
        <v>0</v>
      </c>
      <c r="V453" s="214">
        <f t="shared" si="230"/>
        <v>0</v>
      </c>
      <c r="W453" s="214">
        <f t="shared" si="230"/>
        <v>0</v>
      </c>
      <c r="X453" s="214">
        <f t="shared" si="230"/>
        <v>0</v>
      </c>
      <c r="Y453" s="214">
        <f t="shared" si="230"/>
        <v>0</v>
      </c>
      <c r="Z453" s="214">
        <f t="shared" si="230"/>
        <v>0</v>
      </c>
      <c r="AA453" s="214">
        <f t="shared" si="230"/>
        <v>0</v>
      </c>
      <c r="AB453" s="214">
        <f t="shared" si="230"/>
        <v>0</v>
      </c>
      <c r="AC453" s="214">
        <f t="shared" si="230"/>
        <v>0</v>
      </c>
      <c r="AD453" s="214">
        <f t="shared" si="230"/>
        <v>0</v>
      </c>
      <c r="AE453" s="214">
        <f t="shared" si="230"/>
        <v>0</v>
      </c>
      <c r="AF453" s="214">
        <f t="shared" si="230"/>
        <v>0</v>
      </c>
      <c r="AG453" s="214">
        <f t="shared" si="230"/>
        <v>0</v>
      </c>
      <c r="AH453" s="214">
        <f t="shared" si="230"/>
        <v>0</v>
      </c>
      <c r="AI453" s="214">
        <f t="shared" si="230"/>
        <v>0</v>
      </c>
      <c r="AJ453" s="214">
        <f t="shared" si="230"/>
        <v>0</v>
      </c>
      <c r="AK453" s="214">
        <f t="shared" si="230"/>
        <v>0</v>
      </c>
      <c r="AL453" s="214">
        <f t="shared" si="230"/>
        <v>0</v>
      </c>
      <c r="AM453" s="214">
        <f t="shared" si="230"/>
        <v>0</v>
      </c>
      <c r="AN453" s="214">
        <f t="shared" si="230"/>
        <v>0</v>
      </c>
      <c r="AO453" s="214">
        <f t="shared" si="230"/>
        <v>0</v>
      </c>
      <c r="AP453" s="214">
        <f t="shared" si="230"/>
        <v>0</v>
      </c>
    </row>
    <row r="454" spans="1:42" x14ac:dyDescent="0.2">
      <c r="A454" s="16">
        <f t="shared" ref="A454:A459" si="231">A453+1</f>
        <v>3</v>
      </c>
      <c r="B454" s="196">
        <f t="shared" si="228"/>
        <v>0</v>
      </c>
      <c r="C454" s="214">
        <f t="shared" ref="C454:AP454" si="232">LOOKUP(C442,$B$409:$AP$409,$B$410:$AP$410)*$B631/100</f>
        <v>0</v>
      </c>
      <c r="D454" s="214">
        <f t="shared" si="232"/>
        <v>0</v>
      </c>
      <c r="E454" s="214">
        <f t="shared" si="232"/>
        <v>0</v>
      </c>
      <c r="F454" s="214">
        <f t="shared" si="232"/>
        <v>0</v>
      </c>
      <c r="G454" s="214">
        <f t="shared" si="232"/>
        <v>0</v>
      </c>
      <c r="H454" s="214">
        <f t="shared" si="232"/>
        <v>0</v>
      </c>
      <c r="I454" s="214">
        <f t="shared" si="232"/>
        <v>0</v>
      </c>
      <c r="J454" s="214">
        <f t="shared" si="232"/>
        <v>0</v>
      </c>
      <c r="K454" s="214">
        <f t="shared" si="232"/>
        <v>0</v>
      </c>
      <c r="L454" s="214">
        <f t="shared" si="232"/>
        <v>0</v>
      </c>
      <c r="M454" s="214">
        <f t="shared" si="232"/>
        <v>0</v>
      </c>
      <c r="N454" s="214">
        <f t="shared" si="232"/>
        <v>0</v>
      </c>
      <c r="O454" s="214">
        <f t="shared" si="232"/>
        <v>0</v>
      </c>
      <c r="P454" s="214">
        <f t="shared" si="232"/>
        <v>0</v>
      </c>
      <c r="Q454" s="214">
        <f t="shared" si="232"/>
        <v>0</v>
      </c>
      <c r="R454" s="214">
        <f t="shared" si="232"/>
        <v>0</v>
      </c>
      <c r="S454" s="214">
        <f t="shared" si="232"/>
        <v>0</v>
      </c>
      <c r="T454" s="214">
        <f t="shared" si="232"/>
        <v>0</v>
      </c>
      <c r="U454" s="214">
        <f t="shared" si="232"/>
        <v>0</v>
      </c>
      <c r="V454" s="214">
        <f t="shared" si="232"/>
        <v>0</v>
      </c>
      <c r="W454" s="214">
        <f t="shared" si="232"/>
        <v>0</v>
      </c>
      <c r="X454" s="214">
        <f t="shared" si="232"/>
        <v>0</v>
      </c>
      <c r="Y454" s="214">
        <f t="shared" si="232"/>
        <v>0</v>
      </c>
      <c r="Z454" s="214">
        <f t="shared" si="232"/>
        <v>0</v>
      </c>
      <c r="AA454" s="214">
        <f t="shared" si="232"/>
        <v>0</v>
      </c>
      <c r="AB454" s="214">
        <f t="shared" si="232"/>
        <v>0</v>
      </c>
      <c r="AC454" s="214">
        <f t="shared" si="232"/>
        <v>0</v>
      </c>
      <c r="AD454" s="214">
        <f t="shared" si="232"/>
        <v>0</v>
      </c>
      <c r="AE454" s="214">
        <f t="shared" si="232"/>
        <v>0</v>
      </c>
      <c r="AF454" s="214">
        <f t="shared" si="232"/>
        <v>0</v>
      </c>
      <c r="AG454" s="214">
        <f t="shared" si="232"/>
        <v>0</v>
      </c>
      <c r="AH454" s="214">
        <f t="shared" si="232"/>
        <v>0</v>
      </c>
      <c r="AI454" s="214">
        <f t="shared" si="232"/>
        <v>0</v>
      </c>
      <c r="AJ454" s="214">
        <f t="shared" si="232"/>
        <v>0</v>
      </c>
      <c r="AK454" s="214">
        <f t="shared" si="232"/>
        <v>0</v>
      </c>
      <c r="AL454" s="214">
        <f t="shared" si="232"/>
        <v>0</v>
      </c>
      <c r="AM454" s="214">
        <f t="shared" si="232"/>
        <v>0</v>
      </c>
      <c r="AN454" s="214">
        <f t="shared" si="232"/>
        <v>0</v>
      </c>
      <c r="AO454" s="214">
        <f t="shared" si="232"/>
        <v>0</v>
      </c>
      <c r="AP454" s="214">
        <f t="shared" si="232"/>
        <v>0</v>
      </c>
    </row>
    <row r="455" spans="1:42" x14ac:dyDescent="0.2">
      <c r="A455" s="16">
        <f t="shared" si="231"/>
        <v>4</v>
      </c>
      <c r="B455" s="196">
        <f t="shared" si="228"/>
        <v>0</v>
      </c>
      <c r="C455" s="214">
        <f t="shared" ref="C455:AP455" si="233">LOOKUP(C443,$B$409:$AP$409,$B$410:$AP$410)*$B632/100</f>
        <v>0</v>
      </c>
      <c r="D455" s="214">
        <f t="shared" si="233"/>
        <v>0</v>
      </c>
      <c r="E455" s="214">
        <f t="shared" si="233"/>
        <v>0</v>
      </c>
      <c r="F455" s="214">
        <f t="shared" si="233"/>
        <v>0</v>
      </c>
      <c r="G455" s="214">
        <f t="shared" si="233"/>
        <v>0</v>
      </c>
      <c r="H455" s="214">
        <f t="shared" si="233"/>
        <v>0</v>
      </c>
      <c r="I455" s="214">
        <f t="shared" si="233"/>
        <v>0</v>
      </c>
      <c r="J455" s="214">
        <f t="shared" si="233"/>
        <v>0</v>
      </c>
      <c r="K455" s="214">
        <f t="shared" si="233"/>
        <v>0</v>
      </c>
      <c r="L455" s="214">
        <f t="shared" si="233"/>
        <v>0</v>
      </c>
      <c r="M455" s="214">
        <f t="shared" si="233"/>
        <v>0</v>
      </c>
      <c r="N455" s="214">
        <f t="shared" si="233"/>
        <v>0</v>
      </c>
      <c r="O455" s="214">
        <f t="shared" si="233"/>
        <v>0</v>
      </c>
      <c r="P455" s="214">
        <f t="shared" si="233"/>
        <v>0</v>
      </c>
      <c r="Q455" s="214">
        <f t="shared" si="233"/>
        <v>0</v>
      </c>
      <c r="R455" s="214">
        <f t="shared" si="233"/>
        <v>0</v>
      </c>
      <c r="S455" s="214">
        <f t="shared" si="233"/>
        <v>0</v>
      </c>
      <c r="T455" s="214">
        <f t="shared" si="233"/>
        <v>0</v>
      </c>
      <c r="U455" s="214">
        <f t="shared" si="233"/>
        <v>0</v>
      </c>
      <c r="V455" s="214">
        <f t="shared" si="233"/>
        <v>0</v>
      </c>
      <c r="W455" s="214">
        <f t="shared" si="233"/>
        <v>0</v>
      </c>
      <c r="X455" s="214">
        <f t="shared" si="233"/>
        <v>0</v>
      </c>
      <c r="Y455" s="214">
        <f t="shared" si="233"/>
        <v>0</v>
      </c>
      <c r="Z455" s="214">
        <f t="shared" si="233"/>
        <v>0</v>
      </c>
      <c r="AA455" s="214">
        <f t="shared" si="233"/>
        <v>0</v>
      </c>
      <c r="AB455" s="214">
        <f t="shared" si="233"/>
        <v>0</v>
      </c>
      <c r="AC455" s="214">
        <f t="shared" si="233"/>
        <v>0</v>
      </c>
      <c r="AD455" s="214">
        <f t="shared" si="233"/>
        <v>0</v>
      </c>
      <c r="AE455" s="214">
        <f t="shared" si="233"/>
        <v>0</v>
      </c>
      <c r="AF455" s="214">
        <f t="shared" si="233"/>
        <v>0</v>
      </c>
      <c r="AG455" s="214">
        <f t="shared" si="233"/>
        <v>0</v>
      </c>
      <c r="AH455" s="214">
        <f t="shared" si="233"/>
        <v>0</v>
      </c>
      <c r="AI455" s="214">
        <f t="shared" si="233"/>
        <v>0</v>
      </c>
      <c r="AJ455" s="214">
        <f t="shared" si="233"/>
        <v>0</v>
      </c>
      <c r="AK455" s="214">
        <f t="shared" si="233"/>
        <v>0</v>
      </c>
      <c r="AL455" s="214">
        <f t="shared" si="233"/>
        <v>0</v>
      </c>
      <c r="AM455" s="214">
        <f t="shared" si="233"/>
        <v>0</v>
      </c>
      <c r="AN455" s="214">
        <f t="shared" si="233"/>
        <v>0</v>
      </c>
      <c r="AO455" s="214">
        <f t="shared" si="233"/>
        <v>0</v>
      </c>
      <c r="AP455" s="214">
        <f t="shared" si="233"/>
        <v>0</v>
      </c>
    </row>
    <row r="456" spans="1:42" x14ac:dyDescent="0.2">
      <c r="A456" s="16">
        <f t="shared" si="231"/>
        <v>5</v>
      </c>
      <c r="B456" s="196">
        <f t="shared" si="228"/>
        <v>0</v>
      </c>
      <c r="C456" s="214">
        <f t="shared" ref="C456:AP456" si="234">LOOKUP(C444,$B$409:$AP$409,$B$410:$AP$410)*$B633/100</f>
        <v>0</v>
      </c>
      <c r="D456" s="214">
        <f t="shared" si="234"/>
        <v>0</v>
      </c>
      <c r="E456" s="214">
        <f t="shared" si="234"/>
        <v>0</v>
      </c>
      <c r="F456" s="214">
        <f t="shared" si="234"/>
        <v>0</v>
      </c>
      <c r="G456" s="214">
        <f t="shared" si="234"/>
        <v>0</v>
      </c>
      <c r="H456" s="214">
        <f t="shared" si="234"/>
        <v>0</v>
      </c>
      <c r="I456" s="214">
        <f t="shared" si="234"/>
        <v>0</v>
      </c>
      <c r="J456" s="214">
        <f t="shared" si="234"/>
        <v>0</v>
      </c>
      <c r="K456" s="214">
        <f t="shared" si="234"/>
        <v>0</v>
      </c>
      <c r="L456" s="214">
        <f t="shared" si="234"/>
        <v>0</v>
      </c>
      <c r="M456" s="214">
        <f t="shared" si="234"/>
        <v>0</v>
      </c>
      <c r="N456" s="214">
        <f t="shared" si="234"/>
        <v>0</v>
      </c>
      <c r="O456" s="214">
        <f t="shared" si="234"/>
        <v>0</v>
      </c>
      <c r="P456" s="214">
        <f t="shared" si="234"/>
        <v>0</v>
      </c>
      <c r="Q456" s="214">
        <f t="shared" si="234"/>
        <v>0</v>
      </c>
      <c r="R456" s="214">
        <f t="shared" si="234"/>
        <v>0</v>
      </c>
      <c r="S456" s="214">
        <f t="shared" si="234"/>
        <v>0</v>
      </c>
      <c r="T456" s="214">
        <f t="shared" si="234"/>
        <v>0</v>
      </c>
      <c r="U456" s="214">
        <f t="shared" si="234"/>
        <v>0</v>
      </c>
      <c r="V456" s="214">
        <f t="shared" si="234"/>
        <v>0</v>
      </c>
      <c r="W456" s="214">
        <f t="shared" si="234"/>
        <v>0</v>
      </c>
      <c r="X456" s="214">
        <f t="shared" si="234"/>
        <v>0</v>
      </c>
      <c r="Y456" s="214">
        <f t="shared" si="234"/>
        <v>0</v>
      </c>
      <c r="Z456" s="214">
        <f t="shared" si="234"/>
        <v>0</v>
      </c>
      <c r="AA456" s="214">
        <f t="shared" si="234"/>
        <v>0</v>
      </c>
      <c r="AB456" s="214">
        <f t="shared" si="234"/>
        <v>0</v>
      </c>
      <c r="AC456" s="214">
        <f t="shared" si="234"/>
        <v>0</v>
      </c>
      <c r="AD456" s="214">
        <f t="shared" si="234"/>
        <v>0</v>
      </c>
      <c r="AE456" s="214">
        <f t="shared" si="234"/>
        <v>0</v>
      </c>
      <c r="AF456" s="214">
        <f t="shared" si="234"/>
        <v>0</v>
      </c>
      <c r="AG456" s="214">
        <f t="shared" si="234"/>
        <v>0</v>
      </c>
      <c r="AH456" s="214">
        <f t="shared" si="234"/>
        <v>0</v>
      </c>
      <c r="AI456" s="214">
        <f t="shared" si="234"/>
        <v>0</v>
      </c>
      <c r="AJ456" s="214">
        <f t="shared" si="234"/>
        <v>0</v>
      </c>
      <c r="AK456" s="214">
        <f t="shared" si="234"/>
        <v>0</v>
      </c>
      <c r="AL456" s="214">
        <f t="shared" si="234"/>
        <v>0</v>
      </c>
      <c r="AM456" s="214">
        <f t="shared" si="234"/>
        <v>0</v>
      </c>
      <c r="AN456" s="214">
        <f t="shared" si="234"/>
        <v>0</v>
      </c>
      <c r="AO456" s="214">
        <f t="shared" si="234"/>
        <v>0</v>
      </c>
      <c r="AP456" s="214">
        <f t="shared" si="234"/>
        <v>0</v>
      </c>
    </row>
    <row r="457" spans="1:42" x14ac:dyDescent="0.2">
      <c r="A457" s="16">
        <f t="shared" si="231"/>
        <v>6</v>
      </c>
      <c r="B457" s="196">
        <f t="shared" si="228"/>
        <v>0</v>
      </c>
      <c r="C457" s="214">
        <f t="shared" ref="C457:AP457" si="235">LOOKUP(C445,$B$409:$AP$409,$B$410:$AP$410)*$B634/100</f>
        <v>0</v>
      </c>
      <c r="D457" s="214">
        <f t="shared" si="235"/>
        <v>0</v>
      </c>
      <c r="E457" s="214">
        <f t="shared" si="235"/>
        <v>0</v>
      </c>
      <c r="F457" s="214">
        <f t="shared" si="235"/>
        <v>0</v>
      </c>
      <c r="G457" s="214">
        <f t="shared" si="235"/>
        <v>0</v>
      </c>
      <c r="H457" s="214">
        <f t="shared" si="235"/>
        <v>0</v>
      </c>
      <c r="I457" s="214">
        <f t="shared" si="235"/>
        <v>0</v>
      </c>
      <c r="J457" s="214">
        <f t="shared" si="235"/>
        <v>0</v>
      </c>
      <c r="K457" s="214">
        <f t="shared" si="235"/>
        <v>0</v>
      </c>
      <c r="L457" s="214">
        <f t="shared" si="235"/>
        <v>0</v>
      </c>
      <c r="M457" s="214">
        <f t="shared" si="235"/>
        <v>0</v>
      </c>
      <c r="N457" s="214">
        <f t="shared" si="235"/>
        <v>0</v>
      </c>
      <c r="O457" s="214">
        <f t="shared" si="235"/>
        <v>0</v>
      </c>
      <c r="P457" s="214">
        <f t="shared" si="235"/>
        <v>0</v>
      </c>
      <c r="Q457" s="214">
        <f t="shared" si="235"/>
        <v>0</v>
      </c>
      <c r="R457" s="214">
        <f t="shared" si="235"/>
        <v>0</v>
      </c>
      <c r="S457" s="214">
        <f t="shared" si="235"/>
        <v>0</v>
      </c>
      <c r="T457" s="214">
        <f t="shared" si="235"/>
        <v>0</v>
      </c>
      <c r="U457" s="214">
        <f t="shared" si="235"/>
        <v>0</v>
      </c>
      <c r="V457" s="214">
        <f t="shared" si="235"/>
        <v>0</v>
      </c>
      <c r="W457" s="214">
        <f t="shared" si="235"/>
        <v>0</v>
      </c>
      <c r="X457" s="214">
        <f t="shared" si="235"/>
        <v>0</v>
      </c>
      <c r="Y457" s="214">
        <f t="shared" si="235"/>
        <v>0</v>
      </c>
      <c r="Z457" s="214">
        <f t="shared" si="235"/>
        <v>0</v>
      </c>
      <c r="AA457" s="214">
        <f t="shared" si="235"/>
        <v>0</v>
      </c>
      <c r="AB457" s="214">
        <f t="shared" si="235"/>
        <v>0</v>
      </c>
      <c r="AC457" s="214">
        <f t="shared" si="235"/>
        <v>0</v>
      </c>
      <c r="AD457" s="214">
        <f t="shared" si="235"/>
        <v>0</v>
      </c>
      <c r="AE457" s="214">
        <f t="shared" si="235"/>
        <v>0</v>
      </c>
      <c r="AF457" s="214">
        <f t="shared" si="235"/>
        <v>0</v>
      </c>
      <c r="AG457" s="214">
        <f t="shared" si="235"/>
        <v>0</v>
      </c>
      <c r="AH457" s="214">
        <f t="shared" si="235"/>
        <v>0</v>
      </c>
      <c r="AI457" s="214">
        <f t="shared" si="235"/>
        <v>0</v>
      </c>
      <c r="AJ457" s="214">
        <f t="shared" si="235"/>
        <v>0</v>
      </c>
      <c r="AK457" s="214">
        <f t="shared" si="235"/>
        <v>0</v>
      </c>
      <c r="AL457" s="214">
        <f t="shared" si="235"/>
        <v>0</v>
      </c>
      <c r="AM457" s="214">
        <f t="shared" si="235"/>
        <v>0</v>
      </c>
      <c r="AN457" s="214">
        <f t="shared" si="235"/>
        <v>0</v>
      </c>
      <c r="AO457" s="214">
        <f t="shared" si="235"/>
        <v>0</v>
      </c>
      <c r="AP457" s="214">
        <f t="shared" si="235"/>
        <v>0</v>
      </c>
    </row>
    <row r="458" spans="1:42" x14ac:dyDescent="0.2">
      <c r="A458" s="16">
        <f t="shared" si="231"/>
        <v>7</v>
      </c>
      <c r="B458" s="196">
        <f t="shared" si="228"/>
        <v>0</v>
      </c>
      <c r="C458" s="214">
        <f t="shared" ref="C458:AP458" si="236">LOOKUP(C446,$B$409:$AP$409,$B$410:$AP$410)*$B635/100</f>
        <v>0</v>
      </c>
      <c r="D458" s="214">
        <f t="shared" si="236"/>
        <v>0</v>
      </c>
      <c r="E458" s="214">
        <f t="shared" si="236"/>
        <v>0</v>
      </c>
      <c r="F458" s="214">
        <f t="shared" si="236"/>
        <v>0</v>
      </c>
      <c r="G458" s="214">
        <f t="shared" si="236"/>
        <v>0</v>
      </c>
      <c r="H458" s="214">
        <f t="shared" si="236"/>
        <v>0</v>
      </c>
      <c r="I458" s="214">
        <f t="shared" si="236"/>
        <v>0</v>
      </c>
      <c r="J458" s="214">
        <f t="shared" si="236"/>
        <v>0</v>
      </c>
      <c r="K458" s="214">
        <f t="shared" si="236"/>
        <v>0</v>
      </c>
      <c r="L458" s="214">
        <f t="shared" si="236"/>
        <v>0</v>
      </c>
      <c r="M458" s="214">
        <f t="shared" si="236"/>
        <v>0</v>
      </c>
      <c r="N458" s="214">
        <f t="shared" si="236"/>
        <v>0</v>
      </c>
      <c r="O458" s="214">
        <f t="shared" si="236"/>
        <v>0</v>
      </c>
      <c r="P458" s="214">
        <f t="shared" si="236"/>
        <v>0</v>
      </c>
      <c r="Q458" s="214">
        <f t="shared" si="236"/>
        <v>0</v>
      </c>
      <c r="R458" s="214">
        <f t="shared" si="236"/>
        <v>0</v>
      </c>
      <c r="S458" s="214">
        <f t="shared" si="236"/>
        <v>0</v>
      </c>
      <c r="T458" s="214">
        <f t="shared" si="236"/>
        <v>0</v>
      </c>
      <c r="U458" s="214">
        <f t="shared" si="236"/>
        <v>0</v>
      </c>
      <c r="V458" s="214">
        <f t="shared" si="236"/>
        <v>0</v>
      </c>
      <c r="W458" s="214">
        <f t="shared" si="236"/>
        <v>0</v>
      </c>
      <c r="X458" s="214">
        <f t="shared" si="236"/>
        <v>0</v>
      </c>
      <c r="Y458" s="214">
        <f t="shared" si="236"/>
        <v>0</v>
      </c>
      <c r="Z458" s="214">
        <f t="shared" si="236"/>
        <v>0</v>
      </c>
      <c r="AA458" s="214">
        <f t="shared" si="236"/>
        <v>0</v>
      </c>
      <c r="AB458" s="214">
        <f t="shared" si="236"/>
        <v>0</v>
      </c>
      <c r="AC458" s="214">
        <f t="shared" si="236"/>
        <v>0</v>
      </c>
      <c r="AD458" s="214">
        <f t="shared" si="236"/>
        <v>0</v>
      </c>
      <c r="AE458" s="214">
        <f t="shared" si="236"/>
        <v>0</v>
      </c>
      <c r="AF458" s="214">
        <f t="shared" si="236"/>
        <v>0</v>
      </c>
      <c r="AG458" s="214">
        <f t="shared" si="236"/>
        <v>0</v>
      </c>
      <c r="AH458" s="214">
        <f t="shared" si="236"/>
        <v>0</v>
      </c>
      <c r="AI458" s="214">
        <f t="shared" si="236"/>
        <v>0</v>
      </c>
      <c r="AJ458" s="214">
        <f t="shared" si="236"/>
        <v>0</v>
      </c>
      <c r="AK458" s="214">
        <f t="shared" si="236"/>
        <v>0</v>
      </c>
      <c r="AL458" s="214">
        <f t="shared" si="236"/>
        <v>0</v>
      </c>
      <c r="AM458" s="214">
        <f t="shared" si="236"/>
        <v>0</v>
      </c>
      <c r="AN458" s="214">
        <f t="shared" si="236"/>
        <v>0</v>
      </c>
      <c r="AO458" s="214">
        <f t="shared" si="236"/>
        <v>0</v>
      </c>
      <c r="AP458" s="214">
        <f t="shared" si="236"/>
        <v>0</v>
      </c>
    </row>
    <row r="459" spans="1:42" x14ac:dyDescent="0.2">
      <c r="A459" s="16">
        <f t="shared" si="231"/>
        <v>8</v>
      </c>
      <c r="B459" s="196">
        <f t="shared" si="228"/>
        <v>0</v>
      </c>
      <c r="C459" s="214">
        <f t="shared" ref="C459:AP459" si="237">LOOKUP(C447,$B$409:$AP$409,$B$410:$AP$410)*$B636/100</f>
        <v>0</v>
      </c>
      <c r="D459" s="214">
        <f t="shared" si="237"/>
        <v>0</v>
      </c>
      <c r="E459" s="214">
        <f t="shared" si="237"/>
        <v>0</v>
      </c>
      <c r="F459" s="214">
        <f t="shared" si="237"/>
        <v>0</v>
      </c>
      <c r="G459" s="214">
        <f t="shared" si="237"/>
        <v>0</v>
      </c>
      <c r="H459" s="214">
        <f t="shared" si="237"/>
        <v>0</v>
      </c>
      <c r="I459" s="214">
        <f t="shared" si="237"/>
        <v>0</v>
      </c>
      <c r="J459" s="214">
        <f t="shared" si="237"/>
        <v>0</v>
      </c>
      <c r="K459" s="214">
        <f t="shared" si="237"/>
        <v>0</v>
      </c>
      <c r="L459" s="214">
        <f t="shared" si="237"/>
        <v>0</v>
      </c>
      <c r="M459" s="214">
        <f t="shared" si="237"/>
        <v>0</v>
      </c>
      <c r="N459" s="214">
        <f t="shared" si="237"/>
        <v>0</v>
      </c>
      <c r="O459" s="214">
        <f t="shared" si="237"/>
        <v>0</v>
      </c>
      <c r="P459" s="214">
        <f t="shared" si="237"/>
        <v>0</v>
      </c>
      <c r="Q459" s="214">
        <f t="shared" si="237"/>
        <v>0</v>
      </c>
      <c r="R459" s="214">
        <f t="shared" si="237"/>
        <v>0</v>
      </c>
      <c r="S459" s="214">
        <f t="shared" si="237"/>
        <v>0</v>
      </c>
      <c r="T459" s="214">
        <f t="shared" si="237"/>
        <v>0</v>
      </c>
      <c r="U459" s="214">
        <f t="shared" si="237"/>
        <v>0</v>
      </c>
      <c r="V459" s="214">
        <f t="shared" si="237"/>
        <v>0</v>
      </c>
      <c r="W459" s="214">
        <f t="shared" si="237"/>
        <v>0</v>
      </c>
      <c r="X459" s="214">
        <f t="shared" si="237"/>
        <v>0</v>
      </c>
      <c r="Y459" s="214">
        <f t="shared" si="237"/>
        <v>0</v>
      </c>
      <c r="Z459" s="214">
        <f t="shared" si="237"/>
        <v>0</v>
      </c>
      <c r="AA459" s="214">
        <f t="shared" si="237"/>
        <v>0</v>
      </c>
      <c r="AB459" s="214">
        <f t="shared" si="237"/>
        <v>0</v>
      </c>
      <c r="AC459" s="214">
        <f t="shared" si="237"/>
        <v>0</v>
      </c>
      <c r="AD459" s="214">
        <f t="shared" si="237"/>
        <v>0</v>
      </c>
      <c r="AE459" s="214">
        <f t="shared" si="237"/>
        <v>0</v>
      </c>
      <c r="AF459" s="214">
        <f t="shared" si="237"/>
        <v>0</v>
      </c>
      <c r="AG459" s="214">
        <f t="shared" si="237"/>
        <v>0</v>
      </c>
      <c r="AH459" s="214">
        <f t="shared" si="237"/>
        <v>0</v>
      </c>
      <c r="AI459" s="214">
        <f t="shared" si="237"/>
        <v>0</v>
      </c>
      <c r="AJ459" s="214">
        <f t="shared" si="237"/>
        <v>0</v>
      </c>
      <c r="AK459" s="214">
        <f t="shared" si="237"/>
        <v>0</v>
      </c>
      <c r="AL459" s="214">
        <f t="shared" si="237"/>
        <v>0</v>
      </c>
      <c r="AM459" s="214">
        <f t="shared" si="237"/>
        <v>0</v>
      </c>
      <c r="AN459" s="214">
        <f t="shared" si="237"/>
        <v>0</v>
      </c>
      <c r="AO459" s="214">
        <f t="shared" si="237"/>
        <v>0</v>
      </c>
      <c r="AP459" s="214">
        <f t="shared" si="237"/>
        <v>0</v>
      </c>
    </row>
    <row r="460" spans="1:42" x14ac:dyDescent="0.2">
      <c r="A460" s="16">
        <f>A459+1</f>
        <v>9</v>
      </c>
      <c r="B460" s="196">
        <f t="shared" si="228"/>
        <v>0</v>
      </c>
      <c r="C460" s="214">
        <f t="shared" ref="C460:AP460" si="238">LOOKUP(C448,$B$409:$AP$409,$B$410:$AP$410)*$B637/100</f>
        <v>0</v>
      </c>
      <c r="D460" s="214">
        <f t="shared" si="238"/>
        <v>0</v>
      </c>
      <c r="E460" s="214">
        <f t="shared" si="238"/>
        <v>0</v>
      </c>
      <c r="F460" s="214">
        <f t="shared" si="238"/>
        <v>0</v>
      </c>
      <c r="G460" s="214">
        <f t="shared" si="238"/>
        <v>0</v>
      </c>
      <c r="H460" s="214">
        <f t="shared" si="238"/>
        <v>0</v>
      </c>
      <c r="I460" s="214">
        <f t="shared" si="238"/>
        <v>0</v>
      </c>
      <c r="J460" s="214">
        <f t="shared" si="238"/>
        <v>0</v>
      </c>
      <c r="K460" s="214">
        <f t="shared" si="238"/>
        <v>0</v>
      </c>
      <c r="L460" s="214">
        <f t="shared" si="238"/>
        <v>0</v>
      </c>
      <c r="M460" s="214">
        <f t="shared" si="238"/>
        <v>0</v>
      </c>
      <c r="N460" s="214">
        <f t="shared" si="238"/>
        <v>0</v>
      </c>
      <c r="O460" s="214">
        <f t="shared" si="238"/>
        <v>0</v>
      </c>
      <c r="P460" s="214">
        <f t="shared" si="238"/>
        <v>0</v>
      </c>
      <c r="Q460" s="214">
        <f t="shared" si="238"/>
        <v>0</v>
      </c>
      <c r="R460" s="214">
        <f t="shared" si="238"/>
        <v>0</v>
      </c>
      <c r="S460" s="214">
        <f t="shared" si="238"/>
        <v>0</v>
      </c>
      <c r="T460" s="214">
        <f t="shared" si="238"/>
        <v>0</v>
      </c>
      <c r="U460" s="214">
        <f t="shared" si="238"/>
        <v>0</v>
      </c>
      <c r="V460" s="214">
        <f t="shared" si="238"/>
        <v>0</v>
      </c>
      <c r="W460" s="214">
        <f t="shared" si="238"/>
        <v>0</v>
      </c>
      <c r="X460" s="214">
        <f t="shared" si="238"/>
        <v>0</v>
      </c>
      <c r="Y460" s="214">
        <f t="shared" si="238"/>
        <v>0</v>
      </c>
      <c r="Z460" s="214">
        <f t="shared" si="238"/>
        <v>0</v>
      </c>
      <c r="AA460" s="214">
        <f t="shared" si="238"/>
        <v>0</v>
      </c>
      <c r="AB460" s="214">
        <f t="shared" si="238"/>
        <v>0</v>
      </c>
      <c r="AC460" s="214">
        <f t="shared" si="238"/>
        <v>0</v>
      </c>
      <c r="AD460" s="214">
        <f t="shared" si="238"/>
        <v>0</v>
      </c>
      <c r="AE460" s="214">
        <f t="shared" si="238"/>
        <v>0</v>
      </c>
      <c r="AF460" s="214">
        <f t="shared" si="238"/>
        <v>0</v>
      </c>
      <c r="AG460" s="214">
        <f t="shared" si="238"/>
        <v>0</v>
      </c>
      <c r="AH460" s="214">
        <f t="shared" si="238"/>
        <v>0</v>
      </c>
      <c r="AI460" s="214">
        <f t="shared" si="238"/>
        <v>0</v>
      </c>
      <c r="AJ460" s="214">
        <f t="shared" si="238"/>
        <v>0</v>
      </c>
      <c r="AK460" s="214">
        <f t="shared" si="238"/>
        <v>0</v>
      </c>
      <c r="AL460" s="214">
        <f t="shared" si="238"/>
        <v>0</v>
      </c>
      <c r="AM460" s="214">
        <f t="shared" si="238"/>
        <v>0</v>
      </c>
      <c r="AN460" s="214">
        <f t="shared" si="238"/>
        <v>0</v>
      </c>
      <c r="AO460" s="214">
        <f t="shared" si="238"/>
        <v>0</v>
      </c>
      <c r="AP460" s="214">
        <f t="shared" si="238"/>
        <v>0</v>
      </c>
    </row>
    <row r="461" spans="1:42" x14ac:dyDescent="0.2">
      <c r="A461" s="16">
        <f t="shared" ref="A461" si="239">A460+1</f>
        <v>10</v>
      </c>
      <c r="B461" s="196">
        <f t="shared" si="228"/>
        <v>0</v>
      </c>
      <c r="C461" s="214">
        <f t="shared" ref="C461:AP461" si="240">LOOKUP(C449,$B$409:$AP$409,$B$410:$AP$410)*$B638/100</f>
        <v>0</v>
      </c>
      <c r="D461" s="214">
        <f t="shared" si="240"/>
        <v>0</v>
      </c>
      <c r="E461" s="214">
        <f t="shared" si="240"/>
        <v>0</v>
      </c>
      <c r="F461" s="214">
        <f t="shared" si="240"/>
        <v>0</v>
      </c>
      <c r="G461" s="214">
        <f t="shared" si="240"/>
        <v>0</v>
      </c>
      <c r="H461" s="214">
        <f t="shared" si="240"/>
        <v>0</v>
      </c>
      <c r="I461" s="214">
        <f t="shared" si="240"/>
        <v>0</v>
      </c>
      <c r="J461" s="214">
        <f t="shared" si="240"/>
        <v>0</v>
      </c>
      <c r="K461" s="214">
        <f t="shared" si="240"/>
        <v>0</v>
      </c>
      <c r="L461" s="214">
        <f t="shared" si="240"/>
        <v>0</v>
      </c>
      <c r="M461" s="214">
        <f t="shared" si="240"/>
        <v>0</v>
      </c>
      <c r="N461" s="214">
        <f t="shared" si="240"/>
        <v>0</v>
      </c>
      <c r="O461" s="214">
        <f t="shared" si="240"/>
        <v>0</v>
      </c>
      <c r="P461" s="214">
        <f t="shared" si="240"/>
        <v>0</v>
      </c>
      <c r="Q461" s="214">
        <f t="shared" si="240"/>
        <v>0</v>
      </c>
      <c r="R461" s="214">
        <f t="shared" si="240"/>
        <v>0</v>
      </c>
      <c r="S461" s="214">
        <f t="shared" si="240"/>
        <v>0</v>
      </c>
      <c r="T461" s="214">
        <f t="shared" si="240"/>
        <v>0</v>
      </c>
      <c r="U461" s="214">
        <f t="shared" si="240"/>
        <v>0</v>
      </c>
      <c r="V461" s="214">
        <f t="shared" si="240"/>
        <v>0</v>
      </c>
      <c r="W461" s="214">
        <f t="shared" si="240"/>
        <v>0</v>
      </c>
      <c r="X461" s="214">
        <f t="shared" si="240"/>
        <v>0</v>
      </c>
      <c r="Y461" s="214">
        <f t="shared" si="240"/>
        <v>0</v>
      </c>
      <c r="Z461" s="214">
        <f t="shared" si="240"/>
        <v>0</v>
      </c>
      <c r="AA461" s="214">
        <f t="shared" si="240"/>
        <v>0</v>
      </c>
      <c r="AB461" s="214">
        <f t="shared" si="240"/>
        <v>0</v>
      </c>
      <c r="AC461" s="214">
        <f t="shared" si="240"/>
        <v>0</v>
      </c>
      <c r="AD461" s="214">
        <f t="shared" si="240"/>
        <v>0</v>
      </c>
      <c r="AE461" s="214">
        <f t="shared" si="240"/>
        <v>0</v>
      </c>
      <c r="AF461" s="214">
        <f t="shared" si="240"/>
        <v>0</v>
      </c>
      <c r="AG461" s="214">
        <f t="shared" si="240"/>
        <v>0</v>
      </c>
      <c r="AH461" s="214">
        <f t="shared" si="240"/>
        <v>0</v>
      </c>
      <c r="AI461" s="214">
        <f t="shared" si="240"/>
        <v>0</v>
      </c>
      <c r="AJ461" s="214">
        <f t="shared" si="240"/>
        <v>0</v>
      </c>
      <c r="AK461" s="214">
        <f t="shared" si="240"/>
        <v>0</v>
      </c>
      <c r="AL461" s="214">
        <f t="shared" si="240"/>
        <v>0</v>
      </c>
      <c r="AM461" s="214">
        <f t="shared" si="240"/>
        <v>0</v>
      </c>
      <c r="AN461" s="214">
        <f t="shared" si="240"/>
        <v>0</v>
      </c>
      <c r="AO461" s="214">
        <f t="shared" si="240"/>
        <v>0</v>
      </c>
      <c r="AP461" s="214">
        <f t="shared" si="240"/>
        <v>0</v>
      </c>
    </row>
    <row r="462" spans="1:42" s="16" customFormat="1" x14ac:dyDescent="0.2">
      <c r="A462" s="39" t="s">
        <v>13</v>
      </c>
      <c r="B462" s="19"/>
      <c r="C462" s="214">
        <f>SUM(C452:C461)</f>
        <v>0</v>
      </c>
      <c r="D462" s="214">
        <f t="shared" ref="D462:AP462" si="241">SUM(D452:D461)</f>
        <v>0</v>
      </c>
      <c r="E462" s="214">
        <f t="shared" si="241"/>
        <v>0</v>
      </c>
      <c r="F462" s="214">
        <f t="shared" si="241"/>
        <v>0</v>
      </c>
      <c r="G462" s="214">
        <f t="shared" si="241"/>
        <v>0</v>
      </c>
      <c r="H462" s="214">
        <f t="shared" si="241"/>
        <v>0</v>
      </c>
      <c r="I462" s="214">
        <f t="shared" si="241"/>
        <v>0</v>
      </c>
      <c r="J462" s="214">
        <f t="shared" si="241"/>
        <v>0</v>
      </c>
      <c r="K462" s="214">
        <f t="shared" si="241"/>
        <v>0</v>
      </c>
      <c r="L462" s="214">
        <f t="shared" si="241"/>
        <v>0</v>
      </c>
      <c r="M462" s="214">
        <f t="shared" si="241"/>
        <v>0</v>
      </c>
      <c r="N462" s="214">
        <f t="shared" si="241"/>
        <v>0</v>
      </c>
      <c r="O462" s="214">
        <f t="shared" si="241"/>
        <v>0</v>
      </c>
      <c r="P462" s="214">
        <f t="shared" si="241"/>
        <v>0</v>
      </c>
      <c r="Q462" s="214">
        <f t="shared" si="241"/>
        <v>0</v>
      </c>
      <c r="R462" s="214">
        <f t="shared" si="241"/>
        <v>0</v>
      </c>
      <c r="S462" s="214">
        <f t="shared" si="241"/>
        <v>0</v>
      </c>
      <c r="T462" s="214">
        <f t="shared" si="241"/>
        <v>0</v>
      </c>
      <c r="U462" s="214">
        <f t="shared" si="241"/>
        <v>0</v>
      </c>
      <c r="V462" s="214">
        <f t="shared" si="241"/>
        <v>0</v>
      </c>
      <c r="W462" s="214">
        <f t="shared" si="241"/>
        <v>0</v>
      </c>
      <c r="X462" s="214">
        <f t="shared" si="241"/>
        <v>0</v>
      </c>
      <c r="Y462" s="214">
        <f t="shared" si="241"/>
        <v>0</v>
      </c>
      <c r="Z462" s="214">
        <f t="shared" si="241"/>
        <v>0</v>
      </c>
      <c r="AA462" s="214">
        <f t="shared" si="241"/>
        <v>0</v>
      </c>
      <c r="AB462" s="214">
        <f t="shared" si="241"/>
        <v>0</v>
      </c>
      <c r="AC462" s="214">
        <f t="shared" si="241"/>
        <v>0</v>
      </c>
      <c r="AD462" s="214">
        <f t="shared" si="241"/>
        <v>0</v>
      </c>
      <c r="AE462" s="214">
        <f t="shared" si="241"/>
        <v>0</v>
      </c>
      <c r="AF462" s="214">
        <f t="shared" si="241"/>
        <v>0</v>
      </c>
      <c r="AG462" s="214">
        <f t="shared" si="241"/>
        <v>0</v>
      </c>
      <c r="AH462" s="214">
        <f t="shared" si="241"/>
        <v>0</v>
      </c>
      <c r="AI462" s="214">
        <f t="shared" si="241"/>
        <v>0</v>
      </c>
      <c r="AJ462" s="214">
        <f t="shared" si="241"/>
        <v>0</v>
      </c>
      <c r="AK462" s="214">
        <f t="shared" si="241"/>
        <v>0</v>
      </c>
      <c r="AL462" s="214">
        <f t="shared" si="241"/>
        <v>0</v>
      </c>
      <c r="AM462" s="214">
        <f t="shared" si="241"/>
        <v>0</v>
      </c>
      <c r="AN462" s="214">
        <f t="shared" si="241"/>
        <v>0</v>
      </c>
      <c r="AO462" s="214">
        <f t="shared" si="241"/>
        <v>0</v>
      </c>
      <c r="AP462" s="214">
        <f t="shared" si="241"/>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94</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76</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4">
        <v>1</v>
      </c>
      <c r="C466" s="213">
        <f t="shared" ref="C466:AP466" si="242">C332</f>
        <v>0</v>
      </c>
      <c r="D466" s="213">
        <f t="shared" si="242"/>
        <v>0</v>
      </c>
      <c r="E466" s="213">
        <f t="shared" si="242"/>
        <v>0</v>
      </c>
      <c r="F466" s="213">
        <f t="shared" si="242"/>
        <v>0</v>
      </c>
      <c r="G466" s="213">
        <f t="shared" si="242"/>
        <v>0</v>
      </c>
      <c r="H466" s="213">
        <f t="shared" si="242"/>
        <v>0</v>
      </c>
      <c r="I466" s="213">
        <f t="shared" si="242"/>
        <v>0</v>
      </c>
      <c r="J466" s="213">
        <f t="shared" si="242"/>
        <v>0</v>
      </c>
      <c r="K466" s="213">
        <f t="shared" si="242"/>
        <v>0</v>
      </c>
      <c r="L466" s="213">
        <f t="shared" si="242"/>
        <v>0</v>
      </c>
      <c r="M466" s="213">
        <f t="shared" si="242"/>
        <v>0</v>
      </c>
      <c r="N466" s="213">
        <f t="shared" si="242"/>
        <v>0</v>
      </c>
      <c r="O466" s="213">
        <f t="shared" si="242"/>
        <v>0</v>
      </c>
      <c r="P466" s="213">
        <f t="shared" si="242"/>
        <v>0</v>
      </c>
      <c r="Q466" s="213">
        <f t="shared" si="242"/>
        <v>0</v>
      </c>
      <c r="R466" s="213">
        <f t="shared" si="242"/>
        <v>0</v>
      </c>
      <c r="S466" s="213">
        <f t="shared" si="242"/>
        <v>0</v>
      </c>
      <c r="T466" s="213">
        <f t="shared" si="242"/>
        <v>0</v>
      </c>
      <c r="U466" s="213">
        <f t="shared" si="242"/>
        <v>0</v>
      </c>
      <c r="V466" s="213">
        <f t="shared" si="242"/>
        <v>0</v>
      </c>
      <c r="W466" s="213">
        <f t="shared" si="242"/>
        <v>0</v>
      </c>
      <c r="X466" s="213">
        <f t="shared" si="242"/>
        <v>0</v>
      </c>
      <c r="Y466" s="213">
        <f t="shared" si="242"/>
        <v>0</v>
      </c>
      <c r="Z466" s="213">
        <f t="shared" si="242"/>
        <v>0</v>
      </c>
      <c r="AA466" s="213">
        <f t="shared" si="242"/>
        <v>0</v>
      </c>
      <c r="AB466" s="213">
        <f t="shared" si="242"/>
        <v>0</v>
      </c>
      <c r="AC466" s="213">
        <f t="shared" si="242"/>
        <v>0</v>
      </c>
      <c r="AD466" s="213">
        <f t="shared" si="242"/>
        <v>0</v>
      </c>
      <c r="AE466" s="213">
        <f t="shared" si="242"/>
        <v>0</v>
      </c>
      <c r="AF466" s="213">
        <f t="shared" si="242"/>
        <v>0</v>
      </c>
      <c r="AG466" s="213">
        <f t="shared" si="242"/>
        <v>0</v>
      </c>
      <c r="AH466" s="213">
        <f t="shared" si="242"/>
        <v>0</v>
      </c>
      <c r="AI466" s="213">
        <f t="shared" si="242"/>
        <v>0</v>
      </c>
      <c r="AJ466" s="213">
        <f t="shared" si="242"/>
        <v>0</v>
      </c>
      <c r="AK466" s="213">
        <f t="shared" si="242"/>
        <v>0</v>
      </c>
      <c r="AL466" s="213">
        <f t="shared" si="242"/>
        <v>0</v>
      </c>
      <c r="AM466" s="213">
        <f t="shared" si="242"/>
        <v>0</v>
      </c>
      <c r="AN466" s="213">
        <f t="shared" si="242"/>
        <v>0</v>
      </c>
      <c r="AO466" s="213">
        <f t="shared" si="242"/>
        <v>0</v>
      </c>
      <c r="AP466" s="213">
        <f t="shared" si="242"/>
        <v>0</v>
      </c>
    </row>
    <row r="467" spans="1:42" x14ac:dyDescent="0.2">
      <c r="A467" s="4">
        <f>A466+1</f>
        <v>2</v>
      </c>
      <c r="C467" s="213">
        <f t="shared" ref="C467:AP467" si="243">C333</f>
        <v>0</v>
      </c>
      <c r="D467" s="213">
        <f t="shared" si="243"/>
        <v>0</v>
      </c>
      <c r="E467" s="213">
        <f t="shared" si="243"/>
        <v>0</v>
      </c>
      <c r="F467" s="213">
        <f t="shared" si="243"/>
        <v>0</v>
      </c>
      <c r="G467" s="213">
        <f t="shared" si="243"/>
        <v>0</v>
      </c>
      <c r="H467" s="213">
        <f t="shared" si="243"/>
        <v>0</v>
      </c>
      <c r="I467" s="213">
        <f t="shared" si="243"/>
        <v>0</v>
      </c>
      <c r="J467" s="213">
        <f t="shared" si="243"/>
        <v>0</v>
      </c>
      <c r="K467" s="213">
        <f t="shared" si="243"/>
        <v>0</v>
      </c>
      <c r="L467" s="213">
        <f t="shared" si="243"/>
        <v>0</v>
      </c>
      <c r="M467" s="213">
        <f t="shared" si="243"/>
        <v>0</v>
      </c>
      <c r="N467" s="213">
        <f t="shared" si="243"/>
        <v>0</v>
      </c>
      <c r="O467" s="213">
        <f t="shared" si="243"/>
        <v>0</v>
      </c>
      <c r="P467" s="213">
        <f t="shared" si="243"/>
        <v>0</v>
      </c>
      <c r="Q467" s="213">
        <f t="shared" si="243"/>
        <v>0</v>
      </c>
      <c r="R467" s="213">
        <f t="shared" si="243"/>
        <v>0</v>
      </c>
      <c r="S467" s="213">
        <f t="shared" si="243"/>
        <v>0</v>
      </c>
      <c r="T467" s="213">
        <f t="shared" si="243"/>
        <v>0</v>
      </c>
      <c r="U467" s="213">
        <f t="shared" si="243"/>
        <v>0</v>
      </c>
      <c r="V467" s="213">
        <f t="shared" si="243"/>
        <v>0</v>
      </c>
      <c r="W467" s="213">
        <f t="shared" si="243"/>
        <v>0</v>
      </c>
      <c r="X467" s="213">
        <f t="shared" si="243"/>
        <v>0</v>
      </c>
      <c r="Y467" s="213">
        <f t="shared" si="243"/>
        <v>0</v>
      </c>
      <c r="Z467" s="213">
        <f t="shared" si="243"/>
        <v>0</v>
      </c>
      <c r="AA467" s="213">
        <f t="shared" si="243"/>
        <v>0</v>
      </c>
      <c r="AB467" s="213">
        <f t="shared" si="243"/>
        <v>0</v>
      </c>
      <c r="AC467" s="213">
        <f t="shared" si="243"/>
        <v>0</v>
      </c>
      <c r="AD467" s="213">
        <f t="shared" si="243"/>
        <v>0</v>
      </c>
      <c r="AE467" s="213">
        <f t="shared" si="243"/>
        <v>0</v>
      </c>
      <c r="AF467" s="213">
        <f t="shared" si="243"/>
        <v>0</v>
      </c>
      <c r="AG467" s="213">
        <f t="shared" si="243"/>
        <v>0</v>
      </c>
      <c r="AH467" s="213">
        <f t="shared" si="243"/>
        <v>0</v>
      </c>
      <c r="AI467" s="213">
        <f t="shared" si="243"/>
        <v>0</v>
      </c>
      <c r="AJ467" s="213">
        <f t="shared" si="243"/>
        <v>0</v>
      </c>
      <c r="AK467" s="213">
        <f t="shared" si="243"/>
        <v>0</v>
      </c>
      <c r="AL467" s="213">
        <f t="shared" si="243"/>
        <v>0</v>
      </c>
      <c r="AM467" s="213">
        <f t="shared" si="243"/>
        <v>0</v>
      </c>
      <c r="AN467" s="213">
        <f t="shared" si="243"/>
        <v>0</v>
      </c>
      <c r="AO467" s="213">
        <f t="shared" si="243"/>
        <v>0</v>
      </c>
      <c r="AP467" s="213">
        <f t="shared" si="243"/>
        <v>0</v>
      </c>
    </row>
    <row r="468" spans="1:42" x14ac:dyDescent="0.2">
      <c r="A468" s="4">
        <f t="shared" ref="A468:A473" si="244">A467+1</f>
        <v>3</v>
      </c>
      <c r="C468" s="213">
        <f t="shared" ref="C468:AP468" si="245">C334</f>
        <v>0</v>
      </c>
      <c r="D468" s="213">
        <f t="shared" si="245"/>
        <v>0</v>
      </c>
      <c r="E468" s="213">
        <f t="shared" si="245"/>
        <v>0</v>
      </c>
      <c r="F468" s="213">
        <f t="shared" si="245"/>
        <v>0</v>
      </c>
      <c r="G468" s="213">
        <f t="shared" si="245"/>
        <v>0</v>
      </c>
      <c r="H468" s="213">
        <f t="shared" si="245"/>
        <v>0</v>
      </c>
      <c r="I468" s="213">
        <f t="shared" si="245"/>
        <v>0</v>
      </c>
      <c r="J468" s="213">
        <f t="shared" si="245"/>
        <v>0</v>
      </c>
      <c r="K468" s="213">
        <f t="shared" si="245"/>
        <v>0</v>
      </c>
      <c r="L468" s="213">
        <f t="shared" si="245"/>
        <v>0</v>
      </c>
      <c r="M468" s="213">
        <f t="shared" si="245"/>
        <v>0</v>
      </c>
      <c r="N468" s="213">
        <f t="shared" si="245"/>
        <v>0</v>
      </c>
      <c r="O468" s="213">
        <f t="shared" si="245"/>
        <v>0</v>
      </c>
      <c r="P468" s="213">
        <f t="shared" si="245"/>
        <v>0</v>
      </c>
      <c r="Q468" s="213">
        <f t="shared" si="245"/>
        <v>0</v>
      </c>
      <c r="R468" s="213">
        <f t="shared" si="245"/>
        <v>0</v>
      </c>
      <c r="S468" s="213">
        <f t="shared" si="245"/>
        <v>0</v>
      </c>
      <c r="T468" s="213">
        <f t="shared" si="245"/>
        <v>0</v>
      </c>
      <c r="U468" s="213">
        <f t="shared" si="245"/>
        <v>0</v>
      </c>
      <c r="V468" s="213">
        <f t="shared" si="245"/>
        <v>0</v>
      </c>
      <c r="W468" s="213">
        <f t="shared" si="245"/>
        <v>0</v>
      </c>
      <c r="X468" s="213">
        <f t="shared" si="245"/>
        <v>0</v>
      </c>
      <c r="Y468" s="213">
        <f t="shared" si="245"/>
        <v>0</v>
      </c>
      <c r="Z468" s="213">
        <f t="shared" si="245"/>
        <v>0</v>
      </c>
      <c r="AA468" s="213">
        <f t="shared" si="245"/>
        <v>0</v>
      </c>
      <c r="AB468" s="213">
        <f t="shared" si="245"/>
        <v>0</v>
      </c>
      <c r="AC468" s="213">
        <f t="shared" si="245"/>
        <v>0</v>
      </c>
      <c r="AD468" s="213">
        <f t="shared" si="245"/>
        <v>0</v>
      </c>
      <c r="AE468" s="213">
        <f t="shared" si="245"/>
        <v>0</v>
      </c>
      <c r="AF468" s="213">
        <f t="shared" si="245"/>
        <v>0</v>
      </c>
      <c r="AG468" s="213">
        <f t="shared" si="245"/>
        <v>0</v>
      </c>
      <c r="AH468" s="213">
        <f t="shared" si="245"/>
        <v>0</v>
      </c>
      <c r="AI468" s="213">
        <f t="shared" si="245"/>
        <v>0</v>
      </c>
      <c r="AJ468" s="213">
        <f t="shared" si="245"/>
        <v>0</v>
      </c>
      <c r="AK468" s="213">
        <f t="shared" si="245"/>
        <v>0</v>
      </c>
      <c r="AL468" s="213">
        <f t="shared" si="245"/>
        <v>0</v>
      </c>
      <c r="AM468" s="213">
        <f t="shared" si="245"/>
        <v>0</v>
      </c>
      <c r="AN468" s="213">
        <f t="shared" si="245"/>
        <v>0</v>
      </c>
      <c r="AO468" s="213">
        <f t="shared" si="245"/>
        <v>0</v>
      </c>
      <c r="AP468" s="213">
        <f t="shared" si="245"/>
        <v>0</v>
      </c>
    </row>
    <row r="469" spans="1:42" x14ac:dyDescent="0.2">
      <c r="A469" s="4">
        <f t="shared" si="244"/>
        <v>4</v>
      </c>
      <c r="C469" s="213">
        <f t="shared" ref="C469:AP469" si="246">C335</f>
        <v>0</v>
      </c>
      <c r="D469" s="213">
        <f t="shared" si="246"/>
        <v>0</v>
      </c>
      <c r="E469" s="213">
        <f t="shared" si="246"/>
        <v>0</v>
      </c>
      <c r="F469" s="213">
        <f t="shared" si="246"/>
        <v>0</v>
      </c>
      <c r="G469" s="213">
        <f t="shared" si="246"/>
        <v>0</v>
      </c>
      <c r="H469" s="213">
        <f t="shared" si="246"/>
        <v>0</v>
      </c>
      <c r="I469" s="213">
        <f t="shared" si="246"/>
        <v>0</v>
      </c>
      <c r="J469" s="213">
        <f t="shared" si="246"/>
        <v>0</v>
      </c>
      <c r="K469" s="213">
        <f t="shared" si="246"/>
        <v>0</v>
      </c>
      <c r="L469" s="213">
        <f t="shared" si="246"/>
        <v>0</v>
      </c>
      <c r="M469" s="213">
        <f t="shared" si="246"/>
        <v>0</v>
      </c>
      <c r="N469" s="213">
        <f t="shared" si="246"/>
        <v>0</v>
      </c>
      <c r="O469" s="213">
        <f t="shared" si="246"/>
        <v>0</v>
      </c>
      <c r="P469" s="213">
        <f t="shared" si="246"/>
        <v>0</v>
      </c>
      <c r="Q469" s="213">
        <f t="shared" si="246"/>
        <v>0</v>
      </c>
      <c r="R469" s="213">
        <f t="shared" si="246"/>
        <v>0</v>
      </c>
      <c r="S469" s="213">
        <f t="shared" si="246"/>
        <v>0</v>
      </c>
      <c r="T469" s="213">
        <f t="shared" si="246"/>
        <v>0</v>
      </c>
      <c r="U469" s="213">
        <f t="shared" si="246"/>
        <v>0</v>
      </c>
      <c r="V469" s="213">
        <f t="shared" si="246"/>
        <v>0</v>
      </c>
      <c r="W469" s="213">
        <f t="shared" si="246"/>
        <v>0</v>
      </c>
      <c r="X469" s="213">
        <f t="shared" si="246"/>
        <v>0</v>
      </c>
      <c r="Y469" s="213">
        <f t="shared" si="246"/>
        <v>0</v>
      </c>
      <c r="Z469" s="213">
        <f t="shared" si="246"/>
        <v>0</v>
      </c>
      <c r="AA469" s="213">
        <f t="shared" si="246"/>
        <v>0</v>
      </c>
      <c r="AB469" s="213">
        <f t="shared" si="246"/>
        <v>0</v>
      </c>
      <c r="AC469" s="213">
        <f t="shared" si="246"/>
        <v>0</v>
      </c>
      <c r="AD469" s="213">
        <f t="shared" si="246"/>
        <v>0</v>
      </c>
      <c r="AE469" s="213">
        <f t="shared" si="246"/>
        <v>0</v>
      </c>
      <c r="AF469" s="213">
        <f t="shared" si="246"/>
        <v>0</v>
      </c>
      <c r="AG469" s="213">
        <f t="shared" si="246"/>
        <v>0</v>
      </c>
      <c r="AH469" s="213">
        <f t="shared" si="246"/>
        <v>0</v>
      </c>
      <c r="AI469" s="213">
        <f t="shared" si="246"/>
        <v>0</v>
      </c>
      <c r="AJ469" s="213">
        <f t="shared" si="246"/>
        <v>0</v>
      </c>
      <c r="AK469" s="213">
        <f t="shared" si="246"/>
        <v>0</v>
      </c>
      <c r="AL469" s="213">
        <f t="shared" si="246"/>
        <v>0</v>
      </c>
      <c r="AM469" s="213">
        <f t="shared" si="246"/>
        <v>0</v>
      </c>
      <c r="AN469" s="213">
        <f t="shared" si="246"/>
        <v>0</v>
      </c>
      <c r="AO469" s="213">
        <f t="shared" si="246"/>
        <v>0</v>
      </c>
      <c r="AP469" s="213">
        <f t="shared" si="246"/>
        <v>0</v>
      </c>
    </row>
    <row r="470" spans="1:42" x14ac:dyDescent="0.2">
      <c r="A470" s="4">
        <f t="shared" si="244"/>
        <v>5</v>
      </c>
      <c r="C470" s="213">
        <f t="shared" ref="C470:AP470" si="247">C336</f>
        <v>0</v>
      </c>
      <c r="D470" s="213">
        <f t="shared" si="247"/>
        <v>0</v>
      </c>
      <c r="E470" s="213">
        <f t="shared" si="247"/>
        <v>0</v>
      </c>
      <c r="F470" s="213">
        <f t="shared" si="247"/>
        <v>0</v>
      </c>
      <c r="G470" s="213">
        <f t="shared" si="247"/>
        <v>0</v>
      </c>
      <c r="H470" s="213">
        <f t="shared" si="247"/>
        <v>0</v>
      </c>
      <c r="I470" s="213">
        <f t="shared" si="247"/>
        <v>0</v>
      </c>
      <c r="J470" s="213">
        <f t="shared" si="247"/>
        <v>0</v>
      </c>
      <c r="K470" s="213">
        <f t="shared" si="247"/>
        <v>0</v>
      </c>
      <c r="L470" s="213">
        <f t="shared" si="247"/>
        <v>0</v>
      </c>
      <c r="M470" s="213">
        <f t="shared" si="247"/>
        <v>0</v>
      </c>
      <c r="N470" s="213">
        <f t="shared" si="247"/>
        <v>0</v>
      </c>
      <c r="O470" s="213">
        <f t="shared" si="247"/>
        <v>0</v>
      </c>
      <c r="P470" s="213">
        <f t="shared" si="247"/>
        <v>0</v>
      </c>
      <c r="Q470" s="213">
        <f t="shared" si="247"/>
        <v>0</v>
      </c>
      <c r="R470" s="213">
        <f t="shared" si="247"/>
        <v>0</v>
      </c>
      <c r="S470" s="213">
        <f t="shared" si="247"/>
        <v>0</v>
      </c>
      <c r="T470" s="213">
        <f t="shared" si="247"/>
        <v>0</v>
      </c>
      <c r="U470" s="213">
        <f t="shared" si="247"/>
        <v>0</v>
      </c>
      <c r="V470" s="213">
        <f t="shared" si="247"/>
        <v>0</v>
      </c>
      <c r="W470" s="213">
        <f t="shared" si="247"/>
        <v>0</v>
      </c>
      <c r="X470" s="213">
        <f t="shared" si="247"/>
        <v>0</v>
      </c>
      <c r="Y470" s="213">
        <f t="shared" si="247"/>
        <v>0</v>
      </c>
      <c r="Z470" s="213">
        <f t="shared" si="247"/>
        <v>0</v>
      </c>
      <c r="AA470" s="213">
        <f t="shared" si="247"/>
        <v>0</v>
      </c>
      <c r="AB470" s="213">
        <f t="shared" si="247"/>
        <v>0</v>
      </c>
      <c r="AC470" s="213">
        <f t="shared" si="247"/>
        <v>0</v>
      </c>
      <c r="AD470" s="213">
        <f t="shared" si="247"/>
        <v>0</v>
      </c>
      <c r="AE470" s="213">
        <f t="shared" si="247"/>
        <v>0</v>
      </c>
      <c r="AF470" s="213">
        <f t="shared" si="247"/>
        <v>0</v>
      </c>
      <c r="AG470" s="213">
        <f t="shared" si="247"/>
        <v>0</v>
      </c>
      <c r="AH470" s="213">
        <f t="shared" si="247"/>
        <v>0</v>
      </c>
      <c r="AI470" s="213">
        <f t="shared" si="247"/>
        <v>0</v>
      </c>
      <c r="AJ470" s="213">
        <f t="shared" si="247"/>
        <v>0</v>
      </c>
      <c r="AK470" s="213">
        <f t="shared" si="247"/>
        <v>0</v>
      </c>
      <c r="AL470" s="213">
        <f t="shared" si="247"/>
        <v>0</v>
      </c>
      <c r="AM470" s="213">
        <f t="shared" si="247"/>
        <v>0</v>
      </c>
      <c r="AN470" s="213">
        <f t="shared" si="247"/>
        <v>0</v>
      </c>
      <c r="AO470" s="213">
        <f t="shared" si="247"/>
        <v>0</v>
      </c>
      <c r="AP470" s="213">
        <f t="shared" si="247"/>
        <v>0</v>
      </c>
    </row>
    <row r="471" spans="1:42" x14ac:dyDescent="0.2">
      <c r="A471" s="4">
        <f t="shared" si="244"/>
        <v>6</v>
      </c>
      <c r="C471" s="213">
        <f t="shared" ref="C471:AP471" si="248">C337</f>
        <v>0</v>
      </c>
      <c r="D471" s="213">
        <f t="shared" si="248"/>
        <v>0</v>
      </c>
      <c r="E471" s="213">
        <f t="shared" si="248"/>
        <v>0</v>
      </c>
      <c r="F471" s="213">
        <f t="shared" si="248"/>
        <v>0</v>
      </c>
      <c r="G471" s="213">
        <f t="shared" si="248"/>
        <v>0</v>
      </c>
      <c r="H471" s="213">
        <f t="shared" si="248"/>
        <v>0</v>
      </c>
      <c r="I471" s="213">
        <f t="shared" si="248"/>
        <v>0</v>
      </c>
      <c r="J471" s="213">
        <f t="shared" si="248"/>
        <v>0</v>
      </c>
      <c r="K471" s="213">
        <f t="shared" si="248"/>
        <v>0</v>
      </c>
      <c r="L471" s="213">
        <f t="shared" si="248"/>
        <v>0</v>
      </c>
      <c r="M471" s="213">
        <f t="shared" si="248"/>
        <v>0</v>
      </c>
      <c r="N471" s="213">
        <f t="shared" si="248"/>
        <v>0</v>
      </c>
      <c r="O471" s="213">
        <f t="shared" si="248"/>
        <v>0</v>
      </c>
      <c r="P471" s="213">
        <f t="shared" si="248"/>
        <v>0</v>
      </c>
      <c r="Q471" s="213">
        <f t="shared" si="248"/>
        <v>0</v>
      </c>
      <c r="R471" s="213">
        <f t="shared" si="248"/>
        <v>0</v>
      </c>
      <c r="S471" s="213">
        <f t="shared" si="248"/>
        <v>0</v>
      </c>
      <c r="T471" s="213">
        <f t="shared" si="248"/>
        <v>0</v>
      </c>
      <c r="U471" s="213">
        <f t="shared" si="248"/>
        <v>0</v>
      </c>
      <c r="V471" s="213">
        <f t="shared" si="248"/>
        <v>0</v>
      </c>
      <c r="W471" s="213">
        <f t="shared" si="248"/>
        <v>0</v>
      </c>
      <c r="X471" s="213">
        <f t="shared" si="248"/>
        <v>0</v>
      </c>
      <c r="Y471" s="213">
        <f t="shared" si="248"/>
        <v>0</v>
      </c>
      <c r="Z471" s="213">
        <f t="shared" si="248"/>
        <v>0</v>
      </c>
      <c r="AA471" s="213">
        <f t="shared" si="248"/>
        <v>0</v>
      </c>
      <c r="AB471" s="213">
        <f t="shared" si="248"/>
        <v>0</v>
      </c>
      <c r="AC471" s="213">
        <f t="shared" si="248"/>
        <v>0</v>
      </c>
      <c r="AD471" s="213">
        <f t="shared" si="248"/>
        <v>0</v>
      </c>
      <c r="AE471" s="213">
        <f t="shared" si="248"/>
        <v>0</v>
      </c>
      <c r="AF471" s="213">
        <f t="shared" si="248"/>
        <v>0</v>
      </c>
      <c r="AG471" s="213">
        <f t="shared" si="248"/>
        <v>0</v>
      </c>
      <c r="AH471" s="213">
        <f t="shared" si="248"/>
        <v>0</v>
      </c>
      <c r="AI471" s="213">
        <f t="shared" si="248"/>
        <v>0</v>
      </c>
      <c r="AJ471" s="213">
        <f t="shared" si="248"/>
        <v>0</v>
      </c>
      <c r="AK471" s="213">
        <f t="shared" si="248"/>
        <v>0</v>
      </c>
      <c r="AL471" s="213">
        <f t="shared" si="248"/>
        <v>0</v>
      </c>
      <c r="AM471" s="213">
        <f t="shared" si="248"/>
        <v>0</v>
      </c>
      <c r="AN471" s="213">
        <f t="shared" si="248"/>
        <v>0</v>
      </c>
      <c r="AO471" s="213">
        <f t="shared" si="248"/>
        <v>0</v>
      </c>
      <c r="AP471" s="213">
        <f t="shared" si="248"/>
        <v>0</v>
      </c>
    </row>
    <row r="472" spans="1:42" x14ac:dyDescent="0.2">
      <c r="A472" s="4">
        <f t="shared" si="244"/>
        <v>7</v>
      </c>
      <c r="C472" s="213">
        <f t="shared" ref="C472:AP472" si="249">C338</f>
        <v>0</v>
      </c>
      <c r="D472" s="213">
        <f t="shared" si="249"/>
        <v>0</v>
      </c>
      <c r="E472" s="213">
        <f t="shared" si="249"/>
        <v>0</v>
      </c>
      <c r="F472" s="213">
        <f t="shared" si="249"/>
        <v>0</v>
      </c>
      <c r="G472" s="213">
        <f t="shared" si="249"/>
        <v>0</v>
      </c>
      <c r="H472" s="213">
        <f t="shared" si="249"/>
        <v>0</v>
      </c>
      <c r="I472" s="213">
        <f t="shared" si="249"/>
        <v>0</v>
      </c>
      <c r="J472" s="213">
        <f t="shared" si="249"/>
        <v>0</v>
      </c>
      <c r="K472" s="213">
        <f t="shared" si="249"/>
        <v>0</v>
      </c>
      <c r="L472" s="213">
        <f t="shared" si="249"/>
        <v>0</v>
      </c>
      <c r="M472" s="213">
        <f t="shared" si="249"/>
        <v>0</v>
      </c>
      <c r="N472" s="213">
        <f t="shared" si="249"/>
        <v>0</v>
      </c>
      <c r="O472" s="213">
        <f t="shared" si="249"/>
        <v>0</v>
      </c>
      <c r="P472" s="213">
        <f t="shared" si="249"/>
        <v>0</v>
      </c>
      <c r="Q472" s="213">
        <f t="shared" si="249"/>
        <v>0</v>
      </c>
      <c r="R472" s="213">
        <f t="shared" si="249"/>
        <v>0</v>
      </c>
      <c r="S472" s="213">
        <f t="shared" si="249"/>
        <v>0</v>
      </c>
      <c r="T472" s="213">
        <f t="shared" si="249"/>
        <v>0</v>
      </c>
      <c r="U472" s="213">
        <f t="shared" si="249"/>
        <v>0</v>
      </c>
      <c r="V472" s="213">
        <f t="shared" si="249"/>
        <v>0</v>
      </c>
      <c r="W472" s="213">
        <f t="shared" si="249"/>
        <v>0</v>
      </c>
      <c r="X472" s="213">
        <f t="shared" si="249"/>
        <v>0</v>
      </c>
      <c r="Y472" s="213">
        <f t="shared" si="249"/>
        <v>0</v>
      </c>
      <c r="Z472" s="213">
        <f t="shared" si="249"/>
        <v>0</v>
      </c>
      <c r="AA472" s="213">
        <f t="shared" si="249"/>
        <v>0</v>
      </c>
      <c r="AB472" s="213">
        <f t="shared" si="249"/>
        <v>0</v>
      </c>
      <c r="AC472" s="213">
        <f t="shared" si="249"/>
        <v>0</v>
      </c>
      <c r="AD472" s="213">
        <f t="shared" si="249"/>
        <v>0</v>
      </c>
      <c r="AE472" s="213">
        <f t="shared" si="249"/>
        <v>0</v>
      </c>
      <c r="AF472" s="213">
        <f t="shared" si="249"/>
        <v>0</v>
      </c>
      <c r="AG472" s="213">
        <f t="shared" si="249"/>
        <v>0</v>
      </c>
      <c r="AH472" s="213">
        <f t="shared" si="249"/>
        <v>0</v>
      </c>
      <c r="AI472" s="213">
        <f t="shared" si="249"/>
        <v>0</v>
      </c>
      <c r="AJ472" s="213">
        <f t="shared" si="249"/>
        <v>0</v>
      </c>
      <c r="AK472" s="213">
        <f t="shared" si="249"/>
        <v>0</v>
      </c>
      <c r="AL472" s="213">
        <f t="shared" si="249"/>
        <v>0</v>
      </c>
      <c r="AM472" s="213">
        <f t="shared" si="249"/>
        <v>0</v>
      </c>
      <c r="AN472" s="213">
        <f t="shared" si="249"/>
        <v>0</v>
      </c>
      <c r="AO472" s="213">
        <f t="shared" si="249"/>
        <v>0</v>
      </c>
      <c r="AP472" s="213">
        <f t="shared" si="249"/>
        <v>0</v>
      </c>
    </row>
    <row r="473" spans="1:42" x14ac:dyDescent="0.2">
      <c r="A473" s="4">
        <f t="shared" si="244"/>
        <v>8</v>
      </c>
      <c r="C473" s="213">
        <f t="shared" ref="C473:AP473" si="250">C339</f>
        <v>0</v>
      </c>
      <c r="D473" s="213">
        <f t="shared" si="250"/>
        <v>0</v>
      </c>
      <c r="E473" s="213">
        <f t="shared" si="250"/>
        <v>0</v>
      </c>
      <c r="F473" s="213">
        <f t="shared" si="250"/>
        <v>0</v>
      </c>
      <c r="G473" s="213">
        <f t="shared" si="250"/>
        <v>0</v>
      </c>
      <c r="H473" s="213">
        <f t="shared" si="250"/>
        <v>0</v>
      </c>
      <c r="I473" s="213">
        <f t="shared" si="250"/>
        <v>0</v>
      </c>
      <c r="J473" s="213">
        <f t="shared" si="250"/>
        <v>0</v>
      </c>
      <c r="K473" s="213">
        <f t="shared" si="250"/>
        <v>0</v>
      </c>
      <c r="L473" s="213">
        <f t="shared" si="250"/>
        <v>0</v>
      </c>
      <c r="M473" s="213">
        <f t="shared" si="250"/>
        <v>0</v>
      </c>
      <c r="N473" s="213">
        <f t="shared" si="250"/>
        <v>0</v>
      </c>
      <c r="O473" s="213">
        <f t="shared" si="250"/>
        <v>0</v>
      </c>
      <c r="P473" s="213">
        <f t="shared" si="250"/>
        <v>0</v>
      </c>
      <c r="Q473" s="213">
        <f t="shared" si="250"/>
        <v>0</v>
      </c>
      <c r="R473" s="213">
        <f t="shared" si="250"/>
        <v>0</v>
      </c>
      <c r="S473" s="213">
        <f t="shared" si="250"/>
        <v>0</v>
      </c>
      <c r="T473" s="213">
        <f t="shared" si="250"/>
        <v>0</v>
      </c>
      <c r="U473" s="213">
        <f t="shared" si="250"/>
        <v>0</v>
      </c>
      <c r="V473" s="213">
        <f t="shared" si="250"/>
        <v>0</v>
      </c>
      <c r="W473" s="213">
        <f t="shared" si="250"/>
        <v>0</v>
      </c>
      <c r="X473" s="213">
        <f t="shared" si="250"/>
        <v>0</v>
      </c>
      <c r="Y473" s="213">
        <f t="shared" si="250"/>
        <v>0</v>
      </c>
      <c r="Z473" s="213">
        <f t="shared" si="250"/>
        <v>0</v>
      </c>
      <c r="AA473" s="213">
        <f t="shared" si="250"/>
        <v>0</v>
      </c>
      <c r="AB473" s="213">
        <f t="shared" si="250"/>
        <v>0</v>
      </c>
      <c r="AC473" s="213">
        <f t="shared" si="250"/>
        <v>0</v>
      </c>
      <c r="AD473" s="213">
        <f t="shared" si="250"/>
        <v>0</v>
      </c>
      <c r="AE473" s="213">
        <f t="shared" si="250"/>
        <v>0</v>
      </c>
      <c r="AF473" s="213">
        <f t="shared" si="250"/>
        <v>0</v>
      </c>
      <c r="AG473" s="213">
        <f t="shared" si="250"/>
        <v>0</v>
      </c>
      <c r="AH473" s="213">
        <f t="shared" si="250"/>
        <v>0</v>
      </c>
      <c r="AI473" s="213">
        <f t="shared" si="250"/>
        <v>0</v>
      </c>
      <c r="AJ473" s="213">
        <f t="shared" si="250"/>
        <v>0</v>
      </c>
      <c r="AK473" s="213">
        <f t="shared" si="250"/>
        <v>0</v>
      </c>
      <c r="AL473" s="213">
        <f t="shared" si="250"/>
        <v>0</v>
      </c>
      <c r="AM473" s="213">
        <f t="shared" si="250"/>
        <v>0</v>
      </c>
      <c r="AN473" s="213">
        <f t="shared" si="250"/>
        <v>0</v>
      </c>
      <c r="AO473" s="213">
        <f t="shared" si="250"/>
        <v>0</v>
      </c>
      <c r="AP473" s="213">
        <f t="shared" si="250"/>
        <v>0</v>
      </c>
    </row>
    <row r="474" spans="1:42" x14ac:dyDescent="0.2">
      <c r="A474" s="4">
        <f>A473+1</f>
        <v>9</v>
      </c>
      <c r="C474" s="213">
        <f t="shared" ref="C474:AP474" si="251">C340</f>
        <v>0</v>
      </c>
      <c r="D474" s="213">
        <f t="shared" si="251"/>
        <v>0</v>
      </c>
      <c r="E474" s="213">
        <f t="shared" si="251"/>
        <v>0</v>
      </c>
      <c r="F474" s="213">
        <f t="shared" si="251"/>
        <v>0</v>
      </c>
      <c r="G474" s="213">
        <f t="shared" si="251"/>
        <v>0</v>
      </c>
      <c r="H474" s="213">
        <f t="shared" si="251"/>
        <v>0</v>
      </c>
      <c r="I474" s="213">
        <f t="shared" si="251"/>
        <v>0</v>
      </c>
      <c r="J474" s="213">
        <f t="shared" si="251"/>
        <v>0</v>
      </c>
      <c r="K474" s="213">
        <f t="shared" si="251"/>
        <v>0</v>
      </c>
      <c r="L474" s="213">
        <f t="shared" si="251"/>
        <v>0</v>
      </c>
      <c r="M474" s="213">
        <f t="shared" si="251"/>
        <v>0</v>
      </c>
      <c r="N474" s="213">
        <f t="shared" si="251"/>
        <v>0</v>
      </c>
      <c r="O474" s="213">
        <f t="shared" si="251"/>
        <v>0</v>
      </c>
      <c r="P474" s="213">
        <f t="shared" si="251"/>
        <v>0</v>
      </c>
      <c r="Q474" s="213">
        <f t="shared" si="251"/>
        <v>0</v>
      </c>
      <c r="R474" s="213">
        <f t="shared" si="251"/>
        <v>0</v>
      </c>
      <c r="S474" s="213">
        <f t="shared" si="251"/>
        <v>0</v>
      </c>
      <c r="T474" s="213">
        <f t="shared" si="251"/>
        <v>0</v>
      </c>
      <c r="U474" s="213">
        <f t="shared" si="251"/>
        <v>0</v>
      </c>
      <c r="V474" s="213">
        <f t="shared" si="251"/>
        <v>0</v>
      </c>
      <c r="W474" s="213">
        <f t="shared" si="251"/>
        <v>0</v>
      </c>
      <c r="X474" s="213">
        <f t="shared" si="251"/>
        <v>0</v>
      </c>
      <c r="Y474" s="213">
        <f t="shared" si="251"/>
        <v>0</v>
      </c>
      <c r="Z474" s="213">
        <f t="shared" si="251"/>
        <v>0</v>
      </c>
      <c r="AA474" s="213">
        <f t="shared" si="251"/>
        <v>0</v>
      </c>
      <c r="AB474" s="213">
        <f t="shared" si="251"/>
        <v>0</v>
      </c>
      <c r="AC474" s="213">
        <f t="shared" si="251"/>
        <v>0</v>
      </c>
      <c r="AD474" s="213">
        <f t="shared" si="251"/>
        <v>0</v>
      </c>
      <c r="AE474" s="213">
        <f t="shared" si="251"/>
        <v>0</v>
      </c>
      <c r="AF474" s="213">
        <f t="shared" si="251"/>
        <v>0</v>
      </c>
      <c r="AG474" s="213">
        <f t="shared" si="251"/>
        <v>0</v>
      </c>
      <c r="AH474" s="213">
        <f t="shared" si="251"/>
        <v>0</v>
      </c>
      <c r="AI474" s="213">
        <f t="shared" si="251"/>
        <v>0</v>
      </c>
      <c r="AJ474" s="213">
        <f t="shared" si="251"/>
        <v>0</v>
      </c>
      <c r="AK474" s="213">
        <f t="shared" si="251"/>
        <v>0</v>
      </c>
      <c r="AL474" s="213">
        <f t="shared" si="251"/>
        <v>0</v>
      </c>
      <c r="AM474" s="213">
        <f t="shared" si="251"/>
        <v>0</v>
      </c>
      <c r="AN474" s="213">
        <f t="shared" si="251"/>
        <v>0</v>
      </c>
      <c r="AO474" s="213">
        <f t="shared" si="251"/>
        <v>0</v>
      </c>
      <c r="AP474" s="213">
        <f t="shared" si="251"/>
        <v>0</v>
      </c>
    </row>
    <row r="475" spans="1:42" x14ac:dyDescent="0.2">
      <c r="A475" s="4">
        <f t="shared" ref="A475" si="252">A474+1</f>
        <v>10</v>
      </c>
      <c r="C475" s="213">
        <f t="shared" ref="C475:AP475" si="253">C341</f>
        <v>0</v>
      </c>
      <c r="D475" s="213">
        <f t="shared" si="253"/>
        <v>0</v>
      </c>
      <c r="E475" s="213">
        <f t="shared" si="253"/>
        <v>0</v>
      </c>
      <c r="F475" s="213">
        <f t="shared" si="253"/>
        <v>0</v>
      </c>
      <c r="G475" s="213">
        <f t="shared" si="253"/>
        <v>0</v>
      </c>
      <c r="H475" s="213">
        <f t="shared" si="253"/>
        <v>0</v>
      </c>
      <c r="I475" s="213">
        <f t="shared" si="253"/>
        <v>0</v>
      </c>
      <c r="J475" s="213">
        <f t="shared" si="253"/>
        <v>0</v>
      </c>
      <c r="K475" s="213">
        <f t="shared" si="253"/>
        <v>0</v>
      </c>
      <c r="L475" s="213">
        <f t="shared" si="253"/>
        <v>0</v>
      </c>
      <c r="M475" s="213">
        <f t="shared" si="253"/>
        <v>0</v>
      </c>
      <c r="N475" s="213">
        <f t="shared" si="253"/>
        <v>0</v>
      </c>
      <c r="O475" s="213">
        <f t="shared" si="253"/>
        <v>0</v>
      </c>
      <c r="P475" s="213">
        <f t="shared" si="253"/>
        <v>0</v>
      </c>
      <c r="Q475" s="213">
        <f t="shared" si="253"/>
        <v>0</v>
      </c>
      <c r="R475" s="213">
        <f t="shared" si="253"/>
        <v>0</v>
      </c>
      <c r="S475" s="213">
        <f t="shared" si="253"/>
        <v>0</v>
      </c>
      <c r="T475" s="213">
        <f t="shared" si="253"/>
        <v>0</v>
      </c>
      <c r="U475" s="213">
        <f t="shared" si="253"/>
        <v>0</v>
      </c>
      <c r="V475" s="213">
        <f t="shared" si="253"/>
        <v>0</v>
      </c>
      <c r="W475" s="213">
        <f t="shared" si="253"/>
        <v>0</v>
      </c>
      <c r="X475" s="213">
        <f t="shared" si="253"/>
        <v>0</v>
      </c>
      <c r="Y475" s="213">
        <f t="shared" si="253"/>
        <v>0</v>
      </c>
      <c r="Z475" s="213">
        <f t="shared" si="253"/>
        <v>0</v>
      </c>
      <c r="AA475" s="213">
        <f t="shared" si="253"/>
        <v>0</v>
      </c>
      <c r="AB475" s="213">
        <f t="shared" si="253"/>
        <v>0</v>
      </c>
      <c r="AC475" s="213">
        <f t="shared" si="253"/>
        <v>0</v>
      </c>
      <c r="AD475" s="213">
        <f t="shared" si="253"/>
        <v>0</v>
      </c>
      <c r="AE475" s="213">
        <f t="shared" si="253"/>
        <v>0</v>
      </c>
      <c r="AF475" s="213">
        <f t="shared" si="253"/>
        <v>0</v>
      </c>
      <c r="AG475" s="213">
        <f t="shared" si="253"/>
        <v>0</v>
      </c>
      <c r="AH475" s="213">
        <f t="shared" si="253"/>
        <v>0</v>
      </c>
      <c r="AI475" s="213">
        <f t="shared" si="253"/>
        <v>0</v>
      </c>
      <c r="AJ475" s="213">
        <f t="shared" si="253"/>
        <v>0</v>
      </c>
      <c r="AK475" s="213">
        <f t="shared" si="253"/>
        <v>0</v>
      </c>
      <c r="AL475" s="213">
        <f t="shared" si="253"/>
        <v>0</v>
      </c>
      <c r="AM475" s="213">
        <f t="shared" si="253"/>
        <v>0</v>
      </c>
      <c r="AN475" s="213">
        <f t="shared" si="253"/>
        <v>0</v>
      </c>
      <c r="AO475" s="213">
        <f t="shared" si="253"/>
        <v>0</v>
      </c>
      <c r="AP475" s="213">
        <f t="shared" si="253"/>
        <v>0</v>
      </c>
    </row>
    <row r="476" spans="1:42" x14ac:dyDescent="0.2">
      <c r="A476" s="3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80</v>
      </c>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4">
        <v>1</v>
      </c>
      <c r="B478" s="233">
        <f t="shared" ref="B478:B487" si="254">SUM(C478:AP478)</f>
        <v>0</v>
      </c>
      <c r="C478" s="235">
        <f t="shared" ref="C478:AP478" si="255">LOOKUP(C466,$B$409:$AP$409,$B$410:$AP$410)*$B661/100</f>
        <v>0</v>
      </c>
      <c r="D478" s="235">
        <f t="shared" si="255"/>
        <v>0</v>
      </c>
      <c r="E478" s="235">
        <f t="shared" si="255"/>
        <v>0</v>
      </c>
      <c r="F478" s="235">
        <f t="shared" si="255"/>
        <v>0</v>
      </c>
      <c r="G478" s="235">
        <f t="shared" si="255"/>
        <v>0</v>
      </c>
      <c r="H478" s="235">
        <f t="shared" si="255"/>
        <v>0</v>
      </c>
      <c r="I478" s="235">
        <f t="shared" si="255"/>
        <v>0</v>
      </c>
      <c r="J478" s="235">
        <f t="shared" si="255"/>
        <v>0</v>
      </c>
      <c r="K478" s="235">
        <f t="shared" si="255"/>
        <v>0</v>
      </c>
      <c r="L478" s="235">
        <f t="shared" si="255"/>
        <v>0</v>
      </c>
      <c r="M478" s="235">
        <f t="shared" si="255"/>
        <v>0</v>
      </c>
      <c r="N478" s="235">
        <f t="shared" si="255"/>
        <v>0</v>
      </c>
      <c r="O478" s="235">
        <f t="shared" si="255"/>
        <v>0</v>
      </c>
      <c r="P478" s="235">
        <f t="shared" si="255"/>
        <v>0</v>
      </c>
      <c r="Q478" s="235">
        <f t="shared" si="255"/>
        <v>0</v>
      </c>
      <c r="R478" s="235">
        <f t="shared" si="255"/>
        <v>0</v>
      </c>
      <c r="S478" s="235">
        <f t="shared" si="255"/>
        <v>0</v>
      </c>
      <c r="T478" s="235">
        <f t="shared" si="255"/>
        <v>0</v>
      </c>
      <c r="U478" s="235">
        <f t="shared" si="255"/>
        <v>0</v>
      </c>
      <c r="V478" s="235">
        <f t="shared" si="255"/>
        <v>0</v>
      </c>
      <c r="W478" s="235">
        <f t="shared" si="255"/>
        <v>0</v>
      </c>
      <c r="X478" s="235">
        <f t="shared" si="255"/>
        <v>0</v>
      </c>
      <c r="Y478" s="235">
        <f t="shared" si="255"/>
        <v>0</v>
      </c>
      <c r="Z478" s="235">
        <f t="shared" si="255"/>
        <v>0</v>
      </c>
      <c r="AA478" s="235">
        <f t="shared" si="255"/>
        <v>0</v>
      </c>
      <c r="AB478" s="235">
        <f t="shared" si="255"/>
        <v>0</v>
      </c>
      <c r="AC478" s="235">
        <f t="shared" si="255"/>
        <v>0</v>
      </c>
      <c r="AD478" s="235">
        <f t="shared" si="255"/>
        <v>0</v>
      </c>
      <c r="AE478" s="235">
        <f t="shared" si="255"/>
        <v>0</v>
      </c>
      <c r="AF478" s="235">
        <f t="shared" si="255"/>
        <v>0</v>
      </c>
      <c r="AG478" s="235">
        <f t="shared" si="255"/>
        <v>0</v>
      </c>
      <c r="AH478" s="235">
        <f t="shared" si="255"/>
        <v>0</v>
      </c>
      <c r="AI478" s="235">
        <f t="shared" si="255"/>
        <v>0</v>
      </c>
      <c r="AJ478" s="235">
        <f t="shared" si="255"/>
        <v>0</v>
      </c>
      <c r="AK478" s="235">
        <f t="shared" si="255"/>
        <v>0</v>
      </c>
      <c r="AL478" s="235">
        <f t="shared" si="255"/>
        <v>0</v>
      </c>
      <c r="AM478" s="235">
        <f t="shared" si="255"/>
        <v>0</v>
      </c>
      <c r="AN478" s="235">
        <f t="shared" si="255"/>
        <v>0</v>
      </c>
      <c r="AO478" s="235">
        <f t="shared" si="255"/>
        <v>0</v>
      </c>
      <c r="AP478" s="235">
        <f t="shared" si="255"/>
        <v>0</v>
      </c>
    </row>
    <row r="479" spans="1:42" x14ac:dyDescent="0.2">
      <c r="A479" s="4">
        <f>A478+1</f>
        <v>2</v>
      </c>
      <c r="B479" s="233">
        <f t="shared" si="254"/>
        <v>0</v>
      </c>
      <c r="C479" s="235">
        <f t="shared" ref="C479:AP479" si="256">LOOKUP(C467,$B$409:$AP$409,$B$410:$AP$410)*$B662/100</f>
        <v>0</v>
      </c>
      <c r="D479" s="235">
        <f t="shared" si="256"/>
        <v>0</v>
      </c>
      <c r="E479" s="235">
        <f t="shared" si="256"/>
        <v>0</v>
      </c>
      <c r="F479" s="235">
        <f t="shared" si="256"/>
        <v>0</v>
      </c>
      <c r="G479" s="235">
        <f t="shared" si="256"/>
        <v>0</v>
      </c>
      <c r="H479" s="235">
        <f t="shared" si="256"/>
        <v>0</v>
      </c>
      <c r="I479" s="235">
        <f t="shared" si="256"/>
        <v>0</v>
      </c>
      <c r="J479" s="235">
        <f t="shared" si="256"/>
        <v>0</v>
      </c>
      <c r="K479" s="235">
        <f t="shared" si="256"/>
        <v>0</v>
      </c>
      <c r="L479" s="235">
        <f t="shared" si="256"/>
        <v>0</v>
      </c>
      <c r="M479" s="235">
        <f t="shared" si="256"/>
        <v>0</v>
      </c>
      <c r="N479" s="235">
        <f t="shared" si="256"/>
        <v>0</v>
      </c>
      <c r="O479" s="235">
        <f t="shared" si="256"/>
        <v>0</v>
      </c>
      <c r="P479" s="235">
        <f t="shared" si="256"/>
        <v>0</v>
      </c>
      <c r="Q479" s="235">
        <f t="shared" si="256"/>
        <v>0</v>
      </c>
      <c r="R479" s="235">
        <f t="shared" si="256"/>
        <v>0</v>
      </c>
      <c r="S479" s="235">
        <f t="shared" si="256"/>
        <v>0</v>
      </c>
      <c r="T479" s="235">
        <f t="shared" si="256"/>
        <v>0</v>
      </c>
      <c r="U479" s="235">
        <f t="shared" si="256"/>
        <v>0</v>
      </c>
      <c r="V479" s="235">
        <f t="shared" si="256"/>
        <v>0</v>
      </c>
      <c r="W479" s="235">
        <f t="shared" si="256"/>
        <v>0</v>
      </c>
      <c r="X479" s="235">
        <f t="shared" si="256"/>
        <v>0</v>
      </c>
      <c r="Y479" s="235">
        <f t="shared" si="256"/>
        <v>0</v>
      </c>
      <c r="Z479" s="235">
        <f t="shared" si="256"/>
        <v>0</v>
      </c>
      <c r="AA479" s="235">
        <f t="shared" si="256"/>
        <v>0</v>
      </c>
      <c r="AB479" s="235">
        <f t="shared" si="256"/>
        <v>0</v>
      </c>
      <c r="AC479" s="235">
        <f t="shared" si="256"/>
        <v>0</v>
      </c>
      <c r="AD479" s="235">
        <f t="shared" si="256"/>
        <v>0</v>
      </c>
      <c r="AE479" s="235">
        <f t="shared" si="256"/>
        <v>0</v>
      </c>
      <c r="AF479" s="235">
        <f t="shared" si="256"/>
        <v>0</v>
      </c>
      <c r="AG479" s="235">
        <f t="shared" si="256"/>
        <v>0</v>
      </c>
      <c r="AH479" s="235">
        <f t="shared" si="256"/>
        <v>0</v>
      </c>
      <c r="AI479" s="235">
        <f t="shared" si="256"/>
        <v>0</v>
      </c>
      <c r="AJ479" s="235">
        <f t="shared" si="256"/>
        <v>0</v>
      </c>
      <c r="AK479" s="235">
        <f t="shared" si="256"/>
        <v>0</v>
      </c>
      <c r="AL479" s="235">
        <f t="shared" si="256"/>
        <v>0</v>
      </c>
      <c r="AM479" s="235">
        <f t="shared" si="256"/>
        <v>0</v>
      </c>
      <c r="AN479" s="235">
        <f t="shared" si="256"/>
        <v>0</v>
      </c>
      <c r="AO479" s="235">
        <f t="shared" si="256"/>
        <v>0</v>
      </c>
      <c r="AP479" s="235">
        <f t="shared" si="256"/>
        <v>0</v>
      </c>
    </row>
    <row r="480" spans="1:42" x14ac:dyDescent="0.2">
      <c r="A480" s="4">
        <f t="shared" ref="A480:A485" si="257">A479+1</f>
        <v>3</v>
      </c>
      <c r="B480" s="233">
        <f t="shared" si="254"/>
        <v>0</v>
      </c>
      <c r="C480" s="235">
        <f t="shared" ref="C480:AP480" si="258">LOOKUP(C468,$B$409:$AP$409,$B$410:$AP$410)*$B663/100</f>
        <v>0</v>
      </c>
      <c r="D480" s="235">
        <f t="shared" si="258"/>
        <v>0</v>
      </c>
      <c r="E480" s="235">
        <f t="shared" si="258"/>
        <v>0</v>
      </c>
      <c r="F480" s="235">
        <f t="shared" si="258"/>
        <v>0</v>
      </c>
      <c r="G480" s="235">
        <f t="shared" si="258"/>
        <v>0</v>
      </c>
      <c r="H480" s="235">
        <f t="shared" si="258"/>
        <v>0</v>
      </c>
      <c r="I480" s="235">
        <f t="shared" si="258"/>
        <v>0</v>
      </c>
      <c r="J480" s="235">
        <f t="shared" si="258"/>
        <v>0</v>
      </c>
      <c r="K480" s="235">
        <f t="shared" si="258"/>
        <v>0</v>
      </c>
      <c r="L480" s="235">
        <f t="shared" si="258"/>
        <v>0</v>
      </c>
      <c r="M480" s="235">
        <f t="shared" si="258"/>
        <v>0</v>
      </c>
      <c r="N480" s="235">
        <f t="shared" si="258"/>
        <v>0</v>
      </c>
      <c r="O480" s="235">
        <f t="shared" si="258"/>
        <v>0</v>
      </c>
      <c r="P480" s="235">
        <f t="shared" si="258"/>
        <v>0</v>
      </c>
      <c r="Q480" s="235">
        <f t="shared" si="258"/>
        <v>0</v>
      </c>
      <c r="R480" s="235">
        <f t="shared" si="258"/>
        <v>0</v>
      </c>
      <c r="S480" s="235">
        <f t="shared" si="258"/>
        <v>0</v>
      </c>
      <c r="T480" s="235">
        <f t="shared" si="258"/>
        <v>0</v>
      </c>
      <c r="U480" s="235">
        <f t="shared" si="258"/>
        <v>0</v>
      </c>
      <c r="V480" s="235">
        <f t="shared" si="258"/>
        <v>0</v>
      </c>
      <c r="W480" s="235">
        <f t="shared" si="258"/>
        <v>0</v>
      </c>
      <c r="X480" s="235">
        <f t="shared" si="258"/>
        <v>0</v>
      </c>
      <c r="Y480" s="235">
        <f t="shared" si="258"/>
        <v>0</v>
      </c>
      <c r="Z480" s="235">
        <f t="shared" si="258"/>
        <v>0</v>
      </c>
      <c r="AA480" s="235">
        <f t="shared" si="258"/>
        <v>0</v>
      </c>
      <c r="AB480" s="235">
        <f t="shared" si="258"/>
        <v>0</v>
      </c>
      <c r="AC480" s="235">
        <f t="shared" si="258"/>
        <v>0</v>
      </c>
      <c r="AD480" s="235">
        <f t="shared" si="258"/>
        <v>0</v>
      </c>
      <c r="AE480" s="235">
        <f t="shared" si="258"/>
        <v>0</v>
      </c>
      <c r="AF480" s="235">
        <f t="shared" si="258"/>
        <v>0</v>
      </c>
      <c r="AG480" s="235">
        <f t="shared" si="258"/>
        <v>0</v>
      </c>
      <c r="AH480" s="235">
        <f t="shared" si="258"/>
        <v>0</v>
      </c>
      <c r="AI480" s="235">
        <f t="shared" si="258"/>
        <v>0</v>
      </c>
      <c r="AJ480" s="235">
        <f t="shared" si="258"/>
        <v>0</v>
      </c>
      <c r="AK480" s="235">
        <f t="shared" si="258"/>
        <v>0</v>
      </c>
      <c r="AL480" s="235">
        <f t="shared" si="258"/>
        <v>0</v>
      </c>
      <c r="AM480" s="235">
        <f t="shared" si="258"/>
        <v>0</v>
      </c>
      <c r="AN480" s="235">
        <f t="shared" si="258"/>
        <v>0</v>
      </c>
      <c r="AO480" s="235">
        <f t="shared" si="258"/>
        <v>0</v>
      </c>
      <c r="AP480" s="235">
        <f t="shared" si="258"/>
        <v>0</v>
      </c>
    </row>
    <row r="481" spans="1:42" x14ac:dyDescent="0.2">
      <c r="A481" s="4">
        <f t="shared" si="257"/>
        <v>4</v>
      </c>
      <c r="B481" s="233">
        <f t="shared" si="254"/>
        <v>0</v>
      </c>
      <c r="C481" s="235">
        <f t="shared" ref="C481:AP481" si="259">LOOKUP(C469,$B$409:$AP$409,$B$410:$AP$410)*$B664/100</f>
        <v>0</v>
      </c>
      <c r="D481" s="235">
        <f t="shared" si="259"/>
        <v>0</v>
      </c>
      <c r="E481" s="235">
        <f t="shared" si="259"/>
        <v>0</v>
      </c>
      <c r="F481" s="235">
        <f t="shared" si="259"/>
        <v>0</v>
      </c>
      <c r="G481" s="235">
        <f t="shared" si="259"/>
        <v>0</v>
      </c>
      <c r="H481" s="235">
        <f t="shared" si="259"/>
        <v>0</v>
      </c>
      <c r="I481" s="235">
        <f t="shared" si="259"/>
        <v>0</v>
      </c>
      <c r="J481" s="235">
        <f t="shared" si="259"/>
        <v>0</v>
      </c>
      <c r="K481" s="235">
        <f t="shared" si="259"/>
        <v>0</v>
      </c>
      <c r="L481" s="235">
        <f t="shared" si="259"/>
        <v>0</v>
      </c>
      <c r="M481" s="235">
        <f t="shared" si="259"/>
        <v>0</v>
      </c>
      <c r="N481" s="235">
        <f t="shared" si="259"/>
        <v>0</v>
      </c>
      <c r="O481" s="235">
        <f t="shared" si="259"/>
        <v>0</v>
      </c>
      <c r="P481" s="235">
        <f t="shared" si="259"/>
        <v>0</v>
      </c>
      <c r="Q481" s="235">
        <f t="shared" si="259"/>
        <v>0</v>
      </c>
      <c r="R481" s="235">
        <f t="shared" si="259"/>
        <v>0</v>
      </c>
      <c r="S481" s="235">
        <f t="shared" si="259"/>
        <v>0</v>
      </c>
      <c r="T481" s="235">
        <f t="shared" si="259"/>
        <v>0</v>
      </c>
      <c r="U481" s="235">
        <f t="shared" si="259"/>
        <v>0</v>
      </c>
      <c r="V481" s="235">
        <f t="shared" si="259"/>
        <v>0</v>
      </c>
      <c r="W481" s="235">
        <f t="shared" si="259"/>
        <v>0</v>
      </c>
      <c r="X481" s="235">
        <f t="shared" si="259"/>
        <v>0</v>
      </c>
      <c r="Y481" s="235">
        <f t="shared" si="259"/>
        <v>0</v>
      </c>
      <c r="Z481" s="235">
        <f t="shared" si="259"/>
        <v>0</v>
      </c>
      <c r="AA481" s="235">
        <f t="shared" si="259"/>
        <v>0</v>
      </c>
      <c r="AB481" s="235">
        <f t="shared" si="259"/>
        <v>0</v>
      </c>
      <c r="AC481" s="235">
        <f t="shared" si="259"/>
        <v>0</v>
      </c>
      <c r="AD481" s="235">
        <f t="shared" si="259"/>
        <v>0</v>
      </c>
      <c r="AE481" s="235">
        <f t="shared" si="259"/>
        <v>0</v>
      </c>
      <c r="AF481" s="235">
        <f t="shared" si="259"/>
        <v>0</v>
      </c>
      <c r="AG481" s="235">
        <f t="shared" si="259"/>
        <v>0</v>
      </c>
      <c r="AH481" s="235">
        <f t="shared" si="259"/>
        <v>0</v>
      </c>
      <c r="AI481" s="235">
        <f t="shared" si="259"/>
        <v>0</v>
      </c>
      <c r="AJ481" s="235">
        <f t="shared" si="259"/>
        <v>0</v>
      </c>
      <c r="AK481" s="235">
        <f t="shared" si="259"/>
        <v>0</v>
      </c>
      <c r="AL481" s="235">
        <f t="shared" si="259"/>
        <v>0</v>
      </c>
      <c r="AM481" s="235">
        <f t="shared" si="259"/>
        <v>0</v>
      </c>
      <c r="AN481" s="235">
        <f t="shared" si="259"/>
        <v>0</v>
      </c>
      <c r="AO481" s="235">
        <f t="shared" si="259"/>
        <v>0</v>
      </c>
      <c r="AP481" s="235">
        <f t="shared" si="259"/>
        <v>0</v>
      </c>
    </row>
    <row r="482" spans="1:42" x14ac:dyDescent="0.2">
      <c r="A482" s="4">
        <f t="shared" si="257"/>
        <v>5</v>
      </c>
      <c r="B482" s="233">
        <f t="shared" si="254"/>
        <v>0</v>
      </c>
      <c r="C482" s="235">
        <f t="shared" ref="C482:AP482" si="260">LOOKUP(C470,$B$409:$AP$409,$B$410:$AP$410)*$B665/100</f>
        <v>0</v>
      </c>
      <c r="D482" s="235">
        <f t="shared" si="260"/>
        <v>0</v>
      </c>
      <c r="E482" s="235">
        <f t="shared" si="260"/>
        <v>0</v>
      </c>
      <c r="F482" s="235">
        <f t="shared" si="260"/>
        <v>0</v>
      </c>
      <c r="G482" s="235">
        <f t="shared" si="260"/>
        <v>0</v>
      </c>
      <c r="H482" s="235">
        <f t="shared" si="260"/>
        <v>0</v>
      </c>
      <c r="I482" s="235">
        <f t="shared" si="260"/>
        <v>0</v>
      </c>
      <c r="J482" s="235">
        <f t="shared" si="260"/>
        <v>0</v>
      </c>
      <c r="K482" s="235">
        <f t="shared" si="260"/>
        <v>0</v>
      </c>
      <c r="L482" s="235">
        <f t="shared" si="260"/>
        <v>0</v>
      </c>
      <c r="M482" s="235">
        <f t="shared" si="260"/>
        <v>0</v>
      </c>
      <c r="N482" s="235">
        <f t="shared" si="260"/>
        <v>0</v>
      </c>
      <c r="O482" s="235">
        <f t="shared" si="260"/>
        <v>0</v>
      </c>
      <c r="P482" s="235">
        <f t="shared" si="260"/>
        <v>0</v>
      </c>
      <c r="Q482" s="235">
        <f t="shared" si="260"/>
        <v>0</v>
      </c>
      <c r="R482" s="235">
        <f t="shared" si="260"/>
        <v>0</v>
      </c>
      <c r="S482" s="235">
        <f t="shared" si="260"/>
        <v>0</v>
      </c>
      <c r="T482" s="235">
        <f t="shared" si="260"/>
        <v>0</v>
      </c>
      <c r="U482" s="235">
        <f t="shared" si="260"/>
        <v>0</v>
      </c>
      <c r="V482" s="235">
        <f t="shared" si="260"/>
        <v>0</v>
      </c>
      <c r="W482" s="235">
        <f t="shared" si="260"/>
        <v>0</v>
      </c>
      <c r="X482" s="235">
        <f t="shared" si="260"/>
        <v>0</v>
      </c>
      <c r="Y482" s="235">
        <f t="shared" si="260"/>
        <v>0</v>
      </c>
      <c r="Z482" s="235">
        <f t="shared" si="260"/>
        <v>0</v>
      </c>
      <c r="AA482" s="235">
        <f t="shared" si="260"/>
        <v>0</v>
      </c>
      <c r="AB482" s="235">
        <f t="shared" si="260"/>
        <v>0</v>
      </c>
      <c r="AC482" s="235">
        <f t="shared" si="260"/>
        <v>0</v>
      </c>
      <c r="AD482" s="235">
        <f t="shared" si="260"/>
        <v>0</v>
      </c>
      <c r="AE482" s="235">
        <f t="shared" si="260"/>
        <v>0</v>
      </c>
      <c r="AF482" s="235">
        <f t="shared" si="260"/>
        <v>0</v>
      </c>
      <c r="AG482" s="235">
        <f t="shared" si="260"/>
        <v>0</v>
      </c>
      <c r="AH482" s="235">
        <f t="shared" si="260"/>
        <v>0</v>
      </c>
      <c r="AI482" s="235">
        <f t="shared" si="260"/>
        <v>0</v>
      </c>
      <c r="AJ482" s="235">
        <f t="shared" si="260"/>
        <v>0</v>
      </c>
      <c r="AK482" s="235">
        <f t="shared" si="260"/>
        <v>0</v>
      </c>
      <c r="AL482" s="235">
        <f t="shared" si="260"/>
        <v>0</v>
      </c>
      <c r="AM482" s="235">
        <f t="shared" si="260"/>
        <v>0</v>
      </c>
      <c r="AN482" s="235">
        <f t="shared" si="260"/>
        <v>0</v>
      </c>
      <c r="AO482" s="235">
        <f t="shared" si="260"/>
        <v>0</v>
      </c>
      <c r="AP482" s="235">
        <f t="shared" si="260"/>
        <v>0</v>
      </c>
    </row>
    <row r="483" spans="1:42" x14ac:dyDescent="0.2">
      <c r="A483" s="4">
        <f t="shared" si="257"/>
        <v>6</v>
      </c>
      <c r="B483" s="233">
        <f t="shared" si="254"/>
        <v>0</v>
      </c>
      <c r="C483" s="235">
        <f t="shared" ref="C483:AP483" si="261">LOOKUP(C471,$B$409:$AP$409,$B$410:$AP$410)*$B666/100</f>
        <v>0</v>
      </c>
      <c r="D483" s="235">
        <f t="shared" si="261"/>
        <v>0</v>
      </c>
      <c r="E483" s="235">
        <f t="shared" si="261"/>
        <v>0</v>
      </c>
      <c r="F483" s="235">
        <f t="shared" si="261"/>
        <v>0</v>
      </c>
      <c r="G483" s="235">
        <f t="shared" si="261"/>
        <v>0</v>
      </c>
      <c r="H483" s="235">
        <f t="shared" si="261"/>
        <v>0</v>
      </c>
      <c r="I483" s="235">
        <f t="shared" si="261"/>
        <v>0</v>
      </c>
      <c r="J483" s="235">
        <f t="shared" si="261"/>
        <v>0</v>
      </c>
      <c r="K483" s="235">
        <f t="shared" si="261"/>
        <v>0</v>
      </c>
      <c r="L483" s="235">
        <f t="shared" si="261"/>
        <v>0</v>
      </c>
      <c r="M483" s="235">
        <f t="shared" si="261"/>
        <v>0</v>
      </c>
      <c r="N483" s="235">
        <f t="shared" si="261"/>
        <v>0</v>
      </c>
      <c r="O483" s="235">
        <f t="shared" si="261"/>
        <v>0</v>
      </c>
      <c r="P483" s="235">
        <f t="shared" si="261"/>
        <v>0</v>
      </c>
      <c r="Q483" s="235">
        <f t="shared" si="261"/>
        <v>0</v>
      </c>
      <c r="R483" s="235">
        <f t="shared" si="261"/>
        <v>0</v>
      </c>
      <c r="S483" s="235">
        <f t="shared" si="261"/>
        <v>0</v>
      </c>
      <c r="T483" s="235">
        <f t="shared" si="261"/>
        <v>0</v>
      </c>
      <c r="U483" s="235">
        <f t="shared" si="261"/>
        <v>0</v>
      </c>
      <c r="V483" s="235">
        <f t="shared" si="261"/>
        <v>0</v>
      </c>
      <c r="W483" s="235">
        <f t="shared" si="261"/>
        <v>0</v>
      </c>
      <c r="X483" s="235">
        <f t="shared" si="261"/>
        <v>0</v>
      </c>
      <c r="Y483" s="235">
        <f t="shared" si="261"/>
        <v>0</v>
      </c>
      <c r="Z483" s="235">
        <f t="shared" si="261"/>
        <v>0</v>
      </c>
      <c r="AA483" s="235">
        <f t="shared" si="261"/>
        <v>0</v>
      </c>
      <c r="AB483" s="235">
        <f t="shared" si="261"/>
        <v>0</v>
      </c>
      <c r="AC483" s="235">
        <f t="shared" si="261"/>
        <v>0</v>
      </c>
      <c r="AD483" s="235">
        <f t="shared" si="261"/>
        <v>0</v>
      </c>
      <c r="AE483" s="235">
        <f t="shared" si="261"/>
        <v>0</v>
      </c>
      <c r="AF483" s="235">
        <f t="shared" si="261"/>
        <v>0</v>
      </c>
      <c r="AG483" s="235">
        <f t="shared" si="261"/>
        <v>0</v>
      </c>
      <c r="AH483" s="235">
        <f t="shared" si="261"/>
        <v>0</v>
      </c>
      <c r="AI483" s="235">
        <f t="shared" si="261"/>
        <v>0</v>
      </c>
      <c r="AJ483" s="235">
        <f t="shared" si="261"/>
        <v>0</v>
      </c>
      <c r="AK483" s="235">
        <f t="shared" si="261"/>
        <v>0</v>
      </c>
      <c r="AL483" s="235">
        <f t="shared" si="261"/>
        <v>0</v>
      </c>
      <c r="AM483" s="235">
        <f t="shared" si="261"/>
        <v>0</v>
      </c>
      <c r="AN483" s="235">
        <f t="shared" si="261"/>
        <v>0</v>
      </c>
      <c r="AO483" s="235">
        <f t="shared" si="261"/>
        <v>0</v>
      </c>
      <c r="AP483" s="235">
        <f t="shared" si="261"/>
        <v>0</v>
      </c>
    </row>
    <row r="484" spans="1:42" x14ac:dyDescent="0.2">
      <c r="A484" s="4">
        <f t="shared" si="257"/>
        <v>7</v>
      </c>
      <c r="B484" s="233">
        <f t="shared" si="254"/>
        <v>0</v>
      </c>
      <c r="C484" s="235">
        <f t="shared" ref="C484:AP484" si="262">LOOKUP(C472,$B$409:$AP$409,$B$410:$AP$410)*$B667/100</f>
        <v>0</v>
      </c>
      <c r="D484" s="235">
        <f t="shared" si="262"/>
        <v>0</v>
      </c>
      <c r="E484" s="235">
        <f t="shared" si="262"/>
        <v>0</v>
      </c>
      <c r="F484" s="235">
        <f t="shared" si="262"/>
        <v>0</v>
      </c>
      <c r="G484" s="235">
        <f t="shared" si="262"/>
        <v>0</v>
      </c>
      <c r="H484" s="235">
        <f t="shared" si="262"/>
        <v>0</v>
      </c>
      <c r="I484" s="235">
        <f t="shared" si="262"/>
        <v>0</v>
      </c>
      <c r="J484" s="235">
        <f t="shared" si="262"/>
        <v>0</v>
      </c>
      <c r="K484" s="235">
        <f t="shared" si="262"/>
        <v>0</v>
      </c>
      <c r="L484" s="235">
        <f t="shared" si="262"/>
        <v>0</v>
      </c>
      <c r="M484" s="235">
        <f t="shared" si="262"/>
        <v>0</v>
      </c>
      <c r="N484" s="235">
        <f t="shared" si="262"/>
        <v>0</v>
      </c>
      <c r="O484" s="235">
        <f t="shared" si="262"/>
        <v>0</v>
      </c>
      <c r="P484" s="235">
        <f t="shared" si="262"/>
        <v>0</v>
      </c>
      <c r="Q484" s="235">
        <f t="shared" si="262"/>
        <v>0</v>
      </c>
      <c r="R484" s="235">
        <f t="shared" si="262"/>
        <v>0</v>
      </c>
      <c r="S484" s="235">
        <f t="shared" si="262"/>
        <v>0</v>
      </c>
      <c r="T484" s="235">
        <f t="shared" si="262"/>
        <v>0</v>
      </c>
      <c r="U484" s="235">
        <f t="shared" si="262"/>
        <v>0</v>
      </c>
      <c r="V484" s="235">
        <f t="shared" si="262"/>
        <v>0</v>
      </c>
      <c r="W484" s="235">
        <f t="shared" si="262"/>
        <v>0</v>
      </c>
      <c r="X484" s="235">
        <f t="shared" si="262"/>
        <v>0</v>
      </c>
      <c r="Y484" s="235">
        <f t="shared" si="262"/>
        <v>0</v>
      </c>
      <c r="Z484" s="235">
        <f t="shared" si="262"/>
        <v>0</v>
      </c>
      <c r="AA484" s="235">
        <f t="shared" si="262"/>
        <v>0</v>
      </c>
      <c r="AB484" s="235">
        <f t="shared" si="262"/>
        <v>0</v>
      </c>
      <c r="AC484" s="235">
        <f t="shared" si="262"/>
        <v>0</v>
      </c>
      <c r="AD484" s="235">
        <f t="shared" si="262"/>
        <v>0</v>
      </c>
      <c r="AE484" s="235">
        <f t="shared" si="262"/>
        <v>0</v>
      </c>
      <c r="AF484" s="235">
        <f t="shared" si="262"/>
        <v>0</v>
      </c>
      <c r="AG484" s="235">
        <f t="shared" si="262"/>
        <v>0</v>
      </c>
      <c r="AH484" s="235">
        <f t="shared" si="262"/>
        <v>0</v>
      </c>
      <c r="AI484" s="235">
        <f t="shared" si="262"/>
        <v>0</v>
      </c>
      <c r="AJ484" s="235">
        <f t="shared" si="262"/>
        <v>0</v>
      </c>
      <c r="AK484" s="235">
        <f t="shared" si="262"/>
        <v>0</v>
      </c>
      <c r="AL484" s="235">
        <f t="shared" si="262"/>
        <v>0</v>
      </c>
      <c r="AM484" s="235">
        <f t="shared" si="262"/>
        <v>0</v>
      </c>
      <c r="AN484" s="235">
        <f t="shared" si="262"/>
        <v>0</v>
      </c>
      <c r="AO484" s="235">
        <f t="shared" si="262"/>
        <v>0</v>
      </c>
      <c r="AP484" s="235">
        <f t="shared" si="262"/>
        <v>0</v>
      </c>
    </row>
    <row r="485" spans="1:42" x14ac:dyDescent="0.2">
      <c r="A485" s="4">
        <f t="shared" si="257"/>
        <v>8</v>
      </c>
      <c r="B485" s="233">
        <f t="shared" si="254"/>
        <v>0</v>
      </c>
      <c r="C485" s="235">
        <f t="shared" ref="C485:AP485" si="263">LOOKUP(C473,$B$409:$AP$409,$B$410:$AP$410)*$B668/100</f>
        <v>0</v>
      </c>
      <c r="D485" s="235">
        <f t="shared" si="263"/>
        <v>0</v>
      </c>
      <c r="E485" s="235">
        <f t="shared" si="263"/>
        <v>0</v>
      </c>
      <c r="F485" s="235">
        <f t="shared" si="263"/>
        <v>0</v>
      </c>
      <c r="G485" s="235">
        <f t="shared" si="263"/>
        <v>0</v>
      </c>
      <c r="H485" s="235">
        <f t="shared" si="263"/>
        <v>0</v>
      </c>
      <c r="I485" s="235">
        <f t="shared" si="263"/>
        <v>0</v>
      </c>
      <c r="J485" s="235">
        <f t="shared" si="263"/>
        <v>0</v>
      </c>
      <c r="K485" s="235">
        <f t="shared" si="263"/>
        <v>0</v>
      </c>
      <c r="L485" s="235">
        <f t="shared" si="263"/>
        <v>0</v>
      </c>
      <c r="M485" s="235">
        <f t="shared" si="263"/>
        <v>0</v>
      </c>
      <c r="N485" s="235">
        <f t="shared" si="263"/>
        <v>0</v>
      </c>
      <c r="O485" s="235">
        <f t="shared" si="263"/>
        <v>0</v>
      </c>
      <c r="P485" s="235">
        <f t="shared" si="263"/>
        <v>0</v>
      </c>
      <c r="Q485" s="235">
        <f t="shared" si="263"/>
        <v>0</v>
      </c>
      <c r="R485" s="235">
        <f t="shared" si="263"/>
        <v>0</v>
      </c>
      <c r="S485" s="235">
        <f t="shared" si="263"/>
        <v>0</v>
      </c>
      <c r="T485" s="235">
        <f t="shared" si="263"/>
        <v>0</v>
      </c>
      <c r="U485" s="235">
        <f t="shared" si="263"/>
        <v>0</v>
      </c>
      <c r="V485" s="235">
        <f t="shared" si="263"/>
        <v>0</v>
      </c>
      <c r="W485" s="235">
        <f t="shared" si="263"/>
        <v>0</v>
      </c>
      <c r="X485" s="235">
        <f t="shared" si="263"/>
        <v>0</v>
      </c>
      <c r="Y485" s="235">
        <f t="shared" si="263"/>
        <v>0</v>
      </c>
      <c r="Z485" s="235">
        <f t="shared" si="263"/>
        <v>0</v>
      </c>
      <c r="AA485" s="235">
        <f t="shared" si="263"/>
        <v>0</v>
      </c>
      <c r="AB485" s="235">
        <f t="shared" si="263"/>
        <v>0</v>
      </c>
      <c r="AC485" s="235">
        <f t="shared" si="263"/>
        <v>0</v>
      </c>
      <c r="AD485" s="235">
        <f t="shared" si="263"/>
        <v>0</v>
      </c>
      <c r="AE485" s="235">
        <f t="shared" si="263"/>
        <v>0</v>
      </c>
      <c r="AF485" s="235">
        <f t="shared" si="263"/>
        <v>0</v>
      </c>
      <c r="AG485" s="235">
        <f t="shared" si="263"/>
        <v>0</v>
      </c>
      <c r="AH485" s="235">
        <f t="shared" si="263"/>
        <v>0</v>
      </c>
      <c r="AI485" s="235">
        <f t="shared" si="263"/>
        <v>0</v>
      </c>
      <c r="AJ485" s="235">
        <f t="shared" si="263"/>
        <v>0</v>
      </c>
      <c r="AK485" s="235">
        <f t="shared" si="263"/>
        <v>0</v>
      </c>
      <c r="AL485" s="235">
        <f t="shared" si="263"/>
        <v>0</v>
      </c>
      <c r="AM485" s="235">
        <f t="shared" si="263"/>
        <v>0</v>
      </c>
      <c r="AN485" s="235">
        <f t="shared" si="263"/>
        <v>0</v>
      </c>
      <c r="AO485" s="235">
        <f t="shared" si="263"/>
        <v>0</v>
      </c>
      <c r="AP485" s="235">
        <f t="shared" si="263"/>
        <v>0</v>
      </c>
    </row>
    <row r="486" spans="1:42" x14ac:dyDescent="0.2">
      <c r="A486" s="4">
        <f>A485+1</f>
        <v>9</v>
      </c>
      <c r="B486" s="233">
        <f t="shared" si="254"/>
        <v>0</v>
      </c>
      <c r="C486" s="235">
        <f t="shared" ref="C486:AP486" si="264">LOOKUP(C474,$B$409:$AP$409,$B$410:$AP$410)*$B669/100</f>
        <v>0</v>
      </c>
      <c r="D486" s="235">
        <f t="shared" si="264"/>
        <v>0</v>
      </c>
      <c r="E486" s="235">
        <f t="shared" si="264"/>
        <v>0</v>
      </c>
      <c r="F486" s="235">
        <f t="shared" si="264"/>
        <v>0</v>
      </c>
      <c r="G486" s="235">
        <f t="shared" si="264"/>
        <v>0</v>
      </c>
      <c r="H486" s="235">
        <f t="shared" si="264"/>
        <v>0</v>
      </c>
      <c r="I486" s="235">
        <f t="shared" si="264"/>
        <v>0</v>
      </c>
      <c r="J486" s="235">
        <f t="shared" si="264"/>
        <v>0</v>
      </c>
      <c r="K486" s="235">
        <f t="shared" si="264"/>
        <v>0</v>
      </c>
      <c r="L486" s="235">
        <f t="shared" si="264"/>
        <v>0</v>
      </c>
      <c r="M486" s="235">
        <f t="shared" si="264"/>
        <v>0</v>
      </c>
      <c r="N486" s="235">
        <f t="shared" si="264"/>
        <v>0</v>
      </c>
      <c r="O486" s="235">
        <f t="shared" si="264"/>
        <v>0</v>
      </c>
      <c r="P486" s="235">
        <f t="shared" si="264"/>
        <v>0</v>
      </c>
      <c r="Q486" s="235">
        <f t="shared" si="264"/>
        <v>0</v>
      </c>
      <c r="R486" s="235">
        <f t="shared" si="264"/>
        <v>0</v>
      </c>
      <c r="S486" s="235">
        <f t="shared" si="264"/>
        <v>0</v>
      </c>
      <c r="T486" s="235">
        <f t="shared" si="264"/>
        <v>0</v>
      </c>
      <c r="U486" s="235">
        <f t="shared" si="264"/>
        <v>0</v>
      </c>
      <c r="V486" s="235">
        <f t="shared" si="264"/>
        <v>0</v>
      </c>
      <c r="W486" s="235">
        <f t="shared" si="264"/>
        <v>0</v>
      </c>
      <c r="X486" s="235">
        <f t="shared" si="264"/>
        <v>0</v>
      </c>
      <c r="Y486" s="235">
        <f t="shared" si="264"/>
        <v>0</v>
      </c>
      <c r="Z486" s="235">
        <f t="shared" si="264"/>
        <v>0</v>
      </c>
      <c r="AA486" s="235">
        <f t="shared" si="264"/>
        <v>0</v>
      </c>
      <c r="AB486" s="235">
        <f t="shared" si="264"/>
        <v>0</v>
      </c>
      <c r="AC486" s="235">
        <f t="shared" si="264"/>
        <v>0</v>
      </c>
      <c r="AD486" s="235">
        <f t="shared" si="264"/>
        <v>0</v>
      </c>
      <c r="AE486" s="235">
        <f t="shared" si="264"/>
        <v>0</v>
      </c>
      <c r="AF486" s="235">
        <f t="shared" si="264"/>
        <v>0</v>
      </c>
      <c r="AG486" s="235">
        <f t="shared" si="264"/>
        <v>0</v>
      </c>
      <c r="AH486" s="235">
        <f t="shared" si="264"/>
        <v>0</v>
      </c>
      <c r="AI486" s="235">
        <f t="shared" si="264"/>
        <v>0</v>
      </c>
      <c r="AJ486" s="235">
        <f t="shared" si="264"/>
        <v>0</v>
      </c>
      <c r="AK486" s="235">
        <f t="shared" si="264"/>
        <v>0</v>
      </c>
      <c r="AL486" s="235">
        <f t="shared" si="264"/>
        <v>0</v>
      </c>
      <c r="AM486" s="235">
        <f t="shared" si="264"/>
        <v>0</v>
      </c>
      <c r="AN486" s="235">
        <f t="shared" si="264"/>
        <v>0</v>
      </c>
      <c r="AO486" s="235">
        <f t="shared" si="264"/>
        <v>0</v>
      </c>
      <c r="AP486" s="235">
        <f t="shared" si="264"/>
        <v>0</v>
      </c>
    </row>
    <row r="487" spans="1:42" x14ac:dyDescent="0.2">
      <c r="A487" s="4">
        <f t="shared" ref="A487" si="265">A486+1</f>
        <v>10</v>
      </c>
      <c r="B487" s="233">
        <f t="shared" si="254"/>
        <v>0</v>
      </c>
      <c r="C487" s="235">
        <f t="shared" ref="C487:AP487" si="266">LOOKUP(C475,$B$409:$AP$409,$B$410:$AP$410)*$B670/100</f>
        <v>0</v>
      </c>
      <c r="D487" s="235">
        <f t="shared" si="266"/>
        <v>0</v>
      </c>
      <c r="E487" s="235">
        <f t="shared" si="266"/>
        <v>0</v>
      </c>
      <c r="F487" s="235">
        <f t="shared" si="266"/>
        <v>0</v>
      </c>
      <c r="G487" s="235">
        <f t="shared" si="266"/>
        <v>0</v>
      </c>
      <c r="H487" s="235">
        <f t="shared" si="266"/>
        <v>0</v>
      </c>
      <c r="I487" s="235">
        <f t="shared" si="266"/>
        <v>0</v>
      </c>
      <c r="J487" s="235">
        <f t="shared" si="266"/>
        <v>0</v>
      </c>
      <c r="K487" s="235">
        <f t="shared" si="266"/>
        <v>0</v>
      </c>
      <c r="L487" s="235">
        <f t="shared" si="266"/>
        <v>0</v>
      </c>
      <c r="M487" s="235">
        <f t="shared" si="266"/>
        <v>0</v>
      </c>
      <c r="N487" s="235">
        <f t="shared" si="266"/>
        <v>0</v>
      </c>
      <c r="O487" s="235">
        <f t="shared" si="266"/>
        <v>0</v>
      </c>
      <c r="P487" s="235">
        <f t="shared" si="266"/>
        <v>0</v>
      </c>
      <c r="Q487" s="235">
        <f t="shared" si="266"/>
        <v>0</v>
      </c>
      <c r="R487" s="235">
        <f t="shared" si="266"/>
        <v>0</v>
      </c>
      <c r="S487" s="235">
        <f t="shared" si="266"/>
        <v>0</v>
      </c>
      <c r="T487" s="235">
        <f t="shared" si="266"/>
        <v>0</v>
      </c>
      <c r="U487" s="235">
        <f t="shared" si="266"/>
        <v>0</v>
      </c>
      <c r="V487" s="235">
        <f t="shared" si="266"/>
        <v>0</v>
      </c>
      <c r="W487" s="235">
        <f t="shared" si="266"/>
        <v>0</v>
      </c>
      <c r="X487" s="235">
        <f t="shared" si="266"/>
        <v>0</v>
      </c>
      <c r="Y487" s="235">
        <f t="shared" si="266"/>
        <v>0</v>
      </c>
      <c r="Z487" s="235">
        <f t="shared" si="266"/>
        <v>0</v>
      </c>
      <c r="AA487" s="235">
        <f t="shared" si="266"/>
        <v>0</v>
      </c>
      <c r="AB487" s="235">
        <f t="shared" si="266"/>
        <v>0</v>
      </c>
      <c r="AC487" s="235">
        <f t="shared" si="266"/>
        <v>0</v>
      </c>
      <c r="AD487" s="235">
        <f t="shared" si="266"/>
        <v>0</v>
      </c>
      <c r="AE487" s="235">
        <f t="shared" si="266"/>
        <v>0</v>
      </c>
      <c r="AF487" s="235">
        <f t="shared" si="266"/>
        <v>0</v>
      </c>
      <c r="AG487" s="235">
        <f t="shared" si="266"/>
        <v>0</v>
      </c>
      <c r="AH487" s="235">
        <f t="shared" si="266"/>
        <v>0</v>
      </c>
      <c r="AI487" s="235">
        <f t="shared" si="266"/>
        <v>0</v>
      </c>
      <c r="AJ487" s="235">
        <f t="shared" si="266"/>
        <v>0</v>
      </c>
      <c r="AK487" s="235">
        <f t="shared" si="266"/>
        <v>0</v>
      </c>
      <c r="AL487" s="235">
        <f t="shared" si="266"/>
        <v>0</v>
      </c>
      <c r="AM487" s="235">
        <f t="shared" si="266"/>
        <v>0</v>
      </c>
      <c r="AN487" s="235">
        <f t="shared" si="266"/>
        <v>0</v>
      </c>
      <c r="AO487" s="235">
        <f t="shared" si="266"/>
        <v>0</v>
      </c>
      <c r="AP487" s="235">
        <f t="shared" si="266"/>
        <v>0</v>
      </c>
    </row>
    <row r="488" spans="1:42" s="16" customFormat="1" x14ac:dyDescent="0.2">
      <c r="A488" s="39" t="s">
        <v>13</v>
      </c>
      <c r="B488" s="19"/>
      <c r="C488" s="214">
        <f>SUM(C478:C487)</f>
        <v>0</v>
      </c>
      <c r="D488" s="214">
        <f t="shared" ref="D488:AP488" si="267">SUM(D478:D487)</f>
        <v>0</v>
      </c>
      <c r="E488" s="214">
        <f t="shared" si="267"/>
        <v>0</v>
      </c>
      <c r="F488" s="214">
        <f t="shared" si="267"/>
        <v>0</v>
      </c>
      <c r="G488" s="214">
        <f t="shared" si="267"/>
        <v>0</v>
      </c>
      <c r="H488" s="214">
        <f t="shared" si="267"/>
        <v>0</v>
      </c>
      <c r="I488" s="214">
        <f t="shared" si="267"/>
        <v>0</v>
      </c>
      <c r="J488" s="214">
        <f t="shared" si="267"/>
        <v>0</v>
      </c>
      <c r="K488" s="214">
        <f t="shared" si="267"/>
        <v>0</v>
      </c>
      <c r="L488" s="214">
        <f t="shared" si="267"/>
        <v>0</v>
      </c>
      <c r="M488" s="214">
        <f t="shared" si="267"/>
        <v>0</v>
      </c>
      <c r="N488" s="214">
        <f t="shared" si="267"/>
        <v>0</v>
      </c>
      <c r="O488" s="214">
        <f t="shared" si="267"/>
        <v>0</v>
      </c>
      <c r="P488" s="214">
        <f t="shared" si="267"/>
        <v>0</v>
      </c>
      <c r="Q488" s="214">
        <f t="shared" si="267"/>
        <v>0</v>
      </c>
      <c r="R488" s="214">
        <f t="shared" si="267"/>
        <v>0</v>
      </c>
      <c r="S488" s="214">
        <f t="shared" si="267"/>
        <v>0</v>
      </c>
      <c r="T488" s="214">
        <f t="shared" si="267"/>
        <v>0</v>
      </c>
      <c r="U488" s="214">
        <f t="shared" si="267"/>
        <v>0</v>
      </c>
      <c r="V488" s="214">
        <f t="shared" si="267"/>
        <v>0</v>
      </c>
      <c r="W488" s="214">
        <f t="shared" si="267"/>
        <v>0</v>
      </c>
      <c r="X488" s="214">
        <f t="shared" si="267"/>
        <v>0</v>
      </c>
      <c r="Y488" s="214">
        <f t="shared" si="267"/>
        <v>0</v>
      </c>
      <c r="Z488" s="214">
        <f t="shared" si="267"/>
        <v>0</v>
      </c>
      <c r="AA488" s="214">
        <f t="shared" si="267"/>
        <v>0</v>
      </c>
      <c r="AB488" s="214">
        <f t="shared" si="267"/>
        <v>0</v>
      </c>
      <c r="AC488" s="214">
        <f t="shared" si="267"/>
        <v>0</v>
      </c>
      <c r="AD488" s="214">
        <f t="shared" si="267"/>
        <v>0</v>
      </c>
      <c r="AE488" s="214">
        <f t="shared" si="267"/>
        <v>0</v>
      </c>
      <c r="AF488" s="214">
        <f t="shared" si="267"/>
        <v>0</v>
      </c>
      <c r="AG488" s="214">
        <f t="shared" si="267"/>
        <v>0</v>
      </c>
      <c r="AH488" s="214">
        <f t="shared" si="267"/>
        <v>0</v>
      </c>
      <c r="AI488" s="214">
        <f t="shared" si="267"/>
        <v>0</v>
      </c>
      <c r="AJ488" s="214">
        <f t="shared" si="267"/>
        <v>0</v>
      </c>
      <c r="AK488" s="214">
        <f t="shared" si="267"/>
        <v>0</v>
      </c>
      <c r="AL488" s="214">
        <f t="shared" si="267"/>
        <v>0</v>
      </c>
      <c r="AM488" s="214">
        <f t="shared" si="267"/>
        <v>0</v>
      </c>
      <c r="AN488" s="214">
        <f t="shared" si="267"/>
        <v>0</v>
      </c>
      <c r="AO488" s="214">
        <f t="shared" si="267"/>
        <v>0</v>
      </c>
      <c r="AP488" s="214">
        <f t="shared" si="267"/>
        <v>0</v>
      </c>
    </row>
    <row r="489" spans="1:42" s="16" customFormat="1" x14ac:dyDescent="0.2">
      <c r="A489" s="39"/>
      <c r="B489" s="19"/>
      <c r="C489" s="214"/>
      <c r="D489" s="214"/>
      <c r="E489" s="214"/>
      <c r="F489" s="214"/>
      <c r="G489" s="214"/>
      <c r="H489" s="214"/>
      <c r="I489" s="214"/>
      <c r="J489" s="214"/>
      <c r="K489" s="214"/>
      <c r="L489" s="214"/>
      <c r="M489" s="214"/>
      <c r="N489" s="214"/>
      <c r="O489" s="214"/>
      <c r="P489" s="214"/>
      <c r="Q489" s="214"/>
      <c r="R489" s="214"/>
      <c r="S489" s="214"/>
      <c r="T489" s="214"/>
      <c r="U489" s="214"/>
      <c r="V489" s="214"/>
      <c r="W489" s="214"/>
      <c r="X489" s="214"/>
      <c r="Y489" s="214"/>
      <c r="Z489" s="214"/>
      <c r="AA489" s="214"/>
      <c r="AB489" s="214"/>
      <c r="AC489" s="214"/>
      <c r="AD489" s="214"/>
      <c r="AE489" s="214"/>
      <c r="AF489" s="214"/>
      <c r="AG489" s="214"/>
      <c r="AH489" s="214"/>
      <c r="AI489" s="214"/>
      <c r="AJ489" s="214"/>
      <c r="AK489" s="214"/>
      <c r="AL489" s="214"/>
      <c r="AM489" s="214"/>
      <c r="AN489" s="214"/>
      <c r="AO489" s="214"/>
      <c r="AP489" s="214"/>
    </row>
    <row r="490" spans="1:42" s="16" customFormat="1" x14ac:dyDescent="0.2">
      <c r="A490" s="289" t="s">
        <v>369</v>
      </c>
      <c r="B490" s="290"/>
      <c r="C490" s="290"/>
      <c r="D490" s="290"/>
      <c r="E490" s="290"/>
      <c r="F490" s="290"/>
      <c r="G490" s="290"/>
      <c r="H490" s="290"/>
      <c r="I490" s="290"/>
      <c r="J490" s="290"/>
      <c r="K490" s="290"/>
      <c r="L490" s="290"/>
      <c r="M490" s="290"/>
      <c r="N490" s="290"/>
      <c r="O490" s="290"/>
      <c r="P490" s="290"/>
      <c r="Q490" s="290"/>
      <c r="R490" s="290"/>
      <c r="S490" s="290"/>
      <c r="T490" s="290"/>
      <c r="U490" s="290"/>
      <c r="V490" s="290"/>
      <c r="W490" s="290"/>
      <c r="X490" s="290"/>
      <c r="Y490" s="290"/>
      <c r="Z490" s="290"/>
      <c r="AA490" s="290"/>
      <c r="AB490" s="290"/>
      <c r="AC490" s="290"/>
      <c r="AD490" s="290"/>
      <c r="AE490" s="290"/>
      <c r="AF490" s="290"/>
      <c r="AG490" s="290"/>
      <c r="AH490" s="290"/>
      <c r="AI490" s="290"/>
      <c r="AJ490" s="290"/>
      <c r="AK490" s="290"/>
      <c r="AL490" s="290"/>
      <c r="AM490" s="290"/>
      <c r="AN490" s="290"/>
      <c r="AO490" s="290"/>
      <c r="AP490" s="290"/>
    </row>
    <row r="491" spans="1:42" s="16" customFormat="1" x14ac:dyDescent="0.2">
      <c r="A491" s="291" t="s">
        <v>70</v>
      </c>
      <c r="B491" s="258"/>
      <c r="C491" s="292"/>
      <c r="D491" s="292"/>
      <c r="E491" s="292"/>
      <c r="F491" s="292"/>
      <c r="G491" s="292"/>
      <c r="H491" s="292"/>
      <c r="I491" s="292"/>
      <c r="J491" s="292"/>
      <c r="K491" s="292"/>
      <c r="L491" s="292"/>
      <c r="M491" s="292"/>
      <c r="N491" s="292"/>
      <c r="O491" s="292"/>
      <c r="P491" s="292"/>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row>
    <row r="492" spans="1:42" s="16" customFormat="1" x14ac:dyDescent="0.2">
      <c r="A492" s="30" t="s">
        <v>5</v>
      </c>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c r="AA492" s="162"/>
      <c r="AB492" s="162"/>
      <c r="AC492" s="162"/>
      <c r="AD492" s="162"/>
      <c r="AE492" s="162"/>
      <c r="AF492" s="162"/>
      <c r="AG492" s="162"/>
      <c r="AH492" s="162"/>
      <c r="AI492" s="162"/>
      <c r="AJ492" s="162"/>
      <c r="AK492" s="162"/>
      <c r="AL492" s="162"/>
      <c r="AM492" s="162"/>
      <c r="AN492" s="162"/>
      <c r="AO492" s="162"/>
      <c r="AP492" s="162"/>
    </row>
    <row r="493" spans="1:42" s="16" customFormat="1" x14ac:dyDescent="0.2">
      <c r="A493" s="32" t="s">
        <v>297</v>
      </c>
      <c r="C493" s="152">
        <f>IF(ptc_sta_amount="n/a",Inputs!D168,IF(C$2&lt;=ptc_sta_term,ptc_sta_amount*(1+ptc_sta_escal/100)^B$2,0))</f>
        <v>0</v>
      </c>
      <c r="D493" s="152">
        <f>IF(ptc_sta_amount="n/a",Inputs!E168,IF(D$2&lt;=ptc_sta_term,ptc_sta_amount*(1+ptc_sta_escal/100)^C$2,0))</f>
        <v>0</v>
      </c>
      <c r="E493" s="152">
        <f>IF(ptc_sta_amount="n/a",Inputs!F168,IF(E$2&lt;=ptc_sta_term,ptc_sta_amount*(1+ptc_sta_escal/100)^D$2,0))</f>
        <v>0</v>
      </c>
      <c r="F493" s="152">
        <f>IF(ptc_sta_amount="n/a",Inputs!G168,IF(F$2&lt;=ptc_sta_term,ptc_sta_amount*(1+ptc_sta_escal/100)^E$2,0))</f>
        <v>0</v>
      </c>
      <c r="G493" s="152">
        <f>IF(ptc_sta_amount="n/a",Inputs!H168,IF(G$2&lt;=ptc_sta_term,ptc_sta_amount*(1+ptc_sta_escal/100)^F$2,0))</f>
        <v>0</v>
      </c>
      <c r="H493" s="152">
        <f>IF(ptc_sta_amount="n/a",Inputs!I168,IF(H$2&lt;=ptc_sta_term,ptc_sta_amount*(1+ptc_sta_escal/100)^G$2,0))</f>
        <v>0</v>
      </c>
      <c r="I493" s="152">
        <f>IF(ptc_sta_amount="n/a",Inputs!J168,IF(I$2&lt;=ptc_sta_term,ptc_sta_amount*(1+ptc_sta_escal/100)^H$2,0))</f>
        <v>0</v>
      </c>
      <c r="J493" s="152">
        <f>IF(ptc_sta_amount="n/a",Inputs!K168,IF(J$2&lt;=ptc_sta_term,ptc_sta_amount*(1+ptc_sta_escal/100)^I$2,0))</f>
        <v>0</v>
      </c>
      <c r="K493" s="152">
        <f>IF(ptc_sta_amount="n/a",Inputs!L168,IF(K$2&lt;=ptc_sta_term,ptc_sta_amount*(1+ptc_sta_escal/100)^J$2,0))</f>
        <v>0</v>
      </c>
      <c r="L493" s="152">
        <f>IF(ptc_sta_amount="n/a",Inputs!M168,IF(L$2&lt;=ptc_sta_term,ptc_sta_amount*(1+ptc_sta_escal/100)^K$2,0))</f>
        <v>0</v>
      </c>
      <c r="M493" s="152">
        <f>IF(ptc_sta_amount="n/a",Inputs!N168,IF(M$2&lt;=ptc_sta_term,ptc_sta_amount*(1+ptc_sta_escal/100)^L$2,0))</f>
        <v>0</v>
      </c>
      <c r="N493" s="152">
        <f>IF(ptc_sta_amount="n/a",Inputs!O168,IF(N$2&lt;=ptc_sta_term,ptc_sta_amount*(1+ptc_sta_escal/100)^M$2,0))</f>
        <v>0</v>
      </c>
      <c r="O493" s="152">
        <f>IF(ptc_sta_amount="n/a",Inputs!P168,IF(O$2&lt;=ptc_sta_term,ptc_sta_amount*(1+ptc_sta_escal/100)^N$2,0))</f>
        <v>0</v>
      </c>
      <c r="P493" s="152">
        <f>IF(ptc_sta_amount="n/a",Inputs!Q168,IF(P$2&lt;=ptc_sta_term,ptc_sta_amount*(1+ptc_sta_escal/100)^O$2,0))</f>
        <v>0</v>
      </c>
      <c r="Q493" s="152">
        <f>IF(ptc_sta_amount="n/a",Inputs!R168,IF(Q$2&lt;=ptc_sta_term,ptc_sta_amount*(1+ptc_sta_escal/100)^P$2,0))</f>
        <v>0</v>
      </c>
      <c r="R493" s="152">
        <f>IF(ptc_sta_amount="n/a",Inputs!S168,IF(R$2&lt;=ptc_sta_term,ptc_sta_amount*(1+ptc_sta_escal/100)^Q$2,0))</f>
        <v>0</v>
      </c>
      <c r="S493" s="152">
        <f>IF(ptc_sta_amount="n/a",Inputs!T168,IF(S$2&lt;=ptc_sta_term,ptc_sta_amount*(1+ptc_sta_escal/100)^R$2,0))</f>
        <v>0</v>
      </c>
      <c r="T493" s="152">
        <f>IF(ptc_sta_amount="n/a",Inputs!U168,IF(T$2&lt;=ptc_sta_term,ptc_sta_amount*(1+ptc_sta_escal/100)^S$2,0))</f>
        <v>0</v>
      </c>
      <c r="U493" s="152">
        <f>IF(ptc_sta_amount="n/a",Inputs!V168,IF(U$2&lt;=ptc_sta_term,ptc_sta_amount*(1+ptc_sta_escal/100)^T$2,0))</f>
        <v>0</v>
      </c>
      <c r="V493" s="152">
        <f>IF(ptc_sta_amount="n/a",Inputs!W168,IF(V$2&lt;=ptc_sta_term,ptc_sta_amount*(1+ptc_sta_escal/100)^U$2,0))</f>
        <v>0</v>
      </c>
      <c r="W493" s="152">
        <f>IF(ptc_sta_amount="n/a",Inputs!X168,IF(W$2&lt;=ptc_sta_term,ptc_sta_amount*(1+ptc_sta_escal/100)^V$2,0))</f>
        <v>0</v>
      </c>
      <c r="X493" s="152">
        <f>IF(ptc_sta_amount="n/a",Inputs!Y168,IF(X$2&lt;=ptc_sta_term,ptc_sta_amount*(1+ptc_sta_escal/100)^W$2,0))</f>
        <v>0</v>
      </c>
      <c r="Y493" s="152">
        <f>IF(ptc_sta_amount="n/a",Inputs!Z168,IF(Y$2&lt;=ptc_sta_term,ptc_sta_amount*(1+ptc_sta_escal/100)^X$2,0))</f>
        <v>0</v>
      </c>
      <c r="Z493" s="152">
        <f>IF(ptc_sta_amount="n/a",Inputs!AA168,IF(Z$2&lt;=ptc_sta_term,ptc_sta_amount*(1+ptc_sta_escal/100)^Y$2,0))</f>
        <v>0</v>
      </c>
      <c r="AA493" s="152">
        <f>IF(ptc_sta_amount="n/a",Inputs!AB168,IF(AA$2&lt;=ptc_sta_term,ptc_sta_amount*(1+ptc_sta_escal/100)^Z$2,0))</f>
        <v>0</v>
      </c>
      <c r="AB493" s="152">
        <f>IF(ptc_sta_amount="n/a",Inputs!AC168,IF(AB$2&lt;=ptc_sta_term,ptc_sta_amount*(1+ptc_sta_escal/100)^AA$2,0))</f>
        <v>0</v>
      </c>
      <c r="AC493" s="152">
        <f>IF(ptc_sta_amount="n/a",Inputs!AD168,IF(AC$2&lt;=ptc_sta_term,ptc_sta_amount*(1+ptc_sta_escal/100)^AB$2,0))</f>
        <v>0</v>
      </c>
      <c r="AD493" s="152">
        <f>IF(ptc_sta_amount="n/a",Inputs!AE168,IF(AD$2&lt;=ptc_sta_term,ptc_sta_amount*(1+ptc_sta_escal/100)^AC$2,0))</f>
        <v>0</v>
      </c>
      <c r="AE493" s="152">
        <f>IF(ptc_sta_amount="n/a",Inputs!AF168,IF(AE$2&lt;=ptc_sta_term,ptc_sta_amount*(1+ptc_sta_escal/100)^AD$2,0))</f>
        <v>0</v>
      </c>
      <c r="AF493" s="152">
        <f>IF(ptc_sta_amount="n/a",Inputs!AG168,IF(AF$2&lt;=ptc_sta_term,ptc_sta_amount*(1+ptc_sta_escal/100)^AE$2,0))</f>
        <v>0</v>
      </c>
      <c r="AG493" s="152">
        <f>IF(ptc_sta_amount="n/a",Inputs!AH168,IF(AG$2&lt;=ptc_sta_term,ptc_sta_amount*(1+ptc_sta_escal/100)^AF$2,0))</f>
        <v>0</v>
      </c>
      <c r="AH493" s="152">
        <f>IF(ptc_sta_amount="n/a",Inputs!AI168,IF(AH$2&lt;=ptc_sta_term,ptc_sta_amount*(1+ptc_sta_escal/100)^AG$2,0))</f>
        <v>0</v>
      </c>
      <c r="AI493" s="152">
        <f>IF(ptc_sta_amount="n/a",Inputs!AJ168,IF(AI$2&lt;=ptc_sta_term,ptc_sta_amount*(1+ptc_sta_escal/100)^AH$2,0))</f>
        <v>0</v>
      </c>
      <c r="AJ493" s="152">
        <f>IF(ptc_sta_amount="n/a",Inputs!AK168,IF(AJ$2&lt;=ptc_sta_term,ptc_sta_amount*(1+ptc_sta_escal/100)^AI$2,0))</f>
        <v>0</v>
      </c>
      <c r="AK493" s="152">
        <f>IF(ptc_sta_amount="n/a",Inputs!AL168,IF(AK$2&lt;=ptc_sta_term,ptc_sta_amount*(1+ptc_sta_escal/100)^AJ$2,0))</f>
        <v>0</v>
      </c>
      <c r="AL493" s="152">
        <f>IF(ptc_sta_amount="n/a",Inputs!AM168,IF(AL$2&lt;=ptc_sta_term,ptc_sta_amount*(1+ptc_sta_escal/100)^AK$2,0))</f>
        <v>0</v>
      </c>
      <c r="AM493" s="152">
        <f>IF(ptc_sta_amount="n/a",Inputs!AN168,IF(AM$2&lt;=ptc_sta_term,ptc_sta_amount*(1+ptc_sta_escal/100)^AL$2,0))</f>
        <v>0</v>
      </c>
      <c r="AN493" s="152">
        <f>IF(ptc_sta_amount="n/a",Inputs!AO168,IF(AN$2&lt;=ptc_sta_term,ptc_sta_amount*(1+ptc_sta_escal/100)^AM$2,0))</f>
        <v>0</v>
      </c>
      <c r="AO493" s="152">
        <f>IF(ptc_sta_amount="n/a",Inputs!AP168,IF(AO$2&lt;=ptc_sta_term,ptc_sta_amount*(1+ptc_sta_escal/100)^AN$2,0))</f>
        <v>0</v>
      </c>
      <c r="AP493" s="152">
        <f>IF(ptc_sta_amount="n/a",Inputs!AQ168,IF(AP$2&lt;=ptc_sta_term,ptc_sta_amount*(1+ptc_sta_escal/100)^AO$2,0))</f>
        <v>0</v>
      </c>
    </row>
    <row r="494" spans="1:42" s="16" customFormat="1" x14ac:dyDescent="0.2">
      <c r="A494" s="32" t="s">
        <v>298</v>
      </c>
      <c r="C494" s="152">
        <f>ROUND(C493*1000,0)</f>
        <v>0</v>
      </c>
      <c r="D494" s="152">
        <f>ROUND(D493*1000,0)</f>
        <v>0</v>
      </c>
      <c r="E494" s="152">
        <f t="shared" ref="E494:AP494" si="268">ROUND(E493*1000,0)</f>
        <v>0</v>
      </c>
      <c r="F494" s="152">
        <f t="shared" si="268"/>
        <v>0</v>
      </c>
      <c r="G494" s="152">
        <f t="shared" si="268"/>
        <v>0</v>
      </c>
      <c r="H494" s="152">
        <f t="shared" si="268"/>
        <v>0</v>
      </c>
      <c r="I494" s="152">
        <f t="shared" si="268"/>
        <v>0</v>
      </c>
      <c r="J494" s="152">
        <f t="shared" si="268"/>
        <v>0</v>
      </c>
      <c r="K494" s="152">
        <f t="shared" si="268"/>
        <v>0</v>
      </c>
      <c r="L494" s="152">
        <f t="shared" si="268"/>
        <v>0</v>
      </c>
      <c r="M494" s="152">
        <f t="shared" si="268"/>
        <v>0</v>
      </c>
      <c r="N494" s="152">
        <f t="shared" si="268"/>
        <v>0</v>
      </c>
      <c r="O494" s="152">
        <f t="shared" si="268"/>
        <v>0</v>
      </c>
      <c r="P494" s="152">
        <f t="shared" si="268"/>
        <v>0</v>
      </c>
      <c r="Q494" s="152">
        <f t="shared" si="268"/>
        <v>0</v>
      </c>
      <c r="R494" s="152">
        <f t="shared" si="268"/>
        <v>0</v>
      </c>
      <c r="S494" s="152">
        <f t="shared" si="268"/>
        <v>0</v>
      </c>
      <c r="T494" s="152">
        <f t="shared" si="268"/>
        <v>0</v>
      </c>
      <c r="U494" s="152">
        <f t="shared" si="268"/>
        <v>0</v>
      </c>
      <c r="V494" s="152">
        <f t="shared" si="268"/>
        <v>0</v>
      </c>
      <c r="W494" s="152">
        <f t="shared" si="268"/>
        <v>0</v>
      </c>
      <c r="X494" s="152">
        <f t="shared" si="268"/>
        <v>0</v>
      </c>
      <c r="Y494" s="152">
        <f t="shared" si="268"/>
        <v>0</v>
      </c>
      <c r="Z494" s="152">
        <f t="shared" si="268"/>
        <v>0</v>
      </c>
      <c r="AA494" s="152">
        <f t="shared" si="268"/>
        <v>0</v>
      </c>
      <c r="AB494" s="152">
        <f t="shared" si="268"/>
        <v>0</v>
      </c>
      <c r="AC494" s="152">
        <f t="shared" si="268"/>
        <v>0</v>
      </c>
      <c r="AD494" s="152">
        <f t="shared" si="268"/>
        <v>0</v>
      </c>
      <c r="AE494" s="152">
        <f t="shared" si="268"/>
        <v>0</v>
      </c>
      <c r="AF494" s="152">
        <f t="shared" si="268"/>
        <v>0</v>
      </c>
      <c r="AG494" s="152">
        <f t="shared" si="268"/>
        <v>0</v>
      </c>
      <c r="AH494" s="152">
        <f t="shared" si="268"/>
        <v>0</v>
      </c>
      <c r="AI494" s="152">
        <f t="shared" si="268"/>
        <v>0</v>
      </c>
      <c r="AJ494" s="152">
        <f t="shared" si="268"/>
        <v>0</v>
      </c>
      <c r="AK494" s="152">
        <f t="shared" si="268"/>
        <v>0</v>
      </c>
      <c r="AL494" s="152">
        <f t="shared" si="268"/>
        <v>0</v>
      </c>
      <c r="AM494" s="152">
        <f t="shared" si="268"/>
        <v>0</v>
      </c>
      <c r="AN494" s="152">
        <f t="shared" si="268"/>
        <v>0</v>
      </c>
      <c r="AO494" s="152">
        <f t="shared" si="268"/>
        <v>0</v>
      </c>
      <c r="AP494" s="152">
        <f t="shared" si="268"/>
        <v>0</v>
      </c>
    </row>
    <row r="495" spans="1:42" s="16" customFormat="1" x14ac:dyDescent="0.2">
      <c r="A495" s="32" t="s">
        <v>71</v>
      </c>
      <c r="C495" s="163">
        <f>C$5/1000</f>
        <v>0</v>
      </c>
      <c r="D495" s="163">
        <f>D$5/1000</f>
        <v>0</v>
      </c>
      <c r="E495" s="163">
        <f t="shared" ref="E495:AP495" si="269">E$5/1000</f>
        <v>0</v>
      </c>
      <c r="F495" s="163">
        <f t="shared" si="269"/>
        <v>0</v>
      </c>
      <c r="G495" s="163">
        <f t="shared" si="269"/>
        <v>0</v>
      </c>
      <c r="H495" s="163">
        <f t="shared" si="269"/>
        <v>0</v>
      </c>
      <c r="I495" s="163">
        <f t="shared" si="269"/>
        <v>0</v>
      </c>
      <c r="J495" s="163">
        <f t="shared" si="269"/>
        <v>0</v>
      </c>
      <c r="K495" s="163">
        <f t="shared" si="269"/>
        <v>0</v>
      </c>
      <c r="L495" s="163">
        <f t="shared" si="269"/>
        <v>0</v>
      </c>
      <c r="M495" s="163">
        <f t="shared" si="269"/>
        <v>0</v>
      </c>
      <c r="N495" s="163">
        <f t="shared" si="269"/>
        <v>0</v>
      </c>
      <c r="O495" s="163">
        <f t="shared" si="269"/>
        <v>0</v>
      </c>
      <c r="P495" s="163">
        <f t="shared" si="269"/>
        <v>0</v>
      </c>
      <c r="Q495" s="163">
        <f t="shared" si="269"/>
        <v>0</v>
      </c>
      <c r="R495" s="163">
        <f t="shared" si="269"/>
        <v>0</v>
      </c>
      <c r="S495" s="163">
        <f t="shared" si="269"/>
        <v>0</v>
      </c>
      <c r="T495" s="163">
        <f t="shared" si="269"/>
        <v>0</v>
      </c>
      <c r="U495" s="163">
        <f t="shared" si="269"/>
        <v>0</v>
      </c>
      <c r="V495" s="163">
        <f t="shared" si="269"/>
        <v>0</v>
      </c>
      <c r="W495" s="163">
        <f t="shared" si="269"/>
        <v>0</v>
      </c>
      <c r="X495" s="163">
        <f t="shared" si="269"/>
        <v>0</v>
      </c>
      <c r="Y495" s="163">
        <f t="shared" si="269"/>
        <v>0</v>
      </c>
      <c r="Z495" s="163">
        <f t="shared" si="269"/>
        <v>0</v>
      </c>
      <c r="AA495" s="163">
        <f t="shared" si="269"/>
        <v>0</v>
      </c>
      <c r="AB495" s="163">
        <f t="shared" si="269"/>
        <v>0</v>
      </c>
      <c r="AC495" s="163">
        <f t="shared" si="269"/>
        <v>0</v>
      </c>
      <c r="AD495" s="163">
        <f t="shared" si="269"/>
        <v>0</v>
      </c>
      <c r="AE495" s="163">
        <f t="shared" si="269"/>
        <v>0</v>
      </c>
      <c r="AF495" s="163">
        <f t="shared" si="269"/>
        <v>0</v>
      </c>
      <c r="AG495" s="163">
        <f t="shared" si="269"/>
        <v>0</v>
      </c>
      <c r="AH495" s="163">
        <f t="shared" si="269"/>
        <v>0</v>
      </c>
      <c r="AI495" s="163">
        <f t="shared" si="269"/>
        <v>0</v>
      </c>
      <c r="AJ495" s="163">
        <f t="shared" si="269"/>
        <v>0</v>
      </c>
      <c r="AK495" s="163">
        <f t="shared" si="269"/>
        <v>0</v>
      </c>
      <c r="AL495" s="163">
        <f t="shared" si="269"/>
        <v>0</v>
      </c>
      <c r="AM495" s="163">
        <f t="shared" si="269"/>
        <v>0</v>
      </c>
      <c r="AN495" s="163">
        <f t="shared" si="269"/>
        <v>0</v>
      </c>
      <c r="AO495" s="163">
        <f t="shared" si="269"/>
        <v>0</v>
      </c>
      <c r="AP495" s="163">
        <f t="shared" si="269"/>
        <v>0</v>
      </c>
    </row>
    <row r="496" spans="1:42" s="16" customFormat="1" x14ac:dyDescent="0.2">
      <c r="A496" s="32" t="s">
        <v>13</v>
      </c>
      <c r="C496" s="162">
        <f>C494*C495</f>
        <v>0</v>
      </c>
      <c r="D496" s="162">
        <f>D494*D495</f>
        <v>0</v>
      </c>
      <c r="E496" s="162">
        <f t="shared" ref="E496:AP496" si="270">E494*E495</f>
        <v>0</v>
      </c>
      <c r="F496" s="162">
        <f t="shared" si="270"/>
        <v>0</v>
      </c>
      <c r="G496" s="162">
        <f t="shared" si="270"/>
        <v>0</v>
      </c>
      <c r="H496" s="162">
        <f t="shared" si="270"/>
        <v>0</v>
      </c>
      <c r="I496" s="162">
        <f t="shared" si="270"/>
        <v>0</v>
      </c>
      <c r="J496" s="162">
        <f t="shared" si="270"/>
        <v>0</v>
      </c>
      <c r="K496" s="162">
        <f t="shared" si="270"/>
        <v>0</v>
      </c>
      <c r="L496" s="162">
        <f t="shared" si="270"/>
        <v>0</v>
      </c>
      <c r="M496" s="162">
        <f t="shared" si="270"/>
        <v>0</v>
      </c>
      <c r="N496" s="162">
        <f t="shared" si="270"/>
        <v>0</v>
      </c>
      <c r="O496" s="162">
        <f t="shared" si="270"/>
        <v>0</v>
      </c>
      <c r="P496" s="162">
        <f t="shared" si="270"/>
        <v>0</v>
      </c>
      <c r="Q496" s="162">
        <f t="shared" si="270"/>
        <v>0</v>
      </c>
      <c r="R496" s="162">
        <f t="shared" si="270"/>
        <v>0</v>
      </c>
      <c r="S496" s="162">
        <f t="shared" si="270"/>
        <v>0</v>
      </c>
      <c r="T496" s="162">
        <f t="shared" si="270"/>
        <v>0</v>
      </c>
      <c r="U496" s="162">
        <f t="shared" si="270"/>
        <v>0</v>
      </c>
      <c r="V496" s="162">
        <f t="shared" si="270"/>
        <v>0</v>
      </c>
      <c r="W496" s="162">
        <f t="shared" si="270"/>
        <v>0</v>
      </c>
      <c r="X496" s="162">
        <f t="shared" si="270"/>
        <v>0</v>
      </c>
      <c r="Y496" s="162">
        <f t="shared" si="270"/>
        <v>0</v>
      </c>
      <c r="Z496" s="162">
        <f t="shared" si="270"/>
        <v>0</v>
      </c>
      <c r="AA496" s="162">
        <f t="shared" si="270"/>
        <v>0</v>
      </c>
      <c r="AB496" s="162">
        <f t="shared" si="270"/>
        <v>0</v>
      </c>
      <c r="AC496" s="162">
        <f t="shared" si="270"/>
        <v>0</v>
      </c>
      <c r="AD496" s="162">
        <f t="shared" si="270"/>
        <v>0</v>
      </c>
      <c r="AE496" s="162">
        <f t="shared" si="270"/>
        <v>0</v>
      </c>
      <c r="AF496" s="162">
        <f t="shared" si="270"/>
        <v>0</v>
      </c>
      <c r="AG496" s="162">
        <f t="shared" si="270"/>
        <v>0</v>
      </c>
      <c r="AH496" s="162">
        <f t="shared" si="270"/>
        <v>0</v>
      </c>
      <c r="AI496" s="162">
        <f t="shared" si="270"/>
        <v>0</v>
      </c>
      <c r="AJ496" s="162">
        <f t="shared" si="270"/>
        <v>0</v>
      </c>
      <c r="AK496" s="162">
        <f t="shared" si="270"/>
        <v>0</v>
      </c>
      <c r="AL496" s="162">
        <f t="shared" si="270"/>
        <v>0</v>
      </c>
      <c r="AM496" s="162">
        <f t="shared" si="270"/>
        <v>0</v>
      </c>
      <c r="AN496" s="162">
        <f t="shared" si="270"/>
        <v>0</v>
      </c>
      <c r="AO496" s="162">
        <f t="shared" si="270"/>
        <v>0</v>
      </c>
      <c r="AP496" s="162">
        <f t="shared" si="270"/>
        <v>0</v>
      </c>
    </row>
    <row r="497" spans="1:42" s="16" customFormat="1" x14ac:dyDescent="0.2">
      <c r="A497" s="30"/>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row>
    <row r="498" spans="1:42" s="16" customFormat="1" x14ac:dyDescent="0.2">
      <c r="A498" s="30" t="s">
        <v>4</v>
      </c>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row>
    <row r="499" spans="1:42" s="16" customFormat="1" x14ac:dyDescent="0.2">
      <c r="A499" s="32" t="s">
        <v>297</v>
      </c>
      <c r="C499" s="152">
        <f>IF(ptc_fed_amount="n/a",Inputs!D167,IF(C$2&lt;=ptc_fed_term,ptc_fed_amount*(1+ptc_fed_escal/100)^B$2,0))</f>
        <v>0</v>
      </c>
      <c r="D499" s="152">
        <f>IF(ptc_fed_amount="n/a",Inputs!E167,IF(D$2&lt;=ptc_fed_term,ptc_fed_amount*(1+ptc_fed_escal/100)^C$2,0))</f>
        <v>0</v>
      </c>
      <c r="E499" s="152">
        <f>IF(ptc_fed_amount="n/a",Inputs!F167,IF(E$2&lt;=ptc_fed_term,ptc_fed_amount*(1+ptc_fed_escal/100)^D$2,0))</f>
        <v>0</v>
      </c>
      <c r="F499" s="152">
        <f>IF(ptc_fed_amount="n/a",Inputs!G167,IF(F$2&lt;=ptc_fed_term,ptc_fed_amount*(1+ptc_fed_escal/100)^E$2,0))</f>
        <v>0</v>
      </c>
      <c r="G499" s="152">
        <f>IF(ptc_fed_amount="n/a",Inputs!H167,IF(G$2&lt;=ptc_fed_term,ptc_fed_amount*(1+ptc_fed_escal/100)^F$2,0))</f>
        <v>0</v>
      </c>
      <c r="H499" s="152">
        <f>IF(ptc_fed_amount="n/a",Inputs!I167,IF(H$2&lt;=ptc_fed_term,ptc_fed_amount*(1+ptc_fed_escal/100)^G$2,0))</f>
        <v>0</v>
      </c>
      <c r="I499" s="152">
        <f>IF(ptc_fed_amount="n/a",Inputs!J167,IF(I$2&lt;=ptc_fed_term,ptc_fed_amount*(1+ptc_fed_escal/100)^H$2,0))</f>
        <v>0</v>
      </c>
      <c r="J499" s="152">
        <f>IF(ptc_fed_amount="n/a",Inputs!K167,IF(J$2&lt;=ptc_fed_term,ptc_fed_amount*(1+ptc_fed_escal/100)^I$2,0))</f>
        <v>0</v>
      </c>
      <c r="K499" s="152">
        <f>IF(ptc_fed_amount="n/a",Inputs!L167,IF(K$2&lt;=ptc_fed_term,ptc_fed_amount*(1+ptc_fed_escal/100)^J$2,0))</f>
        <v>0</v>
      </c>
      <c r="L499" s="152">
        <f>IF(ptc_fed_amount="n/a",Inputs!M167,IF(L$2&lt;=ptc_fed_term,ptc_fed_amount*(1+ptc_fed_escal/100)^K$2,0))</f>
        <v>0</v>
      </c>
      <c r="M499" s="152">
        <f>IF(ptc_fed_amount="n/a",Inputs!N167,IF(M$2&lt;=ptc_fed_term,ptc_fed_amount*(1+ptc_fed_escal/100)^L$2,0))</f>
        <v>0</v>
      </c>
      <c r="N499" s="152">
        <f>IF(ptc_fed_amount="n/a",Inputs!O167,IF(N$2&lt;=ptc_fed_term,ptc_fed_amount*(1+ptc_fed_escal/100)^M$2,0))</f>
        <v>0</v>
      </c>
      <c r="O499" s="152">
        <f>IF(ptc_fed_amount="n/a",Inputs!P167,IF(O$2&lt;=ptc_fed_term,ptc_fed_amount*(1+ptc_fed_escal/100)^N$2,0))</f>
        <v>0</v>
      </c>
      <c r="P499" s="152">
        <f>IF(ptc_fed_amount="n/a",Inputs!Q167,IF(P$2&lt;=ptc_fed_term,ptc_fed_amount*(1+ptc_fed_escal/100)^O$2,0))</f>
        <v>0</v>
      </c>
      <c r="Q499" s="152">
        <f>IF(ptc_fed_amount="n/a",Inputs!R167,IF(Q$2&lt;=ptc_fed_term,ptc_fed_amount*(1+ptc_fed_escal/100)^P$2,0))</f>
        <v>0</v>
      </c>
      <c r="R499" s="152">
        <f>IF(ptc_fed_amount="n/a",Inputs!S167,IF(R$2&lt;=ptc_fed_term,ptc_fed_amount*(1+ptc_fed_escal/100)^Q$2,0))</f>
        <v>0</v>
      </c>
      <c r="S499" s="152">
        <f>IF(ptc_fed_amount="n/a",Inputs!T167,IF(S$2&lt;=ptc_fed_term,ptc_fed_amount*(1+ptc_fed_escal/100)^R$2,0))</f>
        <v>0</v>
      </c>
      <c r="T499" s="152">
        <f>IF(ptc_fed_amount="n/a",Inputs!U167,IF(T$2&lt;=ptc_fed_term,ptc_fed_amount*(1+ptc_fed_escal/100)^S$2,0))</f>
        <v>0</v>
      </c>
      <c r="U499" s="152">
        <f>IF(ptc_fed_amount="n/a",Inputs!V167,IF(U$2&lt;=ptc_fed_term,ptc_fed_amount*(1+ptc_fed_escal/100)^T$2,0))</f>
        <v>0</v>
      </c>
      <c r="V499" s="152">
        <f>IF(ptc_fed_amount="n/a",Inputs!W167,IF(V$2&lt;=ptc_fed_term,ptc_fed_amount*(1+ptc_fed_escal/100)^U$2,0))</f>
        <v>0</v>
      </c>
      <c r="W499" s="152">
        <f>IF(ptc_fed_amount="n/a",Inputs!X167,IF(W$2&lt;=ptc_fed_term,ptc_fed_amount*(1+ptc_fed_escal/100)^V$2,0))</f>
        <v>0</v>
      </c>
      <c r="X499" s="152">
        <f>IF(ptc_fed_amount="n/a",Inputs!Y167,IF(X$2&lt;=ptc_fed_term,ptc_fed_amount*(1+ptc_fed_escal/100)^W$2,0))</f>
        <v>0</v>
      </c>
      <c r="Y499" s="152">
        <f>IF(ptc_fed_amount="n/a",Inputs!Z167,IF(Y$2&lt;=ptc_fed_term,ptc_fed_amount*(1+ptc_fed_escal/100)^X$2,0))</f>
        <v>0</v>
      </c>
      <c r="Z499" s="152">
        <f>IF(ptc_fed_amount="n/a",Inputs!AA167,IF(Z$2&lt;=ptc_fed_term,ptc_fed_amount*(1+ptc_fed_escal/100)^Y$2,0))</f>
        <v>0</v>
      </c>
      <c r="AA499" s="152">
        <f>IF(ptc_fed_amount="n/a",Inputs!AB167,IF(AA$2&lt;=ptc_fed_term,ptc_fed_amount*(1+ptc_fed_escal/100)^Z$2,0))</f>
        <v>0</v>
      </c>
      <c r="AB499" s="152">
        <f>IF(ptc_fed_amount="n/a",Inputs!AC167,IF(AB$2&lt;=ptc_fed_term,ptc_fed_amount*(1+ptc_fed_escal/100)^AA$2,0))</f>
        <v>0</v>
      </c>
      <c r="AC499" s="152">
        <f>IF(ptc_fed_amount="n/a",Inputs!AD167,IF(AC$2&lt;=ptc_fed_term,ptc_fed_amount*(1+ptc_fed_escal/100)^AB$2,0))</f>
        <v>0</v>
      </c>
      <c r="AD499" s="152">
        <f>IF(ptc_fed_amount="n/a",Inputs!AE167,IF(AD$2&lt;=ptc_fed_term,ptc_fed_amount*(1+ptc_fed_escal/100)^AC$2,0))</f>
        <v>0</v>
      </c>
      <c r="AE499" s="152">
        <f>IF(ptc_fed_amount="n/a",Inputs!AF167,IF(AE$2&lt;=ptc_fed_term,ptc_fed_amount*(1+ptc_fed_escal/100)^AD$2,0))</f>
        <v>0</v>
      </c>
      <c r="AF499" s="152">
        <f>IF(ptc_fed_amount="n/a",Inputs!AG167,IF(AF$2&lt;=ptc_fed_term,ptc_fed_amount*(1+ptc_fed_escal/100)^AE$2,0))</f>
        <v>0</v>
      </c>
      <c r="AG499" s="152">
        <f>IF(ptc_fed_amount="n/a",Inputs!AH167,IF(AG$2&lt;=ptc_fed_term,ptc_fed_amount*(1+ptc_fed_escal/100)^AF$2,0))</f>
        <v>0</v>
      </c>
      <c r="AH499" s="152">
        <f>IF(ptc_fed_amount="n/a",Inputs!AI167,IF(AH$2&lt;=ptc_fed_term,ptc_fed_amount*(1+ptc_fed_escal/100)^AG$2,0))</f>
        <v>0</v>
      </c>
      <c r="AI499" s="152">
        <f>IF(ptc_fed_amount="n/a",Inputs!AJ167,IF(AI$2&lt;=ptc_fed_term,ptc_fed_amount*(1+ptc_fed_escal/100)^AH$2,0))</f>
        <v>0</v>
      </c>
      <c r="AJ499" s="152">
        <f>IF(ptc_fed_amount="n/a",Inputs!AK167,IF(AJ$2&lt;=ptc_fed_term,ptc_fed_amount*(1+ptc_fed_escal/100)^AI$2,0))</f>
        <v>0</v>
      </c>
      <c r="AK499" s="152">
        <f>IF(ptc_fed_amount="n/a",Inputs!AL167,IF(AK$2&lt;=ptc_fed_term,ptc_fed_amount*(1+ptc_fed_escal/100)^AJ$2,0))</f>
        <v>0</v>
      </c>
      <c r="AL499" s="152">
        <f>IF(ptc_fed_amount="n/a",Inputs!AM167,IF(AL$2&lt;=ptc_fed_term,ptc_fed_amount*(1+ptc_fed_escal/100)^AK$2,0))</f>
        <v>0</v>
      </c>
      <c r="AM499" s="152">
        <f>IF(ptc_fed_amount="n/a",Inputs!AN167,IF(AM$2&lt;=ptc_fed_term,ptc_fed_amount*(1+ptc_fed_escal/100)^AL$2,0))</f>
        <v>0</v>
      </c>
      <c r="AN499" s="152">
        <f>IF(ptc_fed_amount="n/a",Inputs!AO167,IF(AN$2&lt;=ptc_fed_term,ptc_fed_amount*(1+ptc_fed_escal/100)^AM$2,0))</f>
        <v>0</v>
      </c>
      <c r="AO499" s="152">
        <f>IF(ptc_fed_amount="n/a",Inputs!AP167,IF(AO$2&lt;=ptc_fed_term,ptc_fed_amount*(1+ptc_fed_escal/100)^AN$2,0))</f>
        <v>0</v>
      </c>
      <c r="AP499" s="152">
        <f>IF(ptc_fed_amount="n/a",Inputs!AQ167,IF(AP$2&lt;=ptc_fed_term,ptc_fed_amount*(1+ptc_fed_escal/100)^AO$2,0))</f>
        <v>0</v>
      </c>
    </row>
    <row r="500" spans="1:42" s="16" customFormat="1" x14ac:dyDescent="0.2">
      <c r="A500" s="32" t="s">
        <v>298</v>
      </c>
      <c r="C500" s="152">
        <f>ROUND(C499*1000,0)</f>
        <v>0</v>
      </c>
      <c r="D500" s="152">
        <f>ROUND(D499*1000,0)</f>
        <v>0</v>
      </c>
      <c r="E500" s="152">
        <f t="shared" ref="E500:AP500" si="271">ROUND(E499*1000,0)</f>
        <v>0</v>
      </c>
      <c r="F500" s="152">
        <f t="shared" si="271"/>
        <v>0</v>
      </c>
      <c r="G500" s="152">
        <f t="shared" si="271"/>
        <v>0</v>
      </c>
      <c r="H500" s="152">
        <f t="shared" si="271"/>
        <v>0</v>
      </c>
      <c r="I500" s="152">
        <f t="shared" si="271"/>
        <v>0</v>
      </c>
      <c r="J500" s="152">
        <f t="shared" si="271"/>
        <v>0</v>
      </c>
      <c r="K500" s="152">
        <f t="shared" si="271"/>
        <v>0</v>
      </c>
      <c r="L500" s="152">
        <f t="shared" si="271"/>
        <v>0</v>
      </c>
      <c r="M500" s="152">
        <f t="shared" si="271"/>
        <v>0</v>
      </c>
      <c r="N500" s="152">
        <f t="shared" si="271"/>
        <v>0</v>
      </c>
      <c r="O500" s="152">
        <f t="shared" si="271"/>
        <v>0</v>
      </c>
      <c r="P500" s="152">
        <f t="shared" si="271"/>
        <v>0</v>
      </c>
      <c r="Q500" s="152">
        <f t="shared" si="271"/>
        <v>0</v>
      </c>
      <c r="R500" s="152">
        <f t="shared" si="271"/>
        <v>0</v>
      </c>
      <c r="S500" s="152">
        <f t="shared" si="271"/>
        <v>0</v>
      </c>
      <c r="T500" s="152">
        <f t="shared" si="271"/>
        <v>0</v>
      </c>
      <c r="U500" s="152">
        <f t="shared" si="271"/>
        <v>0</v>
      </c>
      <c r="V500" s="152">
        <f t="shared" si="271"/>
        <v>0</v>
      </c>
      <c r="W500" s="152">
        <f t="shared" si="271"/>
        <v>0</v>
      </c>
      <c r="X500" s="152">
        <f t="shared" si="271"/>
        <v>0</v>
      </c>
      <c r="Y500" s="152">
        <f t="shared" si="271"/>
        <v>0</v>
      </c>
      <c r="Z500" s="152">
        <f t="shared" si="271"/>
        <v>0</v>
      </c>
      <c r="AA500" s="152">
        <f t="shared" si="271"/>
        <v>0</v>
      </c>
      <c r="AB500" s="152">
        <f t="shared" si="271"/>
        <v>0</v>
      </c>
      <c r="AC500" s="152">
        <f t="shared" si="271"/>
        <v>0</v>
      </c>
      <c r="AD500" s="152">
        <f t="shared" si="271"/>
        <v>0</v>
      </c>
      <c r="AE500" s="152">
        <f t="shared" si="271"/>
        <v>0</v>
      </c>
      <c r="AF500" s="152">
        <f t="shared" si="271"/>
        <v>0</v>
      </c>
      <c r="AG500" s="152">
        <f t="shared" si="271"/>
        <v>0</v>
      </c>
      <c r="AH500" s="152">
        <f t="shared" si="271"/>
        <v>0</v>
      </c>
      <c r="AI500" s="152">
        <f t="shared" si="271"/>
        <v>0</v>
      </c>
      <c r="AJ500" s="152">
        <f t="shared" si="271"/>
        <v>0</v>
      </c>
      <c r="AK500" s="152">
        <f t="shared" si="271"/>
        <v>0</v>
      </c>
      <c r="AL500" s="152">
        <f t="shared" si="271"/>
        <v>0</v>
      </c>
      <c r="AM500" s="152">
        <f t="shared" si="271"/>
        <v>0</v>
      </c>
      <c r="AN500" s="152">
        <f t="shared" si="271"/>
        <v>0</v>
      </c>
      <c r="AO500" s="152">
        <f t="shared" si="271"/>
        <v>0</v>
      </c>
      <c r="AP500" s="152">
        <f t="shared" si="271"/>
        <v>0</v>
      </c>
    </row>
    <row r="501" spans="1:42" s="16" customFormat="1" x14ac:dyDescent="0.2">
      <c r="A501" s="32" t="s">
        <v>71</v>
      </c>
      <c r="C501" s="163">
        <f>C$5/1000</f>
        <v>0</v>
      </c>
      <c r="D501" s="163">
        <f>D$5/1000</f>
        <v>0</v>
      </c>
      <c r="E501" s="163">
        <f t="shared" ref="E501:AP501" si="272">E$5/1000</f>
        <v>0</v>
      </c>
      <c r="F501" s="163">
        <f t="shared" si="272"/>
        <v>0</v>
      </c>
      <c r="G501" s="163">
        <f t="shared" si="272"/>
        <v>0</v>
      </c>
      <c r="H501" s="163">
        <f t="shared" si="272"/>
        <v>0</v>
      </c>
      <c r="I501" s="163">
        <f t="shared" si="272"/>
        <v>0</v>
      </c>
      <c r="J501" s="163">
        <f t="shared" si="272"/>
        <v>0</v>
      </c>
      <c r="K501" s="163">
        <f t="shared" si="272"/>
        <v>0</v>
      </c>
      <c r="L501" s="163">
        <f t="shared" si="272"/>
        <v>0</v>
      </c>
      <c r="M501" s="163">
        <f t="shared" si="272"/>
        <v>0</v>
      </c>
      <c r="N501" s="163">
        <f t="shared" si="272"/>
        <v>0</v>
      </c>
      <c r="O501" s="163">
        <f t="shared" si="272"/>
        <v>0</v>
      </c>
      <c r="P501" s="163">
        <f t="shared" si="272"/>
        <v>0</v>
      </c>
      <c r="Q501" s="163">
        <f t="shared" si="272"/>
        <v>0</v>
      </c>
      <c r="R501" s="163">
        <f t="shared" si="272"/>
        <v>0</v>
      </c>
      <c r="S501" s="163">
        <f t="shared" si="272"/>
        <v>0</v>
      </c>
      <c r="T501" s="163">
        <f t="shared" si="272"/>
        <v>0</v>
      </c>
      <c r="U501" s="163">
        <f t="shared" si="272"/>
        <v>0</v>
      </c>
      <c r="V501" s="163">
        <f t="shared" si="272"/>
        <v>0</v>
      </c>
      <c r="W501" s="163">
        <f t="shared" si="272"/>
        <v>0</v>
      </c>
      <c r="X501" s="163">
        <f t="shared" si="272"/>
        <v>0</v>
      </c>
      <c r="Y501" s="163">
        <f t="shared" si="272"/>
        <v>0</v>
      </c>
      <c r="Z501" s="163">
        <f t="shared" si="272"/>
        <v>0</v>
      </c>
      <c r="AA501" s="163">
        <f t="shared" si="272"/>
        <v>0</v>
      </c>
      <c r="AB501" s="163">
        <f t="shared" si="272"/>
        <v>0</v>
      </c>
      <c r="AC501" s="163">
        <f t="shared" si="272"/>
        <v>0</v>
      </c>
      <c r="AD501" s="163">
        <f t="shared" si="272"/>
        <v>0</v>
      </c>
      <c r="AE501" s="163">
        <f t="shared" si="272"/>
        <v>0</v>
      </c>
      <c r="AF501" s="163">
        <f t="shared" si="272"/>
        <v>0</v>
      </c>
      <c r="AG501" s="163">
        <f t="shared" si="272"/>
        <v>0</v>
      </c>
      <c r="AH501" s="163">
        <f t="shared" si="272"/>
        <v>0</v>
      </c>
      <c r="AI501" s="163">
        <f t="shared" si="272"/>
        <v>0</v>
      </c>
      <c r="AJ501" s="163">
        <f t="shared" si="272"/>
        <v>0</v>
      </c>
      <c r="AK501" s="163">
        <f t="shared" si="272"/>
        <v>0</v>
      </c>
      <c r="AL501" s="163">
        <f t="shared" si="272"/>
        <v>0</v>
      </c>
      <c r="AM501" s="163">
        <f t="shared" si="272"/>
        <v>0</v>
      </c>
      <c r="AN501" s="163">
        <f t="shared" si="272"/>
        <v>0</v>
      </c>
      <c r="AO501" s="163">
        <f t="shared" si="272"/>
        <v>0</v>
      </c>
      <c r="AP501" s="163">
        <f t="shared" si="272"/>
        <v>0</v>
      </c>
    </row>
    <row r="502" spans="1:42" s="16" customFormat="1" x14ac:dyDescent="0.2">
      <c r="A502" s="32" t="s">
        <v>13</v>
      </c>
      <c r="C502" s="162">
        <f>C500*C501</f>
        <v>0</v>
      </c>
      <c r="D502" s="162">
        <f>D500*D501</f>
        <v>0</v>
      </c>
      <c r="E502" s="162">
        <f t="shared" ref="E502:AP502" si="273">E500*E501</f>
        <v>0</v>
      </c>
      <c r="F502" s="162">
        <f t="shared" si="273"/>
        <v>0</v>
      </c>
      <c r="G502" s="162">
        <f t="shared" si="273"/>
        <v>0</v>
      </c>
      <c r="H502" s="162">
        <f t="shared" si="273"/>
        <v>0</v>
      </c>
      <c r="I502" s="162">
        <f t="shared" si="273"/>
        <v>0</v>
      </c>
      <c r="J502" s="162">
        <f t="shared" si="273"/>
        <v>0</v>
      </c>
      <c r="K502" s="162">
        <f t="shared" si="273"/>
        <v>0</v>
      </c>
      <c r="L502" s="162">
        <f t="shared" si="273"/>
        <v>0</v>
      </c>
      <c r="M502" s="162">
        <f t="shared" si="273"/>
        <v>0</v>
      </c>
      <c r="N502" s="162">
        <f t="shared" si="273"/>
        <v>0</v>
      </c>
      <c r="O502" s="162">
        <f t="shared" si="273"/>
        <v>0</v>
      </c>
      <c r="P502" s="162">
        <f t="shared" si="273"/>
        <v>0</v>
      </c>
      <c r="Q502" s="162">
        <f t="shared" si="273"/>
        <v>0</v>
      </c>
      <c r="R502" s="162">
        <f t="shared" si="273"/>
        <v>0</v>
      </c>
      <c r="S502" s="162">
        <f t="shared" si="273"/>
        <v>0</v>
      </c>
      <c r="T502" s="162">
        <f t="shared" si="273"/>
        <v>0</v>
      </c>
      <c r="U502" s="162">
        <f t="shared" si="273"/>
        <v>0</v>
      </c>
      <c r="V502" s="162">
        <f t="shared" si="273"/>
        <v>0</v>
      </c>
      <c r="W502" s="162">
        <f t="shared" si="273"/>
        <v>0</v>
      </c>
      <c r="X502" s="162">
        <f t="shared" si="273"/>
        <v>0</v>
      </c>
      <c r="Y502" s="162">
        <f t="shared" si="273"/>
        <v>0</v>
      </c>
      <c r="Z502" s="162">
        <f t="shared" si="273"/>
        <v>0</v>
      </c>
      <c r="AA502" s="162">
        <f t="shared" si="273"/>
        <v>0</v>
      </c>
      <c r="AB502" s="162">
        <f t="shared" si="273"/>
        <v>0</v>
      </c>
      <c r="AC502" s="162">
        <f t="shared" si="273"/>
        <v>0</v>
      </c>
      <c r="AD502" s="162">
        <f t="shared" si="273"/>
        <v>0</v>
      </c>
      <c r="AE502" s="162">
        <f t="shared" si="273"/>
        <v>0</v>
      </c>
      <c r="AF502" s="162">
        <f t="shared" si="273"/>
        <v>0</v>
      </c>
      <c r="AG502" s="162">
        <f t="shared" si="273"/>
        <v>0</v>
      </c>
      <c r="AH502" s="162">
        <f t="shared" si="273"/>
        <v>0</v>
      </c>
      <c r="AI502" s="162">
        <f t="shared" si="273"/>
        <v>0</v>
      </c>
      <c r="AJ502" s="162">
        <f t="shared" si="273"/>
        <v>0</v>
      </c>
      <c r="AK502" s="162">
        <f t="shared" si="273"/>
        <v>0</v>
      </c>
      <c r="AL502" s="162">
        <f t="shared" si="273"/>
        <v>0</v>
      </c>
      <c r="AM502" s="162">
        <f t="shared" si="273"/>
        <v>0</v>
      </c>
      <c r="AN502" s="162">
        <f t="shared" si="273"/>
        <v>0</v>
      </c>
      <c r="AO502" s="162">
        <f t="shared" si="273"/>
        <v>0</v>
      </c>
      <c r="AP502" s="162">
        <f t="shared" si="273"/>
        <v>0</v>
      </c>
    </row>
    <row r="503" spans="1:42" s="16" customFormat="1" x14ac:dyDescent="0.2">
      <c r="A503" s="32"/>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row>
    <row r="504" spans="1:42" x14ac:dyDescent="0.2">
      <c r="A504" s="29" t="s">
        <v>16</v>
      </c>
      <c r="B504" s="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row>
    <row r="505" spans="1:42" x14ac:dyDescent="0.2">
      <c r="A505" s="30" t="str">
        <f>Inputs!B115</f>
        <v>As fixed amount</v>
      </c>
      <c r="B505" s="16"/>
      <c r="C505" s="16"/>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Inputs!B116</f>
        <v>Federal ($)</v>
      </c>
      <c r="B506" s="16"/>
      <c r="C506" s="188">
        <f>ibi_fed_amount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Inputs!B117</f>
        <v>State ($)</v>
      </c>
      <c r="B507" s="16"/>
      <c r="C507" s="188">
        <f>ibi_sta_amount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tr">
        <f>Inputs!B118</f>
        <v>Utility ($)</v>
      </c>
      <c r="B508" s="16"/>
      <c r="C508" s="188">
        <f>ibi_uti_amount</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Inputs!B119</f>
        <v>Other ($)</v>
      </c>
      <c r="C509" s="163">
        <f>ibi_oth_amount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27" t="s">
        <v>13</v>
      </c>
      <c r="C510" s="189">
        <f>SUM(C506:C509)</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Inputs!B120</f>
        <v>As percentage</v>
      </c>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Inputs!B121</f>
        <v>Federal (% of total installed cost)</v>
      </c>
      <c r="C512" s="209">
        <f>MIN(ibi_fed_percent/100*total_installed_cost,Inputs!D121)</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Inputs!B122</f>
        <v>State (% of total installed cost)</v>
      </c>
      <c r="C513" s="209">
        <f>MIN(ibi_sta_percent/100*total_installed_cost,Inputs!D122)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tr">
        <f>Inputs!B123</f>
        <v>Utility (% of total installed cost)</v>
      </c>
      <c r="C514" s="209">
        <f>MIN(ibi_uti_percent/100*total_installed_cost,Inputs!D123)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Inputs!B124</f>
        <v>Other (% of total installed cost)</v>
      </c>
      <c r="C515" s="209">
        <f>MIN(ibi_oth_percent/100*total_installed_cost,Inputs!D124)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
        <v>13</v>
      </c>
      <c r="C516" s="168">
        <f>SUM(C512:C515)</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c r="C517" s="162"/>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29" t="s">
        <v>38</v>
      </c>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Inputs!B126</f>
        <v>Federal ($/W)</v>
      </c>
      <c r="B519" s="16"/>
      <c r="C519" s="209">
        <f>MIN(cbi_fed_amount*system_capacity*1000,cbi_fed_maxvalue)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Inputs!B127</f>
        <v>State ($/W)</v>
      </c>
      <c r="B520" s="16"/>
      <c r="C520" s="209">
        <f>MIN(cbi_sta_amount*system_capacity*1000,cbi_sta_maxvalue)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0" t="str">
        <f>Inputs!B128</f>
        <v>Utility ($/W)</v>
      </c>
      <c r="B521" s="16"/>
      <c r="C521" s="209">
        <f>MIN(cbi_uti_amount*system_capacity*1000,cbi_uti_maxvalue)</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Inputs!B129</f>
        <v>Other ($/W)</v>
      </c>
      <c r="C522" s="209">
        <f>MIN(cbi_oth_amount*system_capacity*1000,cbi_oth_maxvalue)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3" t="s">
        <v>13</v>
      </c>
      <c r="C523" s="168">
        <f>SUM(C519:C522)</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29" t="s">
        <v>35</v>
      </c>
    </row>
    <row r="526" spans="1:42" x14ac:dyDescent="0.2">
      <c r="A526" s="23" t="str">
        <f>Inputs!B131</f>
        <v>Federal ($/kWh)</v>
      </c>
    </row>
    <row r="527" spans="1:42" x14ac:dyDescent="0.2">
      <c r="A527" s="27" t="s">
        <v>36</v>
      </c>
      <c r="C527" s="152">
        <f>IF(pbi_fed_amount="n/a",Inputs!D162,IF(AND(C$2&lt;=pbi_fed_term,C$2&lt;=analysis_period),pbi_fed_amount*(1+pbi_fed_escal/100)^B$2,0))</f>
        <v>0</v>
      </c>
      <c r="D527" s="152">
        <f>IF(pbi_fed_amount="n/a",Inputs!E162,IF(AND(D$2&lt;=pbi_fed_term,D$2&lt;=analysis_period),pbi_fed_amount*(1+pbi_fed_escal/100)^C$2,0))</f>
        <v>0</v>
      </c>
      <c r="E527" s="152">
        <f>IF(pbi_fed_amount="n/a",Inputs!F162,IF(AND(E$2&lt;=pbi_fed_term,E$2&lt;=analysis_period),pbi_fed_amount*(1+pbi_fed_escal/100)^D$2,0))</f>
        <v>0</v>
      </c>
      <c r="F527" s="152">
        <f>IF(pbi_fed_amount="n/a",Inputs!G162,IF(AND(F$2&lt;=pbi_fed_term,F$2&lt;=analysis_period),pbi_fed_amount*(1+pbi_fed_escal/100)^E$2,0))</f>
        <v>0</v>
      </c>
      <c r="G527" s="152">
        <f>IF(pbi_fed_amount="n/a",Inputs!H162,IF(AND(G$2&lt;=pbi_fed_term,G$2&lt;=analysis_period),pbi_fed_amount*(1+pbi_fed_escal/100)^F$2,0))</f>
        <v>0</v>
      </c>
      <c r="H527" s="152">
        <f>IF(pbi_fed_amount="n/a",Inputs!I162,IF(AND(H$2&lt;=pbi_fed_term,H$2&lt;=analysis_period),pbi_fed_amount*(1+pbi_fed_escal/100)^G$2,0))</f>
        <v>0</v>
      </c>
      <c r="I527" s="152">
        <f>IF(pbi_fed_amount="n/a",Inputs!J162,IF(AND(I$2&lt;=pbi_fed_term,I$2&lt;=analysis_period),pbi_fed_amount*(1+pbi_fed_escal/100)^H$2,0))</f>
        <v>0</v>
      </c>
      <c r="J527" s="152">
        <f>IF(pbi_fed_amount="n/a",Inputs!K162,IF(AND(J$2&lt;=pbi_fed_term,J$2&lt;=analysis_period),pbi_fed_amount*(1+pbi_fed_escal/100)^I$2,0))</f>
        <v>0</v>
      </c>
      <c r="K527" s="152">
        <f>IF(pbi_fed_amount="n/a",Inputs!L162,IF(AND(K$2&lt;=pbi_fed_term,K$2&lt;=analysis_period),pbi_fed_amount*(1+pbi_fed_escal/100)^J$2,0))</f>
        <v>0</v>
      </c>
      <c r="L527" s="152">
        <f>IF(pbi_fed_amount="n/a",Inputs!M162,IF(AND(L$2&lt;=pbi_fed_term,L$2&lt;=analysis_period),pbi_fed_amount*(1+pbi_fed_escal/100)^K$2,0))</f>
        <v>0</v>
      </c>
      <c r="M527" s="152">
        <f>IF(pbi_fed_amount="n/a",Inputs!N162,IF(AND(M$2&lt;=pbi_fed_term,M$2&lt;=analysis_period),pbi_fed_amount*(1+pbi_fed_escal/100)^L$2,0))</f>
        <v>0</v>
      </c>
      <c r="N527" s="152">
        <f>IF(pbi_fed_amount="n/a",Inputs!O162,IF(AND(N$2&lt;=pbi_fed_term,N$2&lt;=analysis_period),pbi_fed_amount*(1+pbi_fed_escal/100)^M$2,0))</f>
        <v>0</v>
      </c>
      <c r="O527" s="152">
        <f>IF(pbi_fed_amount="n/a",Inputs!P162,IF(AND(O$2&lt;=pbi_fed_term,O$2&lt;=analysis_period),pbi_fed_amount*(1+pbi_fed_escal/100)^N$2,0))</f>
        <v>0</v>
      </c>
      <c r="P527" s="152">
        <f>IF(pbi_fed_amount="n/a",Inputs!Q162,IF(AND(P$2&lt;=pbi_fed_term,P$2&lt;=analysis_period),pbi_fed_amount*(1+pbi_fed_escal/100)^O$2,0))</f>
        <v>0</v>
      </c>
      <c r="Q527" s="152">
        <f>IF(pbi_fed_amount="n/a",Inputs!R162,IF(AND(Q$2&lt;=pbi_fed_term,Q$2&lt;=analysis_period),pbi_fed_amount*(1+pbi_fed_escal/100)^P$2,0))</f>
        <v>0</v>
      </c>
      <c r="R527" s="152">
        <f>IF(pbi_fed_amount="n/a",Inputs!S162,IF(AND(R$2&lt;=pbi_fed_term,R$2&lt;=analysis_period),pbi_fed_amount*(1+pbi_fed_escal/100)^Q$2,0))</f>
        <v>0</v>
      </c>
      <c r="S527" s="152">
        <f>IF(pbi_fed_amount="n/a",Inputs!T162,IF(AND(S$2&lt;=pbi_fed_term,S$2&lt;=analysis_period),pbi_fed_amount*(1+pbi_fed_escal/100)^R$2,0))</f>
        <v>0</v>
      </c>
      <c r="T527" s="152">
        <f>IF(pbi_fed_amount="n/a",Inputs!U162,IF(AND(T$2&lt;=pbi_fed_term,T$2&lt;=analysis_period),pbi_fed_amount*(1+pbi_fed_escal/100)^S$2,0))</f>
        <v>0</v>
      </c>
      <c r="U527" s="152">
        <f>IF(pbi_fed_amount="n/a",Inputs!V162,IF(AND(U$2&lt;=pbi_fed_term,U$2&lt;=analysis_period),pbi_fed_amount*(1+pbi_fed_escal/100)^T$2,0))</f>
        <v>0</v>
      </c>
      <c r="V527" s="152">
        <f>IF(pbi_fed_amount="n/a",Inputs!W162,IF(AND(V$2&lt;=pbi_fed_term,V$2&lt;=analysis_period),pbi_fed_amount*(1+pbi_fed_escal/100)^U$2,0))</f>
        <v>0</v>
      </c>
      <c r="W527" s="152">
        <f>IF(pbi_fed_amount="n/a",Inputs!X162,IF(AND(W$2&lt;=pbi_fed_term,W$2&lt;=analysis_period),pbi_fed_amount*(1+pbi_fed_escal/100)^V$2,0))</f>
        <v>0</v>
      </c>
      <c r="X527" s="152">
        <f>IF(pbi_fed_amount="n/a",Inputs!Y162,IF(AND(X$2&lt;=pbi_fed_term,X$2&lt;=analysis_period),pbi_fed_amount*(1+pbi_fed_escal/100)^W$2,0))</f>
        <v>0</v>
      </c>
      <c r="Y527" s="152">
        <f>IF(pbi_fed_amount="n/a",Inputs!Z162,IF(AND(Y$2&lt;=pbi_fed_term,Y$2&lt;=analysis_period),pbi_fed_amount*(1+pbi_fed_escal/100)^X$2,0))</f>
        <v>0</v>
      </c>
      <c r="Z527" s="152">
        <f>IF(pbi_fed_amount="n/a",Inputs!AA162,IF(AND(Z$2&lt;=pbi_fed_term,Z$2&lt;=analysis_period),pbi_fed_amount*(1+pbi_fed_escal/100)^Y$2,0))</f>
        <v>0</v>
      </c>
      <c r="AA527" s="152">
        <f>IF(pbi_fed_amount="n/a",Inputs!AB162,IF(AND(AA$2&lt;=pbi_fed_term,AA$2&lt;=analysis_period),pbi_fed_amount*(1+pbi_fed_escal/100)^Z$2,0))</f>
        <v>0</v>
      </c>
      <c r="AB527" s="152">
        <f>IF(pbi_fed_amount="n/a",Inputs!AC162,IF(AND(AB$2&lt;=pbi_fed_term,AB$2&lt;=analysis_period),pbi_fed_amount*(1+pbi_fed_escal/100)^AA$2,0))</f>
        <v>0</v>
      </c>
      <c r="AC527" s="152">
        <f>IF(pbi_fed_amount="n/a",Inputs!AD162,IF(AND(AC$2&lt;=pbi_fed_term,AC$2&lt;=analysis_period),pbi_fed_amount*(1+pbi_fed_escal/100)^AB$2,0))</f>
        <v>0</v>
      </c>
      <c r="AD527" s="152">
        <f>IF(pbi_fed_amount="n/a",Inputs!AE162,IF(AND(AD$2&lt;=pbi_fed_term,AD$2&lt;=analysis_period),pbi_fed_amount*(1+pbi_fed_escal/100)^AC$2,0))</f>
        <v>0</v>
      </c>
      <c r="AE527" s="152">
        <f>IF(pbi_fed_amount="n/a",Inputs!AF162,IF(AND(AE$2&lt;=pbi_fed_term,AE$2&lt;=analysis_period),pbi_fed_amount*(1+pbi_fed_escal/100)^AD$2,0))</f>
        <v>0</v>
      </c>
      <c r="AF527" s="152">
        <f>IF(pbi_fed_amount="n/a",Inputs!AG162,IF(AND(AF$2&lt;=pbi_fed_term,AF$2&lt;=analysis_period),pbi_fed_amount*(1+pbi_fed_escal/100)^AE$2,0))</f>
        <v>0</v>
      </c>
      <c r="AG527" s="152">
        <f>IF(pbi_fed_amount="n/a",Inputs!AH162,IF(AND(AG$2&lt;=pbi_fed_term,AG$2&lt;=analysis_period),pbi_fed_amount*(1+pbi_fed_escal/100)^AF$2,0))</f>
        <v>0</v>
      </c>
      <c r="AH527" s="152">
        <f>IF(pbi_fed_amount="n/a",Inputs!AI162,IF(AND(AH$2&lt;=pbi_fed_term,AH$2&lt;=analysis_period),pbi_fed_amount*(1+pbi_fed_escal/100)^AG$2,0))</f>
        <v>0</v>
      </c>
      <c r="AI527" s="152">
        <f>IF(pbi_fed_amount="n/a",Inputs!AJ162,IF(AND(AI$2&lt;=pbi_fed_term,AI$2&lt;=analysis_period),pbi_fed_amount*(1+pbi_fed_escal/100)^AH$2,0))</f>
        <v>0</v>
      </c>
      <c r="AJ527" s="152">
        <f>IF(pbi_fed_amount="n/a",Inputs!AK162,IF(AND(AJ$2&lt;=pbi_fed_term,AJ$2&lt;=analysis_period),pbi_fed_amount*(1+pbi_fed_escal/100)^AI$2,0))</f>
        <v>0</v>
      </c>
      <c r="AK527" s="152">
        <f>IF(pbi_fed_amount="n/a",Inputs!AL162,IF(AND(AK$2&lt;=pbi_fed_term,AK$2&lt;=analysis_period),pbi_fed_amount*(1+pbi_fed_escal/100)^AJ$2,0))</f>
        <v>0</v>
      </c>
      <c r="AL527" s="152">
        <f>IF(pbi_fed_amount="n/a",Inputs!AM162,IF(AND(AL$2&lt;=pbi_fed_term,AL$2&lt;=analysis_period),pbi_fed_amount*(1+pbi_fed_escal/100)^AK$2,0))</f>
        <v>0</v>
      </c>
      <c r="AM527" s="152">
        <f>IF(pbi_fed_amount="n/a",Inputs!AN162,IF(AND(AM$2&lt;=pbi_fed_term,AM$2&lt;=analysis_period),pbi_fed_amount*(1+pbi_fed_escal/100)^AL$2,0))</f>
        <v>0</v>
      </c>
      <c r="AN527" s="152">
        <f>IF(pbi_fed_amount="n/a",Inputs!AO162,IF(AND(AN$2&lt;=pbi_fed_term,AN$2&lt;=analysis_period),pbi_fed_amount*(1+pbi_fed_escal/100)^AM$2,0))</f>
        <v>0</v>
      </c>
      <c r="AO527" s="152">
        <f>IF(pbi_fed_amount="n/a",Inputs!AP162,IF(AND(AO$2&lt;=pbi_fed_term,AO$2&lt;=analysis_period),pbi_fed_amount*(1+pbi_fed_escal/100)^AN$2,0))</f>
        <v>0</v>
      </c>
      <c r="AP527" s="152">
        <f>IF(pbi_fed_amount="n/a",Inputs!AQ162,IF(AND(AP$2&lt;=pbi_fed_term,AP$2&lt;=analysis_period),pbi_fed_amount*(1+pbi_fed_escal/100)^AO$2,0))</f>
        <v>0</v>
      </c>
    </row>
    <row r="528" spans="1:42" x14ac:dyDescent="0.2">
      <c r="A528" s="27" t="s">
        <v>37</v>
      </c>
      <c r="C528" s="163">
        <f>C$5</f>
        <v>0</v>
      </c>
      <c r="D528" s="163">
        <f t="shared" ref="D528:AP528" si="274">D$5</f>
        <v>0</v>
      </c>
      <c r="E528" s="163">
        <f t="shared" si="274"/>
        <v>0</v>
      </c>
      <c r="F528" s="163">
        <f t="shared" si="274"/>
        <v>0</v>
      </c>
      <c r="G528" s="163">
        <f t="shared" si="274"/>
        <v>0</v>
      </c>
      <c r="H528" s="163">
        <f t="shared" si="274"/>
        <v>0</v>
      </c>
      <c r="I528" s="163">
        <f t="shared" si="274"/>
        <v>0</v>
      </c>
      <c r="J528" s="163">
        <f t="shared" si="274"/>
        <v>0</v>
      </c>
      <c r="K528" s="163">
        <f t="shared" si="274"/>
        <v>0</v>
      </c>
      <c r="L528" s="163">
        <f t="shared" si="274"/>
        <v>0</v>
      </c>
      <c r="M528" s="163">
        <f t="shared" si="274"/>
        <v>0</v>
      </c>
      <c r="N528" s="163">
        <f t="shared" si="274"/>
        <v>0</v>
      </c>
      <c r="O528" s="163">
        <f t="shared" si="274"/>
        <v>0</v>
      </c>
      <c r="P528" s="163">
        <f t="shared" si="274"/>
        <v>0</v>
      </c>
      <c r="Q528" s="163">
        <f t="shared" si="274"/>
        <v>0</v>
      </c>
      <c r="R528" s="163">
        <f t="shared" si="274"/>
        <v>0</v>
      </c>
      <c r="S528" s="163">
        <f t="shared" si="274"/>
        <v>0</v>
      </c>
      <c r="T528" s="163">
        <f t="shared" si="274"/>
        <v>0</v>
      </c>
      <c r="U528" s="163">
        <f t="shared" si="274"/>
        <v>0</v>
      </c>
      <c r="V528" s="163">
        <f t="shared" si="274"/>
        <v>0</v>
      </c>
      <c r="W528" s="163">
        <f t="shared" si="274"/>
        <v>0</v>
      </c>
      <c r="X528" s="163">
        <f t="shared" si="274"/>
        <v>0</v>
      </c>
      <c r="Y528" s="163">
        <f t="shared" si="274"/>
        <v>0</v>
      </c>
      <c r="Z528" s="163">
        <f t="shared" si="274"/>
        <v>0</v>
      </c>
      <c r="AA528" s="163">
        <f t="shared" si="274"/>
        <v>0</v>
      </c>
      <c r="AB528" s="163">
        <f t="shared" si="274"/>
        <v>0</v>
      </c>
      <c r="AC528" s="163">
        <f t="shared" si="274"/>
        <v>0</v>
      </c>
      <c r="AD528" s="163">
        <f t="shared" si="274"/>
        <v>0</v>
      </c>
      <c r="AE528" s="163">
        <f t="shared" si="274"/>
        <v>0</v>
      </c>
      <c r="AF528" s="163">
        <f t="shared" si="274"/>
        <v>0</v>
      </c>
      <c r="AG528" s="163">
        <f t="shared" si="274"/>
        <v>0</v>
      </c>
      <c r="AH528" s="163">
        <f t="shared" si="274"/>
        <v>0</v>
      </c>
      <c r="AI528" s="163">
        <f t="shared" si="274"/>
        <v>0</v>
      </c>
      <c r="AJ528" s="163">
        <f t="shared" si="274"/>
        <v>0</v>
      </c>
      <c r="AK528" s="163">
        <f t="shared" si="274"/>
        <v>0</v>
      </c>
      <c r="AL528" s="163">
        <f t="shared" si="274"/>
        <v>0</v>
      </c>
      <c r="AM528" s="163">
        <f t="shared" si="274"/>
        <v>0</v>
      </c>
      <c r="AN528" s="163">
        <f t="shared" si="274"/>
        <v>0</v>
      </c>
      <c r="AO528" s="163">
        <f t="shared" si="274"/>
        <v>0</v>
      </c>
      <c r="AP528" s="163">
        <f t="shared" si="274"/>
        <v>0</v>
      </c>
    </row>
    <row r="529" spans="1:42" x14ac:dyDescent="0.2">
      <c r="A529" s="27" t="s">
        <v>13</v>
      </c>
      <c r="C529" s="188">
        <f>C527*C528</f>
        <v>0</v>
      </c>
      <c r="D529" s="188">
        <f t="shared" ref="D529:AP529" si="275">D527*D528</f>
        <v>0</v>
      </c>
      <c r="E529" s="188">
        <f t="shared" si="275"/>
        <v>0</v>
      </c>
      <c r="F529" s="188">
        <f t="shared" si="275"/>
        <v>0</v>
      </c>
      <c r="G529" s="188">
        <f t="shared" si="275"/>
        <v>0</v>
      </c>
      <c r="H529" s="188">
        <f t="shared" si="275"/>
        <v>0</v>
      </c>
      <c r="I529" s="188">
        <f t="shared" si="275"/>
        <v>0</v>
      </c>
      <c r="J529" s="188">
        <f t="shared" si="275"/>
        <v>0</v>
      </c>
      <c r="K529" s="188">
        <f t="shared" si="275"/>
        <v>0</v>
      </c>
      <c r="L529" s="188">
        <f t="shared" si="275"/>
        <v>0</v>
      </c>
      <c r="M529" s="188">
        <f t="shared" si="275"/>
        <v>0</v>
      </c>
      <c r="N529" s="188">
        <f t="shared" si="275"/>
        <v>0</v>
      </c>
      <c r="O529" s="188">
        <f t="shared" si="275"/>
        <v>0</v>
      </c>
      <c r="P529" s="188">
        <f t="shared" si="275"/>
        <v>0</v>
      </c>
      <c r="Q529" s="188">
        <f t="shared" si="275"/>
        <v>0</v>
      </c>
      <c r="R529" s="188">
        <f t="shared" si="275"/>
        <v>0</v>
      </c>
      <c r="S529" s="188">
        <f t="shared" si="275"/>
        <v>0</v>
      </c>
      <c r="T529" s="188">
        <f t="shared" si="275"/>
        <v>0</v>
      </c>
      <c r="U529" s="188">
        <f t="shared" si="275"/>
        <v>0</v>
      </c>
      <c r="V529" s="188">
        <f t="shared" si="275"/>
        <v>0</v>
      </c>
      <c r="W529" s="188">
        <f t="shared" si="275"/>
        <v>0</v>
      </c>
      <c r="X529" s="188">
        <f t="shared" si="275"/>
        <v>0</v>
      </c>
      <c r="Y529" s="188">
        <f t="shared" si="275"/>
        <v>0</v>
      </c>
      <c r="Z529" s="188">
        <f t="shared" si="275"/>
        <v>0</v>
      </c>
      <c r="AA529" s="188">
        <f t="shared" si="275"/>
        <v>0</v>
      </c>
      <c r="AB529" s="188">
        <f t="shared" si="275"/>
        <v>0</v>
      </c>
      <c r="AC529" s="188">
        <f t="shared" si="275"/>
        <v>0</v>
      </c>
      <c r="AD529" s="188">
        <f t="shared" si="275"/>
        <v>0</v>
      </c>
      <c r="AE529" s="188">
        <f t="shared" si="275"/>
        <v>0</v>
      </c>
      <c r="AF529" s="188">
        <f t="shared" si="275"/>
        <v>0</v>
      </c>
      <c r="AG529" s="188">
        <f t="shared" si="275"/>
        <v>0</v>
      </c>
      <c r="AH529" s="188">
        <f t="shared" si="275"/>
        <v>0</v>
      </c>
      <c r="AI529" s="188">
        <f t="shared" si="275"/>
        <v>0</v>
      </c>
      <c r="AJ529" s="188">
        <f t="shared" si="275"/>
        <v>0</v>
      </c>
      <c r="AK529" s="188">
        <f t="shared" si="275"/>
        <v>0</v>
      </c>
      <c r="AL529" s="188">
        <f t="shared" si="275"/>
        <v>0</v>
      </c>
      <c r="AM529" s="188">
        <f t="shared" si="275"/>
        <v>0</v>
      </c>
      <c r="AN529" s="188">
        <f t="shared" si="275"/>
        <v>0</v>
      </c>
      <c r="AO529" s="188">
        <f t="shared" si="275"/>
        <v>0</v>
      </c>
      <c r="AP529" s="188">
        <f t="shared" si="275"/>
        <v>0</v>
      </c>
    </row>
    <row r="530" spans="1:42" x14ac:dyDescent="0.2">
      <c r="A530" s="23" t="str">
        <f>Inputs!B132</f>
        <v>State ($/kWh)</v>
      </c>
    </row>
    <row r="531" spans="1:42" x14ac:dyDescent="0.2">
      <c r="A531" s="27" t="s">
        <v>36</v>
      </c>
      <c r="C531" s="136">
        <f>IF(pbi_sta_amount="n/a",Inputs!D163,IF(AND(C$2&lt;=pbi_sta_term,C$2&lt;=analysis_period),pbi_sta_amount*(1+pbi_sta_escal/100)^B$2,0))</f>
        <v>0</v>
      </c>
      <c r="D531" s="136">
        <f>IF(pbi_sta_amount="n/a",Inputs!E163,IF(AND(D$2&lt;=pbi_sta_term,D$2&lt;=analysis_period),pbi_sta_amount*(1+pbi_sta_escal/100)^C$2,0))</f>
        <v>0</v>
      </c>
      <c r="E531" s="136">
        <f>IF(pbi_sta_amount="n/a",Inputs!F163,IF(AND(E$2&lt;=pbi_sta_term,E$2&lt;=analysis_period),pbi_sta_amount*(1+pbi_sta_escal/100)^D$2,0))</f>
        <v>0</v>
      </c>
      <c r="F531" s="136">
        <f>IF(pbi_sta_amount="n/a",Inputs!G163,IF(AND(F$2&lt;=pbi_sta_term,F$2&lt;=analysis_period),pbi_sta_amount*(1+pbi_sta_escal/100)^E$2,0))</f>
        <v>0</v>
      </c>
      <c r="G531" s="136">
        <f>IF(pbi_sta_amount="n/a",Inputs!H163,IF(AND(G$2&lt;=pbi_sta_term,G$2&lt;=analysis_period),pbi_sta_amount*(1+pbi_sta_escal/100)^F$2,0))</f>
        <v>0</v>
      </c>
      <c r="H531" s="136">
        <f>IF(pbi_sta_amount="n/a",Inputs!I163,IF(AND(H$2&lt;=pbi_sta_term,H$2&lt;=analysis_period),pbi_sta_amount*(1+pbi_sta_escal/100)^G$2,0))</f>
        <v>0</v>
      </c>
      <c r="I531" s="136">
        <f>IF(pbi_sta_amount="n/a",Inputs!J163,IF(AND(I$2&lt;=pbi_sta_term,I$2&lt;=analysis_period),pbi_sta_amount*(1+pbi_sta_escal/100)^H$2,0))</f>
        <v>0</v>
      </c>
      <c r="J531" s="136">
        <f>IF(pbi_sta_amount="n/a",Inputs!K163,IF(AND(J$2&lt;=pbi_sta_term,J$2&lt;=analysis_period),pbi_sta_amount*(1+pbi_sta_escal/100)^I$2,0))</f>
        <v>0</v>
      </c>
      <c r="K531" s="136">
        <f>IF(pbi_sta_amount="n/a",Inputs!L163,IF(AND(K$2&lt;=pbi_sta_term,K$2&lt;=analysis_period),pbi_sta_amount*(1+pbi_sta_escal/100)^J$2,0))</f>
        <v>0</v>
      </c>
      <c r="L531" s="136">
        <f>IF(pbi_sta_amount="n/a",Inputs!M163,IF(AND(L$2&lt;=pbi_sta_term,L$2&lt;=analysis_period),pbi_sta_amount*(1+pbi_sta_escal/100)^K$2,0))</f>
        <v>0</v>
      </c>
      <c r="M531" s="136">
        <f>IF(pbi_sta_amount="n/a",Inputs!N163,IF(AND(M$2&lt;=pbi_sta_term,M$2&lt;=analysis_period),pbi_sta_amount*(1+pbi_sta_escal/100)^L$2,0))</f>
        <v>0</v>
      </c>
      <c r="N531" s="136">
        <f>IF(pbi_sta_amount="n/a",Inputs!O163,IF(AND(N$2&lt;=pbi_sta_term,N$2&lt;=analysis_period),pbi_sta_amount*(1+pbi_sta_escal/100)^M$2,0))</f>
        <v>0</v>
      </c>
      <c r="O531" s="136">
        <f>IF(pbi_sta_amount="n/a",Inputs!P163,IF(AND(O$2&lt;=pbi_sta_term,O$2&lt;=analysis_period),pbi_sta_amount*(1+pbi_sta_escal/100)^N$2,0))</f>
        <v>0</v>
      </c>
      <c r="P531" s="136">
        <f>IF(pbi_sta_amount="n/a",Inputs!Q163,IF(AND(P$2&lt;=pbi_sta_term,P$2&lt;=analysis_period),pbi_sta_amount*(1+pbi_sta_escal/100)^O$2,0))</f>
        <v>0</v>
      </c>
      <c r="Q531" s="136">
        <f>IF(pbi_sta_amount="n/a",Inputs!R163,IF(AND(Q$2&lt;=pbi_sta_term,Q$2&lt;=analysis_period),pbi_sta_amount*(1+pbi_sta_escal/100)^P$2,0))</f>
        <v>0</v>
      </c>
      <c r="R531" s="136">
        <f>IF(pbi_sta_amount="n/a",Inputs!S163,IF(AND(R$2&lt;=pbi_sta_term,R$2&lt;=analysis_period),pbi_sta_amount*(1+pbi_sta_escal/100)^Q$2,0))</f>
        <v>0</v>
      </c>
      <c r="S531" s="136">
        <f>IF(pbi_sta_amount="n/a",Inputs!T163,IF(AND(S$2&lt;=pbi_sta_term,S$2&lt;=analysis_period),pbi_sta_amount*(1+pbi_sta_escal/100)^R$2,0))</f>
        <v>0</v>
      </c>
      <c r="T531" s="136">
        <f>IF(pbi_sta_amount="n/a",Inputs!U163,IF(AND(T$2&lt;=pbi_sta_term,T$2&lt;=analysis_period),pbi_sta_amount*(1+pbi_sta_escal/100)^S$2,0))</f>
        <v>0</v>
      </c>
      <c r="U531" s="136">
        <f>IF(pbi_sta_amount="n/a",Inputs!V163,IF(AND(U$2&lt;=pbi_sta_term,U$2&lt;=analysis_period),pbi_sta_amount*(1+pbi_sta_escal/100)^T$2,0))</f>
        <v>0</v>
      </c>
      <c r="V531" s="136">
        <f>IF(pbi_sta_amount="n/a",Inputs!W163,IF(AND(V$2&lt;=pbi_sta_term,V$2&lt;=analysis_period),pbi_sta_amount*(1+pbi_sta_escal/100)^U$2,0))</f>
        <v>0</v>
      </c>
      <c r="W531" s="136">
        <f>IF(pbi_sta_amount="n/a",Inputs!X163,IF(AND(W$2&lt;=pbi_sta_term,W$2&lt;=analysis_period),pbi_sta_amount*(1+pbi_sta_escal/100)^V$2,0))</f>
        <v>0</v>
      </c>
      <c r="X531" s="136">
        <f>IF(pbi_sta_amount="n/a",Inputs!Y163,IF(AND(X$2&lt;=pbi_sta_term,X$2&lt;=analysis_period),pbi_sta_amount*(1+pbi_sta_escal/100)^W$2,0))</f>
        <v>0</v>
      </c>
      <c r="Y531" s="136">
        <f>IF(pbi_sta_amount="n/a",Inputs!Z163,IF(AND(Y$2&lt;=pbi_sta_term,Y$2&lt;=analysis_period),pbi_sta_amount*(1+pbi_sta_escal/100)^X$2,0))</f>
        <v>0</v>
      </c>
      <c r="Z531" s="136">
        <f>IF(pbi_sta_amount="n/a",Inputs!AA163,IF(AND(Z$2&lt;=pbi_sta_term,Z$2&lt;=analysis_period),pbi_sta_amount*(1+pbi_sta_escal/100)^Y$2,0))</f>
        <v>0</v>
      </c>
      <c r="AA531" s="136">
        <f>IF(pbi_sta_amount="n/a",Inputs!AB163,IF(AND(AA$2&lt;=pbi_sta_term,AA$2&lt;=analysis_period),pbi_sta_amount*(1+pbi_sta_escal/100)^Z$2,0))</f>
        <v>0</v>
      </c>
      <c r="AB531" s="136">
        <f>IF(pbi_sta_amount="n/a",Inputs!AC163,IF(AND(AB$2&lt;=pbi_sta_term,AB$2&lt;=analysis_period),pbi_sta_amount*(1+pbi_sta_escal/100)^AA$2,0))</f>
        <v>0</v>
      </c>
      <c r="AC531" s="136">
        <f>IF(pbi_sta_amount="n/a",Inputs!AD163,IF(AND(AC$2&lt;=pbi_sta_term,AC$2&lt;=analysis_period),pbi_sta_amount*(1+pbi_sta_escal/100)^AB$2,0))</f>
        <v>0</v>
      </c>
      <c r="AD531" s="136">
        <f>IF(pbi_sta_amount="n/a",Inputs!AE163,IF(AND(AD$2&lt;=pbi_sta_term,AD$2&lt;=analysis_period),pbi_sta_amount*(1+pbi_sta_escal/100)^AC$2,0))</f>
        <v>0</v>
      </c>
      <c r="AE531" s="136">
        <f>IF(pbi_sta_amount="n/a",Inputs!AF163,IF(AND(AE$2&lt;=pbi_sta_term,AE$2&lt;=analysis_period),pbi_sta_amount*(1+pbi_sta_escal/100)^AD$2,0))</f>
        <v>0</v>
      </c>
      <c r="AF531" s="136">
        <f>IF(pbi_sta_amount="n/a",Inputs!AG163,IF(AND(AF$2&lt;=pbi_sta_term,AF$2&lt;=analysis_period),pbi_sta_amount*(1+pbi_sta_escal/100)^AE$2,0))</f>
        <v>0</v>
      </c>
      <c r="AG531" s="136">
        <f>IF(pbi_sta_amount="n/a",Inputs!AH163,IF(AND(AG$2&lt;=pbi_sta_term,AG$2&lt;=analysis_period),pbi_sta_amount*(1+pbi_sta_escal/100)^AF$2,0))</f>
        <v>0</v>
      </c>
      <c r="AH531" s="136">
        <f>IF(pbi_sta_amount="n/a",Inputs!AI163,IF(AND(AH$2&lt;=pbi_sta_term,AH$2&lt;=analysis_period),pbi_sta_amount*(1+pbi_sta_escal/100)^AG$2,0))</f>
        <v>0</v>
      </c>
      <c r="AI531" s="136">
        <f>IF(pbi_sta_amount="n/a",Inputs!AJ163,IF(AND(AI$2&lt;=pbi_sta_term,AI$2&lt;=analysis_period),pbi_sta_amount*(1+pbi_sta_escal/100)^AH$2,0))</f>
        <v>0</v>
      </c>
      <c r="AJ531" s="136">
        <f>IF(pbi_sta_amount="n/a",Inputs!AK163,IF(AND(AJ$2&lt;=pbi_sta_term,AJ$2&lt;=analysis_period),pbi_sta_amount*(1+pbi_sta_escal/100)^AI$2,0))</f>
        <v>0</v>
      </c>
      <c r="AK531" s="136">
        <f>IF(pbi_sta_amount="n/a",Inputs!AL163,IF(AND(AK$2&lt;=pbi_sta_term,AK$2&lt;=analysis_period),pbi_sta_amount*(1+pbi_sta_escal/100)^AJ$2,0))</f>
        <v>0</v>
      </c>
      <c r="AL531" s="136">
        <f>IF(pbi_sta_amount="n/a",Inputs!AM163,IF(AND(AL$2&lt;=pbi_sta_term,AL$2&lt;=analysis_period),pbi_sta_amount*(1+pbi_sta_escal/100)^AK$2,0))</f>
        <v>0</v>
      </c>
      <c r="AM531" s="136">
        <f>IF(pbi_sta_amount="n/a",Inputs!AN163,IF(AND(AM$2&lt;=pbi_sta_term,AM$2&lt;=analysis_period),pbi_sta_amount*(1+pbi_sta_escal/100)^AL$2,0))</f>
        <v>0</v>
      </c>
      <c r="AN531" s="136">
        <f>IF(pbi_sta_amount="n/a",Inputs!AO163,IF(AND(AN$2&lt;=pbi_sta_term,AN$2&lt;=analysis_period),pbi_sta_amount*(1+pbi_sta_escal/100)^AM$2,0))</f>
        <v>0</v>
      </c>
      <c r="AO531" s="136">
        <f>IF(pbi_sta_amount="n/a",Inputs!AP163,IF(AND(AO$2&lt;=pbi_sta_term,AO$2&lt;=analysis_period),pbi_sta_amount*(1+pbi_sta_escal/100)^AN$2,0))</f>
        <v>0</v>
      </c>
      <c r="AP531" s="136">
        <f>IF(pbi_sta_amount="n/a",Inputs!AQ163,IF(AND(AP$2&lt;=pbi_sta_term,AP$2&lt;=analysis_period),pbi_sta_amount*(1+pbi_sta_escal/100)^AO$2,0))</f>
        <v>0</v>
      </c>
    </row>
    <row r="532" spans="1:42" x14ac:dyDescent="0.2">
      <c r="A532" s="27" t="s">
        <v>37</v>
      </c>
      <c r="C532" s="163">
        <f>C$5</f>
        <v>0</v>
      </c>
      <c r="D532" s="163">
        <f t="shared" ref="D532:AP532" si="276">D$5</f>
        <v>0</v>
      </c>
      <c r="E532" s="163">
        <f t="shared" si="276"/>
        <v>0</v>
      </c>
      <c r="F532" s="163">
        <f t="shared" si="276"/>
        <v>0</v>
      </c>
      <c r="G532" s="163">
        <f t="shared" si="276"/>
        <v>0</v>
      </c>
      <c r="H532" s="163">
        <f t="shared" si="276"/>
        <v>0</v>
      </c>
      <c r="I532" s="163">
        <f t="shared" si="276"/>
        <v>0</v>
      </c>
      <c r="J532" s="163">
        <f t="shared" si="276"/>
        <v>0</v>
      </c>
      <c r="K532" s="163">
        <f t="shared" si="276"/>
        <v>0</v>
      </c>
      <c r="L532" s="163">
        <f t="shared" si="276"/>
        <v>0</v>
      </c>
      <c r="M532" s="163">
        <f t="shared" si="276"/>
        <v>0</v>
      </c>
      <c r="N532" s="163">
        <f t="shared" si="276"/>
        <v>0</v>
      </c>
      <c r="O532" s="163">
        <f t="shared" si="276"/>
        <v>0</v>
      </c>
      <c r="P532" s="163">
        <f t="shared" si="276"/>
        <v>0</v>
      </c>
      <c r="Q532" s="163">
        <f t="shared" si="276"/>
        <v>0</v>
      </c>
      <c r="R532" s="163">
        <f t="shared" si="276"/>
        <v>0</v>
      </c>
      <c r="S532" s="163">
        <f t="shared" si="276"/>
        <v>0</v>
      </c>
      <c r="T532" s="163">
        <f t="shared" si="276"/>
        <v>0</v>
      </c>
      <c r="U532" s="163">
        <f t="shared" si="276"/>
        <v>0</v>
      </c>
      <c r="V532" s="163">
        <f t="shared" si="276"/>
        <v>0</v>
      </c>
      <c r="W532" s="163">
        <f t="shared" si="276"/>
        <v>0</v>
      </c>
      <c r="X532" s="163">
        <f t="shared" si="276"/>
        <v>0</v>
      </c>
      <c r="Y532" s="163">
        <f t="shared" si="276"/>
        <v>0</v>
      </c>
      <c r="Z532" s="163">
        <f t="shared" si="276"/>
        <v>0</v>
      </c>
      <c r="AA532" s="163">
        <f t="shared" si="276"/>
        <v>0</v>
      </c>
      <c r="AB532" s="163">
        <f t="shared" si="276"/>
        <v>0</v>
      </c>
      <c r="AC532" s="163">
        <f t="shared" si="276"/>
        <v>0</v>
      </c>
      <c r="AD532" s="163">
        <f t="shared" si="276"/>
        <v>0</v>
      </c>
      <c r="AE532" s="163">
        <f t="shared" si="276"/>
        <v>0</v>
      </c>
      <c r="AF532" s="163">
        <f t="shared" si="276"/>
        <v>0</v>
      </c>
      <c r="AG532" s="163">
        <f t="shared" si="276"/>
        <v>0</v>
      </c>
      <c r="AH532" s="163">
        <f t="shared" si="276"/>
        <v>0</v>
      </c>
      <c r="AI532" s="163">
        <f t="shared" si="276"/>
        <v>0</v>
      </c>
      <c r="AJ532" s="163">
        <f t="shared" si="276"/>
        <v>0</v>
      </c>
      <c r="AK532" s="163">
        <f t="shared" si="276"/>
        <v>0</v>
      </c>
      <c r="AL532" s="163">
        <f t="shared" si="276"/>
        <v>0</v>
      </c>
      <c r="AM532" s="163">
        <f t="shared" si="276"/>
        <v>0</v>
      </c>
      <c r="AN532" s="163">
        <f t="shared" si="276"/>
        <v>0</v>
      </c>
      <c r="AO532" s="163">
        <f t="shared" si="276"/>
        <v>0</v>
      </c>
      <c r="AP532" s="163">
        <f t="shared" si="276"/>
        <v>0</v>
      </c>
    </row>
    <row r="533" spans="1:42" x14ac:dyDescent="0.2">
      <c r="A533" s="27" t="s">
        <v>13</v>
      </c>
      <c r="C533" s="188">
        <f>C531*C532</f>
        <v>0</v>
      </c>
      <c r="D533" s="188">
        <f t="shared" ref="D533:AP533" si="277">D531*D532</f>
        <v>0</v>
      </c>
      <c r="E533" s="188">
        <f t="shared" si="277"/>
        <v>0</v>
      </c>
      <c r="F533" s="188">
        <f t="shared" si="277"/>
        <v>0</v>
      </c>
      <c r="G533" s="188">
        <f t="shared" si="277"/>
        <v>0</v>
      </c>
      <c r="H533" s="188">
        <f t="shared" si="277"/>
        <v>0</v>
      </c>
      <c r="I533" s="188">
        <f t="shared" si="277"/>
        <v>0</v>
      </c>
      <c r="J533" s="188">
        <f t="shared" si="277"/>
        <v>0</v>
      </c>
      <c r="K533" s="188">
        <f t="shared" si="277"/>
        <v>0</v>
      </c>
      <c r="L533" s="188">
        <f t="shared" si="277"/>
        <v>0</v>
      </c>
      <c r="M533" s="188">
        <f t="shared" si="277"/>
        <v>0</v>
      </c>
      <c r="N533" s="188">
        <f t="shared" si="277"/>
        <v>0</v>
      </c>
      <c r="O533" s="188">
        <f t="shared" si="277"/>
        <v>0</v>
      </c>
      <c r="P533" s="188">
        <f t="shared" si="277"/>
        <v>0</v>
      </c>
      <c r="Q533" s="188">
        <f t="shared" si="277"/>
        <v>0</v>
      </c>
      <c r="R533" s="188">
        <f t="shared" si="277"/>
        <v>0</v>
      </c>
      <c r="S533" s="188">
        <f t="shared" si="277"/>
        <v>0</v>
      </c>
      <c r="T533" s="188">
        <f t="shared" si="277"/>
        <v>0</v>
      </c>
      <c r="U533" s="188">
        <f t="shared" si="277"/>
        <v>0</v>
      </c>
      <c r="V533" s="188">
        <f t="shared" si="277"/>
        <v>0</v>
      </c>
      <c r="W533" s="188">
        <f t="shared" si="277"/>
        <v>0</v>
      </c>
      <c r="X533" s="188">
        <f t="shared" si="277"/>
        <v>0</v>
      </c>
      <c r="Y533" s="188">
        <f t="shared" si="277"/>
        <v>0</v>
      </c>
      <c r="Z533" s="188">
        <f t="shared" si="277"/>
        <v>0</v>
      </c>
      <c r="AA533" s="188">
        <f t="shared" si="277"/>
        <v>0</v>
      </c>
      <c r="AB533" s="188">
        <f t="shared" si="277"/>
        <v>0</v>
      </c>
      <c r="AC533" s="188">
        <f t="shared" si="277"/>
        <v>0</v>
      </c>
      <c r="AD533" s="188">
        <f t="shared" si="277"/>
        <v>0</v>
      </c>
      <c r="AE533" s="188">
        <f t="shared" si="277"/>
        <v>0</v>
      </c>
      <c r="AF533" s="188">
        <f t="shared" si="277"/>
        <v>0</v>
      </c>
      <c r="AG533" s="188">
        <f t="shared" si="277"/>
        <v>0</v>
      </c>
      <c r="AH533" s="188">
        <f t="shared" si="277"/>
        <v>0</v>
      </c>
      <c r="AI533" s="188">
        <f t="shared" si="277"/>
        <v>0</v>
      </c>
      <c r="AJ533" s="188">
        <f t="shared" si="277"/>
        <v>0</v>
      </c>
      <c r="AK533" s="188">
        <f t="shared" si="277"/>
        <v>0</v>
      </c>
      <c r="AL533" s="188">
        <f t="shared" si="277"/>
        <v>0</v>
      </c>
      <c r="AM533" s="188">
        <f t="shared" si="277"/>
        <v>0</v>
      </c>
      <c r="AN533" s="188">
        <f t="shared" si="277"/>
        <v>0</v>
      </c>
      <c r="AO533" s="188">
        <f t="shared" si="277"/>
        <v>0</v>
      </c>
      <c r="AP533" s="188">
        <f t="shared" si="277"/>
        <v>0</v>
      </c>
    </row>
    <row r="534" spans="1:42" x14ac:dyDescent="0.2">
      <c r="A534" s="23" t="str">
        <f>Inputs!B133</f>
        <v>Utility ($/kWh)</v>
      </c>
    </row>
    <row r="535" spans="1:42" x14ac:dyDescent="0.2">
      <c r="A535" s="27" t="s">
        <v>36</v>
      </c>
      <c r="C535" s="136">
        <f>IF(pbi_uti_amount="n/a",Inputs!D164,IF(AND(C$2&lt;=pbi_uti_term,C$2&lt;=analysis_period),pbi_uti_amount*(1+pbi_uti_escal/100)^B$2,0))</f>
        <v>0</v>
      </c>
      <c r="D535" s="136">
        <f>IF(pbi_uti_amount="n/a",Inputs!E164,IF(AND(D$2&lt;=pbi_uti_term,D$2&lt;=analysis_period),pbi_uti_amount*(1+pbi_uti_escal/100)^C$2,0))</f>
        <v>0</v>
      </c>
      <c r="E535" s="136">
        <f>IF(pbi_uti_amount="n/a",Inputs!F164,IF(AND(E$2&lt;=pbi_uti_term,E$2&lt;=analysis_period),pbi_uti_amount*(1+pbi_uti_escal/100)^D$2,0))</f>
        <v>0</v>
      </c>
      <c r="F535" s="136">
        <f>IF(pbi_uti_amount="n/a",Inputs!G164,IF(AND(F$2&lt;=pbi_uti_term,F$2&lt;=analysis_period),pbi_uti_amount*(1+pbi_uti_escal/100)^E$2,0))</f>
        <v>0</v>
      </c>
      <c r="G535" s="136">
        <f>IF(pbi_uti_amount="n/a",Inputs!H164,IF(AND(G$2&lt;=pbi_uti_term,G$2&lt;=analysis_period),pbi_uti_amount*(1+pbi_uti_escal/100)^F$2,0))</f>
        <v>0</v>
      </c>
      <c r="H535" s="136">
        <f>IF(pbi_uti_amount="n/a",Inputs!I164,IF(AND(H$2&lt;=pbi_uti_term,H$2&lt;=analysis_period),pbi_uti_amount*(1+pbi_uti_escal/100)^G$2,0))</f>
        <v>0</v>
      </c>
      <c r="I535" s="136">
        <f>IF(pbi_uti_amount="n/a",Inputs!J164,IF(AND(I$2&lt;=pbi_uti_term,I$2&lt;=analysis_period),pbi_uti_amount*(1+pbi_uti_escal/100)^H$2,0))</f>
        <v>0</v>
      </c>
      <c r="J535" s="136">
        <f>IF(pbi_uti_amount="n/a",Inputs!K164,IF(AND(J$2&lt;=pbi_uti_term,J$2&lt;=analysis_period),pbi_uti_amount*(1+pbi_uti_escal/100)^I$2,0))</f>
        <v>0</v>
      </c>
      <c r="K535" s="136">
        <f>IF(pbi_uti_amount="n/a",Inputs!L164,IF(AND(K$2&lt;=pbi_uti_term,K$2&lt;=analysis_period),pbi_uti_amount*(1+pbi_uti_escal/100)^J$2,0))</f>
        <v>0</v>
      </c>
      <c r="L535" s="136">
        <f>IF(pbi_uti_amount="n/a",Inputs!M164,IF(AND(L$2&lt;=pbi_uti_term,L$2&lt;=analysis_period),pbi_uti_amount*(1+pbi_uti_escal/100)^K$2,0))</f>
        <v>0</v>
      </c>
      <c r="M535" s="136">
        <f>IF(pbi_uti_amount="n/a",Inputs!N164,IF(AND(M$2&lt;=pbi_uti_term,M$2&lt;=analysis_period),pbi_uti_amount*(1+pbi_uti_escal/100)^L$2,0))</f>
        <v>0</v>
      </c>
      <c r="N535" s="136">
        <f>IF(pbi_uti_amount="n/a",Inputs!O164,IF(AND(N$2&lt;=pbi_uti_term,N$2&lt;=analysis_period),pbi_uti_amount*(1+pbi_uti_escal/100)^M$2,0))</f>
        <v>0</v>
      </c>
      <c r="O535" s="136">
        <f>IF(pbi_uti_amount="n/a",Inputs!P164,IF(AND(O$2&lt;=pbi_uti_term,O$2&lt;=analysis_period),pbi_uti_amount*(1+pbi_uti_escal/100)^N$2,0))</f>
        <v>0</v>
      </c>
      <c r="P535" s="136">
        <f>IF(pbi_uti_amount="n/a",Inputs!Q164,IF(AND(P$2&lt;=pbi_uti_term,P$2&lt;=analysis_period),pbi_uti_amount*(1+pbi_uti_escal/100)^O$2,0))</f>
        <v>0</v>
      </c>
      <c r="Q535" s="136">
        <f>IF(pbi_uti_amount="n/a",Inputs!R164,IF(AND(Q$2&lt;=pbi_uti_term,Q$2&lt;=analysis_period),pbi_uti_amount*(1+pbi_uti_escal/100)^P$2,0))</f>
        <v>0</v>
      </c>
      <c r="R535" s="136">
        <f>IF(pbi_uti_amount="n/a",Inputs!S164,IF(AND(R$2&lt;=pbi_uti_term,R$2&lt;=analysis_period),pbi_uti_amount*(1+pbi_uti_escal/100)^Q$2,0))</f>
        <v>0</v>
      </c>
      <c r="S535" s="136">
        <f>IF(pbi_uti_amount="n/a",Inputs!T164,IF(AND(S$2&lt;=pbi_uti_term,S$2&lt;=analysis_period),pbi_uti_amount*(1+pbi_uti_escal/100)^R$2,0))</f>
        <v>0</v>
      </c>
      <c r="T535" s="136">
        <f>IF(pbi_uti_amount="n/a",Inputs!U164,IF(AND(T$2&lt;=pbi_uti_term,T$2&lt;=analysis_period),pbi_uti_amount*(1+pbi_uti_escal/100)^S$2,0))</f>
        <v>0</v>
      </c>
      <c r="U535" s="136">
        <f>IF(pbi_uti_amount="n/a",Inputs!V164,IF(AND(U$2&lt;=pbi_uti_term,U$2&lt;=analysis_period),pbi_uti_amount*(1+pbi_uti_escal/100)^T$2,0))</f>
        <v>0</v>
      </c>
      <c r="V535" s="136">
        <f>IF(pbi_uti_amount="n/a",Inputs!W164,IF(AND(V$2&lt;=pbi_uti_term,V$2&lt;=analysis_period),pbi_uti_amount*(1+pbi_uti_escal/100)^U$2,0))</f>
        <v>0</v>
      </c>
      <c r="W535" s="136">
        <f>IF(pbi_uti_amount="n/a",Inputs!X164,IF(AND(W$2&lt;=pbi_uti_term,W$2&lt;=analysis_period),pbi_uti_amount*(1+pbi_uti_escal/100)^V$2,0))</f>
        <v>0</v>
      </c>
      <c r="X535" s="136">
        <f>IF(pbi_uti_amount="n/a",Inputs!Y164,IF(AND(X$2&lt;=pbi_uti_term,X$2&lt;=analysis_period),pbi_uti_amount*(1+pbi_uti_escal/100)^W$2,0))</f>
        <v>0</v>
      </c>
      <c r="Y535" s="136">
        <f>IF(pbi_uti_amount="n/a",Inputs!Z164,IF(AND(Y$2&lt;=pbi_uti_term,Y$2&lt;=analysis_period),pbi_uti_amount*(1+pbi_uti_escal/100)^X$2,0))</f>
        <v>0</v>
      </c>
      <c r="Z535" s="136">
        <f>IF(pbi_uti_amount="n/a",Inputs!AA164,IF(AND(Z$2&lt;=pbi_uti_term,Z$2&lt;=analysis_period),pbi_uti_amount*(1+pbi_uti_escal/100)^Y$2,0))</f>
        <v>0</v>
      </c>
      <c r="AA535" s="136">
        <f>IF(pbi_uti_amount="n/a",Inputs!AB164,IF(AND(AA$2&lt;=pbi_uti_term,AA$2&lt;=analysis_period),pbi_uti_amount*(1+pbi_uti_escal/100)^Z$2,0))</f>
        <v>0</v>
      </c>
      <c r="AB535" s="136">
        <f>IF(pbi_uti_amount="n/a",Inputs!AC164,IF(AND(AB$2&lt;=pbi_uti_term,AB$2&lt;=analysis_period),pbi_uti_amount*(1+pbi_uti_escal/100)^AA$2,0))</f>
        <v>0</v>
      </c>
      <c r="AC535" s="136">
        <f>IF(pbi_uti_amount="n/a",Inputs!AD164,IF(AND(AC$2&lt;=pbi_uti_term,AC$2&lt;=analysis_period),pbi_uti_amount*(1+pbi_uti_escal/100)^AB$2,0))</f>
        <v>0</v>
      </c>
      <c r="AD535" s="136">
        <f>IF(pbi_uti_amount="n/a",Inputs!AE164,IF(AND(AD$2&lt;=pbi_uti_term,AD$2&lt;=analysis_period),pbi_uti_amount*(1+pbi_uti_escal/100)^AC$2,0))</f>
        <v>0</v>
      </c>
      <c r="AE535" s="136">
        <f>IF(pbi_uti_amount="n/a",Inputs!AF164,IF(AND(AE$2&lt;=pbi_uti_term,AE$2&lt;=analysis_period),pbi_uti_amount*(1+pbi_uti_escal/100)^AD$2,0))</f>
        <v>0</v>
      </c>
      <c r="AF535" s="136">
        <f>IF(pbi_uti_amount="n/a",Inputs!AG164,IF(AND(AF$2&lt;=pbi_uti_term,AF$2&lt;=analysis_period),pbi_uti_amount*(1+pbi_uti_escal/100)^AE$2,0))</f>
        <v>0</v>
      </c>
      <c r="AG535" s="136">
        <f>IF(pbi_uti_amount="n/a",Inputs!AH164,IF(AND(AG$2&lt;=pbi_uti_term,AG$2&lt;=analysis_period),pbi_uti_amount*(1+pbi_uti_escal/100)^AF$2,0))</f>
        <v>0</v>
      </c>
      <c r="AH535" s="136">
        <f>IF(pbi_uti_amount="n/a",Inputs!AI164,IF(AND(AH$2&lt;=pbi_uti_term,AH$2&lt;=analysis_period),pbi_uti_amount*(1+pbi_uti_escal/100)^AG$2,0))</f>
        <v>0</v>
      </c>
      <c r="AI535" s="136">
        <f>IF(pbi_uti_amount="n/a",Inputs!AJ164,IF(AND(AI$2&lt;=pbi_uti_term,AI$2&lt;=analysis_period),pbi_uti_amount*(1+pbi_uti_escal/100)^AH$2,0))</f>
        <v>0</v>
      </c>
      <c r="AJ535" s="136">
        <f>IF(pbi_uti_amount="n/a",Inputs!AK164,IF(AND(AJ$2&lt;=pbi_uti_term,AJ$2&lt;=analysis_period),pbi_uti_amount*(1+pbi_uti_escal/100)^AI$2,0))</f>
        <v>0</v>
      </c>
      <c r="AK535" s="136">
        <f>IF(pbi_uti_amount="n/a",Inputs!AL164,IF(AND(AK$2&lt;=pbi_uti_term,AK$2&lt;=analysis_period),pbi_uti_amount*(1+pbi_uti_escal/100)^AJ$2,0))</f>
        <v>0</v>
      </c>
      <c r="AL535" s="136">
        <f>IF(pbi_uti_amount="n/a",Inputs!AM164,IF(AND(AL$2&lt;=pbi_uti_term,AL$2&lt;=analysis_period),pbi_uti_amount*(1+pbi_uti_escal/100)^AK$2,0))</f>
        <v>0</v>
      </c>
      <c r="AM535" s="136">
        <f>IF(pbi_uti_amount="n/a",Inputs!AN164,IF(AND(AM$2&lt;=pbi_uti_term,AM$2&lt;=analysis_period),pbi_uti_amount*(1+pbi_uti_escal/100)^AL$2,0))</f>
        <v>0</v>
      </c>
      <c r="AN535" s="136">
        <f>IF(pbi_uti_amount="n/a",Inputs!AO164,IF(AND(AN$2&lt;=pbi_uti_term,AN$2&lt;=analysis_period),pbi_uti_amount*(1+pbi_uti_escal/100)^AM$2,0))</f>
        <v>0</v>
      </c>
      <c r="AO535" s="136">
        <f>IF(pbi_uti_amount="n/a",Inputs!AP164,IF(AND(AO$2&lt;=pbi_uti_term,AO$2&lt;=analysis_period),pbi_uti_amount*(1+pbi_uti_escal/100)^AN$2,0))</f>
        <v>0</v>
      </c>
      <c r="AP535" s="136">
        <f>IF(pbi_uti_amount="n/a",Inputs!AQ164,IF(AND(AP$2&lt;=pbi_uti_term,AP$2&lt;=analysis_period),pbi_uti_amount*(1+pbi_uti_escal/100)^AO$2,0))</f>
        <v>0</v>
      </c>
    </row>
    <row r="536" spans="1:42" x14ac:dyDescent="0.2">
      <c r="A536" s="27" t="s">
        <v>37</v>
      </c>
      <c r="C536" s="163">
        <f>C$5</f>
        <v>0</v>
      </c>
      <c r="D536" s="163">
        <f t="shared" ref="D536:AP536" si="278">D$5</f>
        <v>0</v>
      </c>
      <c r="E536" s="163">
        <f t="shared" si="278"/>
        <v>0</v>
      </c>
      <c r="F536" s="163">
        <f t="shared" si="278"/>
        <v>0</v>
      </c>
      <c r="G536" s="163">
        <f t="shared" si="278"/>
        <v>0</v>
      </c>
      <c r="H536" s="163">
        <f t="shared" si="278"/>
        <v>0</v>
      </c>
      <c r="I536" s="163">
        <f t="shared" si="278"/>
        <v>0</v>
      </c>
      <c r="J536" s="163">
        <f t="shared" si="278"/>
        <v>0</v>
      </c>
      <c r="K536" s="163">
        <f t="shared" si="278"/>
        <v>0</v>
      </c>
      <c r="L536" s="163">
        <f t="shared" si="278"/>
        <v>0</v>
      </c>
      <c r="M536" s="163">
        <f t="shared" si="278"/>
        <v>0</v>
      </c>
      <c r="N536" s="163">
        <f t="shared" si="278"/>
        <v>0</v>
      </c>
      <c r="O536" s="163">
        <f t="shared" si="278"/>
        <v>0</v>
      </c>
      <c r="P536" s="163">
        <f t="shared" si="278"/>
        <v>0</v>
      </c>
      <c r="Q536" s="163">
        <f t="shared" si="278"/>
        <v>0</v>
      </c>
      <c r="R536" s="163">
        <f t="shared" si="278"/>
        <v>0</v>
      </c>
      <c r="S536" s="163">
        <f t="shared" si="278"/>
        <v>0</v>
      </c>
      <c r="T536" s="163">
        <f t="shared" si="278"/>
        <v>0</v>
      </c>
      <c r="U536" s="163">
        <f t="shared" si="278"/>
        <v>0</v>
      </c>
      <c r="V536" s="163">
        <f t="shared" si="278"/>
        <v>0</v>
      </c>
      <c r="W536" s="163">
        <f t="shared" si="278"/>
        <v>0</v>
      </c>
      <c r="X536" s="163">
        <f t="shared" si="278"/>
        <v>0</v>
      </c>
      <c r="Y536" s="163">
        <f t="shared" si="278"/>
        <v>0</v>
      </c>
      <c r="Z536" s="163">
        <f t="shared" si="278"/>
        <v>0</v>
      </c>
      <c r="AA536" s="163">
        <f t="shared" si="278"/>
        <v>0</v>
      </c>
      <c r="AB536" s="163">
        <f t="shared" si="278"/>
        <v>0</v>
      </c>
      <c r="AC536" s="163">
        <f t="shared" si="278"/>
        <v>0</v>
      </c>
      <c r="AD536" s="163">
        <f t="shared" si="278"/>
        <v>0</v>
      </c>
      <c r="AE536" s="163">
        <f t="shared" si="278"/>
        <v>0</v>
      </c>
      <c r="AF536" s="163">
        <f t="shared" si="278"/>
        <v>0</v>
      </c>
      <c r="AG536" s="163">
        <f t="shared" si="278"/>
        <v>0</v>
      </c>
      <c r="AH536" s="163">
        <f t="shared" si="278"/>
        <v>0</v>
      </c>
      <c r="AI536" s="163">
        <f t="shared" si="278"/>
        <v>0</v>
      </c>
      <c r="AJ536" s="163">
        <f t="shared" si="278"/>
        <v>0</v>
      </c>
      <c r="AK536" s="163">
        <f t="shared" si="278"/>
        <v>0</v>
      </c>
      <c r="AL536" s="163">
        <f t="shared" si="278"/>
        <v>0</v>
      </c>
      <c r="AM536" s="163">
        <f t="shared" si="278"/>
        <v>0</v>
      </c>
      <c r="AN536" s="163">
        <f t="shared" si="278"/>
        <v>0</v>
      </c>
      <c r="AO536" s="163">
        <f t="shared" si="278"/>
        <v>0</v>
      </c>
      <c r="AP536" s="163">
        <f t="shared" si="278"/>
        <v>0</v>
      </c>
    </row>
    <row r="537" spans="1:42" x14ac:dyDescent="0.2">
      <c r="A537" s="27" t="s">
        <v>13</v>
      </c>
      <c r="C537" s="188">
        <f>C535*C536</f>
        <v>0</v>
      </c>
      <c r="D537" s="188">
        <f t="shared" ref="D537:AP537" si="279">D535*D536</f>
        <v>0</v>
      </c>
      <c r="E537" s="188">
        <f t="shared" si="279"/>
        <v>0</v>
      </c>
      <c r="F537" s="188">
        <f t="shared" si="279"/>
        <v>0</v>
      </c>
      <c r="G537" s="188">
        <f t="shared" si="279"/>
        <v>0</v>
      </c>
      <c r="H537" s="188">
        <f t="shared" si="279"/>
        <v>0</v>
      </c>
      <c r="I537" s="188">
        <f t="shared" si="279"/>
        <v>0</v>
      </c>
      <c r="J537" s="188">
        <f t="shared" si="279"/>
        <v>0</v>
      </c>
      <c r="K537" s="188">
        <f t="shared" si="279"/>
        <v>0</v>
      </c>
      <c r="L537" s="188">
        <f t="shared" si="279"/>
        <v>0</v>
      </c>
      <c r="M537" s="188">
        <f t="shared" si="279"/>
        <v>0</v>
      </c>
      <c r="N537" s="188">
        <f t="shared" si="279"/>
        <v>0</v>
      </c>
      <c r="O537" s="188">
        <f t="shared" si="279"/>
        <v>0</v>
      </c>
      <c r="P537" s="188">
        <f t="shared" si="279"/>
        <v>0</v>
      </c>
      <c r="Q537" s="188">
        <f t="shared" si="279"/>
        <v>0</v>
      </c>
      <c r="R537" s="188">
        <f t="shared" si="279"/>
        <v>0</v>
      </c>
      <c r="S537" s="188">
        <f t="shared" si="279"/>
        <v>0</v>
      </c>
      <c r="T537" s="188">
        <f t="shared" si="279"/>
        <v>0</v>
      </c>
      <c r="U537" s="188">
        <f t="shared" si="279"/>
        <v>0</v>
      </c>
      <c r="V537" s="188">
        <f t="shared" si="279"/>
        <v>0</v>
      </c>
      <c r="W537" s="188">
        <f t="shared" si="279"/>
        <v>0</v>
      </c>
      <c r="X537" s="188">
        <f t="shared" si="279"/>
        <v>0</v>
      </c>
      <c r="Y537" s="188">
        <f t="shared" si="279"/>
        <v>0</v>
      </c>
      <c r="Z537" s="188">
        <f t="shared" si="279"/>
        <v>0</v>
      </c>
      <c r="AA537" s="188">
        <f t="shared" si="279"/>
        <v>0</v>
      </c>
      <c r="AB537" s="188">
        <f t="shared" si="279"/>
        <v>0</v>
      </c>
      <c r="AC537" s="188">
        <f t="shared" si="279"/>
        <v>0</v>
      </c>
      <c r="AD537" s="188">
        <f t="shared" si="279"/>
        <v>0</v>
      </c>
      <c r="AE537" s="188">
        <f t="shared" si="279"/>
        <v>0</v>
      </c>
      <c r="AF537" s="188">
        <f t="shared" si="279"/>
        <v>0</v>
      </c>
      <c r="AG537" s="188">
        <f t="shared" si="279"/>
        <v>0</v>
      </c>
      <c r="AH537" s="188">
        <f t="shared" si="279"/>
        <v>0</v>
      </c>
      <c r="AI537" s="188">
        <f t="shared" si="279"/>
        <v>0</v>
      </c>
      <c r="AJ537" s="188">
        <f t="shared" si="279"/>
        <v>0</v>
      </c>
      <c r="AK537" s="188">
        <f t="shared" si="279"/>
        <v>0</v>
      </c>
      <c r="AL537" s="188">
        <f t="shared" si="279"/>
        <v>0</v>
      </c>
      <c r="AM537" s="188">
        <f t="shared" si="279"/>
        <v>0</v>
      </c>
      <c r="AN537" s="188">
        <f t="shared" si="279"/>
        <v>0</v>
      </c>
      <c r="AO537" s="188">
        <f t="shared" si="279"/>
        <v>0</v>
      </c>
      <c r="AP537" s="188">
        <f t="shared" si="279"/>
        <v>0</v>
      </c>
    </row>
    <row r="538" spans="1:42" x14ac:dyDescent="0.2">
      <c r="A538" s="23" t="str">
        <f>Inputs!B134</f>
        <v>Other ($/kWh)</v>
      </c>
    </row>
    <row r="539" spans="1:42" x14ac:dyDescent="0.2">
      <c r="A539" s="27" t="s">
        <v>36</v>
      </c>
      <c r="C539" s="143">
        <f>IF(pbi_oth_amount="n/a",Inputs!D165,IF(AND(C$2&lt;=pbi_oth_term,C$2&lt;=analysis_period),pbi_oth_amount*(1+pbi_oth_escal/100)^B$2,0))</f>
        <v>0</v>
      </c>
      <c r="D539" s="143">
        <f>IF(pbi_oth_amount="n/a",Inputs!E165,IF(AND(D$2&lt;=pbi_oth_term,D$2&lt;=analysis_period),pbi_oth_amount*(1+pbi_oth_escal/100)^C$2,0))</f>
        <v>0</v>
      </c>
      <c r="E539" s="143">
        <f>IF(pbi_oth_amount="n/a",Inputs!F165,IF(AND(E$2&lt;=pbi_oth_term,E$2&lt;=analysis_period),pbi_oth_amount*(1+pbi_oth_escal/100)^D$2,0))</f>
        <v>0</v>
      </c>
      <c r="F539" s="143">
        <f>IF(pbi_oth_amount="n/a",Inputs!G165,IF(AND(F$2&lt;=pbi_oth_term,F$2&lt;=analysis_period),pbi_oth_amount*(1+pbi_oth_escal/100)^E$2,0))</f>
        <v>0</v>
      </c>
      <c r="G539" s="143">
        <f>IF(pbi_oth_amount="n/a",Inputs!H165,IF(AND(G$2&lt;=pbi_oth_term,G$2&lt;=analysis_period),pbi_oth_amount*(1+pbi_oth_escal/100)^F$2,0))</f>
        <v>0</v>
      </c>
      <c r="H539" s="143">
        <f>IF(pbi_oth_amount="n/a",Inputs!I165,IF(AND(H$2&lt;=pbi_oth_term,H$2&lt;=analysis_period),pbi_oth_amount*(1+pbi_oth_escal/100)^G$2,0))</f>
        <v>0</v>
      </c>
      <c r="I539" s="143">
        <f>IF(pbi_oth_amount="n/a",Inputs!J165,IF(AND(I$2&lt;=pbi_oth_term,I$2&lt;=analysis_period),pbi_oth_amount*(1+pbi_oth_escal/100)^H$2,0))</f>
        <v>0</v>
      </c>
      <c r="J539" s="143">
        <f>IF(pbi_oth_amount="n/a",Inputs!K165,IF(AND(J$2&lt;=pbi_oth_term,J$2&lt;=analysis_period),pbi_oth_amount*(1+pbi_oth_escal/100)^I$2,0))</f>
        <v>0</v>
      </c>
      <c r="K539" s="143">
        <f>IF(pbi_oth_amount="n/a",Inputs!L165,IF(AND(K$2&lt;=pbi_oth_term,K$2&lt;=analysis_period),pbi_oth_amount*(1+pbi_oth_escal/100)^J$2,0))</f>
        <v>0</v>
      </c>
      <c r="L539" s="143">
        <f>IF(pbi_oth_amount="n/a",Inputs!M165,IF(AND(L$2&lt;=pbi_oth_term,L$2&lt;=analysis_period),pbi_oth_amount*(1+pbi_oth_escal/100)^K$2,0))</f>
        <v>0</v>
      </c>
      <c r="M539" s="143">
        <f>IF(pbi_oth_amount="n/a",Inputs!N165,IF(AND(M$2&lt;=pbi_oth_term,M$2&lt;=analysis_period),pbi_oth_amount*(1+pbi_oth_escal/100)^L$2,0))</f>
        <v>0</v>
      </c>
      <c r="N539" s="143">
        <f>IF(pbi_oth_amount="n/a",Inputs!O165,IF(AND(N$2&lt;=pbi_oth_term,N$2&lt;=analysis_period),pbi_oth_amount*(1+pbi_oth_escal/100)^M$2,0))</f>
        <v>0</v>
      </c>
      <c r="O539" s="143">
        <f>IF(pbi_oth_amount="n/a",Inputs!P165,IF(AND(O$2&lt;=pbi_oth_term,O$2&lt;=analysis_period),pbi_oth_amount*(1+pbi_oth_escal/100)^N$2,0))</f>
        <v>0</v>
      </c>
      <c r="P539" s="143">
        <f>IF(pbi_oth_amount="n/a",Inputs!Q165,IF(AND(P$2&lt;=pbi_oth_term,P$2&lt;=analysis_period),pbi_oth_amount*(1+pbi_oth_escal/100)^O$2,0))</f>
        <v>0</v>
      </c>
      <c r="Q539" s="143">
        <f>IF(pbi_oth_amount="n/a",Inputs!R165,IF(AND(Q$2&lt;=pbi_oth_term,Q$2&lt;=analysis_period),pbi_oth_amount*(1+pbi_oth_escal/100)^P$2,0))</f>
        <v>0</v>
      </c>
      <c r="R539" s="143">
        <f>IF(pbi_oth_amount="n/a",Inputs!S165,IF(AND(R$2&lt;=pbi_oth_term,R$2&lt;=analysis_period),pbi_oth_amount*(1+pbi_oth_escal/100)^Q$2,0))</f>
        <v>0</v>
      </c>
      <c r="S539" s="143">
        <f>IF(pbi_oth_amount="n/a",Inputs!T165,IF(AND(S$2&lt;=pbi_oth_term,S$2&lt;=analysis_period),pbi_oth_amount*(1+pbi_oth_escal/100)^R$2,0))</f>
        <v>0</v>
      </c>
      <c r="T539" s="143">
        <f>IF(pbi_oth_amount="n/a",Inputs!U165,IF(AND(T$2&lt;=pbi_oth_term,T$2&lt;=analysis_period),pbi_oth_amount*(1+pbi_oth_escal/100)^S$2,0))</f>
        <v>0</v>
      </c>
      <c r="U539" s="143">
        <f>IF(pbi_oth_amount="n/a",Inputs!V165,IF(AND(U$2&lt;=pbi_oth_term,U$2&lt;=analysis_period),pbi_oth_amount*(1+pbi_oth_escal/100)^T$2,0))</f>
        <v>0</v>
      </c>
      <c r="V539" s="143">
        <f>IF(pbi_oth_amount="n/a",Inputs!W165,IF(AND(V$2&lt;=pbi_oth_term,V$2&lt;=analysis_period),pbi_oth_amount*(1+pbi_oth_escal/100)^U$2,0))</f>
        <v>0</v>
      </c>
      <c r="W539" s="143">
        <f>IF(pbi_oth_amount="n/a",Inputs!X165,IF(AND(W$2&lt;=pbi_oth_term,W$2&lt;=analysis_period),pbi_oth_amount*(1+pbi_oth_escal/100)^V$2,0))</f>
        <v>0</v>
      </c>
      <c r="X539" s="143">
        <f>IF(pbi_oth_amount="n/a",Inputs!Y165,IF(AND(X$2&lt;=pbi_oth_term,X$2&lt;=analysis_period),pbi_oth_amount*(1+pbi_oth_escal/100)^W$2,0))</f>
        <v>0</v>
      </c>
      <c r="Y539" s="143">
        <f>IF(pbi_oth_amount="n/a",Inputs!Z165,IF(AND(Y$2&lt;=pbi_oth_term,Y$2&lt;=analysis_period),pbi_oth_amount*(1+pbi_oth_escal/100)^X$2,0))</f>
        <v>0</v>
      </c>
      <c r="Z539" s="143">
        <f>IF(pbi_oth_amount="n/a",Inputs!AA165,IF(AND(Z$2&lt;=pbi_oth_term,Z$2&lt;=analysis_period),pbi_oth_amount*(1+pbi_oth_escal/100)^Y$2,0))</f>
        <v>0</v>
      </c>
      <c r="AA539" s="143">
        <f>IF(pbi_oth_amount="n/a",Inputs!AB165,IF(AND(AA$2&lt;=pbi_oth_term,AA$2&lt;=analysis_period),pbi_oth_amount*(1+pbi_oth_escal/100)^Z$2,0))</f>
        <v>0</v>
      </c>
      <c r="AB539" s="143">
        <f>IF(pbi_oth_amount="n/a",Inputs!AC165,IF(AND(AB$2&lt;=pbi_oth_term,AB$2&lt;=analysis_period),pbi_oth_amount*(1+pbi_oth_escal/100)^AA$2,0))</f>
        <v>0</v>
      </c>
      <c r="AC539" s="143">
        <f>IF(pbi_oth_amount="n/a",Inputs!AD165,IF(AND(AC$2&lt;=pbi_oth_term,AC$2&lt;=analysis_period),pbi_oth_amount*(1+pbi_oth_escal/100)^AB$2,0))</f>
        <v>0</v>
      </c>
      <c r="AD539" s="143">
        <f>IF(pbi_oth_amount="n/a",Inputs!AE165,IF(AND(AD$2&lt;=pbi_oth_term,AD$2&lt;=analysis_period),pbi_oth_amount*(1+pbi_oth_escal/100)^AC$2,0))</f>
        <v>0</v>
      </c>
      <c r="AE539" s="143">
        <f>IF(pbi_oth_amount="n/a",Inputs!AF165,IF(AND(AE$2&lt;=pbi_oth_term,AE$2&lt;=analysis_period),pbi_oth_amount*(1+pbi_oth_escal/100)^AD$2,0))</f>
        <v>0</v>
      </c>
      <c r="AF539" s="143">
        <f>IF(pbi_oth_amount="n/a",Inputs!AG165,IF(AND(AF$2&lt;=pbi_oth_term,AF$2&lt;=analysis_period),pbi_oth_amount*(1+pbi_oth_escal/100)^AE$2,0))</f>
        <v>0</v>
      </c>
      <c r="AG539" s="143">
        <f>IF(pbi_oth_amount="n/a",Inputs!AH165,IF(AND(AG$2&lt;=pbi_oth_term,AG$2&lt;=analysis_period),pbi_oth_amount*(1+pbi_oth_escal/100)^AF$2,0))</f>
        <v>0</v>
      </c>
      <c r="AH539" s="143">
        <f>IF(pbi_oth_amount="n/a",Inputs!AI165,IF(AND(AH$2&lt;=pbi_oth_term,AH$2&lt;=analysis_period),pbi_oth_amount*(1+pbi_oth_escal/100)^AG$2,0))</f>
        <v>0</v>
      </c>
      <c r="AI539" s="143">
        <f>IF(pbi_oth_amount="n/a",Inputs!AJ165,IF(AND(AI$2&lt;=pbi_oth_term,AI$2&lt;=analysis_period),pbi_oth_amount*(1+pbi_oth_escal/100)^AH$2,0))</f>
        <v>0</v>
      </c>
      <c r="AJ539" s="143">
        <f>IF(pbi_oth_amount="n/a",Inputs!AK165,IF(AND(AJ$2&lt;=pbi_oth_term,AJ$2&lt;=analysis_period),pbi_oth_amount*(1+pbi_oth_escal/100)^AI$2,0))</f>
        <v>0</v>
      </c>
      <c r="AK539" s="143">
        <f>IF(pbi_oth_amount="n/a",Inputs!AL165,IF(AND(AK$2&lt;=pbi_oth_term,AK$2&lt;=analysis_period),pbi_oth_amount*(1+pbi_oth_escal/100)^AJ$2,0))</f>
        <v>0</v>
      </c>
      <c r="AL539" s="143">
        <f>IF(pbi_oth_amount="n/a",Inputs!AM165,IF(AND(AL$2&lt;=pbi_oth_term,AL$2&lt;=analysis_period),pbi_oth_amount*(1+pbi_oth_escal/100)^AK$2,0))</f>
        <v>0</v>
      </c>
      <c r="AM539" s="143">
        <f>IF(pbi_oth_amount="n/a",Inputs!AN165,IF(AND(AM$2&lt;=pbi_oth_term,AM$2&lt;=analysis_period),pbi_oth_amount*(1+pbi_oth_escal/100)^AL$2,0))</f>
        <v>0</v>
      </c>
      <c r="AN539" s="143">
        <f>IF(pbi_oth_amount="n/a",Inputs!AO165,IF(AND(AN$2&lt;=pbi_oth_term,AN$2&lt;=analysis_period),pbi_oth_amount*(1+pbi_oth_escal/100)^AM$2,0))</f>
        <v>0</v>
      </c>
      <c r="AO539" s="143">
        <f>IF(pbi_oth_amount="n/a",Inputs!AP165,IF(AND(AO$2&lt;=pbi_oth_term,AO$2&lt;=analysis_period),pbi_oth_amount*(1+pbi_oth_escal/100)^AN$2,0))</f>
        <v>0</v>
      </c>
      <c r="AP539" s="143">
        <f>IF(pbi_oth_amount="n/a",Inputs!AQ165,IF(AND(AP$2&lt;=pbi_oth_term,AP$2&lt;=analysis_period),pbi_oth_amount*(1+pbi_oth_escal/100)^AO$2,0))</f>
        <v>0</v>
      </c>
    </row>
    <row r="540" spans="1:42" x14ac:dyDescent="0.2">
      <c r="A540" s="27" t="s">
        <v>37</v>
      </c>
      <c r="C540" s="163">
        <f>C$5</f>
        <v>0</v>
      </c>
      <c r="D540" s="163">
        <f t="shared" ref="D540:AP540" si="280">D$5</f>
        <v>0</v>
      </c>
      <c r="E540" s="163">
        <f t="shared" si="280"/>
        <v>0</v>
      </c>
      <c r="F540" s="163">
        <f t="shared" si="280"/>
        <v>0</v>
      </c>
      <c r="G540" s="163">
        <f t="shared" si="280"/>
        <v>0</v>
      </c>
      <c r="H540" s="163">
        <f t="shared" si="280"/>
        <v>0</v>
      </c>
      <c r="I540" s="163">
        <f t="shared" si="280"/>
        <v>0</v>
      </c>
      <c r="J540" s="163">
        <f t="shared" si="280"/>
        <v>0</v>
      </c>
      <c r="K540" s="163">
        <f t="shared" si="280"/>
        <v>0</v>
      </c>
      <c r="L540" s="163">
        <f t="shared" si="280"/>
        <v>0</v>
      </c>
      <c r="M540" s="163">
        <f t="shared" si="280"/>
        <v>0</v>
      </c>
      <c r="N540" s="163">
        <f t="shared" si="280"/>
        <v>0</v>
      </c>
      <c r="O540" s="163">
        <f t="shared" si="280"/>
        <v>0</v>
      </c>
      <c r="P540" s="163">
        <f t="shared" si="280"/>
        <v>0</v>
      </c>
      <c r="Q540" s="163">
        <f t="shared" si="280"/>
        <v>0</v>
      </c>
      <c r="R540" s="163">
        <f t="shared" si="280"/>
        <v>0</v>
      </c>
      <c r="S540" s="163">
        <f t="shared" si="280"/>
        <v>0</v>
      </c>
      <c r="T540" s="163">
        <f t="shared" si="280"/>
        <v>0</v>
      </c>
      <c r="U540" s="163">
        <f t="shared" si="280"/>
        <v>0</v>
      </c>
      <c r="V540" s="163">
        <f t="shared" si="280"/>
        <v>0</v>
      </c>
      <c r="W540" s="163">
        <f t="shared" si="280"/>
        <v>0</v>
      </c>
      <c r="X540" s="163">
        <f t="shared" si="280"/>
        <v>0</v>
      </c>
      <c r="Y540" s="163">
        <f t="shared" si="280"/>
        <v>0</v>
      </c>
      <c r="Z540" s="163">
        <f t="shared" si="280"/>
        <v>0</v>
      </c>
      <c r="AA540" s="163">
        <f t="shared" si="280"/>
        <v>0</v>
      </c>
      <c r="AB540" s="163">
        <f t="shared" si="280"/>
        <v>0</v>
      </c>
      <c r="AC540" s="163">
        <f t="shared" si="280"/>
        <v>0</v>
      </c>
      <c r="AD540" s="163">
        <f t="shared" si="280"/>
        <v>0</v>
      </c>
      <c r="AE540" s="163">
        <f t="shared" si="280"/>
        <v>0</v>
      </c>
      <c r="AF540" s="163">
        <f t="shared" si="280"/>
        <v>0</v>
      </c>
      <c r="AG540" s="163">
        <f t="shared" si="280"/>
        <v>0</v>
      </c>
      <c r="AH540" s="163">
        <f t="shared" si="280"/>
        <v>0</v>
      </c>
      <c r="AI540" s="163">
        <f t="shared" si="280"/>
        <v>0</v>
      </c>
      <c r="AJ540" s="163">
        <f t="shared" si="280"/>
        <v>0</v>
      </c>
      <c r="AK540" s="163">
        <f t="shared" si="280"/>
        <v>0</v>
      </c>
      <c r="AL540" s="163">
        <f t="shared" si="280"/>
        <v>0</v>
      </c>
      <c r="AM540" s="163">
        <f t="shared" si="280"/>
        <v>0</v>
      </c>
      <c r="AN540" s="163">
        <f t="shared" si="280"/>
        <v>0</v>
      </c>
      <c r="AO540" s="163">
        <f t="shared" si="280"/>
        <v>0</v>
      </c>
      <c r="AP540" s="163">
        <f t="shared" si="280"/>
        <v>0</v>
      </c>
    </row>
    <row r="541" spans="1:42" x14ac:dyDescent="0.2">
      <c r="A541" s="27" t="s">
        <v>13</v>
      </c>
      <c r="C541" s="188">
        <f>C539*C540</f>
        <v>0</v>
      </c>
      <c r="D541" s="188">
        <f t="shared" ref="D541:AP541" si="281">D539*D540</f>
        <v>0</v>
      </c>
      <c r="E541" s="188">
        <f t="shared" si="281"/>
        <v>0</v>
      </c>
      <c r="F541" s="188">
        <f t="shared" si="281"/>
        <v>0</v>
      </c>
      <c r="G541" s="188">
        <f t="shared" si="281"/>
        <v>0</v>
      </c>
      <c r="H541" s="188">
        <f t="shared" si="281"/>
        <v>0</v>
      </c>
      <c r="I541" s="188">
        <f t="shared" si="281"/>
        <v>0</v>
      </c>
      <c r="J541" s="188">
        <f t="shared" si="281"/>
        <v>0</v>
      </c>
      <c r="K541" s="188">
        <f t="shared" si="281"/>
        <v>0</v>
      </c>
      <c r="L541" s="188">
        <f t="shared" si="281"/>
        <v>0</v>
      </c>
      <c r="M541" s="188">
        <f t="shared" si="281"/>
        <v>0</v>
      </c>
      <c r="N541" s="188">
        <f t="shared" si="281"/>
        <v>0</v>
      </c>
      <c r="O541" s="188">
        <f t="shared" si="281"/>
        <v>0</v>
      </c>
      <c r="P541" s="188">
        <f t="shared" si="281"/>
        <v>0</v>
      </c>
      <c r="Q541" s="188">
        <f t="shared" si="281"/>
        <v>0</v>
      </c>
      <c r="R541" s="188">
        <f t="shared" si="281"/>
        <v>0</v>
      </c>
      <c r="S541" s="188">
        <f t="shared" si="281"/>
        <v>0</v>
      </c>
      <c r="T541" s="188">
        <f t="shared" si="281"/>
        <v>0</v>
      </c>
      <c r="U541" s="188">
        <f t="shared" si="281"/>
        <v>0</v>
      </c>
      <c r="V541" s="188">
        <f t="shared" si="281"/>
        <v>0</v>
      </c>
      <c r="W541" s="188">
        <f t="shared" si="281"/>
        <v>0</v>
      </c>
      <c r="X541" s="188">
        <f t="shared" si="281"/>
        <v>0</v>
      </c>
      <c r="Y541" s="188">
        <f t="shared" si="281"/>
        <v>0</v>
      </c>
      <c r="Z541" s="188">
        <f t="shared" si="281"/>
        <v>0</v>
      </c>
      <c r="AA541" s="188">
        <f t="shared" si="281"/>
        <v>0</v>
      </c>
      <c r="AB541" s="188">
        <f t="shared" si="281"/>
        <v>0</v>
      </c>
      <c r="AC541" s="188">
        <f t="shared" si="281"/>
        <v>0</v>
      </c>
      <c r="AD541" s="188">
        <f t="shared" si="281"/>
        <v>0</v>
      </c>
      <c r="AE541" s="188">
        <f t="shared" si="281"/>
        <v>0</v>
      </c>
      <c r="AF541" s="188">
        <f t="shared" si="281"/>
        <v>0</v>
      </c>
      <c r="AG541" s="188">
        <f t="shared" si="281"/>
        <v>0</v>
      </c>
      <c r="AH541" s="188">
        <f t="shared" si="281"/>
        <v>0</v>
      </c>
      <c r="AI541" s="188">
        <f t="shared" si="281"/>
        <v>0</v>
      </c>
      <c r="AJ541" s="188">
        <f t="shared" si="281"/>
        <v>0</v>
      </c>
      <c r="AK541" s="188">
        <f t="shared" si="281"/>
        <v>0</v>
      </c>
      <c r="AL541" s="188">
        <f t="shared" si="281"/>
        <v>0</v>
      </c>
      <c r="AM541" s="188">
        <f t="shared" si="281"/>
        <v>0</v>
      </c>
      <c r="AN541" s="188">
        <f t="shared" si="281"/>
        <v>0</v>
      </c>
      <c r="AO541" s="188">
        <f t="shared" si="281"/>
        <v>0</v>
      </c>
      <c r="AP541" s="188">
        <f t="shared" si="281"/>
        <v>0</v>
      </c>
    </row>
    <row r="542" spans="1:42" x14ac:dyDescent="0.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4" t="s">
        <v>13</v>
      </c>
      <c r="C543" s="193">
        <f>C529+C533+C537+C541</f>
        <v>0</v>
      </c>
      <c r="D543" s="193">
        <f t="shared" ref="D543:AP543" si="282">D529+D533+D537+D541</f>
        <v>0</v>
      </c>
      <c r="E543" s="193">
        <f t="shared" si="282"/>
        <v>0</v>
      </c>
      <c r="F543" s="193">
        <f t="shared" si="282"/>
        <v>0</v>
      </c>
      <c r="G543" s="193">
        <f t="shared" si="282"/>
        <v>0</v>
      </c>
      <c r="H543" s="193">
        <f t="shared" si="282"/>
        <v>0</v>
      </c>
      <c r="I543" s="193">
        <f t="shared" si="282"/>
        <v>0</v>
      </c>
      <c r="J543" s="193">
        <f t="shared" si="282"/>
        <v>0</v>
      </c>
      <c r="K543" s="193">
        <f t="shared" si="282"/>
        <v>0</v>
      </c>
      <c r="L543" s="193">
        <f t="shared" si="282"/>
        <v>0</v>
      </c>
      <c r="M543" s="193">
        <f t="shared" si="282"/>
        <v>0</v>
      </c>
      <c r="N543" s="193">
        <f t="shared" si="282"/>
        <v>0</v>
      </c>
      <c r="O543" s="193">
        <f t="shared" si="282"/>
        <v>0</v>
      </c>
      <c r="P543" s="193">
        <f t="shared" si="282"/>
        <v>0</v>
      </c>
      <c r="Q543" s="193">
        <f t="shared" si="282"/>
        <v>0</v>
      </c>
      <c r="R543" s="193">
        <f t="shared" si="282"/>
        <v>0</v>
      </c>
      <c r="S543" s="193">
        <f t="shared" si="282"/>
        <v>0</v>
      </c>
      <c r="T543" s="193">
        <f t="shared" si="282"/>
        <v>0</v>
      </c>
      <c r="U543" s="193">
        <f t="shared" si="282"/>
        <v>0</v>
      </c>
      <c r="V543" s="193">
        <f t="shared" si="282"/>
        <v>0</v>
      </c>
      <c r="W543" s="193">
        <f t="shared" si="282"/>
        <v>0</v>
      </c>
      <c r="X543" s="193">
        <f t="shared" si="282"/>
        <v>0</v>
      </c>
      <c r="Y543" s="193">
        <f t="shared" si="282"/>
        <v>0</v>
      </c>
      <c r="Z543" s="193">
        <f t="shared" si="282"/>
        <v>0</v>
      </c>
      <c r="AA543" s="193">
        <f t="shared" si="282"/>
        <v>0</v>
      </c>
      <c r="AB543" s="193">
        <f t="shared" si="282"/>
        <v>0</v>
      </c>
      <c r="AC543" s="193">
        <f t="shared" si="282"/>
        <v>0</v>
      </c>
      <c r="AD543" s="193">
        <f t="shared" si="282"/>
        <v>0</v>
      </c>
      <c r="AE543" s="193">
        <f t="shared" si="282"/>
        <v>0</v>
      </c>
      <c r="AF543" s="193">
        <f t="shared" si="282"/>
        <v>0</v>
      </c>
      <c r="AG543" s="193">
        <f t="shared" si="282"/>
        <v>0</v>
      </c>
      <c r="AH543" s="193">
        <f t="shared" si="282"/>
        <v>0</v>
      </c>
      <c r="AI543" s="193">
        <f t="shared" si="282"/>
        <v>0</v>
      </c>
      <c r="AJ543" s="193">
        <f t="shared" si="282"/>
        <v>0</v>
      </c>
      <c r="AK543" s="193">
        <f t="shared" si="282"/>
        <v>0</v>
      </c>
      <c r="AL543" s="193">
        <f t="shared" si="282"/>
        <v>0</v>
      </c>
      <c r="AM543" s="193">
        <f t="shared" si="282"/>
        <v>0</v>
      </c>
      <c r="AN543" s="193">
        <f t="shared" si="282"/>
        <v>0</v>
      </c>
      <c r="AO543" s="193">
        <f t="shared" si="282"/>
        <v>0</v>
      </c>
      <c r="AP543" s="193">
        <f t="shared" si="282"/>
        <v>0</v>
      </c>
    </row>
    <row r="545" spans="1:42" x14ac:dyDescent="0.2">
      <c r="A545" s="109" t="s">
        <v>370</v>
      </c>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row>
    <row r="546" spans="1:42" s="16" customFormat="1" x14ac:dyDescent="0.2">
      <c r="A546" s="23" t="s">
        <v>26</v>
      </c>
    </row>
    <row r="547" spans="1:42" s="16" customFormat="1" x14ac:dyDescent="0.2">
      <c r="A547" s="27" t="s">
        <v>29</v>
      </c>
      <c r="B547" s="166"/>
      <c r="C547" s="189">
        <f>IF(C564&lt;&gt;"N/A",C564,IF(C565&lt;&gt;"N/A",C565,C566+C548))</f>
        <v>0</v>
      </c>
      <c r="D547" s="377">
        <f t="shared" ref="D547:AP547" si="283">IF(D564&lt;&gt;"N/A",D564,IF(D565&lt;&gt;"N/A",D565,D566+D548))</f>
        <v>0</v>
      </c>
      <c r="E547" s="377">
        <f t="shared" si="283"/>
        <v>0</v>
      </c>
      <c r="F547" s="377">
        <f t="shared" si="283"/>
        <v>0</v>
      </c>
      <c r="G547" s="377">
        <f t="shared" si="283"/>
        <v>0</v>
      </c>
      <c r="H547" s="377">
        <f t="shared" si="283"/>
        <v>0</v>
      </c>
      <c r="I547" s="377">
        <f t="shared" si="283"/>
        <v>0</v>
      </c>
      <c r="J547" s="377">
        <f t="shared" si="283"/>
        <v>0</v>
      </c>
      <c r="K547" s="377">
        <f t="shared" si="283"/>
        <v>0</v>
      </c>
      <c r="L547" s="377">
        <f t="shared" si="283"/>
        <v>0</v>
      </c>
      <c r="M547" s="377">
        <f t="shared" si="283"/>
        <v>0</v>
      </c>
      <c r="N547" s="377">
        <f t="shared" si="283"/>
        <v>0</v>
      </c>
      <c r="O547" s="377">
        <f t="shared" si="283"/>
        <v>0</v>
      </c>
      <c r="P547" s="377">
        <f t="shared" si="283"/>
        <v>0</v>
      </c>
      <c r="Q547" s="377">
        <f t="shared" si="283"/>
        <v>0</v>
      </c>
      <c r="R547" s="377">
        <f t="shared" si="283"/>
        <v>0</v>
      </c>
      <c r="S547" s="377">
        <f t="shared" si="283"/>
        <v>0</v>
      </c>
      <c r="T547" s="377">
        <f t="shared" si="283"/>
        <v>0</v>
      </c>
      <c r="U547" s="377">
        <f t="shared" si="283"/>
        <v>0</v>
      </c>
      <c r="V547" s="377">
        <f t="shared" si="283"/>
        <v>0</v>
      </c>
      <c r="W547" s="377">
        <f t="shared" si="283"/>
        <v>0</v>
      </c>
      <c r="X547" s="377">
        <f t="shared" si="283"/>
        <v>0</v>
      </c>
      <c r="Y547" s="377">
        <f t="shared" si="283"/>
        <v>0</v>
      </c>
      <c r="Z547" s="377">
        <f t="shared" si="283"/>
        <v>0</v>
      </c>
      <c r="AA547" s="377">
        <f t="shared" si="283"/>
        <v>0</v>
      </c>
      <c r="AB547" s="377">
        <f t="shared" si="283"/>
        <v>0</v>
      </c>
      <c r="AC547" s="377">
        <f t="shared" si="283"/>
        <v>0</v>
      </c>
      <c r="AD547" s="377">
        <f t="shared" si="283"/>
        <v>0</v>
      </c>
      <c r="AE547" s="377">
        <f t="shared" si="283"/>
        <v>0</v>
      </c>
      <c r="AF547" s="377">
        <f t="shared" si="283"/>
        <v>0</v>
      </c>
      <c r="AG547" s="377">
        <f t="shared" si="283"/>
        <v>0</v>
      </c>
      <c r="AH547" s="377">
        <f t="shared" si="283"/>
        <v>0</v>
      </c>
      <c r="AI547" s="377">
        <f t="shared" si="283"/>
        <v>0</v>
      </c>
      <c r="AJ547" s="377">
        <f t="shared" si="283"/>
        <v>0</v>
      </c>
      <c r="AK547" s="377">
        <f t="shared" si="283"/>
        <v>0</v>
      </c>
      <c r="AL547" s="377">
        <f t="shared" si="283"/>
        <v>0</v>
      </c>
      <c r="AM547" s="377">
        <f t="shared" si="283"/>
        <v>0</v>
      </c>
      <c r="AN547" s="377">
        <f t="shared" si="283"/>
        <v>0</v>
      </c>
      <c r="AO547" s="377">
        <f t="shared" si="283"/>
        <v>0</v>
      </c>
      <c r="AP547" s="377">
        <f t="shared" si="283"/>
        <v>0</v>
      </c>
    </row>
    <row r="548" spans="1:42" s="16" customFormat="1" x14ac:dyDescent="0.2">
      <c r="A548" s="27" t="s">
        <v>194</v>
      </c>
      <c r="B548" s="162"/>
      <c r="C548" s="189">
        <f t="shared" ref="C548:AP548" si="284">IF(AND(C$2&lt;=term_tenor,C$2&lt;=analysis_period),B550*term_int_rate/100,0)</f>
        <v>0</v>
      </c>
      <c r="D548" s="189">
        <f t="shared" si="284"/>
        <v>0</v>
      </c>
      <c r="E548" s="189">
        <f t="shared" si="284"/>
        <v>0</v>
      </c>
      <c r="F548" s="189">
        <f t="shared" si="284"/>
        <v>0</v>
      </c>
      <c r="G548" s="189">
        <f t="shared" si="284"/>
        <v>0</v>
      </c>
      <c r="H548" s="189">
        <f t="shared" si="284"/>
        <v>0</v>
      </c>
      <c r="I548" s="189">
        <f t="shared" si="284"/>
        <v>0</v>
      </c>
      <c r="J548" s="189">
        <f t="shared" si="284"/>
        <v>0</v>
      </c>
      <c r="K548" s="189">
        <f t="shared" si="284"/>
        <v>0</v>
      </c>
      <c r="L548" s="189">
        <f t="shared" si="284"/>
        <v>0</v>
      </c>
      <c r="M548" s="189">
        <f t="shared" si="284"/>
        <v>0</v>
      </c>
      <c r="N548" s="189">
        <f t="shared" si="284"/>
        <v>0</v>
      </c>
      <c r="O548" s="189">
        <f t="shared" si="284"/>
        <v>0</v>
      </c>
      <c r="P548" s="189">
        <f t="shared" si="284"/>
        <v>0</v>
      </c>
      <c r="Q548" s="189">
        <f t="shared" si="284"/>
        <v>0</v>
      </c>
      <c r="R548" s="189">
        <f t="shared" si="284"/>
        <v>0</v>
      </c>
      <c r="S548" s="189">
        <f t="shared" si="284"/>
        <v>0</v>
      </c>
      <c r="T548" s="189">
        <f t="shared" si="284"/>
        <v>0</v>
      </c>
      <c r="U548" s="189">
        <f t="shared" si="284"/>
        <v>0</v>
      </c>
      <c r="V548" s="189">
        <f t="shared" si="284"/>
        <v>0</v>
      </c>
      <c r="W548" s="189">
        <f t="shared" si="284"/>
        <v>0</v>
      </c>
      <c r="X548" s="189">
        <f t="shared" si="284"/>
        <v>0</v>
      </c>
      <c r="Y548" s="189">
        <f t="shared" si="284"/>
        <v>0</v>
      </c>
      <c r="Z548" s="189">
        <f t="shared" si="284"/>
        <v>0</v>
      </c>
      <c r="AA548" s="189">
        <f t="shared" si="284"/>
        <v>0</v>
      </c>
      <c r="AB548" s="189">
        <f t="shared" si="284"/>
        <v>0</v>
      </c>
      <c r="AC548" s="189">
        <f t="shared" si="284"/>
        <v>0</v>
      </c>
      <c r="AD548" s="189">
        <f t="shared" si="284"/>
        <v>0</v>
      </c>
      <c r="AE548" s="189">
        <f t="shared" si="284"/>
        <v>0</v>
      </c>
      <c r="AF548" s="189">
        <f t="shared" si="284"/>
        <v>0</v>
      </c>
      <c r="AG548" s="189">
        <f t="shared" si="284"/>
        <v>0</v>
      </c>
      <c r="AH548" s="189">
        <f t="shared" si="284"/>
        <v>0</v>
      </c>
      <c r="AI548" s="189">
        <f t="shared" si="284"/>
        <v>0</v>
      </c>
      <c r="AJ548" s="189">
        <f t="shared" si="284"/>
        <v>0</v>
      </c>
      <c r="AK548" s="189">
        <f t="shared" si="284"/>
        <v>0</v>
      </c>
      <c r="AL548" s="189">
        <f t="shared" si="284"/>
        <v>0</v>
      </c>
      <c r="AM548" s="189">
        <f t="shared" si="284"/>
        <v>0</v>
      </c>
      <c r="AN548" s="189">
        <f t="shared" si="284"/>
        <v>0</v>
      </c>
      <c r="AO548" s="189">
        <f t="shared" si="284"/>
        <v>0</v>
      </c>
      <c r="AP548" s="189">
        <f t="shared" si="284"/>
        <v>0</v>
      </c>
    </row>
    <row r="549" spans="1:42" s="16" customFormat="1" x14ac:dyDescent="0.2">
      <c r="A549" s="27" t="s">
        <v>193</v>
      </c>
      <c r="B549" s="166"/>
      <c r="C549" s="189">
        <f t="shared" ref="C549:AP549" si="285">IF(C566&lt;&gt;"N/A",C566,IF(C$2&gt;loan_moratorium,C547-C548,0))</f>
        <v>0</v>
      </c>
      <c r="D549" s="189">
        <f t="shared" si="285"/>
        <v>0</v>
      </c>
      <c r="E549" s="189">
        <f t="shared" si="285"/>
        <v>0</v>
      </c>
      <c r="F549" s="189">
        <f t="shared" si="285"/>
        <v>0</v>
      </c>
      <c r="G549" s="189">
        <f t="shared" si="285"/>
        <v>0</v>
      </c>
      <c r="H549" s="189">
        <f t="shared" si="285"/>
        <v>0</v>
      </c>
      <c r="I549" s="189">
        <f t="shared" si="285"/>
        <v>0</v>
      </c>
      <c r="J549" s="189">
        <f t="shared" si="285"/>
        <v>0</v>
      </c>
      <c r="K549" s="189">
        <f t="shared" si="285"/>
        <v>0</v>
      </c>
      <c r="L549" s="189">
        <f t="shared" si="285"/>
        <v>0</v>
      </c>
      <c r="M549" s="189">
        <f t="shared" si="285"/>
        <v>0</v>
      </c>
      <c r="N549" s="189">
        <f t="shared" si="285"/>
        <v>0</v>
      </c>
      <c r="O549" s="189">
        <f t="shared" si="285"/>
        <v>0</v>
      </c>
      <c r="P549" s="189">
        <f t="shared" si="285"/>
        <v>0</v>
      </c>
      <c r="Q549" s="189">
        <f t="shared" si="285"/>
        <v>0</v>
      </c>
      <c r="R549" s="189">
        <f t="shared" si="285"/>
        <v>0</v>
      </c>
      <c r="S549" s="189">
        <f t="shared" si="285"/>
        <v>0</v>
      </c>
      <c r="T549" s="189">
        <f t="shared" si="285"/>
        <v>0</v>
      </c>
      <c r="U549" s="189">
        <f t="shared" si="285"/>
        <v>0</v>
      </c>
      <c r="V549" s="189">
        <f t="shared" si="285"/>
        <v>0</v>
      </c>
      <c r="W549" s="189">
        <f t="shared" si="285"/>
        <v>0</v>
      </c>
      <c r="X549" s="189">
        <f t="shared" si="285"/>
        <v>0</v>
      </c>
      <c r="Y549" s="189">
        <f t="shared" si="285"/>
        <v>0</v>
      </c>
      <c r="Z549" s="189">
        <f t="shared" si="285"/>
        <v>0</v>
      </c>
      <c r="AA549" s="189">
        <f t="shared" si="285"/>
        <v>0</v>
      </c>
      <c r="AB549" s="189">
        <f t="shared" si="285"/>
        <v>0</v>
      </c>
      <c r="AC549" s="189">
        <f t="shared" si="285"/>
        <v>0</v>
      </c>
      <c r="AD549" s="189">
        <f t="shared" si="285"/>
        <v>0</v>
      </c>
      <c r="AE549" s="189">
        <f t="shared" si="285"/>
        <v>0</v>
      </c>
      <c r="AF549" s="189">
        <f t="shared" si="285"/>
        <v>0</v>
      </c>
      <c r="AG549" s="189">
        <f t="shared" si="285"/>
        <v>0</v>
      </c>
      <c r="AH549" s="189">
        <f t="shared" si="285"/>
        <v>0</v>
      </c>
      <c r="AI549" s="189">
        <f t="shared" si="285"/>
        <v>0</v>
      </c>
      <c r="AJ549" s="189">
        <f t="shared" si="285"/>
        <v>0</v>
      </c>
      <c r="AK549" s="189">
        <f t="shared" si="285"/>
        <v>0</v>
      </c>
      <c r="AL549" s="189">
        <f t="shared" si="285"/>
        <v>0</v>
      </c>
      <c r="AM549" s="189">
        <f t="shared" si="285"/>
        <v>0</v>
      </c>
      <c r="AN549" s="189">
        <f t="shared" si="285"/>
        <v>0</v>
      </c>
      <c r="AO549" s="189">
        <f t="shared" si="285"/>
        <v>0</v>
      </c>
      <c r="AP549" s="189">
        <f t="shared" si="285"/>
        <v>0</v>
      </c>
    </row>
    <row r="550" spans="1:42" s="16" customFormat="1" x14ac:dyDescent="0.2">
      <c r="A550" s="27" t="s">
        <v>269</v>
      </c>
      <c r="B550" s="194">
        <f>IF(DebtPercent="Calculated",B560,B561)</f>
        <v>0</v>
      </c>
      <c r="C550" s="194">
        <f>B550-C549</f>
        <v>0</v>
      </c>
      <c r="D550" s="194">
        <f t="shared" ref="D550:AP550" si="286">C550-D549</f>
        <v>0</v>
      </c>
      <c r="E550" s="194">
        <f t="shared" si="286"/>
        <v>0</v>
      </c>
      <c r="F550" s="194">
        <f t="shared" si="286"/>
        <v>0</v>
      </c>
      <c r="G550" s="194">
        <f t="shared" si="286"/>
        <v>0</v>
      </c>
      <c r="H550" s="194">
        <f t="shared" si="286"/>
        <v>0</v>
      </c>
      <c r="I550" s="194">
        <f t="shared" si="286"/>
        <v>0</v>
      </c>
      <c r="J550" s="194">
        <f t="shared" si="286"/>
        <v>0</v>
      </c>
      <c r="K550" s="194">
        <f t="shared" si="286"/>
        <v>0</v>
      </c>
      <c r="L550" s="194">
        <f t="shared" si="286"/>
        <v>0</v>
      </c>
      <c r="M550" s="194">
        <f t="shared" si="286"/>
        <v>0</v>
      </c>
      <c r="N550" s="194">
        <f t="shared" si="286"/>
        <v>0</v>
      </c>
      <c r="O550" s="194">
        <f t="shared" si="286"/>
        <v>0</v>
      </c>
      <c r="P550" s="194">
        <f t="shared" si="286"/>
        <v>0</v>
      </c>
      <c r="Q550" s="194">
        <f t="shared" si="286"/>
        <v>0</v>
      </c>
      <c r="R550" s="194">
        <f t="shared" si="286"/>
        <v>0</v>
      </c>
      <c r="S550" s="194">
        <f t="shared" si="286"/>
        <v>0</v>
      </c>
      <c r="T550" s="194">
        <f t="shared" si="286"/>
        <v>0</v>
      </c>
      <c r="U550" s="194">
        <f t="shared" si="286"/>
        <v>0</v>
      </c>
      <c r="V550" s="194">
        <f t="shared" si="286"/>
        <v>0</v>
      </c>
      <c r="W550" s="194">
        <f t="shared" si="286"/>
        <v>0</v>
      </c>
      <c r="X550" s="194">
        <f t="shared" si="286"/>
        <v>0</v>
      </c>
      <c r="Y550" s="194">
        <f t="shared" si="286"/>
        <v>0</v>
      </c>
      <c r="Z550" s="194">
        <f t="shared" si="286"/>
        <v>0</v>
      </c>
      <c r="AA550" s="194">
        <f t="shared" si="286"/>
        <v>0</v>
      </c>
      <c r="AB550" s="194">
        <f t="shared" si="286"/>
        <v>0</v>
      </c>
      <c r="AC550" s="194">
        <f t="shared" si="286"/>
        <v>0</v>
      </c>
      <c r="AD550" s="194">
        <f t="shared" si="286"/>
        <v>0</v>
      </c>
      <c r="AE550" s="194">
        <f t="shared" si="286"/>
        <v>0</v>
      </c>
      <c r="AF550" s="194">
        <f t="shared" si="286"/>
        <v>0</v>
      </c>
      <c r="AG550" s="194">
        <f t="shared" si="286"/>
        <v>0</v>
      </c>
      <c r="AH550" s="194">
        <f t="shared" si="286"/>
        <v>0</v>
      </c>
      <c r="AI550" s="194">
        <f t="shared" si="286"/>
        <v>0</v>
      </c>
      <c r="AJ550" s="194">
        <f t="shared" si="286"/>
        <v>0</v>
      </c>
      <c r="AK550" s="194">
        <f t="shared" si="286"/>
        <v>0</v>
      </c>
      <c r="AL550" s="194">
        <f t="shared" si="286"/>
        <v>0</v>
      </c>
      <c r="AM550" s="194">
        <f t="shared" si="286"/>
        <v>0</v>
      </c>
      <c r="AN550" s="194">
        <f t="shared" si="286"/>
        <v>0</v>
      </c>
      <c r="AO550" s="194">
        <f t="shared" si="286"/>
        <v>0</v>
      </c>
      <c r="AP550" s="194">
        <f t="shared" si="286"/>
        <v>0</v>
      </c>
    </row>
    <row r="551" spans="1:42" s="16" customFormat="1" x14ac:dyDescent="0.2">
      <c r="A551" s="9"/>
      <c r="B551" s="194"/>
      <c r="C551" s="188"/>
    </row>
    <row r="552" spans="1:42" s="16" customFormat="1" x14ac:dyDescent="0.2">
      <c r="A552" s="23" t="s">
        <v>277</v>
      </c>
    </row>
    <row r="553" spans="1:42" s="16" customFormat="1" x14ac:dyDescent="0.2">
      <c r="A553" s="27" t="s">
        <v>30</v>
      </c>
      <c r="B553" s="166"/>
      <c r="C553" s="189">
        <f t="shared" ref="C553:AP553" si="287">IF(AND(C$2&lt;=term_tenor,C$2&lt;=analysis_period),C52,0)</f>
        <v>0</v>
      </c>
      <c r="D553" s="189">
        <f t="shared" si="287"/>
        <v>0</v>
      </c>
      <c r="E553" s="189">
        <f t="shared" si="287"/>
        <v>0</v>
      </c>
      <c r="F553" s="189">
        <f t="shared" si="287"/>
        <v>0</v>
      </c>
      <c r="G553" s="189">
        <f t="shared" si="287"/>
        <v>0</v>
      </c>
      <c r="H553" s="189">
        <f t="shared" si="287"/>
        <v>0</v>
      </c>
      <c r="I553" s="189">
        <f t="shared" si="287"/>
        <v>0</v>
      </c>
      <c r="J553" s="189">
        <f t="shared" si="287"/>
        <v>0</v>
      </c>
      <c r="K553" s="189">
        <f t="shared" si="287"/>
        <v>0</v>
      </c>
      <c r="L553" s="189">
        <f t="shared" si="287"/>
        <v>0</v>
      </c>
      <c r="M553" s="189">
        <f t="shared" si="287"/>
        <v>0</v>
      </c>
      <c r="N553" s="189">
        <f t="shared" si="287"/>
        <v>0</v>
      </c>
      <c r="O553" s="189">
        <f t="shared" si="287"/>
        <v>0</v>
      </c>
      <c r="P553" s="189">
        <f t="shared" si="287"/>
        <v>0</v>
      </c>
      <c r="Q553" s="189">
        <f t="shared" si="287"/>
        <v>0</v>
      </c>
      <c r="R553" s="189">
        <f t="shared" si="287"/>
        <v>0</v>
      </c>
      <c r="S553" s="189">
        <f t="shared" si="287"/>
        <v>0</v>
      </c>
      <c r="T553" s="189">
        <f t="shared" si="287"/>
        <v>0</v>
      </c>
      <c r="U553" s="189">
        <f t="shared" si="287"/>
        <v>0</v>
      </c>
      <c r="V553" s="189">
        <f t="shared" si="287"/>
        <v>0</v>
      </c>
      <c r="W553" s="189">
        <f t="shared" si="287"/>
        <v>0</v>
      </c>
      <c r="X553" s="189">
        <f t="shared" si="287"/>
        <v>0</v>
      </c>
      <c r="Y553" s="189">
        <f t="shared" si="287"/>
        <v>0</v>
      </c>
      <c r="Z553" s="189">
        <f t="shared" si="287"/>
        <v>0</v>
      </c>
      <c r="AA553" s="189">
        <f t="shared" si="287"/>
        <v>0</v>
      </c>
      <c r="AB553" s="189">
        <f t="shared" si="287"/>
        <v>0</v>
      </c>
      <c r="AC553" s="189">
        <f t="shared" si="287"/>
        <v>0</v>
      </c>
      <c r="AD553" s="189">
        <f t="shared" si="287"/>
        <v>0</v>
      </c>
      <c r="AE553" s="189">
        <f t="shared" si="287"/>
        <v>0</v>
      </c>
      <c r="AF553" s="189">
        <f t="shared" si="287"/>
        <v>0</v>
      </c>
      <c r="AG553" s="189">
        <f t="shared" si="287"/>
        <v>0</v>
      </c>
      <c r="AH553" s="189">
        <f t="shared" si="287"/>
        <v>0</v>
      </c>
      <c r="AI553" s="189">
        <f t="shared" si="287"/>
        <v>0</v>
      </c>
      <c r="AJ553" s="189">
        <f t="shared" si="287"/>
        <v>0</v>
      </c>
      <c r="AK553" s="189">
        <f t="shared" si="287"/>
        <v>0</v>
      </c>
      <c r="AL553" s="189">
        <f t="shared" si="287"/>
        <v>0</v>
      </c>
      <c r="AM553" s="189">
        <f t="shared" si="287"/>
        <v>0</v>
      </c>
      <c r="AN553" s="189">
        <f t="shared" si="287"/>
        <v>0</v>
      </c>
      <c r="AO553" s="189">
        <f t="shared" si="287"/>
        <v>0</v>
      </c>
      <c r="AP553" s="189">
        <f t="shared" si="287"/>
        <v>0</v>
      </c>
    </row>
    <row r="554" spans="1:42" s="16" customFormat="1" x14ac:dyDescent="0.2">
      <c r="A554" s="41" t="s">
        <v>331</v>
      </c>
      <c r="B554" s="166"/>
      <c r="C554" s="162">
        <f t="shared" ref="C554:AP554" si="288">IF(AND(C$2&lt;=term_tenor,C$2&lt;=analysis_period),-C585-C591-C623-C655,0)</f>
        <v>0</v>
      </c>
      <c r="D554" s="162">
        <f t="shared" si="288"/>
        <v>0</v>
      </c>
      <c r="E554" s="162">
        <f t="shared" si="288"/>
        <v>0</v>
      </c>
      <c r="F554" s="162">
        <f t="shared" si="288"/>
        <v>0</v>
      </c>
      <c r="G554" s="162">
        <f t="shared" si="288"/>
        <v>0</v>
      </c>
      <c r="H554" s="162">
        <f t="shared" si="288"/>
        <v>0</v>
      </c>
      <c r="I554" s="162">
        <f t="shared" si="288"/>
        <v>0</v>
      </c>
      <c r="J554" s="162">
        <f t="shared" si="288"/>
        <v>0</v>
      </c>
      <c r="K554" s="162">
        <f t="shared" si="288"/>
        <v>0</v>
      </c>
      <c r="L554" s="162">
        <f t="shared" si="288"/>
        <v>0</v>
      </c>
      <c r="M554" s="162">
        <f t="shared" si="288"/>
        <v>0</v>
      </c>
      <c r="N554" s="162">
        <f t="shared" si="288"/>
        <v>0</v>
      </c>
      <c r="O554" s="162">
        <f t="shared" si="288"/>
        <v>0</v>
      </c>
      <c r="P554" s="162">
        <f t="shared" si="288"/>
        <v>0</v>
      </c>
      <c r="Q554" s="162">
        <f t="shared" si="288"/>
        <v>0</v>
      </c>
      <c r="R554" s="162">
        <f t="shared" si="288"/>
        <v>0</v>
      </c>
      <c r="S554" s="162">
        <f t="shared" si="288"/>
        <v>0</v>
      </c>
      <c r="T554" s="162">
        <f t="shared" si="288"/>
        <v>0</v>
      </c>
      <c r="U554" s="162">
        <f t="shared" si="288"/>
        <v>0</v>
      </c>
      <c r="V554" s="162">
        <f t="shared" si="288"/>
        <v>0</v>
      </c>
      <c r="W554" s="162">
        <f t="shared" si="288"/>
        <v>0</v>
      </c>
      <c r="X554" s="162">
        <f t="shared" si="288"/>
        <v>0</v>
      </c>
      <c r="Y554" s="162">
        <f t="shared" si="288"/>
        <v>0</v>
      </c>
      <c r="Z554" s="162">
        <f t="shared" si="288"/>
        <v>0</v>
      </c>
      <c r="AA554" s="162">
        <f t="shared" si="288"/>
        <v>0</v>
      </c>
      <c r="AB554" s="162">
        <f t="shared" si="288"/>
        <v>0</v>
      </c>
      <c r="AC554" s="162">
        <f t="shared" si="288"/>
        <v>0</v>
      </c>
      <c r="AD554" s="162">
        <f t="shared" si="288"/>
        <v>0</v>
      </c>
      <c r="AE554" s="162">
        <f t="shared" si="288"/>
        <v>0</v>
      </c>
      <c r="AF554" s="162">
        <f t="shared" si="288"/>
        <v>0</v>
      </c>
      <c r="AG554" s="162">
        <f t="shared" si="288"/>
        <v>0</v>
      </c>
      <c r="AH554" s="162">
        <f t="shared" si="288"/>
        <v>0</v>
      </c>
      <c r="AI554" s="162">
        <f t="shared" si="288"/>
        <v>0</v>
      </c>
      <c r="AJ554" s="162">
        <f t="shared" si="288"/>
        <v>0</v>
      </c>
      <c r="AK554" s="162">
        <f t="shared" si="288"/>
        <v>0</v>
      </c>
      <c r="AL554" s="162">
        <f t="shared" si="288"/>
        <v>0</v>
      </c>
      <c r="AM554" s="162">
        <f t="shared" si="288"/>
        <v>0</v>
      </c>
      <c r="AN554" s="162">
        <f t="shared" si="288"/>
        <v>0</v>
      </c>
      <c r="AO554" s="162">
        <f t="shared" si="288"/>
        <v>0</v>
      </c>
      <c r="AP554" s="162">
        <f t="shared" si="288"/>
        <v>0</v>
      </c>
    </row>
    <row r="555" spans="1:42" s="16" customFormat="1" x14ac:dyDescent="0.2">
      <c r="A555" s="27" t="s">
        <v>279</v>
      </c>
      <c r="B555" s="189"/>
      <c r="C555" s="189">
        <f>SUM(C553:C554)</f>
        <v>0</v>
      </c>
      <c r="D555" s="189">
        <f t="shared" ref="D555:AP555" si="289">SUM(D553:D554)</f>
        <v>0</v>
      </c>
      <c r="E555" s="189">
        <f t="shared" si="289"/>
        <v>0</v>
      </c>
      <c r="F555" s="189">
        <f t="shared" si="289"/>
        <v>0</v>
      </c>
      <c r="G555" s="189">
        <f t="shared" si="289"/>
        <v>0</v>
      </c>
      <c r="H555" s="189">
        <f t="shared" si="289"/>
        <v>0</v>
      </c>
      <c r="I555" s="189">
        <f t="shared" si="289"/>
        <v>0</v>
      </c>
      <c r="J555" s="189">
        <f t="shared" si="289"/>
        <v>0</v>
      </c>
      <c r="K555" s="189">
        <f t="shared" si="289"/>
        <v>0</v>
      </c>
      <c r="L555" s="189">
        <f t="shared" si="289"/>
        <v>0</v>
      </c>
      <c r="M555" s="189">
        <f t="shared" si="289"/>
        <v>0</v>
      </c>
      <c r="N555" s="189">
        <f t="shared" si="289"/>
        <v>0</v>
      </c>
      <c r="O555" s="189">
        <f t="shared" si="289"/>
        <v>0</v>
      </c>
      <c r="P555" s="189">
        <f t="shared" si="289"/>
        <v>0</v>
      </c>
      <c r="Q555" s="189">
        <f t="shared" si="289"/>
        <v>0</v>
      </c>
      <c r="R555" s="189">
        <f t="shared" si="289"/>
        <v>0</v>
      </c>
      <c r="S555" s="189">
        <f t="shared" si="289"/>
        <v>0</v>
      </c>
      <c r="T555" s="189">
        <f t="shared" si="289"/>
        <v>0</v>
      </c>
      <c r="U555" s="189">
        <f t="shared" si="289"/>
        <v>0</v>
      </c>
      <c r="V555" s="189">
        <f t="shared" si="289"/>
        <v>0</v>
      </c>
      <c r="W555" s="189">
        <f t="shared" si="289"/>
        <v>0</v>
      </c>
      <c r="X555" s="189">
        <f t="shared" si="289"/>
        <v>0</v>
      </c>
      <c r="Y555" s="189">
        <f t="shared" si="289"/>
        <v>0</v>
      </c>
      <c r="Z555" s="189">
        <f t="shared" si="289"/>
        <v>0</v>
      </c>
      <c r="AA555" s="189">
        <f t="shared" si="289"/>
        <v>0</v>
      </c>
      <c r="AB555" s="189">
        <f t="shared" si="289"/>
        <v>0</v>
      </c>
      <c r="AC555" s="189">
        <f t="shared" si="289"/>
        <v>0</v>
      </c>
      <c r="AD555" s="189">
        <f t="shared" si="289"/>
        <v>0</v>
      </c>
      <c r="AE555" s="189">
        <f t="shared" si="289"/>
        <v>0</v>
      </c>
      <c r="AF555" s="189">
        <f t="shared" si="289"/>
        <v>0</v>
      </c>
      <c r="AG555" s="189">
        <f t="shared" si="289"/>
        <v>0</v>
      </c>
      <c r="AH555" s="189">
        <f t="shared" si="289"/>
        <v>0</v>
      </c>
      <c r="AI555" s="189">
        <f t="shared" si="289"/>
        <v>0</v>
      </c>
      <c r="AJ555" s="189">
        <f t="shared" si="289"/>
        <v>0</v>
      </c>
      <c r="AK555" s="189">
        <f t="shared" si="289"/>
        <v>0</v>
      </c>
      <c r="AL555" s="189">
        <f t="shared" si="289"/>
        <v>0</v>
      </c>
      <c r="AM555" s="189">
        <f t="shared" si="289"/>
        <v>0</v>
      </c>
      <c r="AN555" s="189">
        <f t="shared" si="289"/>
        <v>0</v>
      </c>
      <c r="AO555" s="189">
        <f t="shared" si="289"/>
        <v>0</v>
      </c>
      <c r="AP555" s="189">
        <f t="shared" si="289"/>
        <v>0</v>
      </c>
    </row>
    <row r="556" spans="1:42" s="16" customFormat="1" x14ac:dyDescent="0.2">
      <c r="A556" s="27" t="s">
        <v>280</v>
      </c>
      <c r="B556" s="189"/>
      <c r="C556" s="268">
        <f>IF(AND(C$2&lt;=term_tenor,C$2&lt;=analysis_period),1/(1+term_int_rate/100),0)</f>
        <v>0</v>
      </c>
      <c r="D556" s="268">
        <f t="shared" ref="D556:AP556" si="290">IF(AND(C$2&lt;=term_tenor,C$2&lt;=analysis_period),C556/(1+term_int_rate/100),0)</f>
        <v>0</v>
      </c>
      <c r="E556" s="268">
        <f t="shared" si="290"/>
        <v>0</v>
      </c>
      <c r="F556" s="268">
        <f t="shared" si="290"/>
        <v>0</v>
      </c>
      <c r="G556" s="268">
        <f t="shared" si="290"/>
        <v>0</v>
      </c>
      <c r="H556" s="268">
        <f t="shared" si="290"/>
        <v>0</v>
      </c>
      <c r="I556" s="268">
        <f t="shared" si="290"/>
        <v>0</v>
      </c>
      <c r="J556" s="268">
        <f t="shared" si="290"/>
        <v>0</v>
      </c>
      <c r="K556" s="268">
        <f t="shared" si="290"/>
        <v>0</v>
      </c>
      <c r="L556" s="268">
        <f t="shared" si="290"/>
        <v>0</v>
      </c>
      <c r="M556" s="268">
        <f t="shared" si="290"/>
        <v>0</v>
      </c>
      <c r="N556" s="268">
        <f t="shared" si="290"/>
        <v>0</v>
      </c>
      <c r="O556" s="268">
        <f t="shared" si="290"/>
        <v>0</v>
      </c>
      <c r="P556" s="268">
        <f t="shared" si="290"/>
        <v>0</v>
      </c>
      <c r="Q556" s="268">
        <f t="shared" si="290"/>
        <v>0</v>
      </c>
      <c r="R556" s="268">
        <f t="shared" si="290"/>
        <v>0</v>
      </c>
      <c r="S556" s="268">
        <f t="shared" si="290"/>
        <v>0</v>
      </c>
      <c r="T556" s="268">
        <f t="shared" si="290"/>
        <v>0</v>
      </c>
      <c r="U556" s="268">
        <f t="shared" si="290"/>
        <v>0</v>
      </c>
      <c r="V556" s="268">
        <f t="shared" si="290"/>
        <v>0</v>
      </c>
      <c r="W556" s="268">
        <f t="shared" si="290"/>
        <v>0</v>
      </c>
      <c r="X556" s="268">
        <f t="shared" si="290"/>
        <v>0</v>
      </c>
      <c r="Y556" s="268">
        <f t="shared" si="290"/>
        <v>0</v>
      </c>
      <c r="Z556" s="268">
        <f t="shared" si="290"/>
        <v>0</v>
      </c>
      <c r="AA556" s="268">
        <f t="shared" si="290"/>
        <v>0</v>
      </c>
      <c r="AB556" s="268">
        <f t="shared" si="290"/>
        <v>0</v>
      </c>
      <c r="AC556" s="268">
        <f t="shared" si="290"/>
        <v>0</v>
      </c>
      <c r="AD556" s="268">
        <f t="shared" si="290"/>
        <v>0</v>
      </c>
      <c r="AE556" s="268">
        <f t="shared" si="290"/>
        <v>0</v>
      </c>
      <c r="AF556" s="268">
        <f t="shared" si="290"/>
        <v>0</v>
      </c>
      <c r="AG556" s="268">
        <f t="shared" si="290"/>
        <v>0</v>
      </c>
      <c r="AH556" s="268">
        <f t="shared" si="290"/>
        <v>0</v>
      </c>
      <c r="AI556" s="268">
        <f t="shared" si="290"/>
        <v>0</v>
      </c>
      <c r="AJ556" s="268">
        <f t="shared" si="290"/>
        <v>0</v>
      </c>
      <c r="AK556" s="268">
        <f t="shared" si="290"/>
        <v>0</v>
      </c>
      <c r="AL556" s="268">
        <f t="shared" si="290"/>
        <v>0</v>
      </c>
      <c r="AM556" s="268">
        <f t="shared" si="290"/>
        <v>0</v>
      </c>
      <c r="AN556" s="268">
        <f t="shared" si="290"/>
        <v>0</v>
      </c>
      <c r="AO556" s="268">
        <f t="shared" si="290"/>
        <v>0</v>
      </c>
      <c r="AP556" s="268">
        <f t="shared" si="290"/>
        <v>0</v>
      </c>
    </row>
    <row r="557" spans="1:42" s="16" customFormat="1" x14ac:dyDescent="0.2">
      <c r="A557" s="27" t="s">
        <v>278</v>
      </c>
      <c r="B557" s="189"/>
      <c r="C557" s="189">
        <f>C555*C556</f>
        <v>0</v>
      </c>
      <c r="D557" s="189">
        <f t="shared" ref="D557:AP557" si="291">D555*D556</f>
        <v>0</v>
      </c>
      <c r="E557" s="189">
        <f t="shared" si="291"/>
        <v>0</v>
      </c>
      <c r="F557" s="189">
        <f t="shared" si="291"/>
        <v>0</v>
      </c>
      <c r="G557" s="189">
        <f t="shared" si="291"/>
        <v>0</v>
      </c>
      <c r="H557" s="189">
        <f t="shared" si="291"/>
        <v>0</v>
      </c>
      <c r="I557" s="189">
        <f t="shared" si="291"/>
        <v>0</v>
      </c>
      <c r="J557" s="189">
        <f t="shared" si="291"/>
        <v>0</v>
      </c>
      <c r="K557" s="189">
        <f t="shared" si="291"/>
        <v>0</v>
      </c>
      <c r="L557" s="189">
        <f t="shared" si="291"/>
        <v>0</v>
      </c>
      <c r="M557" s="189">
        <f t="shared" si="291"/>
        <v>0</v>
      </c>
      <c r="N557" s="189">
        <f t="shared" si="291"/>
        <v>0</v>
      </c>
      <c r="O557" s="189">
        <f t="shared" si="291"/>
        <v>0</v>
      </c>
      <c r="P557" s="189">
        <f t="shared" si="291"/>
        <v>0</v>
      </c>
      <c r="Q557" s="189">
        <f t="shared" si="291"/>
        <v>0</v>
      </c>
      <c r="R557" s="189">
        <f t="shared" si="291"/>
        <v>0</v>
      </c>
      <c r="S557" s="189">
        <f t="shared" si="291"/>
        <v>0</v>
      </c>
      <c r="T557" s="189">
        <f t="shared" si="291"/>
        <v>0</v>
      </c>
      <c r="U557" s="189">
        <f t="shared" si="291"/>
        <v>0</v>
      </c>
      <c r="V557" s="189">
        <f t="shared" si="291"/>
        <v>0</v>
      </c>
      <c r="W557" s="189">
        <f t="shared" si="291"/>
        <v>0</v>
      </c>
      <c r="X557" s="189">
        <f t="shared" si="291"/>
        <v>0</v>
      </c>
      <c r="Y557" s="189">
        <f t="shared" si="291"/>
        <v>0</v>
      </c>
      <c r="Z557" s="189">
        <f t="shared" si="291"/>
        <v>0</v>
      </c>
      <c r="AA557" s="189">
        <f t="shared" si="291"/>
        <v>0</v>
      </c>
      <c r="AB557" s="189">
        <f t="shared" si="291"/>
        <v>0</v>
      </c>
      <c r="AC557" s="189">
        <f t="shared" si="291"/>
        <v>0</v>
      </c>
      <c r="AD557" s="189">
        <f t="shared" si="291"/>
        <v>0</v>
      </c>
      <c r="AE557" s="189">
        <f t="shared" si="291"/>
        <v>0</v>
      </c>
      <c r="AF557" s="189">
        <f t="shared" si="291"/>
        <v>0</v>
      </c>
      <c r="AG557" s="189">
        <f t="shared" si="291"/>
        <v>0</v>
      </c>
      <c r="AH557" s="189">
        <f t="shared" si="291"/>
        <v>0</v>
      </c>
      <c r="AI557" s="189">
        <f t="shared" si="291"/>
        <v>0</v>
      </c>
      <c r="AJ557" s="189">
        <f t="shared" si="291"/>
        <v>0</v>
      </c>
      <c r="AK557" s="189">
        <f t="shared" si="291"/>
        <v>0</v>
      </c>
      <c r="AL557" s="189">
        <f t="shared" si="291"/>
        <v>0</v>
      </c>
      <c r="AM557" s="189">
        <f t="shared" si="291"/>
        <v>0</v>
      </c>
      <c r="AN557" s="189">
        <f t="shared" si="291"/>
        <v>0</v>
      </c>
      <c r="AO557" s="189">
        <f t="shared" si="291"/>
        <v>0</v>
      </c>
      <c r="AP557" s="189">
        <f t="shared" si="291"/>
        <v>0</v>
      </c>
    </row>
    <row r="558" spans="1:42" s="16" customFormat="1" x14ac:dyDescent="0.2">
      <c r="A558" s="27"/>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c r="AA558" s="189"/>
      <c r="AB558" s="189"/>
      <c r="AC558" s="189"/>
      <c r="AD558" s="189"/>
      <c r="AE558" s="189"/>
      <c r="AF558" s="189"/>
      <c r="AG558" s="189"/>
      <c r="AH558" s="189"/>
      <c r="AI558" s="189"/>
      <c r="AJ558" s="189"/>
      <c r="AK558" s="189"/>
      <c r="AL558" s="189"/>
      <c r="AM558" s="189"/>
      <c r="AN558" s="189"/>
      <c r="AO558" s="189"/>
      <c r="AP558" s="189"/>
    </row>
    <row r="559" spans="1:42" s="16" customFormat="1" x14ac:dyDescent="0.2">
      <c r="A559" s="23" t="s">
        <v>270</v>
      </c>
      <c r="B559" s="189"/>
      <c r="C559" s="152"/>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c r="AA559" s="152"/>
      <c r="AB559" s="152"/>
      <c r="AC559" s="152"/>
      <c r="AD559" s="152"/>
      <c r="AE559" s="152"/>
      <c r="AF559" s="152"/>
      <c r="AG559" s="152"/>
      <c r="AH559" s="152"/>
      <c r="AI559" s="152"/>
      <c r="AJ559" s="152"/>
      <c r="AK559" s="152"/>
      <c r="AL559" s="152"/>
      <c r="AM559" s="152"/>
      <c r="AN559" s="152"/>
      <c r="AO559" s="152"/>
      <c r="AP559" s="152"/>
    </row>
    <row r="560" spans="1:42" s="16" customFormat="1" x14ac:dyDescent="0.2">
      <c r="A560" s="27" t="s">
        <v>306</v>
      </c>
      <c r="B560" s="237">
        <f>IF(DebtServiceCoverageRatio="Calculated","N/A",SUM(C560:AP560))</f>
        <v>0</v>
      </c>
      <c r="C560" s="194">
        <f t="shared" ref="C560:AP560" si="292">IF(DebtServiceCoverageRatio="Calculated","N/A",IF(AND(C$2&lt;=term_tenor,C$2&lt;=analysis_period),IF(C568=0,0,C557/C568),0))</f>
        <v>0</v>
      </c>
      <c r="D560" s="194">
        <f t="shared" si="292"/>
        <v>0</v>
      </c>
      <c r="E560" s="194">
        <f t="shared" si="292"/>
        <v>0</v>
      </c>
      <c r="F560" s="194">
        <f t="shared" si="292"/>
        <v>0</v>
      </c>
      <c r="G560" s="194">
        <f t="shared" si="292"/>
        <v>0</v>
      </c>
      <c r="H560" s="194">
        <f t="shared" si="292"/>
        <v>0</v>
      </c>
      <c r="I560" s="194">
        <f t="shared" si="292"/>
        <v>0</v>
      </c>
      <c r="J560" s="194">
        <f t="shared" si="292"/>
        <v>0</v>
      </c>
      <c r="K560" s="194">
        <f t="shared" si="292"/>
        <v>0</v>
      </c>
      <c r="L560" s="194">
        <f t="shared" si="292"/>
        <v>0</v>
      </c>
      <c r="M560" s="194">
        <f t="shared" si="292"/>
        <v>0</v>
      </c>
      <c r="N560" s="194">
        <f t="shared" si="292"/>
        <v>0</v>
      </c>
      <c r="O560" s="194">
        <f t="shared" si="292"/>
        <v>0</v>
      </c>
      <c r="P560" s="194">
        <f t="shared" si="292"/>
        <v>0</v>
      </c>
      <c r="Q560" s="194">
        <f t="shared" si="292"/>
        <v>0</v>
      </c>
      <c r="R560" s="194">
        <f t="shared" si="292"/>
        <v>0</v>
      </c>
      <c r="S560" s="194">
        <f t="shared" si="292"/>
        <v>0</v>
      </c>
      <c r="T560" s="194">
        <f t="shared" si="292"/>
        <v>0</v>
      </c>
      <c r="U560" s="194">
        <f t="shared" si="292"/>
        <v>0</v>
      </c>
      <c r="V560" s="194">
        <f t="shared" si="292"/>
        <v>0</v>
      </c>
      <c r="W560" s="194">
        <f t="shared" si="292"/>
        <v>0</v>
      </c>
      <c r="X560" s="194">
        <f t="shared" si="292"/>
        <v>0</v>
      </c>
      <c r="Y560" s="194">
        <f t="shared" si="292"/>
        <v>0</v>
      </c>
      <c r="Z560" s="194">
        <f t="shared" si="292"/>
        <v>0</v>
      </c>
      <c r="AA560" s="194">
        <f t="shared" si="292"/>
        <v>0</v>
      </c>
      <c r="AB560" s="194">
        <f t="shared" si="292"/>
        <v>0</v>
      </c>
      <c r="AC560" s="194">
        <f t="shared" si="292"/>
        <v>0</v>
      </c>
      <c r="AD560" s="194">
        <f t="shared" si="292"/>
        <v>0</v>
      </c>
      <c r="AE560" s="194">
        <f t="shared" si="292"/>
        <v>0</v>
      </c>
      <c r="AF560" s="194">
        <f t="shared" si="292"/>
        <v>0</v>
      </c>
      <c r="AG560" s="194">
        <f t="shared" si="292"/>
        <v>0</v>
      </c>
      <c r="AH560" s="194">
        <f t="shared" si="292"/>
        <v>0</v>
      </c>
      <c r="AI560" s="194">
        <f t="shared" si="292"/>
        <v>0</v>
      </c>
      <c r="AJ560" s="194">
        <f t="shared" si="292"/>
        <v>0</v>
      </c>
      <c r="AK560" s="194">
        <f t="shared" si="292"/>
        <v>0</v>
      </c>
      <c r="AL560" s="194">
        <f t="shared" si="292"/>
        <v>0</v>
      </c>
      <c r="AM560" s="194">
        <f t="shared" si="292"/>
        <v>0</v>
      </c>
      <c r="AN560" s="194">
        <f t="shared" si="292"/>
        <v>0</v>
      </c>
      <c r="AO560" s="194">
        <f t="shared" si="292"/>
        <v>0</v>
      </c>
      <c r="AP560" s="194">
        <f t="shared" si="292"/>
        <v>0</v>
      </c>
    </row>
    <row r="561" spans="1:42" s="16" customFormat="1" x14ac:dyDescent="0.2">
      <c r="A561" s="27" t="s">
        <v>307</v>
      </c>
      <c r="B561" s="237" t="str">
        <f>MortgageSizeOfDebt</f>
        <v>N/A</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23"/>
      <c r="B562" s="189"/>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c r="AB562" s="194"/>
      <c r="AC562" s="194"/>
      <c r="AD562" s="194"/>
      <c r="AE562" s="194"/>
      <c r="AF562" s="194"/>
      <c r="AG562" s="194"/>
      <c r="AH562" s="194"/>
      <c r="AI562" s="194"/>
      <c r="AJ562" s="194"/>
      <c r="AK562" s="194"/>
      <c r="AL562" s="194"/>
      <c r="AM562" s="194"/>
      <c r="AN562" s="194"/>
      <c r="AO562" s="194"/>
      <c r="AP562" s="194"/>
    </row>
    <row r="563" spans="1:42" s="16" customFormat="1" x14ac:dyDescent="0.2">
      <c r="A563" s="375" t="s">
        <v>308</v>
      </c>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c r="AB563" s="194"/>
      <c r="AC563" s="194"/>
      <c r="AD563" s="194"/>
      <c r="AE563" s="194"/>
      <c r="AF563" s="194"/>
      <c r="AG563" s="194"/>
      <c r="AH563" s="194"/>
      <c r="AI563" s="194"/>
      <c r="AJ563" s="194"/>
      <c r="AK563" s="194"/>
      <c r="AL563" s="194"/>
      <c r="AM563" s="194"/>
      <c r="AN563" s="194"/>
      <c r="AO563" s="194"/>
      <c r="AP563" s="194"/>
    </row>
    <row r="564" spans="1:42" s="16" customFormat="1" x14ac:dyDescent="0.2">
      <c r="A564" s="376" t="s">
        <v>309</v>
      </c>
      <c r="B564" s="189"/>
      <c r="C564" s="194">
        <f t="shared" ref="C564:AP564" si="293">IF(C$2&gt;term_tenor,0,IF(DebtPercent&lt;&gt;"Calculated","N/A",IF(C568=0,0,C555/C568)))</f>
        <v>0</v>
      </c>
      <c r="D564" s="378">
        <f t="shared" si="293"/>
        <v>0</v>
      </c>
      <c r="E564" s="378">
        <f t="shared" si="293"/>
        <v>0</v>
      </c>
      <c r="F564" s="378">
        <f t="shared" si="293"/>
        <v>0</v>
      </c>
      <c r="G564" s="378">
        <f t="shared" si="293"/>
        <v>0</v>
      </c>
      <c r="H564" s="378">
        <f t="shared" si="293"/>
        <v>0</v>
      </c>
      <c r="I564" s="378">
        <f t="shared" si="293"/>
        <v>0</v>
      </c>
      <c r="J564" s="378">
        <f t="shared" si="293"/>
        <v>0</v>
      </c>
      <c r="K564" s="378">
        <f t="shared" si="293"/>
        <v>0</v>
      </c>
      <c r="L564" s="378">
        <f t="shared" si="293"/>
        <v>0</v>
      </c>
      <c r="M564" s="378">
        <f t="shared" si="293"/>
        <v>0</v>
      </c>
      <c r="N564" s="378">
        <f t="shared" si="293"/>
        <v>0</v>
      </c>
      <c r="O564" s="378">
        <f t="shared" si="293"/>
        <v>0</v>
      </c>
      <c r="P564" s="378">
        <f t="shared" si="293"/>
        <v>0</v>
      </c>
      <c r="Q564" s="378">
        <f t="shared" si="293"/>
        <v>0</v>
      </c>
      <c r="R564" s="378">
        <f t="shared" si="293"/>
        <v>0</v>
      </c>
      <c r="S564" s="378">
        <f t="shared" si="293"/>
        <v>0</v>
      </c>
      <c r="T564" s="378">
        <f t="shared" si="293"/>
        <v>0</v>
      </c>
      <c r="U564" s="378">
        <f t="shared" si="293"/>
        <v>0</v>
      </c>
      <c r="V564" s="378">
        <f t="shared" si="293"/>
        <v>0</v>
      </c>
      <c r="W564" s="378">
        <f t="shared" si="293"/>
        <v>0</v>
      </c>
      <c r="X564" s="378">
        <f t="shared" si="293"/>
        <v>0</v>
      </c>
      <c r="Y564" s="378">
        <f t="shared" si="293"/>
        <v>0</v>
      </c>
      <c r="Z564" s="378">
        <f t="shared" si="293"/>
        <v>0</v>
      </c>
      <c r="AA564" s="378">
        <f t="shared" si="293"/>
        <v>0</v>
      </c>
      <c r="AB564" s="378">
        <f t="shared" si="293"/>
        <v>0</v>
      </c>
      <c r="AC564" s="378">
        <f t="shared" si="293"/>
        <v>0</v>
      </c>
      <c r="AD564" s="378">
        <f t="shared" si="293"/>
        <v>0</v>
      </c>
      <c r="AE564" s="378">
        <f t="shared" si="293"/>
        <v>0</v>
      </c>
      <c r="AF564" s="378">
        <f t="shared" si="293"/>
        <v>0</v>
      </c>
      <c r="AG564" s="378">
        <f t="shared" si="293"/>
        <v>0</v>
      </c>
      <c r="AH564" s="378">
        <f t="shared" si="293"/>
        <v>0</v>
      </c>
      <c r="AI564" s="378">
        <f t="shared" si="293"/>
        <v>0</v>
      </c>
      <c r="AJ564" s="378">
        <f t="shared" si="293"/>
        <v>0</v>
      </c>
      <c r="AK564" s="378">
        <f t="shared" si="293"/>
        <v>0</v>
      </c>
      <c r="AL564" s="378">
        <f t="shared" si="293"/>
        <v>0</v>
      </c>
      <c r="AM564" s="378">
        <f t="shared" si="293"/>
        <v>0</v>
      </c>
      <c r="AN564" s="378">
        <f t="shared" si="293"/>
        <v>0</v>
      </c>
      <c r="AO564" s="378">
        <f t="shared" si="293"/>
        <v>0</v>
      </c>
      <c r="AP564" s="378">
        <f t="shared" si="293"/>
        <v>0</v>
      </c>
    </row>
    <row r="565" spans="1:42" s="16" customFormat="1" x14ac:dyDescent="0.2">
      <c r="A565" s="376" t="s">
        <v>310</v>
      </c>
      <c r="B565" s="189"/>
      <c r="C565" s="378">
        <f t="shared" ref="C565:AP565" si="294">IF(C$2&gt;term_tenor,0,IF(DebtPayment="Fixed principal","N/A",IF($B$561="N/A","N/A",IF(C$2&lt;loan_moratorium,C548,IF(AND(C$2&lt;=term_tenor,C$2&lt;=analysis_period),-PMT(term_int_rate/100,term_tenor-loan_moratorium,$B$561),0)))))</f>
        <v>0</v>
      </c>
      <c r="D565" s="378">
        <f t="shared" si="294"/>
        <v>0</v>
      </c>
      <c r="E565" s="378">
        <f t="shared" si="294"/>
        <v>0</v>
      </c>
      <c r="F565" s="378">
        <f t="shared" si="294"/>
        <v>0</v>
      </c>
      <c r="G565" s="378">
        <f t="shared" si="294"/>
        <v>0</v>
      </c>
      <c r="H565" s="378">
        <f t="shared" si="294"/>
        <v>0</v>
      </c>
      <c r="I565" s="378">
        <f t="shared" si="294"/>
        <v>0</v>
      </c>
      <c r="J565" s="378">
        <f t="shared" si="294"/>
        <v>0</v>
      </c>
      <c r="K565" s="378">
        <f t="shared" si="294"/>
        <v>0</v>
      </c>
      <c r="L565" s="378">
        <f t="shared" si="294"/>
        <v>0</v>
      </c>
      <c r="M565" s="378">
        <f t="shared" si="294"/>
        <v>0</v>
      </c>
      <c r="N565" s="378">
        <f t="shared" si="294"/>
        <v>0</v>
      </c>
      <c r="O565" s="378">
        <f t="shared" si="294"/>
        <v>0</v>
      </c>
      <c r="P565" s="378">
        <f t="shared" si="294"/>
        <v>0</v>
      </c>
      <c r="Q565" s="378">
        <f t="shared" si="294"/>
        <v>0</v>
      </c>
      <c r="R565" s="378">
        <f t="shared" si="294"/>
        <v>0</v>
      </c>
      <c r="S565" s="378">
        <f t="shared" si="294"/>
        <v>0</v>
      </c>
      <c r="T565" s="378">
        <f t="shared" si="294"/>
        <v>0</v>
      </c>
      <c r="U565" s="378">
        <f t="shared" si="294"/>
        <v>0</v>
      </c>
      <c r="V565" s="378">
        <f t="shared" si="294"/>
        <v>0</v>
      </c>
      <c r="W565" s="378">
        <f t="shared" si="294"/>
        <v>0</v>
      </c>
      <c r="X565" s="378">
        <f t="shared" si="294"/>
        <v>0</v>
      </c>
      <c r="Y565" s="378">
        <f t="shared" si="294"/>
        <v>0</v>
      </c>
      <c r="Z565" s="378">
        <f t="shared" si="294"/>
        <v>0</v>
      </c>
      <c r="AA565" s="378">
        <f t="shared" si="294"/>
        <v>0</v>
      </c>
      <c r="AB565" s="378">
        <f t="shared" si="294"/>
        <v>0</v>
      </c>
      <c r="AC565" s="378">
        <f t="shared" si="294"/>
        <v>0</v>
      </c>
      <c r="AD565" s="378">
        <f t="shared" si="294"/>
        <v>0</v>
      </c>
      <c r="AE565" s="378">
        <f t="shared" si="294"/>
        <v>0</v>
      </c>
      <c r="AF565" s="378">
        <f t="shared" si="294"/>
        <v>0</v>
      </c>
      <c r="AG565" s="378">
        <f t="shared" si="294"/>
        <v>0</v>
      </c>
      <c r="AH565" s="378">
        <f t="shared" si="294"/>
        <v>0</v>
      </c>
      <c r="AI565" s="378">
        <f t="shared" si="294"/>
        <v>0</v>
      </c>
      <c r="AJ565" s="378">
        <f t="shared" si="294"/>
        <v>0</v>
      </c>
      <c r="AK565" s="378">
        <f t="shared" si="294"/>
        <v>0</v>
      </c>
      <c r="AL565" s="378">
        <f t="shared" si="294"/>
        <v>0</v>
      </c>
      <c r="AM565" s="378">
        <f t="shared" si="294"/>
        <v>0</v>
      </c>
      <c r="AN565" s="378">
        <f t="shared" si="294"/>
        <v>0</v>
      </c>
      <c r="AO565" s="378">
        <f t="shared" si="294"/>
        <v>0</v>
      </c>
      <c r="AP565" s="378">
        <f t="shared" si="294"/>
        <v>0</v>
      </c>
    </row>
    <row r="566" spans="1:42" s="16" customFormat="1" x14ac:dyDescent="0.2">
      <c r="A566" s="376" t="s">
        <v>311</v>
      </c>
      <c r="B566" s="189"/>
      <c r="C566" s="378">
        <f t="shared" ref="C566:AP566" si="295">IF(C$2&gt;term_tenor,0,IF(DebtPayment="Equal Payments","N/A",IF($B$561="N/A","N/A",IF(C$2&lt;=loan_moratorium,0,$B$561/(term_tenor-loan_moratorium)))))</f>
        <v>0</v>
      </c>
      <c r="D566" s="378">
        <f t="shared" si="295"/>
        <v>0</v>
      </c>
      <c r="E566" s="378">
        <f t="shared" si="295"/>
        <v>0</v>
      </c>
      <c r="F566" s="378">
        <f t="shared" si="295"/>
        <v>0</v>
      </c>
      <c r="G566" s="378">
        <f t="shared" si="295"/>
        <v>0</v>
      </c>
      <c r="H566" s="378">
        <f t="shared" si="295"/>
        <v>0</v>
      </c>
      <c r="I566" s="378">
        <f t="shared" si="295"/>
        <v>0</v>
      </c>
      <c r="J566" s="378">
        <f t="shared" si="295"/>
        <v>0</v>
      </c>
      <c r="K566" s="378">
        <f t="shared" si="295"/>
        <v>0</v>
      </c>
      <c r="L566" s="378">
        <f t="shared" si="295"/>
        <v>0</v>
      </c>
      <c r="M566" s="378">
        <f t="shared" si="295"/>
        <v>0</v>
      </c>
      <c r="N566" s="378">
        <f t="shared" si="295"/>
        <v>0</v>
      </c>
      <c r="O566" s="378">
        <f t="shared" si="295"/>
        <v>0</v>
      </c>
      <c r="P566" s="378">
        <f t="shared" si="295"/>
        <v>0</v>
      </c>
      <c r="Q566" s="378">
        <f t="shared" si="295"/>
        <v>0</v>
      </c>
      <c r="R566" s="378">
        <f t="shared" si="295"/>
        <v>0</v>
      </c>
      <c r="S566" s="378">
        <f t="shared" si="295"/>
        <v>0</v>
      </c>
      <c r="T566" s="378">
        <f t="shared" si="295"/>
        <v>0</v>
      </c>
      <c r="U566" s="378">
        <f t="shared" si="295"/>
        <v>0</v>
      </c>
      <c r="V566" s="378">
        <f t="shared" si="295"/>
        <v>0</v>
      </c>
      <c r="W566" s="378">
        <f t="shared" si="295"/>
        <v>0</v>
      </c>
      <c r="X566" s="378">
        <f t="shared" si="295"/>
        <v>0</v>
      </c>
      <c r="Y566" s="378">
        <f t="shared" si="295"/>
        <v>0</v>
      </c>
      <c r="Z566" s="378">
        <f t="shared" si="295"/>
        <v>0</v>
      </c>
      <c r="AA566" s="378">
        <f t="shared" si="295"/>
        <v>0</v>
      </c>
      <c r="AB566" s="378">
        <f t="shared" si="295"/>
        <v>0</v>
      </c>
      <c r="AC566" s="378">
        <f t="shared" si="295"/>
        <v>0</v>
      </c>
      <c r="AD566" s="378">
        <f t="shared" si="295"/>
        <v>0</v>
      </c>
      <c r="AE566" s="378">
        <f t="shared" si="295"/>
        <v>0</v>
      </c>
      <c r="AF566" s="378">
        <f t="shared" si="295"/>
        <v>0</v>
      </c>
      <c r="AG566" s="378">
        <f t="shared" si="295"/>
        <v>0</v>
      </c>
      <c r="AH566" s="378">
        <f t="shared" si="295"/>
        <v>0</v>
      </c>
      <c r="AI566" s="378">
        <f t="shared" si="295"/>
        <v>0</v>
      </c>
      <c r="AJ566" s="378">
        <f t="shared" si="295"/>
        <v>0</v>
      </c>
      <c r="AK566" s="378">
        <f t="shared" si="295"/>
        <v>0</v>
      </c>
      <c r="AL566" s="378">
        <f t="shared" si="295"/>
        <v>0</v>
      </c>
      <c r="AM566" s="378">
        <f t="shared" si="295"/>
        <v>0</v>
      </c>
      <c r="AN566" s="378">
        <f t="shared" si="295"/>
        <v>0</v>
      </c>
      <c r="AO566" s="378">
        <f t="shared" si="295"/>
        <v>0</v>
      </c>
      <c r="AP566" s="378">
        <f t="shared" si="295"/>
        <v>0</v>
      </c>
    </row>
    <row r="567" spans="1:42" s="16" customFormat="1" x14ac:dyDescent="0.2">
      <c r="A567" s="27"/>
      <c r="B567" s="189"/>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c r="AB567" s="194"/>
      <c r="AC567" s="194"/>
      <c r="AD567" s="194"/>
      <c r="AE567" s="194"/>
      <c r="AF567" s="194"/>
      <c r="AG567" s="194"/>
      <c r="AH567" s="194"/>
      <c r="AI567" s="194"/>
      <c r="AJ567" s="194"/>
      <c r="AK567" s="194"/>
      <c r="AL567" s="194"/>
      <c r="AM567" s="194"/>
      <c r="AN567" s="194"/>
      <c r="AO567" s="194"/>
      <c r="AP567" s="194"/>
    </row>
    <row r="568" spans="1:42" s="16" customFormat="1" x14ac:dyDescent="0.2">
      <c r="A568" s="23" t="s">
        <v>268</v>
      </c>
      <c r="B568" s="146">
        <f>MIN(C568:AP568)</f>
        <v>0</v>
      </c>
      <c r="C568" s="152" t="str">
        <f t="shared" ref="C568:AP568" si="296">IF(DebtServiceCoverageRatio="Calculated",IF(AND(C$2&lt;=term_tenor,C$2&lt;=analysis_period),C555/C547,"N/A"),IF(AND(C$2&lt;=term_tenor,C$2&lt;=analysis_period),DebtServiceCoverageRatio,"N/A"))</f>
        <v>N/A</v>
      </c>
      <c r="D568" s="152" t="str">
        <f t="shared" si="296"/>
        <v>N/A</v>
      </c>
      <c r="E568" s="152" t="str">
        <f t="shared" si="296"/>
        <v>N/A</v>
      </c>
      <c r="F568" s="152" t="str">
        <f t="shared" si="296"/>
        <v>N/A</v>
      </c>
      <c r="G568" s="152" t="str">
        <f t="shared" si="296"/>
        <v>N/A</v>
      </c>
      <c r="H568" s="152" t="str">
        <f t="shared" si="296"/>
        <v>N/A</v>
      </c>
      <c r="I568" s="152" t="str">
        <f t="shared" si="296"/>
        <v>N/A</v>
      </c>
      <c r="J568" s="152" t="str">
        <f t="shared" si="296"/>
        <v>N/A</v>
      </c>
      <c r="K568" s="152" t="str">
        <f t="shared" si="296"/>
        <v>N/A</v>
      </c>
      <c r="L568" s="152" t="str">
        <f t="shared" si="296"/>
        <v>N/A</v>
      </c>
      <c r="M568" s="152" t="str">
        <f t="shared" si="296"/>
        <v>N/A</v>
      </c>
      <c r="N568" s="152" t="str">
        <f t="shared" si="296"/>
        <v>N/A</v>
      </c>
      <c r="O568" s="152" t="str">
        <f t="shared" si="296"/>
        <v>N/A</v>
      </c>
      <c r="P568" s="152" t="str">
        <f t="shared" si="296"/>
        <v>N/A</v>
      </c>
      <c r="Q568" s="152" t="str">
        <f t="shared" si="296"/>
        <v>N/A</v>
      </c>
      <c r="R568" s="152" t="str">
        <f t="shared" si="296"/>
        <v>N/A</v>
      </c>
      <c r="S568" s="152" t="str">
        <f t="shared" si="296"/>
        <v>N/A</v>
      </c>
      <c r="T568" s="152" t="str">
        <f t="shared" si="296"/>
        <v>N/A</v>
      </c>
      <c r="U568" s="152" t="str">
        <f t="shared" si="296"/>
        <v>N/A</v>
      </c>
      <c r="V568" s="152" t="str">
        <f t="shared" si="296"/>
        <v>N/A</v>
      </c>
      <c r="W568" s="152" t="str">
        <f t="shared" si="296"/>
        <v>N/A</v>
      </c>
      <c r="X568" s="152" t="str">
        <f t="shared" si="296"/>
        <v>N/A</v>
      </c>
      <c r="Y568" s="152" t="str">
        <f t="shared" si="296"/>
        <v>N/A</v>
      </c>
      <c r="Z568" s="152" t="str">
        <f t="shared" si="296"/>
        <v>N/A</v>
      </c>
      <c r="AA568" s="152" t="str">
        <f t="shared" si="296"/>
        <v>N/A</v>
      </c>
      <c r="AB568" s="152" t="str">
        <f t="shared" si="296"/>
        <v>N/A</v>
      </c>
      <c r="AC568" s="152" t="str">
        <f t="shared" si="296"/>
        <v>N/A</v>
      </c>
      <c r="AD568" s="152" t="str">
        <f t="shared" si="296"/>
        <v>N/A</v>
      </c>
      <c r="AE568" s="152" t="str">
        <f t="shared" si="296"/>
        <v>N/A</v>
      </c>
      <c r="AF568" s="152" t="str">
        <f t="shared" si="296"/>
        <v>N/A</v>
      </c>
      <c r="AG568" s="152" t="str">
        <f t="shared" si="296"/>
        <v>N/A</v>
      </c>
      <c r="AH568" s="152" t="str">
        <f t="shared" si="296"/>
        <v>N/A</v>
      </c>
      <c r="AI568" s="152" t="str">
        <f t="shared" si="296"/>
        <v>N/A</v>
      </c>
      <c r="AJ568" s="152" t="str">
        <f t="shared" si="296"/>
        <v>N/A</v>
      </c>
      <c r="AK568" s="152" t="str">
        <f t="shared" si="296"/>
        <v>N/A</v>
      </c>
      <c r="AL568" s="152" t="str">
        <f t="shared" si="296"/>
        <v>N/A</v>
      </c>
      <c r="AM568" s="152" t="str">
        <f t="shared" si="296"/>
        <v>N/A</v>
      </c>
      <c r="AN568" s="152" t="str">
        <f t="shared" si="296"/>
        <v>N/A</v>
      </c>
      <c r="AO568" s="152" t="str">
        <f t="shared" si="296"/>
        <v>N/A</v>
      </c>
      <c r="AP568" s="152" t="str">
        <f t="shared" si="296"/>
        <v>N/A</v>
      </c>
    </row>
    <row r="569" spans="1:42" x14ac:dyDescent="0.2">
      <c r="A569" s="31"/>
      <c r="B569" s="242"/>
    </row>
    <row r="570" spans="1:42" x14ac:dyDescent="0.2">
      <c r="A570" s="109" t="s">
        <v>371</v>
      </c>
      <c r="B570" s="287"/>
      <c r="C570" s="287"/>
      <c r="D570" s="287"/>
      <c r="E570" s="287"/>
      <c r="F570" s="287"/>
      <c r="G570" s="287"/>
      <c r="H570" s="287"/>
      <c r="I570" s="287"/>
      <c r="J570" s="287"/>
      <c r="K570" s="287"/>
      <c r="L570" s="287"/>
      <c r="M570" s="287"/>
      <c r="N570" s="287"/>
      <c r="O570" s="287"/>
      <c r="P570" s="287"/>
      <c r="Q570" s="287"/>
      <c r="R570" s="287"/>
      <c r="S570" s="287"/>
      <c r="T570" s="287"/>
      <c r="U570" s="287"/>
      <c r="V570" s="287"/>
      <c r="W570" s="287"/>
      <c r="X570" s="287"/>
      <c r="Y570" s="287"/>
      <c r="Z570" s="287"/>
      <c r="AA570" s="287"/>
      <c r="AB570" s="287"/>
      <c r="AC570" s="287"/>
      <c r="AD570" s="287"/>
      <c r="AE570" s="287"/>
      <c r="AF570" s="287"/>
      <c r="AG570" s="287"/>
      <c r="AH570" s="287"/>
      <c r="AI570" s="287"/>
      <c r="AJ570" s="287"/>
      <c r="AK570" s="287"/>
      <c r="AL570" s="287"/>
      <c r="AM570" s="287"/>
      <c r="AN570" s="287"/>
      <c r="AO570" s="287"/>
      <c r="AP570" s="287"/>
    </row>
    <row r="571" spans="1:42" x14ac:dyDescent="0.2">
      <c r="A571" s="25" t="s">
        <v>313</v>
      </c>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row>
    <row r="572" spans="1:42" x14ac:dyDescent="0.2">
      <c r="A572" s="4" t="s">
        <v>314</v>
      </c>
      <c r="B572" s="217">
        <v>0</v>
      </c>
      <c r="C572" s="217">
        <f>B575</f>
        <v>0</v>
      </c>
      <c r="D572" s="217">
        <f t="shared" ref="D572:AP572" si="297">C575</f>
        <v>0</v>
      </c>
      <c r="E572" s="217">
        <f t="shared" si="297"/>
        <v>0</v>
      </c>
      <c r="F572" s="217">
        <f t="shared" si="297"/>
        <v>0</v>
      </c>
      <c r="G572" s="217">
        <f t="shared" si="297"/>
        <v>0</v>
      </c>
      <c r="H572" s="217">
        <f t="shared" si="297"/>
        <v>0</v>
      </c>
      <c r="I572" s="217">
        <f t="shared" si="297"/>
        <v>0</v>
      </c>
      <c r="J572" s="217">
        <f t="shared" si="297"/>
        <v>0</v>
      </c>
      <c r="K572" s="217">
        <f t="shared" si="297"/>
        <v>0</v>
      </c>
      <c r="L572" s="217">
        <f t="shared" si="297"/>
        <v>0</v>
      </c>
      <c r="M572" s="217">
        <f t="shared" si="297"/>
        <v>0</v>
      </c>
      <c r="N572" s="217">
        <f t="shared" si="297"/>
        <v>0</v>
      </c>
      <c r="O572" s="217">
        <f t="shared" si="297"/>
        <v>0</v>
      </c>
      <c r="P572" s="217">
        <f t="shared" si="297"/>
        <v>0</v>
      </c>
      <c r="Q572" s="217">
        <f t="shared" si="297"/>
        <v>0</v>
      </c>
      <c r="R572" s="217">
        <f t="shared" si="297"/>
        <v>0</v>
      </c>
      <c r="S572" s="217">
        <f t="shared" si="297"/>
        <v>0</v>
      </c>
      <c r="T572" s="217">
        <f t="shared" si="297"/>
        <v>0</v>
      </c>
      <c r="U572" s="217">
        <f t="shared" si="297"/>
        <v>0</v>
      </c>
      <c r="V572" s="217">
        <f t="shared" si="297"/>
        <v>0</v>
      </c>
      <c r="W572" s="217">
        <f t="shared" si="297"/>
        <v>0</v>
      </c>
      <c r="X572" s="217">
        <f t="shared" si="297"/>
        <v>0</v>
      </c>
      <c r="Y572" s="217">
        <f t="shared" si="297"/>
        <v>0</v>
      </c>
      <c r="Z572" s="217">
        <f t="shared" si="297"/>
        <v>0</v>
      </c>
      <c r="AA572" s="217">
        <f t="shared" si="297"/>
        <v>0</v>
      </c>
      <c r="AB572" s="217">
        <f t="shared" si="297"/>
        <v>0</v>
      </c>
      <c r="AC572" s="217">
        <f t="shared" si="297"/>
        <v>0</v>
      </c>
      <c r="AD572" s="217">
        <f t="shared" si="297"/>
        <v>0</v>
      </c>
      <c r="AE572" s="217">
        <f t="shared" si="297"/>
        <v>0</v>
      </c>
      <c r="AF572" s="217">
        <f t="shared" si="297"/>
        <v>0</v>
      </c>
      <c r="AG572" s="217">
        <f t="shared" si="297"/>
        <v>0</v>
      </c>
      <c r="AH572" s="217">
        <f t="shared" si="297"/>
        <v>0</v>
      </c>
      <c r="AI572" s="217">
        <f t="shared" si="297"/>
        <v>0</v>
      </c>
      <c r="AJ572" s="217">
        <f t="shared" si="297"/>
        <v>0</v>
      </c>
      <c r="AK572" s="217">
        <f t="shared" si="297"/>
        <v>0</v>
      </c>
      <c r="AL572" s="217">
        <f t="shared" si="297"/>
        <v>0</v>
      </c>
      <c r="AM572" s="217">
        <f t="shared" si="297"/>
        <v>0</v>
      </c>
      <c r="AN572" s="217">
        <f t="shared" si="297"/>
        <v>0</v>
      </c>
      <c r="AO572" s="217">
        <f t="shared" si="297"/>
        <v>0</v>
      </c>
      <c r="AP572" s="217">
        <f t="shared" si="297"/>
        <v>0</v>
      </c>
    </row>
    <row r="573" spans="1:42" x14ac:dyDescent="0.2">
      <c r="A573" s="4" t="s">
        <v>25</v>
      </c>
      <c r="B573" s="217">
        <f t="array" ref="B573:AP573">Inputs!C178:AQ178</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A574" s="4" t="s">
        <v>315</v>
      </c>
      <c r="B574" s="218">
        <f t="array" ref="B574:AP574">Inputs!C179:AQ179</f>
        <v>0</v>
      </c>
      <c r="C574" s="218">
        <v>0</v>
      </c>
      <c r="D574" s="218">
        <v>0</v>
      </c>
      <c r="E574" s="218">
        <v>0</v>
      </c>
      <c r="F574" s="218">
        <v>0</v>
      </c>
      <c r="G574" s="218">
        <v>0</v>
      </c>
      <c r="H574" s="218">
        <v>0</v>
      </c>
      <c r="I574" s="218">
        <v>0</v>
      </c>
      <c r="J574" s="218">
        <v>0</v>
      </c>
      <c r="K574" s="218">
        <v>0</v>
      </c>
      <c r="L574" s="218">
        <v>0</v>
      </c>
      <c r="M574" s="218">
        <v>0</v>
      </c>
      <c r="N574" s="218">
        <v>0</v>
      </c>
      <c r="O574" s="218">
        <v>0</v>
      </c>
      <c r="P574" s="218">
        <v>0</v>
      </c>
      <c r="Q574" s="218">
        <v>0</v>
      </c>
      <c r="R574" s="218">
        <v>0</v>
      </c>
      <c r="S574" s="218">
        <v>0</v>
      </c>
      <c r="T574" s="218">
        <v>0</v>
      </c>
      <c r="U574" s="218">
        <v>0</v>
      </c>
      <c r="V574" s="218">
        <v>0</v>
      </c>
      <c r="W574" s="218">
        <v>0</v>
      </c>
      <c r="X574" s="218">
        <v>0</v>
      </c>
      <c r="Y574" s="218">
        <v>0</v>
      </c>
      <c r="Z574" s="218">
        <v>0</v>
      </c>
      <c r="AA574" s="218">
        <v>0</v>
      </c>
      <c r="AB574" s="218">
        <v>0</v>
      </c>
      <c r="AC574" s="218">
        <v>0</v>
      </c>
      <c r="AD574" s="218">
        <v>0</v>
      </c>
      <c r="AE574" s="218">
        <v>0</v>
      </c>
      <c r="AF574" s="218">
        <v>0</v>
      </c>
      <c r="AG574" s="218">
        <v>0</v>
      </c>
      <c r="AH574" s="218">
        <v>0</v>
      </c>
      <c r="AI574" s="218">
        <v>0</v>
      </c>
      <c r="AJ574" s="218">
        <v>0</v>
      </c>
      <c r="AK574" s="218">
        <v>0</v>
      </c>
      <c r="AL574" s="218">
        <v>0</v>
      </c>
      <c r="AM574" s="218">
        <v>0</v>
      </c>
      <c r="AN574" s="218">
        <v>0</v>
      </c>
      <c r="AO574" s="218">
        <v>0</v>
      </c>
      <c r="AP574" s="218">
        <v>0</v>
      </c>
    </row>
    <row r="575" spans="1:42" x14ac:dyDescent="0.2">
      <c r="A575" s="4" t="s">
        <v>269</v>
      </c>
      <c r="B575" s="217">
        <f t="array" ref="B575:AP575">Inputs!C180:AQ180</f>
        <v>0</v>
      </c>
      <c r="C575" s="217">
        <v>0</v>
      </c>
      <c r="D575" s="217">
        <v>0</v>
      </c>
      <c r="E575" s="217">
        <v>0</v>
      </c>
      <c r="F575" s="217">
        <v>0</v>
      </c>
      <c r="G575" s="217">
        <v>0</v>
      </c>
      <c r="H575" s="217">
        <v>0</v>
      </c>
      <c r="I575" s="217">
        <v>0</v>
      </c>
      <c r="J575" s="217">
        <v>0</v>
      </c>
      <c r="K575" s="217">
        <v>0</v>
      </c>
      <c r="L575" s="217">
        <v>0</v>
      </c>
      <c r="M575" s="217">
        <v>0</v>
      </c>
      <c r="N575" s="217">
        <v>0</v>
      </c>
      <c r="O575" s="217">
        <v>0</v>
      </c>
      <c r="P575" s="217">
        <v>0</v>
      </c>
      <c r="Q575" s="217">
        <v>0</v>
      </c>
      <c r="R575" s="217">
        <v>0</v>
      </c>
      <c r="S575" s="217">
        <v>0</v>
      </c>
      <c r="T575" s="217">
        <v>0</v>
      </c>
      <c r="U575" s="217">
        <v>0</v>
      </c>
      <c r="V575" s="217">
        <v>0</v>
      </c>
      <c r="W575" s="217">
        <v>0</v>
      </c>
      <c r="X575" s="217">
        <v>0</v>
      </c>
      <c r="Y575" s="217">
        <v>0</v>
      </c>
      <c r="Z575" s="217">
        <v>0</v>
      </c>
      <c r="AA575" s="217">
        <v>0</v>
      </c>
      <c r="AB575" s="217">
        <v>0</v>
      </c>
      <c r="AC575" s="217">
        <v>0</v>
      </c>
      <c r="AD575" s="217">
        <v>0</v>
      </c>
      <c r="AE575" s="217">
        <v>0</v>
      </c>
      <c r="AF575" s="217">
        <v>0</v>
      </c>
      <c r="AG575" s="217">
        <v>0</v>
      </c>
      <c r="AH575" s="217">
        <v>0</v>
      </c>
      <c r="AI575" s="217">
        <v>0</v>
      </c>
      <c r="AJ575" s="217">
        <v>0</v>
      </c>
      <c r="AK575" s="217">
        <v>0</v>
      </c>
      <c r="AL575" s="217">
        <v>0</v>
      </c>
      <c r="AM575" s="217">
        <v>0</v>
      </c>
      <c r="AN575" s="217">
        <v>0</v>
      </c>
      <c r="AO575" s="217">
        <v>0</v>
      </c>
      <c r="AP575" s="217">
        <v>0</v>
      </c>
    </row>
    <row r="576" spans="1:42" x14ac:dyDescent="0.2">
      <c r="B576" s="20"/>
      <c r="C576" s="20"/>
      <c r="D576" s="20"/>
      <c r="E576" s="20"/>
      <c r="F576" s="20"/>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25" t="s">
        <v>312</v>
      </c>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row>
    <row r="578" spans="1:42" x14ac:dyDescent="0.2">
      <c r="A578" s="4" t="s">
        <v>314</v>
      </c>
      <c r="B578" s="217">
        <v>0</v>
      </c>
      <c r="C578" s="217">
        <f>B581</f>
        <v>0</v>
      </c>
      <c r="D578" s="217">
        <f t="shared" ref="D578:AP578" si="298">C581</f>
        <v>0</v>
      </c>
      <c r="E578" s="217">
        <f t="shared" si="298"/>
        <v>0</v>
      </c>
      <c r="F578" s="217">
        <f t="shared" si="298"/>
        <v>0</v>
      </c>
      <c r="G578" s="217">
        <f t="shared" si="298"/>
        <v>0</v>
      </c>
      <c r="H578" s="217">
        <f t="shared" si="298"/>
        <v>0</v>
      </c>
      <c r="I578" s="217">
        <f t="shared" si="298"/>
        <v>0</v>
      </c>
      <c r="J578" s="217">
        <f t="shared" si="298"/>
        <v>0</v>
      </c>
      <c r="K578" s="217">
        <f t="shared" si="298"/>
        <v>0</v>
      </c>
      <c r="L578" s="217">
        <f t="shared" si="298"/>
        <v>0</v>
      </c>
      <c r="M578" s="217">
        <f t="shared" si="298"/>
        <v>0</v>
      </c>
      <c r="N578" s="217">
        <f t="shared" si="298"/>
        <v>0</v>
      </c>
      <c r="O578" s="217">
        <f t="shared" si="298"/>
        <v>0</v>
      </c>
      <c r="P578" s="217">
        <f t="shared" si="298"/>
        <v>0</v>
      </c>
      <c r="Q578" s="217">
        <f t="shared" si="298"/>
        <v>0</v>
      </c>
      <c r="R578" s="217">
        <f t="shared" si="298"/>
        <v>0</v>
      </c>
      <c r="S578" s="217">
        <f t="shared" si="298"/>
        <v>0</v>
      </c>
      <c r="T578" s="217">
        <f t="shared" si="298"/>
        <v>0</v>
      </c>
      <c r="U578" s="217">
        <f t="shared" si="298"/>
        <v>0</v>
      </c>
      <c r="V578" s="217">
        <f t="shared" si="298"/>
        <v>0</v>
      </c>
      <c r="W578" s="217">
        <f t="shared" si="298"/>
        <v>0</v>
      </c>
      <c r="X578" s="217">
        <f t="shared" si="298"/>
        <v>0</v>
      </c>
      <c r="Y578" s="217">
        <f t="shared" si="298"/>
        <v>0</v>
      </c>
      <c r="Z578" s="217">
        <f t="shared" si="298"/>
        <v>0</v>
      </c>
      <c r="AA578" s="217">
        <f t="shared" si="298"/>
        <v>0</v>
      </c>
      <c r="AB578" s="217">
        <f t="shared" si="298"/>
        <v>0</v>
      </c>
      <c r="AC578" s="217">
        <f t="shared" si="298"/>
        <v>0</v>
      </c>
      <c r="AD578" s="217">
        <f t="shared" si="298"/>
        <v>0</v>
      </c>
      <c r="AE578" s="217">
        <f t="shared" si="298"/>
        <v>0</v>
      </c>
      <c r="AF578" s="217">
        <f t="shared" si="298"/>
        <v>0</v>
      </c>
      <c r="AG578" s="217">
        <f t="shared" si="298"/>
        <v>0</v>
      </c>
      <c r="AH578" s="217">
        <f t="shared" si="298"/>
        <v>0</v>
      </c>
      <c r="AI578" s="217">
        <f t="shared" si="298"/>
        <v>0</v>
      </c>
      <c r="AJ578" s="217">
        <f t="shared" si="298"/>
        <v>0</v>
      </c>
      <c r="AK578" s="217">
        <f t="shared" si="298"/>
        <v>0</v>
      </c>
      <c r="AL578" s="217">
        <f t="shared" si="298"/>
        <v>0</v>
      </c>
      <c r="AM578" s="217">
        <f t="shared" si="298"/>
        <v>0</v>
      </c>
      <c r="AN578" s="217">
        <f t="shared" si="298"/>
        <v>0</v>
      </c>
      <c r="AO578" s="217">
        <f t="shared" si="298"/>
        <v>0</v>
      </c>
      <c r="AP578" s="217">
        <f t="shared" si="298"/>
        <v>0</v>
      </c>
    </row>
    <row r="579" spans="1:42" x14ac:dyDescent="0.2">
      <c r="A579" s="4" t="s">
        <v>25</v>
      </c>
      <c r="B579" s="217">
        <f>IF(B$2&lt;analysis_period,B581-B578,0)</f>
        <v>0</v>
      </c>
      <c r="C579" s="217">
        <f t="shared" ref="C579:AP579" si="299">IF(C$2&lt;analysis_period,C581-C578,0)</f>
        <v>0</v>
      </c>
      <c r="D579" s="217">
        <f t="shared" si="299"/>
        <v>0</v>
      </c>
      <c r="E579" s="217">
        <f t="shared" si="299"/>
        <v>0</v>
      </c>
      <c r="F579" s="217">
        <f t="shared" si="299"/>
        <v>0</v>
      </c>
      <c r="G579" s="217">
        <f t="shared" si="299"/>
        <v>0</v>
      </c>
      <c r="H579" s="217">
        <f t="shared" si="299"/>
        <v>0</v>
      </c>
      <c r="I579" s="217">
        <f t="shared" si="299"/>
        <v>0</v>
      </c>
      <c r="J579" s="217">
        <f t="shared" si="299"/>
        <v>0</v>
      </c>
      <c r="K579" s="217">
        <f t="shared" si="299"/>
        <v>0</v>
      </c>
      <c r="L579" s="217">
        <f t="shared" si="299"/>
        <v>0</v>
      </c>
      <c r="M579" s="217">
        <f t="shared" si="299"/>
        <v>0</v>
      </c>
      <c r="N579" s="217">
        <f t="shared" si="299"/>
        <v>0</v>
      </c>
      <c r="O579" s="217">
        <f t="shared" si="299"/>
        <v>0</v>
      </c>
      <c r="P579" s="217">
        <f t="shared" si="299"/>
        <v>0</v>
      </c>
      <c r="Q579" s="217">
        <f t="shared" si="299"/>
        <v>0</v>
      </c>
      <c r="R579" s="217">
        <f t="shared" si="299"/>
        <v>0</v>
      </c>
      <c r="S579" s="217">
        <f t="shared" si="299"/>
        <v>0</v>
      </c>
      <c r="T579" s="217">
        <f t="shared" si="299"/>
        <v>0</v>
      </c>
      <c r="U579" s="217">
        <f t="shared" si="299"/>
        <v>0</v>
      </c>
      <c r="V579" s="217">
        <f t="shared" si="299"/>
        <v>0</v>
      </c>
      <c r="W579" s="217">
        <f t="shared" si="299"/>
        <v>0</v>
      </c>
      <c r="X579" s="217">
        <f t="shared" si="299"/>
        <v>0</v>
      </c>
      <c r="Y579" s="217">
        <f t="shared" si="299"/>
        <v>0</v>
      </c>
      <c r="Z579" s="217">
        <f t="shared" si="299"/>
        <v>0</v>
      </c>
      <c r="AA579" s="217">
        <f t="shared" si="299"/>
        <v>0</v>
      </c>
      <c r="AB579" s="217">
        <f t="shared" si="299"/>
        <v>0</v>
      </c>
      <c r="AC579" s="217">
        <f t="shared" si="299"/>
        <v>0</v>
      </c>
      <c r="AD579" s="217">
        <f t="shared" si="299"/>
        <v>0</v>
      </c>
      <c r="AE579" s="217">
        <f t="shared" si="299"/>
        <v>0</v>
      </c>
      <c r="AF579" s="217">
        <f t="shared" si="299"/>
        <v>0</v>
      </c>
      <c r="AG579" s="217">
        <f t="shared" si="299"/>
        <v>0</v>
      </c>
      <c r="AH579" s="217">
        <f t="shared" si="299"/>
        <v>0</v>
      </c>
      <c r="AI579" s="217">
        <f t="shared" si="299"/>
        <v>0</v>
      </c>
      <c r="AJ579" s="217">
        <f t="shared" si="299"/>
        <v>0</v>
      </c>
      <c r="AK579" s="217">
        <f t="shared" si="299"/>
        <v>0</v>
      </c>
      <c r="AL579" s="217">
        <f t="shared" si="299"/>
        <v>0</v>
      </c>
      <c r="AM579" s="217">
        <f t="shared" si="299"/>
        <v>0</v>
      </c>
      <c r="AN579" s="217">
        <f t="shared" si="299"/>
        <v>0</v>
      </c>
      <c r="AO579" s="217">
        <f t="shared" si="299"/>
        <v>0</v>
      </c>
      <c r="AP579" s="217">
        <f t="shared" si="299"/>
        <v>0</v>
      </c>
    </row>
    <row r="580" spans="1:42" x14ac:dyDescent="0.2">
      <c r="A580" s="4" t="s">
        <v>315</v>
      </c>
      <c r="B580" s="218">
        <v>0</v>
      </c>
      <c r="C580" s="218">
        <f t="shared" ref="C580:AP580" si="300">IF(C$2=analysis_period,-C578,0)</f>
        <v>0</v>
      </c>
      <c r="D580" s="218">
        <f t="shared" si="300"/>
        <v>0</v>
      </c>
      <c r="E580" s="218">
        <f t="shared" si="300"/>
        <v>0</v>
      </c>
      <c r="F580" s="218">
        <f t="shared" si="300"/>
        <v>0</v>
      </c>
      <c r="G580" s="218">
        <f t="shared" si="300"/>
        <v>0</v>
      </c>
      <c r="H580" s="218">
        <f t="shared" si="300"/>
        <v>0</v>
      </c>
      <c r="I580" s="218">
        <f t="shared" si="300"/>
        <v>0</v>
      </c>
      <c r="J580" s="218">
        <f t="shared" si="300"/>
        <v>0</v>
      </c>
      <c r="K580" s="218">
        <f t="shared" si="300"/>
        <v>0</v>
      </c>
      <c r="L580" s="218">
        <f t="shared" si="300"/>
        <v>0</v>
      </c>
      <c r="M580" s="218">
        <f t="shared" si="300"/>
        <v>0</v>
      </c>
      <c r="N580" s="218">
        <f t="shared" si="300"/>
        <v>0</v>
      </c>
      <c r="O580" s="218">
        <f t="shared" si="300"/>
        <v>0</v>
      </c>
      <c r="P580" s="218">
        <f t="shared" si="300"/>
        <v>0</v>
      </c>
      <c r="Q580" s="218">
        <f t="shared" si="300"/>
        <v>0</v>
      </c>
      <c r="R580" s="218">
        <f t="shared" si="300"/>
        <v>0</v>
      </c>
      <c r="S580" s="218">
        <f t="shared" si="300"/>
        <v>0</v>
      </c>
      <c r="T580" s="218">
        <f t="shared" si="300"/>
        <v>0</v>
      </c>
      <c r="U580" s="218">
        <f t="shared" si="300"/>
        <v>0</v>
      </c>
      <c r="V580" s="218">
        <f t="shared" si="300"/>
        <v>0</v>
      </c>
      <c r="W580" s="218">
        <f t="shared" si="300"/>
        <v>0</v>
      </c>
      <c r="X580" s="218">
        <f t="shared" si="300"/>
        <v>0</v>
      </c>
      <c r="Y580" s="218">
        <f t="shared" si="300"/>
        <v>0</v>
      </c>
      <c r="Z580" s="218">
        <f t="shared" si="300"/>
        <v>0</v>
      </c>
      <c r="AA580" s="218">
        <f t="shared" si="300"/>
        <v>0</v>
      </c>
      <c r="AB580" s="218">
        <f t="shared" si="300"/>
        <v>0</v>
      </c>
      <c r="AC580" s="218">
        <f t="shared" si="300"/>
        <v>0</v>
      </c>
      <c r="AD580" s="218">
        <f t="shared" si="300"/>
        <v>0</v>
      </c>
      <c r="AE580" s="218">
        <f t="shared" si="300"/>
        <v>0</v>
      </c>
      <c r="AF580" s="218">
        <f t="shared" si="300"/>
        <v>0</v>
      </c>
      <c r="AG580" s="218">
        <f t="shared" si="300"/>
        <v>0</v>
      </c>
      <c r="AH580" s="218">
        <f t="shared" si="300"/>
        <v>0</v>
      </c>
      <c r="AI580" s="218">
        <f t="shared" si="300"/>
        <v>0</v>
      </c>
      <c r="AJ580" s="218">
        <f t="shared" si="300"/>
        <v>0</v>
      </c>
      <c r="AK580" s="218">
        <f t="shared" si="300"/>
        <v>0</v>
      </c>
      <c r="AL580" s="218">
        <f t="shared" si="300"/>
        <v>0</v>
      </c>
      <c r="AM580" s="218">
        <f t="shared" si="300"/>
        <v>0</v>
      </c>
      <c r="AN580" s="218">
        <f t="shared" si="300"/>
        <v>0</v>
      </c>
      <c r="AO580" s="218">
        <f t="shared" si="300"/>
        <v>0</v>
      </c>
      <c r="AP580" s="218">
        <f t="shared" si="300"/>
        <v>0</v>
      </c>
    </row>
    <row r="581" spans="1:42" s="16" customFormat="1" x14ac:dyDescent="0.2">
      <c r="A581" s="16" t="s">
        <v>269</v>
      </c>
      <c r="B581" s="211">
        <f t="shared" ref="B581:AP581" si="301">C$50*(months_working_reserve/12)</f>
        <v>0</v>
      </c>
      <c r="C581" s="211">
        <f t="shared" si="301"/>
        <v>0</v>
      </c>
      <c r="D581" s="211">
        <f t="shared" si="301"/>
        <v>0</v>
      </c>
      <c r="E581" s="211">
        <f t="shared" si="301"/>
        <v>0</v>
      </c>
      <c r="F581" s="211">
        <f t="shared" si="301"/>
        <v>0</v>
      </c>
      <c r="G581" s="211">
        <f t="shared" si="301"/>
        <v>0</v>
      </c>
      <c r="H581" s="211">
        <f t="shared" si="301"/>
        <v>0</v>
      </c>
      <c r="I581" s="211">
        <f t="shared" si="301"/>
        <v>0</v>
      </c>
      <c r="J581" s="211">
        <f t="shared" si="301"/>
        <v>0</v>
      </c>
      <c r="K581" s="211">
        <f t="shared" si="301"/>
        <v>0</v>
      </c>
      <c r="L581" s="211">
        <f t="shared" si="301"/>
        <v>0</v>
      </c>
      <c r="M581" s="211">
        <f t="shared" si="301"/>
        <v>0</v>
      </c>
      <c r="N581" s="211">
        <f t="shared" si="301"/>
        <v>0</v>
      </c>
      <c r="O581" s="211">
        <f t="shared" si="301"/>
        <v>0</v>
      </c>
      <c r="P581" s="211">
        <f t="shared" si="301"/>
        <v>0</v>
      </c>
      <c r="Q581" s="211">
        <f t="shared" si="301"/>
        <v>0</v>
      </c>
      <c r="R581" s="211">
        <f t="shared" si="301"/>
        <v>0</v>
      </c>
      <c r="S581" s="211">
        <f t="shared" si="301"/>
        <v>0</v>
      </c>
      <c r="T581" s="211">
        <f t="shared" si="301"/>
        <v>0</v>
      </c>
      <c r="U581" s="211">
        <f t="shared" si="301"/>
        <v>0</v>
      </c>
      <c r="V581" s="211">
        <f t="shared" si="301"/>
        <v>0</v>
      </c>
      <c r="W581" s="211">
        <f t="shared" si="301"/>
        <v>0</v>
      </c>
      <c r="X581" s="211">
        <f t="shared" si="301"/>
        <v>0</v>
      </c>
      <c r="Y581" s="211">
        <f t="shared" si="301"/>
        <v>0</v>
      </c>
      <c r="Z581" s="211">
        <f t="shared" si="301"/>
        <v>0</v>
      </c>
      <c r="AA581" s="211">
        <f t="shared" si="301"/>
        <v>0</v>
      </c>
      <c r="AB581" s="211">
        <f t="shared" si="301"/>
        <v>0</v>
      </c>
      <c r="AC581" s="211">
        <f t="shared" si="301"/>
        <v>0</v>
      </c>
      <c r="AD581" s="211">
        <f t="shared" si="301"/>
        <v>0</v>
      </c>
      <c r="AE581" s="211">
        <f t="shared" si="301"/>
        <v>0</v>
      </c>
      <c r="AF581" s="211">
        <f t="shared" si="301"/>
        <v>0</v>
      </c>
      <c r="AG581" s="211">
        <f t="shared" si="301"/>
        <v>0</v>
      </c>
      <c r="AH581" s="211">
        <f t="shared" si="301"/>
        <v>0</v>
      </c>
      <c r="AI581" s="211">
        <f t="shared" si="301"/>
        <v>0</v>
      </c>
      <c r="AJ581" s="211">
        <f t="shared" si="301"/>
        <v>0</v>
      </c>
      <c r="AK581" s="211">
        <f t="shared" si="301"/>
        <v>0</v>
      </c>
      <c r="AL581" s="211">
        <f t="shared" si="301"/>
        <v>0</v>
      </c>
      <c r="AM581" s="211">
        <f t="shared" si="301"/>
        <v>0</v>
      </c>
      <c r="AN581" s="211">
        <f t="shared" si="301"/>
        <v>0</v>
      </c>
      <c r="AO581" s="211">
        <f t="shared" si="301"/>
        <v>0</v>
      </c>
      <c r="AP581" s="211">
        <f t="shared" si="301"/>
        <v>0</v>
      </c>
    </row>
    <row r="582" spans="1:42" s="16" customFormat="1" x14ac:dyDescent="0.2">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D582" s="211"/>
      <c r="AE582" s="211"/>
      <c r="AF582" s="211"/>
      <c r="AG582" s="211"/>
      <c r="AH582" s="211"/>
      <c r="AI582" s="211"/>
      <c r="AJ582" s="211"/>
      <c r="AK582" s="211"/>
      <c r="AL582" s="211"/>
      <c r="AM582" s="211"/>
      <c r="AN582" s="211"/>
      <c r="AO582" s="211"/>
      <c r="AP582" s="211"/>
    </row>
    <row r="583" spans="1:42" s="16" customFormat="1" x14ac:dyDescent="0.2">
      <c r="A583" s="25" t="s">
        <v>324</v>
      </c>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c r="AG583" s="211"/>
      <c r="AH583" s="211"/>
      <c r="AI583" s="211"/>
      <c r="AJ583" s="211"/>
      <c r="AK583" s="211"/>
      <c r="AL583" s="211"/>
      <c r="AM583" s="211"/>
      <c r="AN583" s="211"/>
      <c r="AO583" s="211"/>
      <c r="AP583" s="211"/>
    </row>
    <row r="584" spans="1:42" s="16" customFormat="1" x14ac:dyDescent="0.2">
      <c r="A584" s="4" t="s">
        <v>314</v>
      </c>
      <c r="B584" s="217">
        <v>0</v>
      </c>
      <c r="C584" s="217">
        <f>B587</f>
        <v>0</v>
      </c>
      <c r="D584" s="217">
        <f t="shared" ref="D584" si="302">C587</f>
        <v>0</v>
      </c>
      <c r="E584" s="217">
        <f t="shared" ref="E584" si="303">D587</f>
        <v>0</v>
      </c>
      <c r="F584" s="217">
        <f t="shared" ref="F584" si="304">E587</f>
        <v>0</v>
      </c>
      <c r="G584" s="217">
        <f t="shared" ref="G584" si="305">F587</f>
        <v>0</v>
      </c>
      <c r="H584" s="217">
        <f t="shared" ref="H584" si="306">G587</f>
        <v>0</v>
      </c>
      <c r="I584" s="217">
        <f t="shared" ref="I584" si="307">H587</f>
        <v>0</v>
      </c>
      <c r="J584" s="217">
        <f t="shared" ref="J584" si="308">I587</f>
        <v>0</v>
      </c>
      <c r="K584" s="217">
        <f t="shared" ref="K584" si="309">J587</f>
        <v>0</v>
      </c>
      <c r="L584" s="217">
        <f t="shared" ref="L584" si="310">K587</f>
        <v>0</v>
      </c>
      <c r="M584" s="217">
        <f t="shared" ref="M584" si="311">L587</f>
        <v>0</v>
      </c>
      <c r="N584" s="217">
        <f t="shared" ref="N584" si="312">M587</f>
        <v>0</v>
      </c>
      <c r="O584" s="217">
        <f t="shared" ref="O584" si="313">N587</f>
        <v>0</v>
      </c>
      <c r="P584" s="217">
        <f t="shared" ref="P584" si="314">O587</f>
        <v>0</v>
      </c>
      <c r="Q584" s="217">
        <f t="shared" ref="Q584" si="315">P587</f>
        <v>0</v>
      </c>
      <c r="R584" s="217">
        <f t="shared" ref="R584" si="316">Q587</f>
        <v>0</v>
      </c>
      <c r="S584" s="217">
        <f t="shared" ref="S584" si="317">R587</f>
        <v>0</v>
      </c>
      <c r="T584" s="217">
        <f t="shared" ref="T584" si="318">S587</f>
        <v>0</v>
      </c>
      <c r="U584" s="217">
        <f t="shared" ref="U584" si="319">T587</f>
        <v>0</v>
      </c>
      <c r="V584" s="217">
        <f t="shared" ref="V584" si="320">U587</f>
        <v>0</v>
      </c>
      <c r="W584" s="217">
        <f t="shared" ref="W584" si="321">V587</f>
        <v>0</v>
      </c>
      <c r="X584" s="217">
        <f t="shared" ref="X584" si="322">W587</f>
        <v>0</v>
      </c>
      <c r="Y584" s="217">
        <f t="shared" ref="Y584" si="323">X587</f>
        <v>0</v>
      </c>
      <c r="Z584" s="217">
        <f t="shared" ref="Z584" si="324">Y587</f>
        <v>0</v>
      </c>
      <c r="AA584" s="217">
        <f t="shared" ref="AA584" si="325">Z587</f>
        <v>0</v>
      </c>
      <c r="AB584" s="217">
        <f t="shared" ref="AB584" si="326">AA587</f>
        <v>0</v>
      </c>
      <c r="AC584" s="217">
        <f t="shared" ref="AC584" si="327">AB587</f>
        <v>0</v>
      </c>
      <c r="AD584" s="217">
        <f t="shared" ref="AD584" si="328">AC587</f>
        <v>0</v>
      </c>
      <c r="AE584" s="217">
        <f t="shared" ref="AE584" si="329">AD587</f>
        <v>0</v>
      </c>
      <c r="AF584" s="217">
        <f t="shared" ref="AF584" si="330">AE587</f>
        <v>0</v>
      </c>
      <c r="AG584" s="217">
        <f t="shared" ref="AG584" si="331">AF587</f>
        <v>0</v>
      </c>
      <c r="AH584" s="217">
        <f t="shared" ref="AH584" si="332">AG587</f>
        <v>0</v>
      </c>
      <c r="AI584" s="217">
        <f t="shared" ref="AI584" si="333">AH587</f>
        <v>0</v>
      </c>
      <c r="AJ584" s="217">
        <f t="shared" ref="AJ584" si="334">AI587</f>
        <v>0</v>
      </c>
      <c r="AK584" s="217">
        <f t="shared" ref="AK584" si="335">AJ587</f>
        <v>0</v>
      </c>
      <c r="AL584" s="217">
        <f t="shared" ref="AL584" si="336">AK587</f>
        <v>0</v>
      </c>
      <c r="AM584" s="217">
        <f t="shared" ref="AM584" si="337">AL587</f>
        <v>0</v>
      </c>
      <c r="AN584" s="217">
        <f t="shared" ref="AN584" si="338">AM587</f>
        <v>0</v>
      </c>
      <c r="AO584" s="217">
        <f t="shared" ref="AO584" si="339">AN587</f>
        <v>0</v>
      </c>
      <c r="AP584" s="217">
        <f t="shared" ref="AP584" si="340">AO587</f>
        <v>0</v>
      </c>
    </row>
    <row r="585" spans="1:42" s="16" customFormat="1" x14ac:dyDescent="0.2">
      <c r="A585" s="4" t="s">
        <v>25</v>
      </c>
      <c r="B585" s="217">
        <f>IF(B$2&lt;analysis_period,B587-B584,0)</f>
        <v>0</v>
      </c>
      <c r="C585" s="217">
        <f t="shared" ref="C585:AP585" si="341">IF(C$2&lt;analysis_period,C587-C584,0)</f>
        <v>0</v>
      </c>
      <c r="D585" s="217">
        <f t="shared" si="341"/>
        <v>0</v>
      </c>
      <c r="E585" s="217">
        <f t="shared" si="341"/>
        <v>0</v>
      </c>
      <c r="F585" s="217">
        <f t="shared" si="341"/>
        <v>0</v>
      </c>
      <c r="G585" s="217">
        <f t="shared" si="341"/>
        <v>0</v>
      </c>
      <c r="H585" s="217">
        <f t="shared" si="341"/>
        <v>0</v>
      </c>
      <c r="I585" s="217">
        <f t="shared" si="341"/>
        <v>0</v>
      </c>
      <c r="J585" s="217">
        <f t="shared" si="341"/>
        <v>0</v>
      </c>
      <c r="K585" s="217">
        <f t="shared" si="341"/>
        <v>0</v>
      </c>
      <c r="L585" s="217">
        <f t="shared" si="341"/>
        <v>0</v>
      </c>
      <c r="M585" s="217">
        <f t="shared" si="341"/>
        <v>0</v>
      </c>
      <c r="N585" s="217">
        <f t="shared" si="341"/>
        <v>0</v>
      </c>
      <c r="O585" s="217">
        <f t="shared" si="341"/>
        <v>0</v>
      </c>
      <c r="P585" s="217">
        <f t="shared" si="341"/>
        <v>0</v>
      </c>
      <c r="Q585" s="217">
        <f t="shared" si="341"/>
        <v>0</v>
      </c>
      <c r="R585" s="217">
        <f t="shared" si="341"/>
        <v>0</v>
      </c>
      <c r="S585" s="217">
        <f t="shared" si="341"/>
        <v>0</v>
      </c>
      <c r="T585" s="217">
        <f t="shared" si="341"/>
        <v>0</v>
      </c>
      <c r="U585" s="217">
        <f t="shared" si="341"/>
        <v>0</v>
      </c>
      <c r="V585" s="217">
        <f t="shared" si="341"/>
        <v>0</v>
      </c>
      <c r="W585" s="217">
        <f t="shared" si="341"/>
        <v>0</v>
      </c>
      <c r="X585" s="217">
        <f t="shared" si="341"/>
        <v>0</v>
      </c>
      <c r="Y585" s="217">
        <f t="shared" si="341"/>
        <v>0</v>
      </c>
      <c r="Z585" s="217">
        <f t="shared" si="341"/>
        <v>0</v>
      </c>
      <c r="AA585" s="217">
        <f t="shared" si="341"/>
        <v>0</v>
      </c>
      <c r="AB585" s="217">
        <f t="shared" si="341"/>
        <v>0</v>
      </c>
      <c r="AC585" s="217">
        <f t="shared" si="341"/>
        <v>0</v>
      </c>
      <c r="AD585" s="217">
        <f t="shared" si="341"/>
        <v>0</v>
      </c>
      <c r="AE585" s="217">
        <f t="shared" si="341"/>
        <v>0</v>
      </c>
      <c r="AF585" s="217">
        <f t="shared" si="341"/>
        <v>0</v>
      </c>
      <c r="AG585" s="217">
        <f t="shared" si="341"/>
        <v>0</v>
      </c>
      <c r="AH585" s="217">
        <f t="shared" si="341"/>
        <v>0</v>
      </c>
      <c r="AI585" s="217">
        <f t="shared" si="341"/>
        <v>0</v>
      </c>
      <c r="AJ585" s="217">
        <f t="shared" si="341"/>
        <v>0</v>
      </c>
      <c r="AK585" s="217">
        <f t="shared" si="341"/>
        <v>0</v>
      </c>
      <c r="AL585" s="217">
        <f t="shared" si="341"/>
        <v>0</v>
      </c>
      <c r="AM585" s="217">
        <f t="shared" si="341"/>
        <v>0</v>
      </c>
      <c r="AN585" s="217">
        <f t="shared" si="341"/>
        <v>0</v>
      </c>
      <c r="AO585" s="217">
        <f t="shared" si="341"/>
        <v>0</v>
      </c>
      <c r="AP585" s="217">
        <f t="shared" si="341"/>
        <v>0</v>
      </c>
    </row>
    <row r="586" spans="1:42" s="16" customFormat="1" x14ac:dyDescent="0.2">
      <c r="A586" s="4" t="s">
        <v>315</v>
      </c>
      <c r="B586" s="218">
        <v>0</v>
      </c>
      <c r="C586" s="218">
        <f t="shared" ref="C586:AP586" si="342">IF(C$2=analysis_period,-C584,0)</f>
        <v>0</v>
      </c>
      <c r="D586" s="218">
        <f t="shared" si="342"/>
        <v>0</v>
      </c>
      <c r="E586" s="218">
        <f t="shared" si="342"/>
        <v>0</v>
      </c>
      <c r="F586" s="218">
        <f t="shared" si="342"/>
        <v>0</v>
      </c>
      <c r="G586" s="218">
        <f t="shared" si="342"/>
        <v>0</v>
      </c>
      <c r="H586" s="218">
        <f t="shared" si="342"/>
        <v>0</v>
      </c>
      <c r="I586" s="218">
        <f t="shared" si="342"/>
        <v>0</v>
      </c>
      <c r="J586" s="218">
        <f t="shared" si="342"/>
        <v>0</v>
      </c>
      <c r="K586" s="218">
        <f t="shared" si="342"/>
        <v>0</v>
      </c>
      <c r="L586" s="218">
        <f t="shared" si="342"/>
        <v>0</v>
      </c>
      <c r="M586" s="218">
        <f t="shared" si="342"/>
        <v>0</v>
      </c>
      <c r="N586" s="218">
        <f t="shared" si="342"/>
        <v>0</v>
      </c>
      <c r="O586" s="218">
        <f t="shared" si="342"/>
        <v>0</v>
      </c>
      <c r="P586" s="218">
        <f t="shared" si="342"/>
        <v>0</v>
      </c>
      <c r="Q586" s="218">
        <f t="shared" si="342"/>
        <v>0</v>
      </c>
      <c r="R586" s="218">
        <f t="shared" si="342"/>
        <v>0</v>
      </c>
      <c r="S586" s="218">
        <f t="shared" si="342"/>
        <v>0</v>
      </c>
      <c r="T586" s="218">
        <f t="shared" si="342"/>
        <v>0</v>
      </c>
      <c r="U586" s="218">
        <f t="shared" si="342"/>
        <v>0</v>
      </c>
      <c r="V586" s="218">
        <f t="shared" si="342"/>
        <v>0</v>
      </c>
      <c r="W586" s="218">
        <f t="shared" si="342"/>
        <v>0</v>
      </c>
      <c r="X586" s="218">
        <f t="shared" si="342"/>
        <v>0</v>
      </c>
      <c r="Y586" s="218">
        <f t="shared" si="342"/>
        <v>0</v>
      </c>
      <c r="Z586" s="218">
        <f t="shared" si="342"/>
        <v>0</v>
      </c>
      <c r="AA586" s="218">
        <f t="shared" si="342"/>
        <v>0</v>
      </c>
      <c r="AB586" s="218">
        <f t="shared" si="342"/>
        <v>0</v>
      </c>
      <c r="AC586" s="218">
        <f t="shared" si="342"/>
        <v>0</v>
      </c>
      <c r="AD586" s="218">
        <f t="shared" si="342"/>
        <v>0</v>
      </c>
      <c r="AE586" s="218">
        <f t="shared" si="342"/>
        <v>0</v>
      </c>
      <c r="AF586" s="218">
        <f t="shared" si="342"/>
        <v>0</v>
      </c>
      <c r="AG586" s="218">
        <f t="shared" si="342"/>
        <v>0</v>
      </c>
      <c r="AH586" s="218">
        <f t="shared" si="342"/>
        <v>0</v>
      </c>
      <c r="AI586" s="218">
        <f t="shared" si="342"/>
        <v>0</v>
      </c>
      <c r="AJ586" s="218">
        <f t="shared" si="342"/>
        <v>0</v>
      </c>
      <c r="AK586" s="218">
        <f t="shared" si="342"/>
        <v>0</v>
      </c>
      <c r="AL586" s="218">
        <f t="shared" si="342"/>
        <v>0</v>
      </c>
      <c r="AM586" s="218">
        <f t="shared" si="342"/>
        <v>0</v>
      </c>
      <c r="AN586" s="218">
        <f t="shared" si="342"/>
        <v>0</v>
      </c>
      <c r="AO586" s="218">
        <f t="shared" si="342"/>
        <v>0</v>
      </c>
      <c r="AP586" s="218">
        <f t="shared" si="342"/>
        <v>0</v>
      </c>
    </row>
    <row r="587" spans="1:42" x14ac:dyDescent="0.2">
      <c r="A587" s="16" t="s">
        <v>269</v>
      </c>
      <c r="B587" s="211">
        <f t="shared" ref="B587:AP587" si="343">C$21*(months_receivables_reserve/12)</f>
        <v>0</v>
      </c>
      <c r="C587" s="211">
        <f t="shared" si="343"/>
        <v>0</v>
      </c>
      <c r="D587" s="211">
        <f t="shared" si="343"/>
        <v>0</v>
      </c>
      <c r="E587" s="211">
        <f t="shared" si="343"/>
        <v>0</v>
      </c>
      <c r="F587" s="211">
        <f t="shared" si="343"/>
        <v>0</v>
      </c>
      <c r="G587" s="211">
        <f t="shared" si="343"/>
        <v>0</v>
      </c>
      <c r="H587" s="211">
        <f t="shared" si="343"/>
        <v>0</v>
      </c>
      <c r="I587" s="211">
        <f t="shared" si="343"/>
        <v>0</v>
      </c>
      <c r="J587" s="211">
        <f t="shared" si="343"/>
        <v>0</v>
      </c>
      <c r="K587" s="211">
        <f t="shared" si="343"/>
        <v>0</v>
      </c>
      <c r="L587" s="211">
        <f t="shared" si="343"/>
        <v>0</v>
      </c>
      <c r="M587" s="211">
        <f t="shared" si="343"/>
        <v>0</v>
      </c>
      <c r="N587" s="211">
        <f t="shared" si="343"/>
        <v>0</v>
      </c>
      <c r="O587" s="211">
        <f t="shared" si="343"/>
        <v>0</v>
      </c>
      <c r="P587" s="211">
        <f t="shared" si="343"/>
        <v>0</v>
      </c>
      <c r="Q587" s="211">
        <f t="shared" si="343"/>
        <v>0</v>
      </c>
      <c r="R587" s="211">
        <f t="shared" si="343"/>
        <v>0</v>
      </c>
      <c r="S587" s="211">
        <f t="shared" si="343"/>
        <v>0</v>
      </c>
      <c r="T587" s="211">
        <f t="shared" si="343"/>
        <v>0</v>
      </c>
      <c r="U587" s="211">
        <f t="shared" si="343"/>
        <v>0</v>
      </c>
      <c r="V587" s="211">
        <f t="shared" si="343"/>
        <v>0</v>
      </c>
      <c r="W587" s="211">
        <f t="shared" si="343"/>
        <v>0</v>
      </c>
      <c r="X587" s="211">
        <f t="shared" si="343"/>
        <v>0</v>
      </c>
      <c r="Y587" s="211">
        <f t="shared" si="343"/>
        <v>0</v>
      </c>
      <c r="Z587" s="211">
        <f t="shared" si="343"/>
        <v>0</v>
      </c>
      <c r="AA587" s="211">
        <f t="shared" si="343"/>
        <v>0</v>
      </c>
      <c r="AB587" s="211">
        <f t="shared" si="343"/>
        <v>0</v>
      </c>
      <c r="AC587" s="211">
        <f t="shared" si="343"/>
        <v>0</v>
      </c>
      <c r="AD587" s="211">
        <f t="shared" si="343"/>
        <v>0</v>
      </c>
      <c r="AE587" s="211">
        <f t="shared" si="343"/>
        <v>0</v>
      </c>
      <c r="AF587" s="211">
        <f t="shared" si="343"/>
        <v>0</v>
      </c>
      <c r="AG587" s="211">
        <f t="shared" si="343"/>
        <v>0</v>
      </c>
      <c r="AH587" s="211">
        <f t="shared" si="343"/>
        <v>0</v>
      </c>
      <c r="AI587" s="211">
        <f t="shared" si="343"/>
        <v>0</v>
      </c>
      <c r="AJ587" s="211">
        <f t="shared" si="343"/>
        <v>0</v>
      </c>
      <c r="AK587" s="211">
        <f t="shared" si="343"/>
        <v>0</v>
      </c>
      <c r="AL587" s="211">
        <f t="shared" si="343"/>
        <v>0</v>
      </c>
      <c r="AM587" s="211">
        <f t="shared" si="343"/>
        <v>0</v>
      </c>
      <c r="AN587" s="211">
        <f t="shared" si="343"/>
        <v>0</v>
      </c>
      <c r="AO587" s="211">
        <f t="shared" si="343"/>
        <v>0</v>
      </c>
      <c r="AP587" s="211">
        <f t="shared" si="343"/>
        <v>0</v>
      </c>
    </row>
    <row r="588" spans="1:42" x14ac:dyDescent="0.2">
      <c r="A588" s="16"/>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5" t="s">
        <v>316</v>
      </c>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row>
    <row r="590" spans="1:42" x14ac:dyDescent="0.2">
      <c r="A590" s="4" t="s">
        <v>314</v>
      </c>
      <c r="B590" s="217">
        <v>0</v>
      </c>
      <c r="C590" s="217">
        <f>B593</f>
        <v>0</v>
      </c>
      <c r="D590" s="217">
        <f t="shared" ref="D590:AP590" si="344">C593</f>
        <v>0</v>
      </c>
      <c r="E590" s="217">
        <f t="shared" si="344"/>
        <v>0</v>
      </c>
      <c r="F590" s="217">
        <f t="shared" si="344"/>
        <v>0</v>
      </c>
      <c r="G590" s="217">
        <f t="shared" si="344"/>
        <v>0</v>
      </c>
      <c r="H590" s="217">
        <f t="shared" si="344"/>
        <v>0</v>
      </c>
      <c r="I590" s="217">
        <f t="shared" si="344"/>
        <v>0</v>
      </c>
      <c r="J590" s="217">
        <f t="shared" si="344"/>
        <v>0</v>
      </c>
      <c r="K590" s="217">
        <f t="shared" si="344"/>
        <v>0</v>
      </c>
      <c r="L590" s="217">
        <f t="shared" si="344"/>
        <v>0</v>
      </c>
      <c r="M590" s="217">
        <f t="shared" si="344"/>
        <v>0</v>
      </c>
      <c r="N590" s="217">
        <f t="shared" si="344"/>
        <v>0</v>
      </c>
      <c r="O590" s="217">
        <f t="shared" si="344"/>
        <v>0</v>
      </c>
      <c r="P590" s="217">
        <f t="shared" si="344"/>
        <v>0</v>
      </c>
      <c r="Q590" s="217">
        <f t="shared" si="344"/>
        <v>0</v>
      </c>
      <c r="R590" s="217">
        <f t="shared" si="344"/>
        <v>0</v>
      </c>
      <c r="S590" s="217">
        <f t="shared" si="344"/>
        <v>0</v>
      </c>
      <c r="T590" s="217">
        <f t="shared" si="344"/>
        <v>0</v>
      </c>
      <c r="U590" s="217">
        <f t="shared" si="344"/>
        <v>0</v>
      </c>
      <c r="V590" s="217">
        <f t="shared" si="344"/>
        <v>0</v>
      </c>
      <c r="W590" s="217">
        <f t="shared" si="344"/>
        <v>0</v>
      </c>
      <c r="X590" s="217">
        <f t="shared" si="344"/>
        <v>0</v>
      </c>
      <c r="Y590" s="217">
        <f t="shared" si="344"/>
        <v>0</v>
      </c>
      <c r="Z590" s="217">
        <f t="shared" si="344"/>
        <v>0</v>
      </c>
      <c r="AA590" s="217">
        <f t="shared" si="344"/>
        <v>0</v>
      </c>
      <c r="AB590" s="217">
        <f t="shared" si="344"/>
        <v>0</v>
      </c>
      <c r="AC590" s="217">
        <f t="shared" si="344"/>
        <v>0</v>
      </c>
      <c r="AD590" s="217">
        <f t="shared" si="344"/>
        <v>0</v>
      </c>
      <c r="AE590" s="217">
        <f t="shared" si="344"/>
        <v>0</v>
      </c>
      <c r="AF590" s="217">
        <f t="shared" si="344"/>
        <v>0</v>
      </c>
      <c r="AG590" s="217">
        <f t="shared" si="344"/>
        <v>0</v>
      </c>
      <c r="AH590" s="217">
        <f t="shared" si="344"/>
        <v>0</v>
      </c>
      <c r="AI590" s="217">
        <f t="shared" si="344"/>
        <v>0</v>
      </c>
      <c r="AJ590" s="217">
        <f t="shared" si="344"/>
        <v>0</v>
      </c>
      <c r="AK590" s="217">
        <f t="shared" si="344"/>
        <v>0</v>
      </c>
      <c r="AL590" s="217">
        <f t="shared" si="344"/>
        <v>0</v>
      </c>
      <c r="AM590" s="217">
        <f t="shared" si="344"/>
        <v>0</v>
      </c>
      <c r="AN590" s="217">
        <f t="shared" si="344"/>
        <v>0</v>
      </c>
      <c r="AO590" s="217">
        <f t="shared" si="344"/>
        <v>0</v>
      </c>
      <c r="AP590" s="217">
        <f t="shared" si="344"/>
        <v>0</v>
      </c>
    </row>
    <row r="591" spans="1:42" x14ac:dyDescent="0.2">
      <c r="A591" s="4" t="s">
        <v>74</v>
      </c>
      <c r="B591" s="217">
        <v>0</v>
      </c>
      <c r="C591" s="217">
        <f>C619</f>
        <v>0</v>
      </c>
      <c r="D591" s="217">
        <f t="shared" ref="D591:AP591" si="345">D619</f>
        <v>0</v>
      </c>
      <c r="E591" s="217">
        <f t="shared" si="345"/>
        <v>0</v>
      </c>
      <c r="F591" s="217">
        <f t="shared" si="345"/>
        <v>0</v>
      </c>
      <c r="G591" s="217">
        <f t="shared" si="345"/>
        <v>0</v>
      </c>
      <c r="H591" s="217">
        <f t="shared" si="345"/>
        <v>0</v>
      </c>
      <c r="I591" s="217">
        <f t="shared" si="345"/>
        <v>0</v>
      </c>
      <c r="J591" s="217">
        <f t="shared" si="345"/>
        <v>0</v>
      </c>
      <c r="K591" s="217">
        <f t="shared" si="345"/>
        <v>0</v>
      </c>
      <c r="L591" s="217">
        <f t="shared" si="345"/>
        <v>0</v>
      </c>
      <c r="M591" s="217">
        <f t="shared" si="345"/>
        <v>0</v>
      </c>
      <c r="N591" s="217">
        <f t="shared" si="345"/>
        <v>0</v>
      </c>
      <c r="O591" s="217">
        <f t="shared" si="345"/>
        <v>0</v>
      </c>
      <c r="P591" s="217">
        <f t="shared" si="345"/>
        <v>0</v>
      </c>
      <c r="Q591" s="217">
        <f t="shared" si="345"/>
        <v>0</v>
      </c>
      <c r="R591" s="217">
        <f t="shared" si="345"/>
        <v>0</v>
      </c>
      <c r="S591" s="217">
        <f t="shared" si="345"/>
        <v>0</v>
      </c>
      <c r="T591" s="217">
        <f t="shared" si="345"/>
        <v>0</v>
      </c>
      <c r="U591" s="217">
        <f t="shared" si="345"/>
        <v>0</v>
      </c>
      <c r="V591" s="217">
        <f t="shared" si="345"/>
        <v>0</v>
      </c>
      <c r="W591" s="217">
        <f t="shared" si="345"/>
        <v>0</v>
      </c>
      <c r="X591" s="217">
        <f t="shared" si="345"/>
        <v>0</v>
      </c>
      <c r="Y591" s="217">
        <f t="shared" si="345"/>
        <v>0</v>
      </c>
      <c r="Z591" s="217">
        <f t="shared" si="345"/>
        <v>0</v>
      </c>
      <c r="AA591" s="217">
        <f t="shared" si="345"/>
        <v>0</v>
      </c>
      <c r="AB591" s="217">
        <f t="shared" si="345"/>
        <v>0</v>
      </c>
      <c r="AC591" s="217">
        <f t="shared" si="345"/>
        <v>0</v>
      </c>
      <c r="AD591" s="217">
        <f t="shared" si="345"/>
        <v>0</v>
      </c>
      <c r="AE591" s="217">
        <f t="shared" si="345"/>
        <v>0</v>
      </c>
      <c r="AF591" s="217">
        <f t="shared" si="345"/>
        <v>0</v>
      </c>
      <c r="AG591" s="217">
        <f t="shared" si="345"/>
        <v>0</v>
      </c>
      <c r="AH591" s="217">
        <f t="shared" si="345"/>
        <v>0</v>
      </c>
      <c r="AI591" s="217">
        <f t="shared" si="345"/>
        <v>0</v>
      </c>
      <c r="AJ591" s="217">
        <f t="shared" si="345"/>
        <v>0</v>
      </c>
      <c r="AK591" s="217">
        <f t="shared" si="345"/>
        <v>0</v>
      </c>
      <c r="AL591" s="217">
        <f t="shared" si="345"/>
        <v>0</v>
      </c>
      <c r="AM591" s="217">
        <f t="shared" si="345"/>
        <v>0</v>
      </c>
      <c r="AN591" s="217">
        <f t="shared" si="345"/>
        <v>0</v>
      </c>
      <c r="AO591" s="217">
        <f t="shared" si="345"/>
        <v>0</v>
      </c>
      <c r="AP591" s="217">
        <f t="shared" si="345"/>
        <v>0</v>
      </c>
    </row>
    <row r="592" spans="1:42" x14ac:dyDescent="0.2">
      <c r="A592" s="4" t="s">
        <v>315</v>
      </c>
      <c r="B592" s="218">
        <v>0</v>
      </c>
      <c r="C592" s="218">
        <f>-C607</f>
        <v>0</v>
      </c>
      <c r="D592" s="218">
        <f t="shared" ref="D592:AP592" si="346">-D607</f>
        <v>0</v>
      </c>
      <c r="E592" s="218">
        <f t="shared" si="346"/>
        <v>0</v>
      </c>
      <c r="F592" s="218">
        <f t="shared" si="346"/>
        <v>0</v>
      </c>
      <c r="G592" s="218">
        <f t="shared" si="346"/>
        <v>0</v>
      </c>
      <c r="H592" s="218">
        <f t="shared" si="346"/>
        <v>0</v>
      </c>
      <c r="I592" s="218">
        <f t="shared" si="346"/>
        <v>0</v>
      </c>
      <c r="J592" s="218">
        <f t="shared" si="346"/>
        <v>0</v>
      </c>
      <c r="K592" s="218">
        <f t="shared" si="346"/>
        <v>0</v>
      </c>
      <c r="L592" s="218">
        <f t="shared" si="346"/>
        <v>0</v>
      </c>
      <c r="M592" s="218">
        <f t="shared" si="346"/>
        <v>0</v>
      </c>
      <c r="N592" s="218">
        <f t="shared" si="346"/>
        <v>0</v>
      </c>
      <c r="O592" s="218">
        <f t="shared" si="346"/>
        <v>0</v>
      </c>
      <c r="P592" s="218">
        <f t="shared" si="346"/>
        <v>0</v>
      </c>
      <c r="Q592" s="218">
        <f t="shared" si="346"/>
        <v>0</v>
      </c>
      <c r="R592" s="218">
        <f t="shared" si="346"/>
        <v>0</v>
      </c>
      <c r="S592" s="218">
        <f t="shared" si="346"/>
        <v>0</v>
      </c>
      <c r="T592" s="218">
        <f t="shared" si="346"/>
        <v>0</v>
      </c>
      <c r="U592" s="218">
        <f t="shared" si="346"/>
        <v>0</v>
      </c>
      <c r="V592" s="218">
        <f t="shared" si="346"/>
        <v>0</v>
      </c>
      <c r="W592" s="218">
        <f t="shared" si="346"/>
        <v>0</v>
      </c>
      <c r="X592" s="218">
        <f t="shared" si="346"/>
        <v>0</v>
      </c>
      <c r="Y592" s="218">
        <f t="shared" si="346"/>
        <v>0</v>
      </c>
      <c r="Z592" s="218">
        <f t="shared" si="346"/>
        <v>0</v>
      </c>
      <c r="AA592" s="218">
        <f t="shared" si="346"/>
        <v>0</v>
      </c>
      <c r="AB592" s="218">
        <f t="shared" si="346"/>
        <v>0</v>
      </c>
      <c r="AC592" s="218">
        <f t="shared" si="346"/>
        <v>0</v>
      </c>
      <c r="AD592" s="218">
        <f t="shared" si="346"/>
        <v>0</v>
      </c>
      <c r="AE592" s="218">
        <f t="shared" si="346"/>
        <v>0</v>
      </c>
      <c r="AF592" s="218">
        <f t="shared" si="346"/>
        <v>0</v>
      </c>
      <c r="AG592" s="218">
        <f t="shared" si="346"/>
        <v>0</v>
      </c>
      <c r="AH592" s="218">
        <f t="shared" si="346"/>
        <v>0</v>
      </c>
      <c r="AI592" s="218">
        <f t="shared" si="346"/>
        <v>0</v>
      </c>
      <c r="AJ592" s="218">
        <f t="shared" si="346"/>
        <v>0</v>
      </c>
      <c r="AK592" s="218">
        <f t="shared" si="346"/>
        <v>0</v>
      </c>
      <c r="AL592" s="218">
        <f t="shared" si="346"/>
        <v>0</v>
      </c>
      <c r="AM592" s="218">
        <f t="shared" si="346"/>
        <v>0</v>
      </c>
      <c r="AN592" s="218">
        <f t="shared" si="346"/>
        <v>0</v>
      </c>
      <c r="AO592" s="218">
        <f t="shared" si="346"/>
        <v>0</v>
      </c>
      <c r="AP592" s="218">
        <f t="shared" si="346"/>
        <v>0</v>
      </c>
    </row>
    <row r="593" spans="1:42" x14ac:dyDescent="0.2">
      <c r="A593" s="4" t="s">
        <v>269</v>
      </c>
      <c r="B593" s="217">
        <f>SUM(B590:B592)</f>
        <v>0</v>
      </c>
      <c r="C593" s="217">
        <f>SUM(C590:C592)</f>
        <v>0</v>
      </c>
      <c r="D593" s="217">
        <f t="shared" ref="D593:AP593" si="347">SUM(D590:D592)</f>
        <v>0</v>
      </c>
      <c r="E593" s="217">
        <f t="shared" si="347"/>
        <v>0</v>
      </c>
      <c r="F593" s="217">
        <f t="shared" si="347"/>
        <v>0</v>
      </c>
      <c r="G593" s="217">
        <f t="shared" si="347"/>
        <v>0</v>
      </c>
      <c r="H593" s="217">
        <f t="shared" si="347"/>
        <v>0</v>
      </c>
      <c r="I593" s="217">
        <f t="shared" si="347"/>
        <v>0</v>
      </c>
      <c r="J593" s="217">
        <f t="shared" si="347"/>
        <v>0</v>
      </c>
      <c r="K593" s="217">
        <f t="shared" si="347"/>
        <v>0</v>
      </c>
      <c r="L593" s="217">
        <f t="shared" si="347"/>
        <v>0</v>
      </c>
      <c r="M593" s="217">
        <f t="shared" si="347"/>
        <v>0</v>
      </c>
      <c r="N593" s="217">
        <f t="shared" si="347"/>
        <v>0</v>
      </c>
      <c r="O593" s="217">
        <f t="shared" si="347"/>
        <v>0</v>
      </c>
      <c r="P593" s="217">
        <f t="shared" si="347"/>
        <v>0</v>
      </c>
      <c r="Q593" s="217">
        <f t="shared" si="347"/>
        <v>0</v>
      </c>
      <c r="R593" s="217">
        <f t="shared" si="347"/>
        <v>0</v>
      </c>
      <c r="S593" s="217">
        <f t="shared" si="347"/>
        <v>0</v>
      </c>
      <c r="T593" s="217">
        <f t="shared" si="347"/>
        <v>0</v>
      </c>
      <c r="U593" s="217">
        <f t="shared" si="347"/>
        <v>0</v>
      </c>
      <c r="V593" s="217">
        <f t="shared" si="347"/>
        <v>0</v>
      </c>
      <c r="W593" s="217">
        <f t="shared" si="347"/>
        <v>0</v>
      </c>
      <c r="X593" s="217">
        <f t="shared" si="347"/>
        <v>0</v>
      </c>
      <c r="Y593" s="217">
        <f t="shared" si="347"/>
        <v>0</v>
      </c>
      <c r="Z593" s="217">
        <f t="shared" si="347"/>
        <v>0</v>
      </c>
      <c r="AA593" s="217">
        <f t="shared" si="347"/>
        <v>0</v>
      </c>
      <c r="AB593" s="217">
        <f t="shared" si="347"/>
        <v>0</v>
      </c>
      <c r="AC593" s="217">
        <f t="shared" si="347"/>
        <v>0</v>
      </c>
      <c r="AD593" s="217">
        <f t="shared" si="347"/>
        <v>0</v>
      </c>
      <c r="AE593" s="217">
        <f t="shared" si="347"/>
        <v>0</v>
      </c>
      <c r="AF593" s="217">
        <f t="shared" si="347"/>
        <v>0</v>
      </c>
      <c r="AG593" s="217">
        <f t="shared" si="347"/>
        <v>0</v>
      </c>
      <c r="AH593" s="217">
        <f t="shared" si="347"/>
        <v>0</v>
      </c>
      <c r="AI593" s="217">
        <f t="shared" si="347"/>
        <v>0</v>
      </c>
      <c r="AJ593" s="217">
        <f t="shared" si="347"/>
        <v>0</v>
      </c>
      <c r="AK593" s="217">
        <f t="shared" si="347"/>
        <v>0</v>
      </c>
      <c r="AL593" s="217">
        <f t="shared" si="347"/>
        <v>0</v>
      </c>
      <c r="AM593" s="217">
        <f t="shared" si="347"/>
        <v>0</v>
      </c>
      <c r="AN593" s="217">
        <f t="shared" si="347"/>
        <v>0</v>
      </c>
      <c r="AO593" s="217">
        <f t="shared" si="347"/>
        <v>0</v>
      </c>
      <c r="AP593" s="217">
        <f t="shared" si="347"/>
        <v>0</v>
      </c>
    </row>
    <row r="594" spans="1:42" x14ac:dyDescent="0.2">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t="s">
        <v>317</v>
      </c>
      <c r="B595" s="20"/>
      <c r="C595" s="20"/>
      <c r="D595" s="20"/>
      <c r="E595" s="20"/>
      <c r="F595" s="20"/>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4" t="s">
        <v>318</v>
      </c>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4">
        <v>1</v>
      </c>
      <c r="B597" s="233">
        <f t="shared" ref="B597:B606" si="348">SUM(C597:AP597)</f>
        <v>0</v>
      </c>
      <c r="C597" s="213">
        <f t="shared" ref="C597:AP597" si="349">IF(C$2&gt;analysis_period,0,IF(C$2=equip1_reserve_freq*$A597,equip1_reserve_cost*system_capacity*1000*(1+inflation_rate/100)^B$2,0))</f>
        <v>0</v>
      </c>
      <c r="D597" s="213">
        <f t="shared" si="349"/>
        <v>0</v>
      </c>
      <c r="E597" s="213">
        <f t="shared" si="349"/>
        <v>0</v>
      </c>
      <c r="F597" s="213">
        <f t="shared" si="349"/>
        <v>0</v>
      </c>
      <c r="G597" s="213">
        <f t="shared" si="349"/>
        <v>0</v>
      </c>
      <c r="H597" s="213">
        <f t="shared" si="349"/>
        <v>0</v>
      </c>
      <c r="I597" s="213">
        <f t="shared" si="349"/>
        <v>0</v>
      </c>
      <c r="J597" s="213">
        <f t="shared" si="349"/>
        <v>0</v>
      </c>
      <c r="K597" s="213">
        <f t="shared" si="349"/>
        <v>0</v>
      </c>
      <c r="L597" s="213">
        <f t="shared" si="349"/>
        <v>0</v>
      </c>
      <c r="M597" s="213">
        <f t="shared" si="349"/>
        <v>0</v>
      </c>
      <c r="N597" s="213">
        <f t="shared" si="349"/>
        <v>0</v>
      </c>
      <c r="O597" s="213">
        <f t="shared" si="349"/>
        <v>0</v>
      </c>
      <c r="P597" s="213">
        <f t="shared" si="349"/>
        <v>0</v>
      </c>
      <c r="Q597" s="213">
        <f t="shared" si="349"/>
        <v>0</v>
      </c>
      <c r="R597" s="213">
        <f t="shared" si="349"/>
        <v>0</v>
      </c>
      <c r="S597" s="213">
        <f t="shared" si="349"/>
        <v>0</v>
      </c>
      <c r="T597" s="213">
        <f t="shared" si="349"/>
        <v>0</v>
      </c>
      <c r="U597" s="213">
        <f t="shared" si="349"/>
        <v>0</v>
      </c>
      <c r="V597" s="213">
        <f t="shared" si="349"/>
        <v>0</v>
      </c>
      <c r="W597" s="213">
        <f t="shared" si="349"/>
        <v>0</v>
      </c>
      <c r="X597" s="213">
        <f t="shared" si="349"/>
        <v>0</v>
      </c>
      <c r="Y597" s="213">
        <f t="shared" si="349"/>
        <v>0</v>
      </c>
      <c r="Z597" s="213">
        <f t="shared" si="349"/>
        <v>0</v>
      </c>
      <c r="AA597" s="213">
        <f t="shared" si="349"/>
        <v>0</v>
      </c>
      <c r="AB597" s="213">
        <f t="shared" si="349"/>
        <v>0</v>
      </c>
      <c r="AC597" s="213">
        <f t="shared" si="349"/>
        <v>0</v>
      </c>
      <c r="AD597" s="213">
        <f t="shared" si="349"/>
        <v>0</v>
      </c>
      <c r="AE597" s="213">
        <f t="shared" si="349"/>
        <v>0</v>
      </c>
      <c r="AF597" s="213">
        <f t="shared" si="349"/>
        <v>0</v>
      </c>
      <c r="AG597" s="213">
        <f t="shared" si="349"/>
        <v>0</v>
      </c>
      <c r="AH597" s="213">
        <f t="shared" si="349"/>
        <v>0</v>
      </c>
      <c r="AI597" s="213">
        <f t="shared" si="349"/>
        <v>0</v>
      </c>
      <c r="AJ597" s="213">
        <f t="shared" si="349"/>
        <v>0</v>
      </c>
      <c r="AK597" s="213">
        <f t="shared" si="349"/>
        <v>0</v>
      </c>
      <c r="AL597" s="213">
        <f t="shared" si="349"/>
        <v>0</v>
      </c>
      <c r="AM597" s="213">
        <f t="shared" si="349"/>
        <v>0</v>
      </c>
      <c r="AN597" s="213">
        <f t="shared" si="349"/>
        <v>0</v>
      </c>
      <c r="AO597" s="213">
        <f t="shared" si="349"/>
        <v>0</v>
      </c>
      <c r="AP597" s="213">
        <f t="shared" si="349"/>
        <v>0</v>
      </c>
    </row>
    <row r="598" spans="1:42" x14ac:dyDescent="0.2">
      <c r="A598" s="4">
        <f>A597+1</f>
        <v>2</v>
      </c>
      <c r="B598" s="233">
        <f t="shared" si="348"/>
        <v>0</v>
      </c>
      <c r="C598" s="213">
        <f t="shared" ref="C598:AP598" si="350">IF(C$2&gt;analysis_period,0,IF(C$2=equip1_reserve_freq*$A598,equip1_reserve_cost*system_capacity*1000*(1+inflation_rate/100)^B$2,0))</f>
        <v>0</v>
      </c>
      <c r="D598" s="213">
        <f t="shared" si="350"/>
        <v>0</v>
      </c>
      <c r="E598" s="213">
        <f t="shared" si="350"/>
        <v>0</v>
      </c>
      <c r="F598" s="213">
        <f t="shared" si="350"/>
        <v>0</v>
      </c>
      <c r="G598" s="213">
        <f t="shared" si="350"/>
        <v>0</v>
      </c>
      <c r="H598" s="213">
        <f t="shared" si="350"/>
        <v>0</v>
      </c>
      <c r="I598" s="213">
        <f t="shared" si="350"/>
        <v>0</v>
      </c>
      <c r="J598" s="213">
        <f t="shared" si="350"/>
        <v>0</v>
      </c>
      <c r="K598" s="213">
        <f t="shared" si="350"/>
        <v>0</v>
      </c>
      <c r="L598" s="213">
        <f t="shared" si="350"/>
        <v>0</v>
      </c>
      <c r="M598" s="213">
        <f t="shared" si="350"/>
        <v>0</v>
      </c>
      <c r="N598" s="213">
        <f t="shared" si="350"/>
        <v>0</v>
      </c>
      <c r="O598" s="213">
        <f t="shared" si="350"/>
        <v>0</v>
      </c>
      <c r="P598" s="213">
        <f t="shared" si="350"/>
        <v>0</v>
      </c>
      <c r="Q598" s="213">
        <f t="shared" si="350"/>
        <v>0</v>
      </c>
      <c r="R598" s="213">
        <f t="shared" si="350"/>
        <v>0</v>
      </c>
      <c r="S598" s="213">
        <f t="shared" si="350"/>
        <v>0</v>
      </c>
      <c r="T598" s="213">
        <f t="shared" si="350"/>
        <v>0</v>
      </c>
      <c r="U598" s="213">
        <f t="shared" si="350"/>
        <v>0</v>
      </c>
      <c r="V598" s="213">
        <f t="shared" si="350"/>
        <v>0</v>
      </c>
      <c r="W598" s="213">
        <f t="shared" si="350"/>
        <v>0</v>
      </c>
      <c r="X598" s="213">
        <f t="shared" si="350"/>
        <v>0</v>
      </c>
      <c r="Y598" s="213">
        <f t="shared" si="350"/>
        <v>0</v>
      </c>
      <c r="Z598" s="213">
        <f t="shared" si="350"/>
        <v>0</v>
      </c>
      <c r="AA598" s="213">
        <f t="shared" si="350"/>
        <v>0</v>
      </c>
      <c r="AB598" s="213">
        <f t="shared" si="350"/>
        <v>0</v>
      </c>
      <c r="AC598" s="213">
        <f t="shared" si="350"/>
        <v>0</v>
      </c>
      <c r="AD598" s="213">
        <f t="shared" si="350"/>
        <v>0</v>
      </c>
      <c r="AE598" s="213">
        <f t="shared" si="350"/>
        <v>0</v>
      </c>
      <c r="AF598" s="213">
        <f t="shared" si="350"/>
        <v>0</v>
      </c>
      <c r="AG598" s="213">
        <f t="shared" si="350"/>
        <v>0</v>
      </c>
      <c r="AH598" s="213">
        <f t="shared" si="350"/>
        <v>0</v>
      </c>
      <c r="AI598" s="213">
        <f t="shared" si="350"/>
        <v>0</v>
      </c>
      <c r="AJ598" s="213">
        <f t="shared" si="350"/>
        <v>0</v>
      </c>
      <c r="AK598" s="213">
        <f t="shared" si="350"/>
        <v>0</v>
      </c>
      <c r="AL598" s="213">
        <f t="shared" si="350"/>
        <v>0</v>
      </c>
      <c r="AM598" s="213">
        <f t="shared" si="350"/>
        <v>0</v>
      </c>
      <c r="AN598" s="213">
        <f t="shared" si="350"/>
        <v>0</v>
      </c>
      <c r="AO598" s="213">
        <f t="shared" si="350"/>
        <v>0</v>
      </c>
      <c r="AP598" s="213">
        <f t="shared" si="350"/>
        <v>0</v>
      </c>
    </row>
    <row r="599" spans="1:42" x14ac:dyDescent="0.2">
      <c r="A599" s="4">
        <f t="shared" ref="A599:A606" si="351">A598+1</f>
        <v>3</v>
      </c>
      <c r="B599" s="233">
        <f t="shared" si="348"/>
        <v>0</v>
      </c>
      <c r="C599" s="213">
        <f t="shared" ref="C599:AP599" si="352">IF(C$2&gt;analysis_period,0,IF(C$2=equip1_reserve_freq*$A599,equip1_reserve_cost*system_capacity*1000*(1+inflation_rate/100)^B$2,0))</f>
        <v>0</v>
      </c>
      <c r="D599" s="213">
        <f t="shared" si="352"/>
        <v>0</v>
      </c>
      <c r="E599" s="213">
        <f t="shared" si="352"/>
        <v>0</v>
      </c>
      <c r="F599" s="213">
        <f t="shared" si="352"/>
        <v>0</v>
      </c>
      <c r="G599" s="213">
        <f t="shared" si="352"/>
        <v>0</v>
      </c>
      <c r="H599" s="213">
        <f t="shared" si="352"/>
        <v>0</v>
      </c>
      <c r="I599" s="213">
        <f t="shared" si="352"/>
        <v>0</v>
      </c>
      <c r="J599" s="213">
        <f t="shared" si="352"/>
        <v>0</v>
      </c>
      <c r="K599" s="213">
        <f t="shared" si="352"/>
        <v>0</v>
      </c>
      <c r="L599" s="213">
        <f t="shared" si="352"/>
        <v>0</v>
      </c>
      <c r="M599" s="213">
        <f t="shared" si="352"/>
        <v>0</v>
      </c>
      <c r="N599" s="213">
        <f t="shared" si="352"/>
        <v>0</v>
      </c>
      <c r="O599" s="213">
        <f t="shared" si="352"/>
        <v>0</v>
      </c>
      <c r="P599" s="213">
        <f t="shared" si="352"/>
        <v>0</v>
      </c>
      <c r="Q599" s="213">
        <f t="shared" si="352"/>
        <v>0</v>
      </c>
      <c r="R599" s="213">
        <f t="shared" si="352"/>
        <v>0</v>
      </c>
      <c r="S599" s="213">
        <f t="shared" si="352"/>
        <v>0</v>
      </c>
      <c r="T599" s="213">
        <f t="shared" si="352"/>
        <v>0</v>
      </c>
      <c r="U599" s="213">
        <f t="shared" si="352"/>
        <v>0</v>
      </c>
      <c r="V599" s="213">
        <f t="shared" si="352"/>
        <v>0</v>
      </c>
      <c r="W599" s="213">
        <f t="shared" si="352"/>
        <v>0</v>
      </c>
      <c r="X599" s="213">
        <f t="shared" si="352"/>
        <v>0</v>
      </c>
      <c r="Y599" s="213">
        <f t="shared" si="352"/>
        <v>0</v>
      </c>
      <c r="Z599" s="213">
        <f t="shared" si="352"/>
        <v>0</v>
      </c>
      <c r="AA599" s="213">
        <f t="shared" si="352"/>
        <v>0</v>
      </c>
      <c r="AB599" s="213">
        <f t="shared" si="352"/>
        <v>0</v>
      </c>
      <c r="AC599" s="213">
        <f t="shared" si="352"/>
        <v>0</v>
      </c>
      <c r="AD599" s="213">
        <f t="shared" si="352"/>
        <v>0</v>
      </c>
      <c r="AE599" s="213">
        <f t="shared" si="352"/>
        <v>0</v>
      </c>
      <c r="AF599" s="213">
        <f t="shared" si="352"/>
        <v>0</v>
      </c>
      <c r="AG599" s="213">
        <f t="shared" si="352"/>
        <v>0</v>
      </c>
      <c r="AH599" s="213">
        <f t="shared" si="352"/>
        <v>0</v>
      </c>
      <c r="AI599" s="213">
        <f t="shared" si="352"/>
        <v>0</v>
      </c>
      <c r="AJ599" s="213">
        <f t="shared" si="352"/>
        <v>0</v>
      </c>
      <c r="AK599" s="213">
        <f t="shared" si="352"/>
        <v>0</v>
      </c>
      <c r="AL599" s="213">
        <f t="shared" si="352"/>
        <v>0</v>
      </c>
      <c r="AM599" s="213">
        <f t="shared" si="352"/>
        <v>0</v>
      </c>
      <c r="AN599" s="213">
        <f t="shared" si="352"/>
        <v>0</v>
      </c>
      <c r="AO599" s="213">
        <f t="shared" si="352"/>
        <v>0</v>
      </c>
      <c r="AP599" s="213">
        <f t="shared" si="352"/>
        <v>0</v>
      </c>
    </row>
    <row r="600" spans="1:42" x14ac:dyDescent="0.2">
      <c r="A600" s="4">
        <f t="shared" si="351"/>
        <v>4</v>
      </c>
      <c r="B600" s="233">
        <f t="shared" si="348"/>
        <v>0</v>
      </c>
      <c r="C600" s="213">
        <f t="shared" ref="C600:AP600" si="353">IF(C$2&gt;analysis_period,0,IF(C$2=equip1_reserve_freq*$A600,equip1_reserve_cost*system_capacity*1000*(1+inflation_rate/100)^B$2,0))</f>
        <v>0</v>
      </c>
      <c r="D600" s="213">
        <f t="shared" si="353"/>
        <v>0</v>
      </c>
      <c r="E600" s="213">
        <f t="shared" si="353"/>
        <v>0</v>
      </c>
      <c r="F600" s="213">
        <f t="shared" si="353"/>
        <v>0</v>
      </c>
      <c r="G600" s="213">
        <f t="shared" si="353"/>
        <v>0</v>
      </c>
      <c r="H600" s="213">
        <f t="shared" si="353"/>
        <v>0</v>
      </c>
      <c r="I600" s="213">
        <f t="shared" si="353"/>
        <v>0</v>
      </c>
      <c r="J600" s="213">
        <f t="shared" si="353"/>
        <v>0</v>
      </c>
      <c r="K600" s="213">
        <f t="shared" si="353"/>
        <v>0</v>
      </c>
      <c r="L600" s="213">
        <f t="shared" si="353"/>
        <v>0</v>
      </c>
      <c r="M600" s="213">
        <f t="shared" si="353"/>
        <v>0</v>
      </c>
      <c r="N600" s="213">
        <f t="shared" si="353"/>
        <v>0</v>
      </c>
      <c r="O600" s="213">
        <f t="shared" si="353"/>
        <v>0</v>
      </c>
      <c r="P600" s="213">
        <f t="shared" si="353"/>
        <v>0</v>
      </c>
      <c r="Q600" s="213">
        <f t="shared" si="353"/>
        <v>0</v>
      </c>
      <c r="R600" s="213">
        <f t="shared" si="353"/>
        <v>0</v>
      </c>
      <c r="S600" s="213">
        <f t="shared" si="353"/>
        <v>0</v>
      </c>
      <c r="T600" s="213">
        <f t="shared" si="353"/>
        <v>0</v>
      </c>
      <c r="U600" s="213">
        <f t="shared" si="353"/>
        <v>0</v>
      </c>
      <c r="V600" s="213">
        <f t="shared" si="353"/>
        <v>0</v>
      </c>
      <c r="W600" s="213">
        <f t="shared" si="353"/>
        <v>0</v>
      </c>
      <c r="X600" s="213">
        <f t="shared" si="353"/>
        <v>0</v>
      </c>
      <c r="Y600" s="213">
        <f t="shared" si="353"/>
        <v>0</v>
      </c>
      <c r="Z600" s="213">
        <f t="shared" si="353"/>
        <v>0</v>
      </c>
      <c r="AA600" s="213">
        <f t="shared" si="353"/>
        <v>0</v>
      </c>
      <c r="AB600" s="213">
        <f t="shared" si="353"/>
        <v>0</v>
      </c>
      <c r="AC600" s="213">
        <f t="shared" si="353"/>
        <v>0</v>
      </c>
      <c r="AD600" s="213">
        <f t="shared" si="353"/>
        <v>0</v>
      </c>
      <c r="AE600" s="213">
        <f t="shared" si="353"/>
        <v>0</v>
      </c>
      <c r="AF600" s="213">
        <f t="shared" si="353"/>
        <v>0</v>
      </c>
      <c r="AG600" s="213">
        <f t="shared" si="353"/>
        <v>0</v>
      </c>
      <c r="AH600" s="213">
        <f t="shared" si="353"/>
        <v>0</v>
      </c>
      <c r="AI600" s="213">
        <f t="shared" si="353"/>
        <v>0</v>
      </c>
      <c r="AJ600" s="213">
        <f t="shared" si="353"/>
        <v>0</v>
      </c>
      <c r="AK600" s="213">
        <f t="shared" si="353"/>
        <v>0</v>
      </c>
      <c r="AL600" s="213">
        <f t="shared" si="353"/>
        <v>0</v>
      </c>
      <c r="AM600" s="213">
        <f t="shared" si="353"/>
        <v>0</v>
      </c>
      <c r="AN600" s="213">
        <f t="shared" si="353"/>
        <v>0</v>
      </c>
      <c r="AO600" s="213">
        <f t="shared" si="353"/>
        <v>0</v>
      </c>
      <c r="AP600" s="213">
        <f t="shared" si="353"/>
        <v>0</v>
      </c>
    </row>
    <row r="601" spans="1:42" x14ac:dyDescent="0.2">
      <c r="A601" s="4">
        <f t="shared" si="351"/>
        <v>5</v>
      </c>
      <c r="B601" s="233">
        <f t="shared" si="348"/>
        <v>0</v>
      </c>
      <c r="C601" s="213">
        <f t="shared" ref="C601:AP601" si="354">IF(C$2&gt;analysis_period,0,IF(C$2=equip1_reserve_freq*$A601,equip1_reserve_cost*system_capacity*1000*(1+inflation_rate/100)^B$2,0))</f>
        <v>0</v>
      </c>
      <c r="D601" s="213">
        <f t="shared" si="354"/>
        <v>0</v>
      </c>
      <c r="E601" s="213">
        <f t="shared" si="354"/>
        <v>0</v>
      </c>
      <c r="F601" s="213">
        <f t="shared" si="354"/>
        <v>0</v>
      </c>
      <c r="G601" s="213">
        <f t="shared" si="354"/>
        <v>0</v>
      </c>
      <c r="H601" s="213">
        <f t="shared" si="354"/>
        <v>0</v>
      </c>
      <c r="I601" s="213">
        <f t="shared" si="354"/>
        <v>0</v>
      </c>
      <c r="J601" s="213">
        <f t="shared" si="354"/>
        <v>0</v>
      </c>
      <c r="K601" s="213">
        <f t="shared" si="354"/>
        <v>0</v>
      </c>
      <c r="L601" s="213">
        <f t="shared" si="354"/>
        <v>0</v>
      </c>
      <c r="M601" s="213">
        <f t="shared" si="354"/>
        <v>0</v>
      </c>
      <c r="N601" s="213">
        <f t="shared" si="354"/>
        <v>0</v>
      </c>
      <c r="O601" s="213">
        <f t="shared" si="354"/>
        <v>0</v>
      </c>
      <c r="P601" s="213">
        <f t="shared" si="354"/>
        <v>0</v>
      </c>
      <c r="Q601" s="213">
        <f t="shared" si="354"/>
        <v>0</v>
      </c>
      <c r="R601" s="213">
        <f t="shared" si="354"/>
        <v>0</v>
      </c>
      <c r="S601" s="213">
        <f t="shared" si="354"/>
        <v>0</v>
      </c>
      <c r="T601" s="213">
        <f t="shared" si="354"/>
        <v>0</v>
      </c>
      <c r="U601" s="213">
        <f t="shared" si="354"/>
        <v>0</v>
      </c>
      <c r="V601" s="213">
        <f t="shared" si="354"/>
        <v>0</v>
      </c>
      <c r="W601" s="213">
        <f t="shared" si="354"/>
        <v>0</v>
      </c>
      <c r="X601" s="213">
        <f t="shared" si="354"/>
        <v>0</v>
      </c>
      <c r="Y601" s="213">
        <f t="shared" si="354"/>
        <v>0</v>
      </c>
      <c r="Z601" s="213">
        <f t="shared" si="354"/>
        <v>0</v>
      </c>
      <c r="AA601" s="213">
        <f t="shared" si="354"/>
        <v>0</v>
      </c>
      <c r="AB601" s="213">
        <f t="shared" si="354"/>
        <v>0</v>
      </c>
      <c r="AC601" s="213">
        <f t="shared" si="354"/>
        <v>0</v>
      </c>
      <c r="AD601" s="213">
        <f t="shared" si="354"/>
        <v>0</v>
      </c>
      <c r="AE601" s="213">
        <f t="shared" si="354"/>
        <v>0</v>
      </c>
      <c r="AF601" s="213">
        <f t="shared" si="354"/>
        <v>0</v>
      </c>
      <c r="AG601" s="213">
        <f t="shared" si="354"/>
        <v>0</v>
      </c>
      <c r="AH601" s="213">
        <f t="shared" si="354"/>
        <v>0</v>
      </c>
      <c r="AI601" s="213">
        <f t="shared" si="354"/>
        <v>0</v>
      </c>
      <c r="AJ601" s="213">
        <f t="shared" si="354"/>
        <v>0</v>
      </c>
      <c r="AK601" s="213">
        <f t="shared" si="354"/>
        <v>0</v>
      </c>
      <c r="AL601" s="213">
        <f t="shared" si="354"/>
        <v>0</v>
      </c>
      <c r="AM601" s="213">
        <f t="shared" si="354"/>
        <v>0</v>
      </c>
      <c r="AN601" s="213">
        <f t="shared" si="354"/>
        <v>0</v>
      </c>
      <c r="AO601" s="213">
        <f t="shared" si="354"/>
        <v>0</v>
      </c>
      <c r="AP601" s="213">
        <f t="shared" si="354"/>
        <v>0</v>
      </c>
    </row>
    <row r="602" spans="1:42" x14ac:dyDescent="0.2">
      <c r="A602" s="4">
        <f t="shared" si="351"/>
        <v>6</v>
      </c>
      <c r="B602" s="233">
        <f t="shared" si="348"/>
        <v>0</v>
      </c>
      <c r="C602" s="213">
        <f t="shared" ref="C602:AP602" si="355">IF(C$2&gt;analysis_period,0,IF(C$2=equip1_reserve_freq*$A602,equip1_reserve_cost*system_capacity*1000*(1+inflation_rate/100)^B$2,0))</f>
        <v>0</v>
      </c>
      <c r="D602" s="213">
        <f t="shared" si="355"/>
        <v>0</v>
      </c>
      <c r="E602" s="213">
        <f t="shared" si="355"/>
        <v>0</v>
      </c>
      <c r="F602" s="213">
        <f t="shared" si="355"/>
        <v>0</v>
      </c>
      <c r="G602" s="213">
        <f t="shared" si="355"/>
        <v>0</v>
      </c>
      <c r="H602" s="213">
        <f t="shared" si="355"/>
        <v>0</v>
      </c>
      <c r="I602" s="213">
        <f t="shared" si="355"/>
        <v>0</v>
      </c>
      <c r="J602" s="213">
        <f t="shared" si="355"/>
        <v>0</v>
      </c>
      <c r="K602" s="213">
        <f t="shared" si="355"/>
        <v>0</v>
      </c>
      <c r="L602" s="213">
        <f t="shared" si="355"/>
        <v>0</v>
      </c>
      <c r="M602" s="213">
        <f t="shared" si="355"/>
        <v>0</v>
      </c>
      <c r="N602" s="213">
        <f t="shared" si="355"/>
        <v>0</v>
      </c>
      <c r="O602" s="213">
        <f t="shared" si="355"/>
        <v>0</v>
      </c>
      <c r="P602" s="213">
        <f t="shared" si="355"/>
        <v>0</v>
      </c>
      <c r="Q602" s="213">
        <f t="shared" si="355"/>
        <v>0</v>
      </c>
      <c r="R602" s="213">
        <f t="shared" si="355"/>
        <v>0</v>
      </c>
      <c r="S602" s="213">
        <f t="shared" si="355"/>
        <v>0</v>
      </c>
      <c r="T602" s="213">
        <f t="shared" si="355"/>
        <v>0</v>
      </c>
      <c r="U602" s="213">
        <f t="shared" si="355"/>
        <v>0</v>
      </c>
      <c r="V602" s="213">
        <f t="shared" si="355"/>
        <v>0</v>
      </c>
      <c r="W602" s="213">
        <f t="shared" si="355"/>
        <v>0</v>
      </c>
      <c r="X602" s="213">
        <f t="shared" si="355"/>
        <v>0</v>
      </c>
      <c r="Y602" s="213">
        <f t="shared" si="355"/>
        <v>0</v>
      </c>
      <c r="Z602" s="213">
        <f t="shared" si="355"/>
        <v>0</v>
      </c>
      <c r="AA602" s="213">
        <f t="shared" si="355"/>
        <v>0</v>
      </c>
      <c r="AB602" s="213">
        <f t="shared" si="355"/>
        <v>0</v>
      </c>
      <c r="AC602" s="213">
        <f t="shared" si="355"/>
        <v>0</v>
      </c>
      <c r="AD602" s="213">
        <f t="shared" si="355"/>
        <v>0</v>
      </c>
      <c r="AE602" s="213">
        <f t="shared" si="355"/>
        <v>0</v>
      </c>
      <c r="AF602" s="213">
        <f t="shared" si="355"/>
        <v>0</v>
      </c>
      <c r="AG602" s="213">
        <f t="shared" si="355"/>
        <v>0</v>
      </c>
      <c r="AH602" s="213">
        <f t="shared" si="355"/>
        <v>0</v>
      </c>
      <c r="AI602" s="213">
        <f t="shared" si="355"/>
        <v>0</v>
      </c>
      <c r="AJ602" s="213">
        <f t="shared" si="355"/>
        <v>0</v>
      </c>
      <c r="AK602" s="213">
        <f t="shared" si="355"/>
        <v>0</v>
      </c>
      <c r="AL602" s="213">
        <f t="shared" si="355"/>
        <v>0</v>
      </c>
      <c r="AM602" s="213">
        <f t="shared" si="355"/>
        <v>0</v>
      </c>
      <c r="AN602" s="213">
        <f t="shared" si="355"/>
        <v>0</v>
      </c>
      <c r="AO602" s="213">
        <f t="shared" si="355"/>
        <v>0</v>
      </c>
      <c r="AP602" s="213">
        <f t="shared" si="355"/>
        <v>0</v>
      </c>
    </row>
    <row r="603" spans="1:42" x14ac:dyDescent="0.2">
      <c r="A603" s="4">
        <f t="shared" si="351"/>
        <v>7</v>
      </c>
      <c r="B603" s="233">
        <f t="shared" si="348"/>
        <v>0</v>
      </c>
      <c r="C603" s="213">
        <f t="shared" ref="C603:AP603" si="356">IF(C$2&gt;analysis_period,0,IF(C$2=equip1_reserve_freq*$A603,equip1_reserve_cost*system_capacity*1000*(1+inflation_rate/100)^B$2,0))</f>
        <v>0</v>
      </c>
      <c r="D603" s="213">
        <f t="shared" si="356"/>
        <v>0</v>
      </c>
      <c r="E603" s="213">
        <f t="shared" si="356"/>
        <v>0</v>
      </c>
      <c r="F603" s="213">
        <f t="shared" si="356"/>
        <v>0</v>
      </c>
      <c r="G603" s="213">
        <f t="shared" si="356"/>
        <v>0</v>
      </c>
      <c r="H603" s="213">
        <f t="shared" si="356"/>
        <v>0</v>
      </c>
      <c r="I603" s="213">
        <f t="shared" si="356"/>
        <v>0</v>
      </c>
      <c r="J603" s="213">
        <f t="shared" si="356"/>
        <v>0</v>
      </c>
      <c r="K603" s="213">
        <f t="shared" si="356"/>
        <v>0</v>
      </c>
      <c r="L603" s="213">
        <f t="shared" si="356"/>
        <v>0</v>
      </c>
      <c r="M603" s="213">
        <f t="shared" si="356"/>
        <v>0</v>
      </c>
      <c r="N603" s="213">
        <f t="shared" si="356"/>
        <v>0</v>
      </c>
      <c r="O603" s="213">
        <f t="shared" si="356"/>
        <v>0</v>
      </c>
      <c r="P603" s="213">
        <f t="shared" si="356"/>
        <v>0</v>
      </c>
      <c r="Q603" s="213">
        <f t="shared" si="356"/>
        <v>0</v>
      </c>
      <c r="R603" s="213">
        <f t="shared" si="356"/>
        <v>0</v>
      </c>
      <c r="S603" s="213">
        <f t="shared" si="356"/>
        <v>0</v>
      </c>
      <c r="T603" s="213">
        <f t="shared" si="356"/>
        <v>0</v>
      </c>
      <c r="U603" s="213">
        <f t="shared" si="356"/>
        <v>0</v>
      </c>
      <c r="V603" s="213">
        <f t="shared" si="356"/>
        <v>0</v>
      </c>
      <c r="W603" s="213">
        <f t="shared" si="356"/>
        <v>0</v>
      </c>
      <c r="X603" s="213">
        <f t="shared" si="356"/>
        <v>0</v>
      </c>
      <c r="Y603" s="213">
        <f t="shared" si="356"/>
        <v>0</v>
      </c>
      <c r="Z603" s="213">
        <f t="shared" si="356"/>
        <v>0</v>
      </c>
      <c r="AA603" s="213">
        <f t="shared" si="356"/>
        <v>0</v>
      </c>
      <c r="AB603" s="213">
        <f t="shared" si="356"/>
        <v>0</v>
      </c>
      <c r="AC603" s="213">
        <f t="shared" si="356"/>
        <v>0</v>
      </c>
      <c r="AD603" s="213">
        <f t="shared" si="356"/>
        <v>0</v>
      </c>
      <c r="AE603" s="213">
        <f t="shared" si="356"/>
        <v>0</v>
      </c>
      <c r="AF603" s="213">
        <f t="shared" si="356"/>
        <v>0</v>
      </c>
      <c r="AG603" s="213">
        <f t="shared" si="356"/>
        <v>0</v>
      </c>
      <c r="AH603" s="213">
        <f t="shared" si="356"/>
        <v>0</v>
      </c>
      <c r="AI603" s="213">
        <f t="shared" si="356"/>
        <v>0</v>
      </c>
      <c r="AJ603" s="213">
        <f t="shared" si="356"/>
        <v>0</v>
      </c>
      <c r="AK603" s="213">
        <f t="shared" si="356"/>
        <v>0</v>
      </c>
      <c r="AL603" s="213">
        <f t="shared" si="356"/>
        <v>0</v>
      </c>
      <c r="AM603" s="213">
        <f t="shared" si="356"/>
        <v>0</v>
      </c>
      <c r="AN603" s="213">
        <f t="shared" si="356"/>
        <v>0</v>
      </c>
      <c r="AO603" s="213">
        <f t="shared" si="356"/>
        <v>0</v>
      </c>
      <c r="AP603" s="213">
        <f t="shared" si="356"/>
        <v>0</v>
      </c>
    </row>
    <row r="604" spans="1:42" x14ac:dyDescent="0.2">
      <c r="A604" s="4">
        <f t="shared" si="351"/>
        <v>8</v>
      </c>
      <c r="B604" s="233">
        <f t="shared" si="348"/>
        <v>0</v>
      </c>
      <c r="C604" s="213">
        <f t="shared" ref="C604:AP604" si="357">IF(C$2&gt;analysis_period,0,IF(C$2=equip1_reserve_freq*$A604,equip1_reserve_cost*system_capacity*1000*(1+inflation_rate/100)^B$2,0))</f>
        <v>0</v>
      </c>
      <c r="D604" s="213">
        <f t="shared" si="357"/>
        <v>0</v>
      </c>
      <c r="E604" s="213">
        <f t="shared" si="357"/>
        <v>0</v>
      </c>
      <c r="F604" s="213">
        <f t="shared" si="357"/>
        <v>0</v>
      </c>
      <c r="G604" s="213">
        <f t="shared" si="357"/>
        <v>0</v>
      </c>
      <c r="H604" s="213">
        <f t="shared" si="357"/>
        <v>0</v>
      </c>
      <c r="I604" s="213">
        <f t="shared" si="357"/>
        <v>0</v>
      </c>
      <c r="J604" s="213">
        <f t="shared" si="357"/>
        <v>0</v>
      </c>
      <c r="K604" s="213">
        <f t="shared" si="357"/>
        <v>0</v>
      </c>
      <c r="L604" s="213">
        <f t="shared" si="357"/>
        <v>0</v>
      </c>
      <c r="M604" s="213">
        <f t="shared" si="357"/>
        <v>0</v>
      </c>
      <c r="N604" s="213">
        <f t="shared" si="357"/>
        <v>0</v>
      </c>
      <c r="O604" s="213">
        <f t="shared" si="357"/>
        <v>0</v>
      </c>
      <c r="P604" s="213">
        <f t="shared" si="357"/>
        <v>0</v>
      </c>
      <c r="Q604" s="213">
        <f t="shared" si="357"/>
        <v>0</v>
      </c>
      <c r="R604" s="213">
        <f t="shared" si="357"/>
        <v>0</v>
      </c>
      <c r="S604" s="213">
        <f t="shared" si="357"/>
        <v>0</v>
      </c>
      <c r="T604" s="213">
        <f t="shared" si="357"/>
        <v>0</v>
      </c>
      <c r="U604" s="213">
        <f t="shared" si="357"/>
        <v>0</v>
      </c>
      <c r="V604" s="213">
        <f t="shared" si="357"/>
        <v>0</v>
      </c>
      <c r="W604" s="213">
        <f t="shared" si="357"/>
        <v>0</v>
      </c>
      <c r="X604" s="213">
        <f t="shared" si="357"/>
        <v>0</v>
      </c>
      <c r="Y604" s="213">
        <f t="shared" si="357"/>
        <v>0</v>
      </c>
      <c r="Z604" s="213">
        <f t="shared" si="357"/>
        <v>0</v>
      </c>
      <c r="AA604" s="213">
        <f t="shared" si="357"/>
        <v>0</v>
      </c>
      <c r="AB604" s="213">
        <f t="shared" si="357"/>
        <v>0</v>
      </c>
      <c r="AC604" s="213">
        <f t="shared" si="357"/>
        <v>0</v>
      </c>
      <c r="AD604" s="213">
        <f t="shared" si="357"/>
        <v>0</v>
      </c>
      <c r="AE604" s="213">
        <f t="shared" si="357"/>
        <v>0</v>
      </c>
      <c r="AF604" s="213">
        <f t="shared" si="357"/>
        <v>0</v>
      </c>
      <c r="AG604" s="213">
        <f t="shared" si="357"/>
        <v>0</v>
      </c>
      <c r="AH604" s="213">
        <f t="shared" si="357"/>
        <v>0</v>
      </c>
      <c r="AI604" s="213">
        <f t="shared" si="357"/>
        <v>0</v>
      </c>
      <c r="AJ604" s="213">
        <f t="shared" si="357"/>
        <v>0</v>
      </c>
      <c r="AK604" s="213">
        <f t="shared" si="357"/>
        <v>0</v>
      </c>
      <c r="AL604" s="213">
        <f t="shared" si="357"/>
        <v>0</v>
      </c>
      <c r="AM604" s="213">
        <f t="shared" si="357"/>
        <v>0</v>
      </c>
      <c r="AN604" s="213">
        <f t="shared" si="357"/>
        <v>0</v>
      </c>
      <c r="AO604" s="213">
        <f t="shared" si="357"/>
        <v>0</v>
      </c>
      <c r="AP604" s="213">
        <f t="shared" si="357"/>
        <v>0</v>
      </c>
    </row>
    <row r="605" spans="1:42" x14ac:dyDescent="0.2">
      <c r="A605" s="4">
        <f>A604+1</f>
        <v>9</v>
      </c>
      <c r="B605" s="233">
        <f t="shared" si="348"/>
        <v>0</v>
      </c>
      <c r="C605" s="213">
        <f t="shared" ref="C605:AP605" si="358">IF(C$2&gt;analysis_period,0,IF(C$2=equip1_reserve_freq*$A605,equip1_reserve_cost*system_capacity*1000*(1+inflation_rate/100)^B$2,0))</f>
        <v>0</v>
      </c>
      <c r="D605" s="213">
        <f t="shared" si="358"/>
        <v>0</v>
      </c>
      <c r="E605" s="213">
        <f t="shared" si="358"/>
        <v>0</v>
      </c>
      <c r="F605" s="213">
        <f t="shared" si="358"/>
        <v>0</v>
      </c>
      <c r="G605" s="213">
        <f t="shared" si="358"/>
        <v>0</v>
      </c>
      <c r="H605" s="213">
        <f t="shared" si="358"/>
        <v>0</v>
      </c>
      <c r="I605" s="213">
        <f t="shared" si="358"/>
        <v>0</v>
      </c>
      <c r="J605" s="213">
        <f t="shared" si="358"/>
        <v>0</v>
      </c>
      <c r="K605" s="213">
        <f t="shared" si="358"/>
        <v>0</v>
      </c>
      <c r="L605" s="213">
        <f t="shared" si="358"/>
        <v>0</v>
      </c>
      <c r="M605" s="213">
        <f t="shared" si="358"/>
        <v>0</v>
      </c>
      <c r="N605" s="213">
        <f t="shared" si="358"/>
        <v>0</v>
      </c>
      <c r="O605" s="213">
        <f t="shared" si="358"/>
        <v>0</v>
      </c>
      <c r="P605" s="213">
        <f t="shared" si="358"/>
        <v>0</v>
      </c>
      <c r="Q605" s="213">
        <f t="shared" si="358"/>
        <v>0</v>
      </c>
      <c r="R605" s="213">
        <f t="shared" si="358"/>
        <v>0</v>
      </c>
      <c r="S605" s="213">
        <f t="shared" si="358"/>
        <v>0</v>
      </c>
      <c r="T605" s="213">
        <f t="shared" si="358"/>
        <v>0</v>
      </c>
      <c r="U605" s="213">
        <f t="shared" si="358"/>
        <v>0</v>
      </c>
      <c r="V605" s="213">
        <f t="shared" si="358"/>
        <v>0</v>
      </c>
      <c r="W605" s="213">
        <f t="shared" si="358"/>
        <v>0</v>
      </c>
      <c r="X605" s="213">
        <f t="shared" si="358"/>
        <v>0</v>
      </c>
      <c r="Y605" s="213">
        <f t="shared" si="358"/>
        <v>0</v>
      </c>
      <c r="Z605" s="213">
        <f t="shared" si="358"/>
        <v>0</v>
      </c>
      <c r="AA605" s="213">
        <f t="shared" si="358"/>
        <v>0</v>
      </c>
      <c r="AB605" s="213">
        <f t="shared" si="358"/>
        <v>0</v>
      </c>
      <c r="AC605" s="213">
        <f t="shared" si="358"/>
        <v>0</v>
      </c>
      <c r="AD605" s="213">
        <f t="shared" si="358"/>
        <v>0</v>
      </c>
      <c r="AE605" s="213">
        <f t="shared" si="358"/>
        <v>0</v>
      </c>
      <c r="AF605" s="213">
        <f t="shared" si="358"/>
        <v>0</v>
      </c>
      <c r="AG605" s="213">
        <f t="shared" si="358"/>
        <v>0</v>
      </c>
      <c r="AH605" s="213">
        <f t="shared" si="358"/>
        <v>0</v>
      </c>
      <c r="AI605" s="213">
        <f t="shared" si="358"/>
        <v>0</v>
      </c>
      <c r="AJ605" s="213">
        <f t="shared" si="358"/>
        <v>0</v>
      </c>
      <c r="AK605" s="213">
        <f t="shared" si="358"/>
        <v>0</v>
      </c>
      <c r="AL605" s="213">
        <f t="shared" si="358"/>
        <v>0</v>
      </c>
      <c r="AM605" s="213">
        <f t="shared" si="358"/>
        <v>0</v>
      </c>
      <c r="AN605" s="213">
        <f t="shared" si="358"/>
        <v>0</v>
      </c>
      <c r="AO605" s="213">
        <f t="shared" si="358"/>
        <v>0</v>
      </c>
      <c r="AP605" s="213">
        <f t="shared" si="358"/>
        <v>0</v>
      </c>
    </row>
    <row r="606" spans="1:42" x14ac:dyDescent="0.2">
      <c r="A606" s="4">
        <f t="shared" si="351"/>
        <v>10</v>
      </c>
      <c r="B606" s="233">
        <f t="shared" si="348"/>
        <v>0</v>
      </c>
      <c r="C606" s="213">
        <f t="shared" ref="C606:AP606" si="359">IF(C$2&gt;analysis_period,0,IF(C$2=equip1_reserve_freq*$A606,equip1_reserve_cost*system_capacity*1000*(1+inflation_rate/100)^B$2,0))</f>
        <v>0</v>
      </c>
      <c r="D606" s="213">
        <f t="shared" si="359"/>
        <v>0</v>
      </c>
      <c r="E606" s="213">
        <f t="shared" si="359"/>
        <v>0</v>
      </c>
      <c r="F606" s="213">
        <f t="shared" si="359"/>
        <v>0</v>
      </c>
      <c r="G606" s="213">
        <f t="shared" si="359"/>
        <v>0</v>
      </c>
      <c r="H606" s="213">
        <f t="shared" si="359"/>
        <v>0</v>
      </c>
      <c r="I606" s="213">
        <f t="shared" si="359"/>
        <v>0</v>
      </c>
      <c r="J606" s="213">
        <f t="shared" si="359"/>
        <v>0</v>
      </c>
      <c r="K606" s="213">
        <f t="shared" si="359"/>
        <v>0</v>
      </c>
      <c r="L606" s="213">
        <f t="shared" si="359"/>
        <v>0</v>
      </c>
      <c r="M606" s="213">
        <f t="shared" si="359"/>
        <v>0</v>
      </c>
      <c r="N606" s="213">
        <f t="shared" si="359"/>
        <v>0</v>
      </c>
      <c r="O606" s="213">
        <f t="shared" si="359"/>
        <v>0</v>
      </c>
      <c r="P606" s="213">
        <f t="shared" si="359"/>
        <v>0</v>
      </c>
      <c r="Q606" s="213">
        <f t="shared" si="359"/>
        <v>0</v>
      </c>
      <c r="R606" s="213">
        <f t="shared" si="359"/>
        <v>0</v>
      </c>
      <c r="S606" s="213">
        <f t="shared" si="359"/>
        <v>0</v>
      </c>
      <c r="T606" s="213">
        <f t="shared" si="359"/>
        <v>0</v>
      </c>
      <c r="U606" s="213">
        <f t="shared" si="359"/>
        <v>0</v>
      </c>
      <c r="V606" s="213">
        <f t="shared" si="359"/>
        <v>0</v>
      </c>
      <c r="W606" s="213">
        <f t="shared" si="359"/>
        <v>0</v>
      </c>
      <c r="X606" s="213">
        <f t="shared" si="359"/>
        <v>0</v>
      </c>
      <c r="Y606" s="213">
        <f t="shared" si="359"/>
        <v>0</v>
      </c>
      <c r="Z606" s="213">
        <f t="shared" si="359"/>
        <v>0</v>
      </c>
      <c r="AA606" s="213">
        <f t="shared" si="359"/>
        <v>0</v>
      </c>
      <c r="AB606" s="213">
        <f t="shared" si="359"/>
        <v>0</v>
      </c>
      <c r="AC606" s="213">
        <f t="shared" si="359"/>
        <v>0</v>
      </c>
      <c r="AD606" s="213">
        <f t="shared" si="359"/>
        <v>0</v>
      </c>
      <c r="AE606" s="213">
        <f t="shared" si="359"/>
        <v>0</v>
      </c>
      <c r="AF606" s="213">
        <f t="shared" si="359"/>
        <v>0</v>
      </c>
      <c r="AG606" s="213">
        <f t="shared" si="359"/>
        <v>0</v>
      </c>
      <c r="AH606" s="213">
        <f t="shared" si="359"/>
        <v>0</v>
      </c>
      <c r="AI606" s="213">
        <f t="shared" si="359"/>
        <v>0</v>
      </c>
      <c r="AJ606" s="213">
        <f t="shared" si="359"/>
        <v>0</v>
      </c>
      <c r="AK606" s="213">
        <f t="shared" si="359"/>
        <v>0</v>
      </c>
      <c r="AL606" s="213">
        <f t="shared" si="359"/>
        <v>0</v>
      </c>
      <c r="AM606" s="213">
        <f t="shared" si="359"/>
        <v>0</v>
      </c>
      <c r="AN606" s="213">
        <f t="shared" si="359"/>
        <v>0</v>
      </c>
      <c r="AO606" s="213">
        <f t="shared" si="359"/>
        <v>0</v>
      </c>
      <c r="AP606" s="213">
        <f t="shared" si="359"/>
        <v>0</v>
      </c>
    </row>
    <row r="607" spans="1:42" x14ac:dyDescent="0.2">
      <c r="A607" s="37" t="s">
        <v>13</v>
      </c>
      <c r="B607" s="28"/>
      <c r="C607" s="217">
        <f>SUM(C597:C606)</f>
        <v>0</v>
      </c>
      <c r="D607" s="217">
        <f t="shared" ref="D607:AD607" si="360">SUM(D597:D606)</f>
        <v>0</v>
      </c>
      <c r="E607" s="217">
        <f t="shared" si="360"/>
        <v>0</v>
      </c>
      <c r="F607" s="217">
        <f t="shared" si="360"/>
        <v>0</v>
      </c>
      <c r="G607" s="217">
        <f t="shared" si="360"/>
        <v>0</v>
      </c>
      <c r="H607" s="217">
        <f t="shared" si="360"/>
        <v>0</v>
      </c>
      <c r="I607" s="217">
        <f t="shared" si="360"/>
        <v>0</v>
      </c>
      <c r="J607" s="217">
        <f t="shared" si="360"/>
        <v>0</v>
      </c>
      <c r="K607" s="217">
        <f t="shared" si="360"/>
        <v>0</v>
      </c>
      <c r="L607" s="217">
        <f t="shared" si="360"/>
        <v>0</v>
      </c>
      <c r="M607" s="217">
        <f t="shared" si="360"/>
        <v>0</v>
      </c>
      <c r="N607" s="217">
        <f t="shared" si="360"/>
        <v>0</v>
      </c>
      <c r="O607" s="217">
        <f t="shared" si="360"/>
        <v>0</v>
      </c>
      <c r="P607" s="217">
        <f t="shared" si="360"/>
        <v>0</v>
      </c>
      <c r="Q607" s="217">
        <f t="shared" si="360"/>
        <v>0</v>
      </c>
      <c r="R607" s="217">
        <f t="shared" si="360"/>
        <v>0</v>
      </c>
      <c r="S607" s="217">
        <f t="shared" si="360"/>
        <v>0</v>
      </c>
      <c r="T607" s="217">
        <f t="shared" si="360"/>
        <v>0</v>
      </c>
      <c r="U607" s="217">
        <f t="shared" si="360"/>
        <v>0</v>
      </c>
      <c r="V607" s="217">
        <f t="shared" si="360"/>
        <v>0</v>
      </c>
      <c r="W607" s="217">
        <f t="shared" si="360"/>
        <v>0</v>
      </c>
      <c r="X607" s="217">
        <f t="shared" si="360"/>
        <v>0</v>
      </c>
      <c r="Y607" s="217">
        <f t="shared" si="360"/>
        <v>0</v>
      </c>
      <c r="Z607" s="217">
        <f t="shared" si="360"/>
        <v>0</v>
      </c>
      <c r="AA607" s="217">
        <f t="shared" si="360"/>
        <v>0</v>
      </c>
      <c r="AB607" s="217">
        <f t="shared" si="360"/>
        <v>0</v>
      </c>
      <c r="AC607" s="217">
        <f t="shared" si="360"/>
        <v>0</v>
      </c>
      <c r="AD607" s="217">
        <f t="shared" si="360"/>
        <v>0</v>
      </c>
      <c r="AE607" s="217">
        <f t="shared" ref="AE607" si="361">SUM(AE597:AE606)</f>
        <v>0</v>
      </c>
      <c r="AF607" s="217">
        <f t="shared" ref="AF607:AP607" si="362">SUM(AF597:AF606)</f>
        <v>0</v>
      </c>
      <c r="AG607" s="217">
        <f t="shared" si="362"/>
        <v>0</v>
      </c>
      <c r="AH607" s="217">
        <f t="shared" si="362"/>
        <v>0</v>
      </c>
      <c r="AI607" s="217">
        <f t="shared" si="362"/>
        <v>0</v>
      </c>
      <c r="AJ607" s="217">
        <f t="shared" si="362"/>
        <v>0</v>
      </c>
      <c r="AK607" s="217">
        <f t="shared" si="362"/>
        <v>0</v>
      </c>
      <c r="AL607" s="217">
        <f t="shared" si="362"/>
        <v>0</v>
      </c>
      <c r="AM607" s="217">
        <f t="shared" si="362"/>
        <v>0</v>
      </c>
      <c r="AN607" s="217">
        <f t="shared" si="362"/>
        <v>0</v>
      </c>
      <c r="AO607" s="217">
        <f t="shared" si="362"/>
        <v>0</v>
      </c>
      <c r="AP607" s="217">
        <f t="shared" si="362"/>
        <v>0</v>
      </c>
    </row>
    <row r="608" spans="1:42" x14ac:dyDescent="0.2">
      <c r="A608" s="4" t="s">
        <v>319</v>
      </c>
      <c r="B608" s="20"/>
      <c r="C608" s="20"/>
      <c r="D608" s="20"/>
      <c r="E608" s="20"/>
      <c r="F608" s="20"/>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4">
        <v>1</v>
      </c>
      <c r="B609" s="233">
        <f t="shared" ref="B609:B618" si="363">SUM(C609:AP609)</f>
        <v>0</v>
      </c>
      <c r="C609" s="217">
        <f t="shared" ref="C609:AP609" si="364">IF(C$2&lt;=equip1_reserve_freq*$A$597,$B$597/(equip1_reserve_freq),0)</f>
        <v>0</v>
      </c>
      <c r="D609" s="217">
        <f t="shared" si="364"/>
        <v>0</v>
      </c>
      <c r="E609" s="217">
        <f t="shared" si="364"/>
        <v>0</v>
      </c>
      <c r="F609" s="217">
        <f t="shared" si="364"/>
        <v>0</v>
      </c>
      <c r="G609" s="217">
        <f t="shared" si="364"/>
        <v>0</v>
      </c>
      <c r="H609" s="217">
        <f t="shared" si="364"/>
        <v>0</v>
      </c>
      <c r="I609" s="217">
        <f t="shared" si="364"/>
        <v>0</v>
      </c>
      <c r="J609" s="217">
        <f t="shared" si="364"/>
        <v>0</v>
      </c>
      <c r="K609" s="217">
        <f t="shared" si="364"/>
        <v>0</v>
      </c>
      <c r="L609" s="217">
        <f t="shared" si="364"/>
        <v>0</v>
      </c>
      <c r="M609" s="217">
        <f t="shared" si="364"/>
        <v>0</v>
      </c>
      <c r="N609" s="217">
        <f t="shared" si="364"/>
        <v>0</v>
      </c>
      <c r="O609" s="217">
        <f t="shared" si="364"/>
        <v>0</v>
      </c>
      <c r="P609" s="217">
        <f t="shared" si="364"/>
        <v>0</v>
      </c>
      <c r="Q609" s="217">
        <f t="shared" si="364"/>
        <v>0</v>
      </c>
      <c r="R609" s="217">
        <f t="shared" si="364"/>
        <v>0</v>
      </c>
      <c r="S609" s="217">
        <f t="shared" si="364"/>
        <v>0</v>
      </c>
      <c r="T609" s="217">
        <f t="shared" si="364"/>
        <v>0</v>
      </c>
      <c r="U609" s="217">
        <f t="shared" si="364"/>
        <v>0</v>
      </c>
      <c r="V609" s="217">
        <f t="shared" si="364"/>
        <v>0</v>
      </c>
      <c r="W609" s="217">
        <f t="shared" si="364"/>
        <v>0</v>
      </c>
      <c r="X609" s="217">
        <f t="shared" si="364"/>
        <v>0</v>
      </c>
      <c r="Y609" s="217">
        <f t="shared" si="364"/>
        <v>0</v>
      </c>
      <c r="Z609" s="217">
        <f t="shared" si="364"/>
        <v>0</v>
      </c>
      <c r="AA609" s="217">
        <f t="shared" si="364"/>
        <v>0</v>
      </c>
      <c r="AB609" s="217">
        <f t="shared" si="364"/>
        <v>0</v>
      </c>
      <c r="AC609" s="217">
        <f t="shared" si="364"/>
        <v>0</v>
      </c>
      <c r="AD609" s="217">
        <f t="shared" si="364"/>
        <v>0</v>
      </c>
      <c r="AE609" s="217">
        <f t="shared" si="364"/>
        <v>0</v>
      </c>
      <c r="AF609" s="217">
        <f t="shared" si="364"/>
        <v>0</v>
      </c>
      <c r="AG609" s="217">
        <f t="shared" si="364"/>
        <v>0</v>
      </c>
      <c r="AH609" s="217">
        <f t="shared" si="364"/>
        <v>0</v>
      </c>
      <c r="AI609" s="217">
        <f t="shared" si="364"/>
        <v>0</v>
      </c>
      <c r="AJ609" s="217">
        <f t="shared" si="364"/>
        <v>0</v>
      </c>
      <c r="AK609" s="217">
        <f t="shared" si="364"/>
        <v>0</v>
      </c>
      <c r="AL609" s="217">
        <f t="shared" si="364"/>
        <v>0</v>
      </c>
      <c r="AM609" s="217">
        <f t="shared" si="364"/>
        <v>0</v>
      </c>
      <c r="AN609" s="217">
        <f t="shared" si="364"/>
        <v>0</v>
      </c>
      <c r="AO609" s="217">
        <f t="shared" si="364"/>
        <v>0</v>
      </c>
      <c r="AP609" s="217">
        <f t="shared" si="364"/>
        <v>0</v>
      </c>
    </row>
    <row r="610" spans="1:42" x14ac:dyDescent="0.2">
      <c r="A610" s="4">
        <f>A609+1</f>
        <v>2</v>
      </c>
      <c r="B610" s="233">
        <f t="shared" si="363"/>
        <v>0</v>
      </c>
      <c r="C610" s="235">
        <f t="shared" ref="C610:AP610" si="365">IF(AND(C$2&gt;equip1_reserve_freq*$A597,C$2&lt;=equip1_reserve_freq*$A598),$B598/(equip1_reserve_freq),0)</f>
        <v>0</v>
      </c>
      <c r="D610" s="213">
        <f t="shared" si="365"/>
        <v>0</v>
      </c>
      <c r="E610" s="213">
        <f t="shared" si="365"/>
        <v>0</v>
      </c>
      <c r="F610" s="213">
        <f t="shared" si="365"/>
        <v>0</v>
      </c>
      <c r="G610" s="213">
        <f t="shared" si="365"/>
        <v>0</v>
      </c>
      <c r="H610" s="213">
        <f t="shared" si="365"/>
        <v>0</v>
      </c>
      <c r="I610" s="213">
        <f t="shared" si="365"/>
        <v>0</v>
      </c>
      <c r="J610" s="213">
        <f t="shared" si="365"/>
        <v>0</v>
      </c>
      <c r="K610" s="213">
        <f t="shared" si="365"/>
        <v>0</v>
      </c>
      <c r="L610" s="213">
        <f t="shared" si="365"/>
        <v>0</v>
      </c>
      <c r="M610" s="213">
        <f t="shared" si="365"/>
        <v>0</v>
      </c>
      <c r="N610" s="213">
        <f t="shared" si="365"/>
        <v>0</v>
      </c>
      <c r="O610" s="213">
        <f t="shared" si="365"/>
        <v>0</v>
      </c>
      <c r="P610" s="213">
        <f t="shared" si="365"/>
        <v>0</v>
      </c>
      <c r="Q610" s="213">
        <f t="shared" si="365"/>
        <v>0</v>
      </c>
      <c r="R610" s="213">
        <f t="shared" si="365"/>
        <v>0</v>
      </c>
      <c r="S610" s="213">
        <f t="shared" si="365"/>
        <v>0</v>
      </c>
      <c r="T610" s="213">
        <f t="shared" si="365"/>
        <v>0</v>
      </c>
      <c r="U610" s="213">
        <f t="shared" si="365"/>
        <v>0</v>
      </c>
      <c r="V610" s="213">
        <f t="shared" si="365"/>
        <v>0</v>
      </c>
      <c r="W610" s="213">
        <f t="shared" si="365"/>
        <v>0</v>
      </c>
      <c r="X610" s="213">
        <f t="shared" si="365"/>
        <v>0</v>
      </c>
      <c r="Y610" s="213">
        <f t="shared" si="365"/>
        <v>0</v>
      </c>
      <c r="Z610" s="213">
        <f t="shared" si="365"/>
        <v>0</v>
      </c>
      <c r="AA610" s="213">
        <f t="shared" si="365"/>
        <v>0</v>
      </c>
      <c r="AB610" s="213">
        <f t="shared" si="365"/>
        <v>0</v>
      </c>
      <c r="AC610" s="213">
        <f t="shared" si="365"/>
        <v>0</v>
      </c>
      <c r="AD610" s="213">
        <f t="shared" si="365"/>
        <v>0</v>
      </c>
      <c r="AE610" s="213">
        <f t="shared" si="365"/>
        <v>0</v>
      </c>
      <c r="AF610" s="213">
        <f t="shared" si="365"/>
        <v>0</v>
      </c>
      <c r="AG610" s="213">
        <f t="shared" si="365"/>
        <v>0</v>
      </c>
      <c r="AH610" s="213">
        <f t="shared" si="365"/>
        <v>0</v>
      </c>
      <c r="AI610" s="213">
        <f t="shared" si="365"/>
        <v>0</v>
      </c>
      <c r="AJ610" s="213">
        <f t="shared" si="365"/>
        <v>0</v>
      </c>
      <c r="AK610" s="213">
        <f t="shared" si="365"/>
        <v>0</v>
      </c>
      <c r="AL610" s="213">
        <f t="shared" si="365"/>
        <v>0</v>
      </c>
      <c r="AM610" s="213">
        <f t="shared" si="365"/>
        <v>0</v>
      </c>
      <c r="AN610" s="213">
        <f t="shared" si="365"/>
        <v>0</v>
      </c>
      <c r="AO610" s="213">
        <f t="shared" si="365"/>
        <v>0</v>
      </c>
      <c r="AP610" s="213">
        <f t="shared" si="365"/>
        <v>0</v>
      </c>
    </row>
    <row r="611" spans="1:42" x14ac:dyDescent="0.2">
      <c r="A611" s="4">
        <f t="shared" ref="A611:A616" si="366">A610+1</f>
        <v>3</v>
      </c>
      <c r="B611" s="233">
        <f t="shared" si="363"/>
        <v>0</v>
      </c>
      <c r="C611" s="235">
        <f t="shared" ref="C611:AP611" si="367">IF(AND(C$2&gt;equip1_reserve_freq*$A598,C$2&lt;=equip1_reserve_freq*$A599),$B599/(equip1_reserve_freq),0)</f>
        <v>0</v>
      </c>
      <c r="D611" s="213">
        <f t="shared" si="367"/>
        <v>0</v>
      </c>
      <c r="E611" s="213">
        <f t="shared" si="367"/>
        <v>0</v>
      </c>
      <c r="F611" s="213">
        <f t="shared" si="367"/>
        <v>0</v>
      </c>
      <c r="G611" s="213">
        <f t="shared" si="367"/>
        <v>0</v>
      </c>
      <c r="H611" s="213">
        <f t="shared" si="367"/>
        <v>0</v>
      </c>
      <c r="I611" s="213">
        <f t="shared" si="367"/>
        <v>0</v>
      </c>
      <c r="J611" s="213">
        <f t="shared" si="367"/>
        <v>0</v>
      </c>
      <c r="K611" s="213">
        <f t="shared" si="367"/>
        <v>0</v>
      </c>
      <c r="L611" s="213">
        <f t="shared" si="367"/>
        <v>0</v>
      </c>
      <c r="M611" s="213">
        <f t="shared" si="367"/>
        <v>0</v>
      </c>
      <c r="N611" s="213">
        <f t="shared" si="367"/>
        <v>0</v>
      </c>
      <c r="O611" s="213">
        <f t="shared" si="367"/>
        <v>0</v>
      </c>
      <c r="P611" s="213">
        <f t="shared" si="367"/>
        <v>0</v>
      </c>
      <c r="Q611" s="213">
        <f t="shared" si="367"/>
        <v>0</v>
      </c>
      <c r="R611" s="213">
        <f t="shared" si="367"/>
        <v>0</v>
      </c>
      <c r="S611" s="213">
        <f t="shared" si="367"/>
        <v>0</v>
      </c>
      <c r="T611" s="213">
        <f t="shared" si="367"/>
        <v>0</v>
      </c>
      <c r="U611" s="213">
        <f t="shared" si="367"/>
        <v>0</v>
      </c>
      <c r="V611" s="213">
        <f t="shared" si="367"/>
        <v>0</v>
      </c>
      <c r="W611" s="213">
        <f t="shared" si="367"/>
        <v>0</v>
      </c>
      <c r="X611" s="213">
        <f t="shared" si="367"/>
        <v>0</v>
      </c>
      <c r="Y611" s="213">
        <f t="shared" si="367"/>
        <v>0</v>
      </c>
      <c r="Z611" s="213">
        <f t="shared" si="367"/>
        <v>0</v>
      </c>
      <c r="AA611" s="213">
        <f t="shared" si="367"/>
        <v>0</v>
      </c>
      <c r="AB611" s="213">
        <f t="shared" si="367"/>
        <v>0</v>
      </c>
      <c r="AC611" s="213">
        <f t="shared" si="367"/>
        <v>0</v>
      </c>
      <c r="AD611" s="213">
        <f t="shared" si="367"/>
        <v>0</v>
      </c>
      <c r="AE611" s="213">
        <f t="shared" si="367"/>
        <v>0</v>
      </c>
      <c r="AF611" s="213">
        <f t="shared" si="367"/>
        <v>0</v>
      </c>
      <c r="AG611" s="213">
        <f t="shared" si="367"/>
        <v>0</v>
      </c>
      <c r="AH611" s="213">
        <f t="shared" si="367"/>
        <v>0</v>
      </c>
      <c r="AI611" s="213">
        <f t="shared" si="367"/>
        <v>0</v>
      </c>
      <c r="AJ611" s="213">
        <f t="shared" si="367"/>
        <v>0</v>
      </c>
      <c r="AK611" s="213">
        <f t="shared" si="367"/>
        <v>0</v>
      </c>
      <c r="AL611" s="213">
        <f t="shared" si="367"/>
        <v>0</v>
      </c>
      <c r="AM611" s="213">
        <f t="shared" si="367"/>
        <v>0</v>
      </c>
      <c r="AN611" s="213">
        <f t="shared" si="367"/>
        <v>0</v>
      </c>
      <c r="AO611" s="213">
        <f t="shared" si="367"/>
        <v>0</v>
      </c>
      <c r="AP611" s="213">
        <f t="shared" si="367"/>
        <v>0</v>
      </c>
    </row>
    <row r="612" spans="1:42" x14ac:dyDescent="0.2">
      <c r="A612" s="4">
        <f t="shared" si="366"/>
        <v>4</v>
      </c>
      <c r="B612" s="233">
        <f t="shared" si="363"/>
        <v>0</v>
      </c>
      <c r="C612" s="235">
        <f t="shared" ref="C612:AP612" si="368">IF(AND(C$2&gt;equip1_reserve_freq*$A599,C$2&lt;=equip1_reserve_freq*$A600),$B600/(equip1_reserve_freq),0)</f>
        <v>0</v>
      </c>
      <c r="D612" s="213">
        <f t="shared" si="368"/>
        <v>0</v>
      </c>
      <c r="E612" s="213">
        <f t="shared" si="368"/>
        <v>0</v>
      </c>
      <c r="F612" s="213">
        <f t="shared" si="368"/>
        <v>0</v>
      </c>
      <c r="G612" s="213">
        <f t="shared" si="368"/>
        <v>0</v>
      </c>
      <c r="H612" s="213">
        <f t="shared" si="368"/>
        <v>0</v>
      </c>
      <c r="I612" s="213">
        <f t="shared" si="368"/>
        <v>0</v>
      </c>
      <c r="J612" s="213">
        <f t="shared" si="368"/>
        <v>0</v>
      </c>
      <c r="K612" s="213">
        <f t="shared" si="368"/>
        <v>0</v>
      </c>
      <c r="L612" s="213">
        <f t="shared" si="368"/>
        <v>0</v>
      </c>
      <c r="M612" s="213">
        <f t="shared" si="368"/>
        <v>0</v>
      </c>
      <c r="N612" s="213">
        <f t="shared" si="368"/>
        <v>0</v>
      </c>
      <c r="O612" s="213">
        <f t="shared" si="368"/>
        <v>0</v>
      </c>
      <c r="P612" s="213">
        <f t="shared" si="368"/>
        <v>0</v>
      </c>
      <c r="Q612" s="213">
        <f t="shared" si="368"/>
        <v>0</v>
      </c>
      <c r="R612" s="213">
        <f t="shared" si="368"/>
        <v>0</v>
      </c>
      <c r="S612" s="213">
        <f t="shared" si="368"/>
        <v>0</v>
      </c>
      <c r="T612" s="213">
        <f t="shared" si="368"/>
        <v>0</v>
      </c>
      <c r="U612" s="213">
        <f t="shared" si="368"/>
        <v>0</v>
      </c>
      <c r="V612" s="213">
        <f t="shared" si="368"/>
        <v>0</v>
      </c>
      <c r="W612" s="213">
        <f t="shared" si="368"/>
        <v>0</v>
      </c>
      <c r="X612" s="213">
        <f t="shared" si="368"/>
        <v>0</v>
      </c>
      <c r="Y612" s="213">
        <f t="shared" si="368"/>
        <v>0</v>
      </c>
      <c r="Z612" s="213">
        <f t="shared" si="368"/>
        <v>0</v>
      </c>
      <c r="AA612" s="213">
        <f t="shared" si="368"/>
        <v>0</v>
      </c>
      <c r="AB612" s="213">
        <f t="shared" si="368"/>
        <v>0</v>
      </c>
      <c r="AC612" s="213">
        <f t="shared" si="368"/>
        <v>0</v>
      </c>
      <c r="AD612" s="213">
        <f t="shared" si="368"/>
        <v>0</v>
      </c>
      <c r="AE612" s="213">
        <f t="shared" si="368"/>
        <v>0</v>
      </c>
      <c r="AF612" s="213">
        <f t="shared" si="368"/>
        <v>0</v>
      </c>
      <c r="AG612" s="213">
        <f t="shared" si="368"/>
        <v>0</v>
      </c>
      <c r="AH612" s="213">
        <f t="shared" si="368"/>
        <v>0</v>
      </c>
      <c r="AI612" s="213">
        <f t="shared" si="368"/>
        <v>0</v>
      </c>
      <c r="AJ612" s="213">
        <f t="shared" si="368"/>
        <v>0</v>
      </c>
      <c r="AK612" s="213">
        <f t="shared" si="368"/>
        <v>0</v>
      </c>
      <c r="AL612" s="213">
        <f t="shared" si="368"/>
        <v>0</v>
      </c>
      <c r="AM612" s="213">
        <f t="shared" si="368"/>
        <v>0</v>
      </c>
      <c r="AN612" s="213">
        <f t="shared" si="368"/>
        <v>0</v>
      </c>
      <c r="AO612" s="213">
        <f t="shared" si="368"/>
        <v>0</v>
      </c>
      <c r="AP612" s="213">
        <f t="shared" si="368"/>
        <v>0</v>
      </c>
    </row>
    <row r="613" spans="1:42" x14ac:dyDescent="0.2">
      <c r="A613" s="4">
        <f t="shared" si="366"/>
        <v>5</v>
      </c>
      <c r="B613" s="233">
        <f t="shared" si="363"/>
        <v>0</v>
      </c>
      <c r="C613" s="235">
        <f t="shared" ref="C613:AP613" si="369">IF(AND(C$2&gt;equip1_reserve_freq*$A600,C$2&lt;=equip1_reserve_freq*$A601),$B601/(equip1_reserve_freq),0)</f>
        <v>0</v>
      </c>
      <c r="D613" s="213">
        <f t="shared" si="369"/>
        <v>0</v>
      </c>
      <c r="E613" s="213">
        <f t="shared" si="369"/>
        <v>0</v>
      </c>
      <c r="F613" s="213">
        <f t="shared" si="369"/>
        <v>0</v>
      </c>
      <c r="G613" s="213">
        <f t="shared" si="369"/>
        <v>0</v>
      </c>
      <c r="H613" s="213">
        <f t="shared" si="369"/>
        <v>0</v>
      </c>
      <c r="I613" s="213">
        <f t="shared" si="369"/>
        <v>0</v>
      </c>
      <c r="J613" s="213">
        <f t="shared" si="369"/>
        <v>0</v>
      </c>
      <c r="K613" s="213">
        <f t="shared" si="369"/>
        <v>0</v>
      </c>
      <c r="L613" s="213">
        <f t="shared" si="369"/>
        <v>0</v>
      </c>
      <c r="M613" s="213">
        <f t="shared" si="369"/>
        <v>0</v>
      </c>
      <c r="N613" s="213">
        <f t="shared" si="369"/>
        <v>0</v>
      </c>
      <c r="O613" s="213">
        <f t="shared" si="369"/>
        <v>0</v>
      </c>
      <c r="P613" s="213">
        <f t="shared" si="369"/>
        <v>0</v>
      </c>
      <c r="Q613" s="213">
        <f t="shared" si="369"/>
        <v>0</v>
      </c>
      <c r="R613" s="213">
        <f t="shared" si="369"/>
        <v>0</v>
      </c>
      <c r="S613" s="213">
        <f t="shared" si="369"/>
        <v>0</v>
      </c>
      <c r="T613" s="213">
        <f t="shared" si="369"/>
        <v>0</v>
      </c>
      <c r="U613" s="213">
        <f t="shared" si="369"/>
        <v>0</v>
      </c>
      <c r="V613" s="213">
        <f t="shared" si="369"/>
        <v>0</v>
      </c>
      <c r="W613" s="213">
        <f t="shared" si="369"/>
        <v>0</v>
      </c>
      <c r="X613" s="213">
        <f t="shared" si="369"/>
        <v>0</v>
      </c>
      <c r="Y613" s="213">
        <f t="shared" si="369"/>
        <v>0</v>
      </c>
      <c r="Z613" s="213">
        <f t="shared" si="369"/>
        <v>0</v>
      </c>
      <c r="AA613" s="213">
        <f t="shared" si="369"/>
        <v>0</v>
      </c>
      <c r="AB613" s="213">
        <f t="shared" si="369"/>
        <v>0</v>
      </c>
      <c r="AC613" s="213">
        <f t="shared" si="369"/>
        <v>0</v>
      </c>
      <c r="AD613" s="213">
        <f t="shared" si="369"/>
        <v>0</v>
      </c>
      <c r="AE613" s="213">
        <f t="shared" si="369"/>
        <v>0</v>
      </c>
      <c r="AF613" s="213">
        <f t="shared" si="369"/>
        <v>0</v>
      </c>
      <c r="AG613" s="213">
        <f t="shared" si="369"/>
        <v>0</v>
      </c>
      <c r="AH613" s="213">
        <f t="shared" si="369"/>
        <v>0</v>
      </c>
      <c r="AI613" s="213">
        <f t="shared" si="369"/>
        <v>0</v>
      </c>
      <c r="AJ613" s="213">
        <f t="shared" si="369"/>
        <v>0</v>
      </c>
      <c r="AK613" s="213">
        <f t="shared" si="369"/>
        <v>0</v>
      </c>
      <c r="AL613" s="213">
        <f t="shared" si="369"/>
        <v>0</v>
      </c>
      <c r="AM613" s="213">
        <f t="shared" si="369"/>
        <v>0</v>
      </c>
      <c r="AN613" s="213">
        <f t="shared" si="369"/>
        <v>0</v>
      </c>
      <c r="AO613" s="213">
        <f t="shared" si="369"/>
        <v>0</v>
      </c>
      <c r="AP613" s="213">
        <f t="shared" si="369"/>
        <v>0</v>
      </c>
    </row>
    <row r="614" spans="1:42" x14ac:dyDescent="0.2">
      <c r="A614" s="4">
        <f t="shared" si="366"/>
        <v>6</v>
      </c>
      <c r="B614" s="233">
        <f t="shared" si="363"/>
        <v>0</v>
      </c>
      <c r="C614" s="235">
        <f t="shared" ref="C614:AP614" si="370">IF(AND(C$2&gt;equip1_reserve_freq*$A601,C$2&lt;=equip1_reserve_freq*$A602),$B602/(equip1_reserve_freq),0)</f>
        <v>0</v>
      </c>
      <c r="D614" s="213">
        <f t="shared" si="370"/>
        <v>0</v>
      </c>
      <c r="E614" s="213">
        <f t="shared" si="370"/>
        <v>0</v>
      </c>
      <c r="F614" s="213">
        <f t="shared" si="370"/>
        <v>0</v>
      </c>
      <c r="G614" s="213">
        <f t="shared" si="370"/>
        <v>0</v>
      </c>
      <c r="H614" s="213">
        <f t="shared" si="370"/>
        <v>0</v>
      </c>
      <c r="I614" s="213">
        <f t="shared" si="370"/>
        <v>0</v>
      </c>
      <c r="J614" s="213">
        <f t="shared" si="370"/>
        <v>0</v>
      </c>
      <c r="K614" s="213">
        <f t="shared" si="370"/>
        <v>0</v>
      </c>
      <c r="L614" s="213">
        <f t="shared" si="370"/>
        <v>0</v>
      </c>
      <c r="M614" s="213">
        <f t="shared" si="370"/>
        <v>0</v>
      </c>
      <c r="N614" s="213">
        <f t="shared" si="370"/>
        <v>0</v>
      </c>
      <c r="O614" s="213">
        <f t="shared" si="370"/>
        <v>0</v>
      </c>
      <c r="P614" s="213">
        <f t="shared" si="370"/>
        <v>0</v>
      </c>
      <c r="Q614" s="213">
        <f t="shared" si="370"/>
        <v>0</v>
      </c>
      <c r="R614" s="213">
        <f t="shared" si="370"/>
        <v>0</v>
      </c>
      <c r="S614" s="213">
        <f t="shared" si="370"/>
        <v>0</v>
      </c>
      <c r="T614" s="213">
        <f t="shared" si="370"/>
        <v>0</v>
      </c>
      <c r="U614" s="213">
        <f t="shared" si="370"/>
        <v>0</v>
      </c>
      <c r="V614" s="213">
        <f t="shared" si="370"/>
        <v>0</v>
      </c>
      <c r="W614" s="213">
        <f t="shared" si="370"/>
        <v>0</v>
      </c>
      <c r="X614" s="213">
        <f t="shared" si="370"/>
        <v>0</v>
      </c>
      <c r="Y614" s="213">
        <f t="shared" si="370"/>
        <v>0</v>
      </c>
      <c r="Z614" s="213">
        <f t="shared" si="370"/>
        <v>0</v>
      </c>
      <c r="AA614" s="213">
        <f t="shared" si="370"/>
        <v>0</v>
      </c>
      <c r="AB614" s="213">
        <f t="shared" si="370"/>
        <v>0</v>
      </c>
      <c r="AC614" s="213">
        <f t="shared" si="370"/>
        <v>0</v>
      </c>
      <c r="AD614" s="213">
        <f t="shared" si="370"/>
        <v>0</v>
      </c>
      <c r="AE614" s="213">
        <f t="shared" si="370"/>
        <v>0</v>
      </c>
      <c r="AF614" s="213">
        <f t="shared" si="370"/>
        <v>0</v>
      </c>
      <c r="AG614" s="213">
        <f t="shared" si="370"/>
        <v>0</v>
      </c>
      <c r="AH614" s="213">
        <f t="shared" si="370"/>
        <v>0</v>
      </c>
      <c r="AI614" s="213">
        <f t="shared" si="370"/>
        <v>0</v>
      </c>
      <c r="AJ614" s="213">
        <f t="shared" si="370"/>
        <v>0</v>
      </c>
      <c r="AK614" s="213">
        <f t="shared" si="370"/>
        <v>0</v>
      </c>
      <c r="AL614" s="213">
        <f t="shared" si="370"/>
        <v>0</v>
      </c>
      <c r="AM614" s="213">
        <f t="shared" si="370"/>
        <v>0</v>
      </c>
      <c r="AN614" s="213">
        <f t="shared" si="370"/>
        <v>0</v>
      </c>
      <c r="AO614" s="213">
        <f t="shared" si="370"/>
        <v>0</v>
      </c>
      <c r="AP614" s="213">
        <f t="shared" si="370"/>
        <v>0</v>
      </c>
    </row>
    <row r="615" spans="1:42" x14ac:dyDescent="0.2">
      <c r="A615" s="4">
        <f t="shared" si="366"/>
        <v>7</v>
      </c>
      <c r="B615" s="233">
        <f t="shared" si="363"/>
        <v>0</v>
      </c>
      <c r="C615" s="235">
        <f t="shared" ref="C615:AP615" si="371">IF(AND(C$2&gt;equip1_reserve_freq*$A602,C$2&lt;=equip1_reserve_freq*$A603),$B603/(equip1_reserve_freq),0)</f>
        <v>0</v>
      </c>
      <c r="D615" s="213">
        <f t="shared" si="371"/>
        <v>0</v>
      </c>
      <c r="E615" s="213">
        <f t="shared" si="371"/>
        <v>0</v>
      </c>
      <c r="F615" s="213">
        <f t="shared" si="371"/>
        <v>0</v>
      </c>
      <c r="G615" s="213">
        <f t="shared" si="371"/>
        <v>0</v>
      </c>
      <c r="H615" s="213">
        <f t="shared" si="371"/>
        <v>0</v>
      </c>
      <c r="I615" s="213">
        <f t="shared" si="371"/>
        <v>0</v>
      </c>
      <c r="J615" s="213">
        <f t="shared" si="371"/>
        <v>0</v>
      </c>
      <c r="K615" s="213">
        <f t="shared" si="371"/>
        <v>0</v>
      </c>
      <c r="L615" s="213">
        <f t="shared" si="371"/>
        <v>0</v>
      </c>
      <c r="M615" s="213">
        <f t="shared" si="371"/>
        <v>0</v>
      </c>
      <c r="N615" s="213">
        <f t="shared" si="371"/>
        <v>0</v>
      </c>
      <c r="O615" s="213">
        <f t="shared" si="371"/>
        <v>0</v>
      </c>
      <c r="P615" s="213">
        <f t="shared" si="371"/>
        <v>0</v>
      </c>
      <c r="Q615" s="213">
        <f t="shared" si="371"/>
        <v>0</v>
      </c>
      <c r="R615" s="213">
        <f t="shared" si="371"/>
        <v>0</v>
      </c>
      <c r="S615" s="213">
        <f t="shared" si="371"/>
        <v>0</v>
      </c>
      <c r="T615" s="213">
        <f t="shared" si="371"/>
        <v>0</v>
      </c>
      <c r="U615" s="213">
        <f t="shared" si="371"/>
        <v>0</v>
      </c>
      <c r="V615" s="213">
        <f t="shared" si="371"/>
        <v>0</v>
      </c>
      <c r="W615" s="213">
        <f t="shared" si="371"/>
        <v>0</v>
      </c>
      <c r="X615" s="213">
        <f t="shared" si="371"/>
        <v>0</v>
      </c>
      <c r="Y615" s="213">
        <f t="shared" si="371"/>
        <v>0</v>
      </c>
      <c r="Z615" s="213">
        <f t="shared" si="371"/>
        <v>0</v>
      </c>
      <c r="AA615" s="213">
        <f t="shared" si="371"/>
        <v>0</v>
      </c>
      <c r="AB615" s="213">
        <f t="shared" si="371"/>
        <v>0</v>
      </c>
      <c r="AC615" s="213">
        <f t="shared" si="371"/>
        <v>0</v>
      </c>
      <c r="AD615" s="213">
        <f t="shared" si="371"/>
        <v>0</v>
      </c>
      <c r="AE615" s="213">
        <f t="shared" si="371"/>
        <v>0</v>
      </c>
      <c r="AF615" s="213">
        <f t="shared" si="371"/>
        <v>0</v>
      </c>
      <c r="AG615" s="213">
        <f t="shared" si="371"/>
        <v>0</v>
      </c>
      <c r="AH615" s="213">
        <f t="shared" si="371"/>
        <v>0</v>
      </c>
      <c r="AI615" s="213">
        <f t="shared" si="371"/>
        <v>0</v>
      </c>
      <c r="AJ615" s="213">
        <f t="shared" si="371"/>
        <v>0</v>
      </c>
      <c r="AK615" s="213">
        <f t="shared" si="371"/>
        <v>0</v>
      </c>
      <c r="AL615" s="213">
        <f t="shared" si="371"/>
        <v>0</v>
      </c>
      <c r="AM615" s="213">
        <f t="shared" si="371"/>
        <v>0</v>
      </c>
      <c r="AN615" s="213">
        <f t="shared" si="371"/>
        <v>0</v>
      </c>
      <c r="AO615" s="213">
        <f t="shared" si="371"/>
        <v>0</v>
      </c>
      <c r="AP615" s="213">
        <f t="shared" si="371"/>
        <v>0</v>
      </c>
    </row>
    <row r="616" spans="1:42" x14ac:dyDescent="0.2">
      <c r="A616" s="4">
        <f t="shared" si="366"/>
        <v>8</v>
      </c>
      <c r="B616" s="233">
        <f t="shared" si="363"/>
        <v>0</v>
      </c>
      <c r="C616" s="235">
        <f t="shared" ref="C616:AP616" si="372">IF(AND(C$2&gt;equip1_reserve_freq*$A603,C$2&lt;=equip1_reserve_freq*$A604),$B604/(equip1_reserve_freq),0)</f>
        <v>0</v>
      </c>
      <c r="D616" s="213">
        <f t="shared" si="372"/>
        <v>0</v>
      </c>
      <c r="E616" s="213">
        <f t="shared" si="372"/>
        <v>0</v>
      </c>
      <c r="F616" s="213">
        <f t="shared" si="372"/>
        <v>0</v>
      </c>
      <c r="G616" s="213">
        <f t="shared" si="372"/>
        <v>0</v>
      </c>
      <c r="H616" s="213">
        <f t="shared" si="372"/>
        <v>0</v>
      </c>
      <c r="I616" s="213">
        <f t="shared" si="372"/>
        <v>0</v>
      </c>
      <c r="J616" s="213">
        <f t="shared" si="372"/>
        <v>0</v>
      </c>
      <c r="K616" s="213">
        <f t="shared" si="372"/>
        <v>0</v>
      </c>
      <c r="L616" s="213">
        <f t="shared" si="372"/>
        <v>0</v>
      </c>
      <c r="M616" s="213">
        <f t="shared" si="372"/>
        <v>0</v>
      </c>
      <c r="N616" s="213">
        <f t="shared" si="372"/>
        <v>0</v>
      </c>
      <c r="O616" s="213">
        <f t="shared" si="372"/>
        <v>0</v>
      </c>
      <c r="P616" s="213">
        <f t="shared" si="372"/>
        <v>0</v>
      </c>
      <c r="Q616" s="213">
        <f t="shared" si="372"/>
        <v>0</v>
      </c>
      <c r="R616" s="213">
        <f t="shared" si="372"/>
        <v>0</v>
      </c>
      <c r="S616" s="213">
        <f t="shared" si="372"/>
        <v>0</v>
      </c>
      <c r="T616" s="213">
        <f t="shared" si="372"/>
        <v>0</v>
      </c>
      <c r="U616" s="213">
        <f t="shared" si="372"/>
        <v>0</v>
      </c>
      <c r="V616" s="213">
        <f t="shared" si="372"/>
        <v>0</v>
      </c>
      <c r="W616" s="213">
        <f t="shared" si="372"/>
        <v>0</v>
      </c>
      <c r="X616" s="213">
        <f t="shared" si="372"/>
        <v>0</v>
      </c>
      <c r="Y616" s="213">
        <f t="shared" si="372"/>
        <v>0</v>
      </c>
      <c r="Z616" s="213">
        <f t="shared" si="372"/>
        <v>0</v>
      </c>
      <c r="AA616" s="213">
        <f t="shared" si="372"/>
        <v>0</v>
      </c>
      <c r="AB616" s="213">
        <f t="shared" si="372"/>
        <v>0</v>
      </c>
      <c r="AC616" s="213">
        <f t="shared" si="372"/>
        <v>0</v>
      </c>
      <c r="AD616" s="213">
        <f t="shared" si="372"/>
        <v>0</v>
      </c>
      <c r="AE616" s="213">
        <f t="shared" si="372"/>
        <v>0</v>
      </c>
      <c r="AF616" s="213">
        <f t="shared" si="372"/>
        <v>0</v>
      </c>
      <c r="AG616" s="213">
        <f t="shared" si="372"/>
        <v>0</v>
      </c>
      <c r="AH616" s="213">
        <f t="shared" si="372"/>
        <v>0</v>
      </c>
      <c r="AI616" s="213">
        <f t="shared" si="372"/>
        <v>0</v>
      </c>
      <c r="AJ616" s="213">
        <f t="shared" si="372"/>
        <v>0</v>
      </c>
      <c r="AK616" s="213">
        <f t="shared" si="372"/>
        <v>0</v>
      </c>
      <c r="AL616" s="213">
        <f t="shared" si="372"/>
        <v>0</v>
      </c>
      <c r="AM616" s="213">
        <f t="shared" si="372"/>
        <v>0</v>
      </c>
      <c r="AN616" s="213">
        <f t="shared" si="372"/>
        <v>0</v>
      </c>
      <c r="AO616" s="213">
        <f t="shared" si="372"/>
        <v>0</v>
      </c>
      <c r="AP616" s="213">
        <f t="shared" si="372"/>
        <v>0</v>
      </c>
    </row>
    <row r="617" spans="1:42" x14ac:dyDescent="0.2">
      <c r="A617" s="4">
        <f>A616+1</f>
        <v>9</v>
      </c>
      <c r="B617" s="233">
        <f t="shared" si="363"/>
        <v>0</v>
      </c>
      <c r="C617" s="235">
        <f t="shared" ref="C617:AP617" si="373">IF(AND(C$2&gt;equip1_reserve_freq*$A604,C$2&lt;=equip1_reserve_freq*$A605),$B605/(equip1_reserve_freq),0)</f>
        <v>0</v>
      </c>
      <c r="D617" s="213">
        <f t="shared" si="373"/>
        <v>0</v>
      </c>
      <c r="E617" s="213">
        <f t="shared" si="373"/>
        <v>0</v>
      </c>
      <c r="F617" s="213">
        <f t="shared" si="373"/>
        <v>0</v>
      </c>
      <c r="G617" s="213">
        <f t="shared" si="373"/>
        <v>0</v>
      </c>
      <c r="H617" s="213">
        <f t="shared" si="373"/>
        <v>0</v>
      </c>
      <c r="I617" s="213">
        <f t="shared" si="373"/>
        <v>0</v>
      </c>
      <c r="J617" s="213">
        <f t="shared" si="373"/>
        <v>0</v>
      </c>
      <c r="K617" s="213">
        <f t="shared" si="373"/>
        <v>0</v>
      </c>
      <c r="L617" s="213">
        <f t="shared" si="373"/>
        <v>0</v>
      </c>
      <c r="M617" s="213">
        <f t="shared" si="373"/>
        <v>0</v>
      </c>
      <c r="N617" s="213">
        <f t="shared" si="373"/>
        <v>0</v>
      </c>
      <c r="O617" s="213">
        <f t="shared" si="373"/>
        <v>0</v>
      </c>
      <c r="P617" s="213">
        <f t="shared" si="373"/>
        <v>0</v>
      </c>
      <c r="Q617" s="213">
        <f t="shared" si="373"/>
        <v>0</v>
      </c>
      <c r="R617" s="213">
        <f t="shared" si="373"/>
        <v>0</v>
      </c>
      <c r="S617" s="213">
        <f t="shared" si="373"/>
        <v>0</v>
      </c>
      <c r="T617" s="213">
        <f t="shared" si="373"/>
        <v>0</v>
      </c>
      <c r="U617" s="213">
        <f t="shared" si="373"/>
        <v>0</v>
      </c>
      <c r="V617" s="213">
        <f t="shared" si="373"/>
        <v>0</v>
      </c>
      <c r="W617" s="213">
        <f t="shared" si="373"/>
        <v>0</v>
      </c>
      <c r="X617" s="213">
        <f t="shared" si="373"/>
        <v>0</v>
      </c>
      <c r="Y617" s="213">
        <f t="shared" si="373"/>
        <v>0</v>
      </c>
      <c r="Z617" s="213">
        <f t="shared" si="373"/>
        <v>0</v>
      </c>
      <c r="AA617" s="213">
        <f t="shared" si="373"/>
        <v>0</v>
      </c>
      <c r="AB617" s="213">
        <f t="shared" si="373"/>
        <v>0</v>
      </c>
      <c r="AC617" s="213">
        <f t="shared" si="373"/>
        <v>0</v>
      </c>
      <c r="AD617" s="213">
        <f t="shared" si="373"/>
        <v>0</v>
      </c>
      <c r="AE617" s="213">
        <f t="shared" si="373"/>
        <v>0</v>
      </c>
      <c r="AF617" s="213">
        <f t="shared" si="373"/>
        <v>0</v>
      </c>
      <c r="AG617" s="213">
        <f t="shared" si="373"/>
        <v>0</v>
      </c>
      <c r="AH617" s="213">
        <f t="shared" si="373"/>
        <v>0</v>
      </c>
      <c r="AI617" s="213">
        <f t="shared" si="373"/>
        <v>0</v>
      </c>
      <c r="AJ617" s="213">
        <f t="shared" si="373"/>
        <v>0</v>
      </c>
      <c r="AK617" s="213">
        <f t="shared" si="373"/>
        <v>0</v>
      </c>
      <c r="AL617" s="213">
        <f t="shared" si="373"/>
        <v>0</v>
      </c>
      <c r="AM617" s="213">
        <f t="shared" si="373"/>
        <v>0</v>
      </c>
      <c r="AN617" s="213">
        <f t="shared" si="373"/>
        <v>0</v>
      </c>
      <c r="AO617" s="213">
        <f t="shared" si="373"/>
        <v>0</v>
      </c>
      <c r="AP617" s="213">
        <f t="shared" si="373"/>
        <v>0</v>
      </c>
    </row>
    <row r="618" spans="1:42" x14ac:dyDescent="0.2">
      <c r="A618" s="4">
        <f t="shared" ref="A618" si="374">A617+1</f>
        <v>10</v>
      </c>
      <c r="B618" s="233">
        <f t="shared" si="363"/>
        <v>0</v>
      </c>
      <c r="C618" s="234">
        <f t="shared" ref="C618:AP618" si="375">IF(AND(C$2&gt;equip1_reserve_freq*$A605,C$2&lt;=equip1_reserve_freq*$A606),$B606/(equip1_reserve_freq),0)</f>
        <v>0</v>
      </c>
      <c r="D618" s="218">
        <f t="shared" si="375"/>
        <v>0</v>
      </c>
      <c r="E618" s="218">
        <f t="shared" si="375"/>
        <v>0</v>
      </c>
      <c r="F618" s="218">
        <f t="shared" si="375"/>
        <v>0</v>
      </c>
      <c r="G618" s="218">
        <f t="shared" si="375"/>
        <v>0</v>
      </c>
      <c r="H618" s="218">
        <f t="shared" si="375"/>
        <v>0</v>
      </c>
      <c r="I618" s="218">
        <f t="shared" si="375"/>
        <v>0</v>
      </c>
      <c r="J618" s="218">
        <f t="shared" si="375"/>
        <v>0</v>
      </c>
      <c r="K618" s="218">
        <f t="shared" si="375"/>
        <v>0</v>
      </c>
      <c r="L618" s="218">
        <f t="shared" si="375"/>
        <v>0</v>
      </c>
      <c r="M618" s="218">
        <f t="shared" si="375"/>
        <v>0</v>
      </c>
      <c r="N618" s="218">
        <f t="shared" si="375"/>
        <v>0</v>
      </c>
      <c r="O618" s="218">
        <f t="shared" si="375"/>
        <v>0</v>
      </c>
      <c r="P618" s="218">
        <f t="shared" si="375"/>
        <v>0</v>
      </c>
      <c r="Q618" s="218">
        <f t="shared" si="375"/>
        <v>0</v>
      </c>
      <c r="R618" s="218">
        <f t="shared" si="375"/>
        <v>0</v>
      </c>
      <c r="S618" s="218">
        <f t="shared" si="375"/>
        <v>0</v>
      </c>
      <c r="T618" s="218">
        <f t="shared" si="375"/>
        <v>0</v>
      </c>
      <c r="U618" s="218">
        <f t="shared" si="375"/>
        <v>0</v>
      </c>
      <c r="V618" s="218">
        <f t="shared" si="375"/>
        <v>0</v>
      </c>
      <c r="W618" s="218">
        <f t="shared" si="375"/>
        <v>0</v>
      </c>
      <c r="X618" s="218">
        <f t="shared" si="375"/>
        <v>0</v>
      </c>
      <c r="Y618" s="218">
        <f t="shared" si="375"/>
        <v>0</v>
      </c>
      <c r="Z618" s="218">
        <f t="shared" si="375"/>
        <v>0</v>
      </c>
      <c r="AA618" s="218">
        <f t="shared" si="375"/>
        <v>0</v>
      </c>
      <c r="AB618" s="218">
        <f t="shared" si="375"/>
        <v>0</v>
      </c>
      <c r="AC618" s="218">
        <f t="shared" si="375"/>
        <v>0</v>
      </c>
      <c r="AD618" s="218">
        <f t="shared" si="375"/>
        <v>0</v>
      </c>
      <c r="AE618" s="218">
        <f t="shared" si="375"/>
        <v>0</v>
      </c>
      <c r="AF618" s="218">
        <f t="shared" si="375"/>
        <v>0</v>
      </c>
      <c r="AG618" s="218">
        <f t="shared" si="375"/>
        <v>0</v>
      </c>
      <c r="AH618" s="218">
        <f t="shared" si="375"/>
        <v>0</v>
      </c>
      <c r="AI618" s="218">
        <f t="shared" si="375"/>
        <v>0</v>
      </c>
      <c r="AJ618" s="218">
        <f t="shared" si="375"/>
        <v>0</v>
      </c>
      <c r="AK618" s="218">
        <f t="shared" si="375"/>
        <v>0</v>
      </c>
      <c r="AL618" s="218">
        <f t="shared" si="375"/>
        <v>0</v>
      </c>
      <c r="AM618" s="218">
        <f t="shared" si="375"/>
        <v>0</v>
      </c>
      <c r="AN618" s="218">
        <f t="shared" si="375"/>
        <v>0</v>
      </c>
      <c r="AO618" s="218">
        <f t="shared" si="375"/>
        <v>0</v>
      </c>
      <c r="AP618" s="218">
        <f t="shared" si="375"/>
        <v>0</v>
      </c>
    </row>
    <row r="619" spans="1:42" x14ac:dyDescent="0.2">
      <c r="A619" s="37" t="s">
        <v>13</v>
      </c>
      <c r="B619" s="28"/>
      <c r="C619" s="20">
        <f>SUM(C609:C618)</f>
        <v>0</v>
      </c>
      <c r="D619" s="20">
        <f t="shared" ref="D619:AP619" si="376">SUM(D609:D618)</f>
        <v>0</v>
      </c>
      <c r="E619" s="20">
        <f t="shared" si="376"/>
        <v>0</v>
      </c>
      <c r="F619" s="20">
        <f t="shared" si="376"/>
        <v>0</v>
      </c>
      <c r="G619" s="20">
        <f t="shared" si="376"/>
        <v>0</v>
      </c>
      <c r="H619" s="20">
        <f t="shared" si="376"/>
        <v>0</v>
      </c>
      <c r="I619" s="20">
        <f t="shared" si="376"/>
        <v>0</v>
      </c>
      <c r="J619" s="20">
        <f t="shared" si="376"/>
        <v>0</v>
      </c>
      <c r="K619" s="20">
        <f t="shared" si="376"/>
        <v>0</v>
      </c>
      <c r="L619" s="20">
        <f t="shared" si="376"/>
        <v>0</v>
      </c>
      <c r="M619" s="20">
        <f t="shared" si="376"/>
        <v>0</v>
      </c>
      <c r="N619" s="20">
        <f t="shared" si="376"/>
        <v>0</v>
      </c>
      <c r="O619" s="20">
        <f t="shared" si="376"/>
        <v>0</v>
      </c>
      <c r="P619" s="20">
        <f t="shared" si="376"/>
        <v>0</v>
      </c>
      <c r="Q619" s="20">
        <f t="shared" si="376"/>
        <v>0</v>
      </c>
      <c r="R619" s="20">
        <f t="shared" si="376"/>
        <v>0</v>
      </c>
      <c r="S619" s="20">
        <f t="shared" si="376"/>
        <v>0</v>
      </c>
      <c r="T619" s="20">
        <f t="shared" si="376"/>
        <v>0</v>
      </c>
      <c r="U619" s="20">
        <f t="shared" si="376"/>
        <v>0</v>
      </c>
      <c r="V619" s="20">
        <f t="shared" si="376"/>
        <v>0</v>
      </c>
      <c r="W619" s="20">
        <f t="shared" si="376"/>
        <v>0</v>
      </c>
      <c r="X619" s="20">
        <f t="shared" si="376"/>
        <v>0</v>
      </c>
      <c r="Y619" s="20">
        <f t="shared" si="376"/>
        <v>0</v>
      </c>
      <c r="Z619" s="20">
        <f t="shared" si="376"/>
        <v>0</v>
      </c>
      <c r="AA619" s="20">
        <f t="shared" si="376"/>
        <v>0</v>
      </c>
      <c r="AB619" s="20">
        <f t="shared" si="376"/>
        <v>0</v>
      </c>
      <c r="AC619" s="20">
        <f t="shared" si="376"/>
        <v>0</v>
      </c>
      <c r="AD619" s="20">
        <f t="shared" si="376"/>
        <v>0</v>
      </c>
      <c r="AE619" s="20">
        <f t="shared" si="376"/>
        <v>0</v>
      </c>
      <c r="AF619" s="20">
        <f t="shared" si="376"/>
        <v>0</v>
      </c>
      <c r="AG619" s="20">
        <f t="shared" si="376"/>
        <v>0</v>
      </c>
      <c r="AH619" s="20">
        <f t="shared" si="376"/>
        <v>0</v>
      </c>
      <c r="AI619" s="20">
        <f t="shared" si="376"/>
        <v>0</v>
      </c>
      <c r="AJ619" s="20">
        <f t="shared" si="376"/>
        <v>0</v>
      </c>
      <c r="AK619" s="20">
        <f t="shared" si="376"/>
        <v>0</v>
      </c>
      <c r="AL619" s="20">
        <f t="shared" si="376"/>
        <v>0</v>
      </c>
      <c r="AM619" s="20">
        <f t="shared" si="376"/>
        <v>0</v>
      </c>
      <c r="AN619" s="20">
        <f t="shared" si="376"/>
        <v>0</v>
      </c>
      <c r="AO619" s="20">
        <f t="shared" si="376"/>
        <v>0</v>
      </c>
      <c r="AP619" s="20">
        <f t="shared" si="376"/>
        <v>0</v>
      </c>
    </row>
    <row r="620" spans="1:42" x14ac:dyDescent="0.2">
      <c r="B620" s="28"/>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row>
    <row r="621" spans="1:42" x14ac:dyDescent="0.2">
      <c r="A621" s="25" t="s">
        <v>322</v>
      </c>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row>
    <row r="622" spans="1:42" x14ac:dyDescent="0.2">
      <c r="A622" s="4" t="s">
        <v>314</v>
      </c>
      <c r="B622" s="217">
        <v>0</v>
      </c>
      <c r="C622" s="217">
        <f>B625</f>
        <v>0</v>
      </c>
      <c r="D622" s="217">
        <f t="shared" ref="D622:AP622" si="377">C625</f>
        <v>0</v>
      </c>
      <c r="E622" s="217">
        <f t="shared" si="377"/>
        <v>0</v>
      </c>
      <c r="F622" s="217">
        <f t="shared" si="377"/>
        <v>0</v>
      </c>
      <c r="G622" s="217">
        <f t="shared" si="377"/>
        <v>0</v>
      </c>
      <c r="H622" s="217">
        <f t="shared" si="377"/>
        <v>0</v>
      </c>
      <c r="I622" s="217">
        <f t="shared" si="377"/>
        <v>0</v>
      </c>
      <c r="J622" s="217">
        <f t="shared" si="377"/>
        <v>0</v>
      </c>
      <c r="K622" s="217">
        <f t="shared" si="377"/>
        <v>0</v>
      </c>
      <c r="L622" s="217">
        <f t="shared" si="377"/>
        <v>0</v>
      </c>
      <c r="M622" s="217">
        <f t="shared" si="377"/>
        <v>0</v>
      </c>
      <c r="N622" s="217">
        <f t="shared" si="377"/>
        <v>0</v>
      </c>
      <c r="O622" s="217">
        <f t="shared" si="377"/>
        <v>0</v>
      </c>
      <c r="P622" s="217">
        <f t="shared" si="377"/>
        <v>0</v>
      </c>
      <c r="Q622" s="217">
        <f t="shared" si="377"/>
        <v>0</v>
      </c>
      <c r="R622" s="217">
        <f t="shared" si="377"/>
        <v>0</v>
      </c>
      <c r="S622" s="217">
        <f t="shared" si="377"/>
        <v>0</v>
      </c>
      <c r="T622" s="217">
        <f t="shared" si="377"/>
        <v>0</v>
      </c>
      <c r="U622" s="217">
        <f t="shared" si="377"/>
        <v>0</v>
      </c>
      <c r="V622" s="217">
        <f t="shared" si="377"/>
        <v>0</v>
      </c>
      <c r="W622" s="217">
        <f t="shared" si="377"/>
        <v>0</v>
      </c>
      <c r="X622" s="217">
        <f t="shared" si="377"/>
        <v>0</v>
      </c>
      <c r="Y622" s="217">
        <f t="shared" si="377"/>
        <v>0</v>
      </c>
      <c r="Z622" s="217">
        <f t="shared" si="377"/>
        <v>0</v>
      </c>
      <c r="AA622" s="217">
        <f t="shared" si="377"/>
        <v>0</v>
      </c>
      <c r="AB622" s="217">
        <f t="shared" si="377"/>
        <v>0</v>
      </c>
      <c r="AC622" s="217">
        <f t="shared" si="377"/>
        <v>0</v>
      </c>
      <c r="AD622" s="217">
        <f t="shared" si="377"/>
        <v>0</v>
      </c>
      <c r="AE622" s="217">
        <f t="shared" si="377"/>
        <v>0</v>
      </c>
      <c r="AF622" s="217">
        <f t="shared" si="377"/>
        <v>0</v>
      </c>
      <c r="AG622" s="217">
        <f t="shared" si="377"/>
        <v>0</v>
      </c>
      <c r="AH622" s="217">
        <f t="shared" si="377"/>
        <v>0</v>
      </c>
      <c r="AI622" s="217">
        <f t="shared" si="377"/>
        <v>0</v>
      </c>
      <c r="AJ622" s="217">
        <f t="shared" si="377"/>
        <v>0</v>
      </c>
      <c r="AK622" s="217">
        <f t="shared" si="377"/>
        <v>0</v>
      </c>
      <c r="AL622" s="217">
        <f t="shared" si="377"/>
        <v>0</v>
      </c>
      <c r="AM622" s="217">
        <f t="shared" si="377"/>
        <v>0</v>
      </c>
      <c r="AN622" s="217">
        <f t="shared" si="377"/>
        <v>0</v>
      </c>
      <c r="AO622" s="217">
        <f t="shared" si="377"/>
        <v>0</v>
      </c>
      <c r="AP622" s="217">
        <f t="shared" si="377"/>
        <v>0</v>
      </c>
    </row>
    <row r="623" spans="1:42" x14ac:dyDescent="0.2">
      <c r="A623" s="4" t="s">
        <v>74</v>
      </c>
      <c r="B623" s="217">
        <v>0</v>
      </c>
      <c r="C623" s="217">
        <f>C651</f>
        <v>0</v>
      </c>
      <c r="D623" s="217">
        <f t="shared" ref="D623:AP623" si="378">D651</f>
        <v>0</v>
      </c>
      <c r="E623" s="217">
        <f t="shared" si="378"/>
        <v>0</v>
      </c>
      <c r="F623" s="217">
        <f t="shared" si="378"/>
        <v>0</v>
      </c>
      <c r="G623" s="217">
        <f t="shared" si="378"/>
        <v>0</v>
      </c>
      <c r="H623" s="217">
        <f t="shared" si="378"/>
        <v>0</v>
      </c>
      <c r="I623" s="217">
        <f t="shared" si="378"/>
        <v>0</v>
      </c>
      <c r="J623" s="217">
        <f t="shared" si="378"/>
        <v>0</v>
      </c>
      <c r="K623" s="217">
        <f t="shared" si="378"/>
        <v>0</v>
      </c>
      <c r="L623" s="217">
        <f t="shared" si="378"/>
        <v>0</v>
      </c>
      <c r="M623" s="217">
        <f t="shared" si="378"/>
        <v>0</v>
      </c>
      <c r="N623" s="217">
        <f t="shared" si="378"/>
        <v>0</v>
      </c>
      <c r="O623" s="217">
        <f t="shared" si="378"/>
        <v>0</v>
      </c>
      <c r="P623" s="217">
        <f t="shared" si="378"/>
        <v>0</v>
      </c>
      <c r="Q623" s="217">
        <f t="shared" si="378"/>
        <v>0</v>
      </c>
      <c r="R623" s="217">
        <f t="shared" si="378"/>
        <v>0</v>
      </c>
      <c r="S623" s="217">
        <f t="shared" si="378"/>
        <v>0</v>
      </c>
      <c r="T623" s="217">
        <f t="shared" si="378"/>
        <v>0</v>
      </c>
      <c r="U623" s="217">
        <f t="shared" si="378"/>
        <v>0</v>
      </c>
      <c r="V623" s="217">
        <f t="shared" si="378"/>
        <v>0</v>
      </c>
      <c r="W623" s="217">
        <f t="shared" si="378"/>
        <v>0</v>
      </c>
      <c r="X623" s="217">
        <f t="shared" si="378"/>
        <v>0</v>
      </c>
      <c r="Y623" s="217">
        <f t="shared" si="378"/>
        <v>0</v>
      </c>
      <c r="Z623" s="217">
        <f t="shared" si="378"/>
        <v>0</v>
      </c>
      <c r="AA623" s="217">
        <f t="shared" si="378"/>
        <v>0</v>
      </c>
      <c r="AB623" s="217">
        <f t="shared" si="378"/>
        <v>0</v>
      </c>
      <c r="AC623" s="217">
        <f t="shared" si="378"/>
        <v>0</v>
      </c>
      <c r="AD623" s="217">
        <f t="shared" si="378"/>
        <v>0</v>
      </c>
      <c r="AE623" s="217">
        <f t="shared" si="378"/>
        <v>0</v>
      </c>
      <c r="AF623" s="217">
        <f t="shared" si="378"/>
        <v>0</v>
      </c>
      <c r="AG623" s="217">
        <f t="shared" si="378"/>
        <v>0</v>
      </c>
      <c r="AH623" s="217">
        <f t="shared" si="378"/>
        <v>0</v>
      </c>
      <c r="AI623" s="217">
        <f t="shared" si="378"/>
        <v>0</v>
      </c>
      <c r="AJ623" s="217">
        <f t="shared" si="378"/>
        <v>0</v>
      </c>
      <c r="AK623" s="217">
        <f t="shared" si="378"/>
        <v>0</v>
      </c>
      <c r="AL623" s="217">
        <f t="shared" si="378"/>
        <v>0</v>
      </c>
      <c r="AM623" s="217">
        <f t="shared" si="378"/>
        <v>0</v>
      </c>
      <c r="AN623" s="217">
        <f t="shared" si="378"/>
        <v>0</v>
      </c>
      <c r="AO623" s="217">
        <f t="shared" si="378"/>
        <v>0</v>
      </c>
      <c r="AP623" s="217">
        <f t="shared" si="378"/>
        <v>0</v>
      </c>
    </row>
    <row r="624" spans="1:42" x14ac:dyDescent="0.2">
      <c r="A624" s="4" t="s">
        <v>315</v>
      </c>
      <c r="B624" s="218">
        <v>0</v>
      </c>
      <c r="C624" s="218">
        <f>-C639</f>
        <v>0</v>
      </c>
      <c r="D624" s="218">
        <f t="shared" ref="D624:AP624" si="379">-D639</f>
        <v>0</v>
      </c>
      <c r="E624" s="218">
        <f t="shared" si="379"/>
        <v>0</v>
      </c>
      <c r="F624" s="218">
        <f t="shared" si="379"/>
        <v>0</v>
      </c>
      <c r="G624" s="218">
        <f t="shared" si="379"/>
        <v>0</v>
      </c>
      <c r="H624" s="218">
        <f t="shared" si="379"/>
        <v>0</v>
      </c>
      <c r="I624" s="218">
        <f t="shared" si="379"/>
        <v>0</v>
      </c>
      <c r="J624" s="218">
        <f t="shared" si="379"/>
        <v>0</v>
      </c>
      <c r="K624" s="218">
        <f t="shared" si="379"/>
        <v>0</v>
      </c>
      <c r="L624" s="218">
        <f t="shared" si="379"/>
        <v>0</v>
      </c>
      <c r="M624" s="218">
        <f t="shared" si="379"/>
        <v>0</v>
      </c>
      <c r="N624" s="218">
        <f t="shared" si="379"/>
        <v>0</v>
      </c>
      <c r="O624" s="218">
        <f t="shared" si="379"/>
        <v>0</v>
      </c>
      <c r="P624" s="218">
        <f t="shared" si="379"/>
        <v>0</v>
      </c>
      <c r="Q624" s="218">
        <f t="shared" si="379"/>
        <v>0</v>
      </c>
      <c r="R624" s="218">
        <f t="shared" si="379"/>
        <v>0</v>
      </c>
      <c r="S624" s="218">
        <f t="shared" si="379"/>
        <v>0</v>
      </c>
      <c r="T624" s="218">
        <f t="shared" si="379"/>
        <v>0</v>
      </c>
      <c r="U624" s="218">
        <f t="shared" si="379"/>
        <v>0</v>
      </c>
      <c r="V624" s="218">
        <f t="shared" si="379"/>
        <v>0</v>
      </c>
      <c r="W624" s="218">
        <f t="shared" si="379"/>
        <v>0</v>
      </c>
      <c r="X624" s="218">
        <f t="shared" si="379"/>
        <v>0</v>
      </c>
      <c r="Y624" s="218">
        <f t="shared" si="379"/>
        <v>0</v>
      </c>
      <c r="Z624" s="218">
        <f t="shared" si="379"/>
        <v>0</v>
      </c>
      <c r="AA624" s="218">
        <f t="shared" si="379"/>
        <v>0</v>
      </c>
      <c r="AB624" s="218">
        <f t="shared" si="379"/>
        <v>0</v>
      </c>
      <c r="AC624" s="218">
        <f t="shared" si="379"/>
        <v>0</v>
      </c>
      <c r="AD624" s="218">
        <f t="shared" si="379"/>
        <v>0</v>
      </c>
      <c r="AE624" s="218">
        <f t="shared" si="379"/>
        <v>0</v>
      </c>
      <c r="AF624" s="218">
        <f t="shared" si="379"/>
        <v>0</v>
      </c>
      <c r="AG624" s="218">
        <f t="shared" si="379"/>
        <v>0</v>
      </c>
      <c r="AH624" s="218">
        <f t="shared" si="379"/>
        <v>0</v>
      </c>
      <c r="AI624" s="218">
        <f t="shared" si="379"/>
        <v>0</v>
      </c>
      <c r="AJ624" s="218">
        <f t="shared" si="379"/>
        <v>0</v>
      </c>
      <c r="AK624" s="218">
        <f t="shared" si="379"/>
        <v>0</v>
      </c>
      <c r="AL624" s="218">
        <f t="shared" si="379"/>
        <v>0</v>
      </c>
      <c r="AM624" s="218">
        <f t="shared" si="379"/>
        <v>0</v>
      </c>
      <c r="AN624" s="218">
        <f t="shared" si="379"/>
        <v>0</v>
      </c>
      <c r="AO624" s="218">
        <f t="shared" si="379"/>
        <v>0</v>
      </c>
      <c r="AP624" s="218">
        <f t="shared" si="379"/>
        <v>0</v>
      </c>
    </row>
    <row r="625" spans="1:42" x14ac:dyDescent="0.2">
      <c r="A625" s="4" t="s">
        <v>269</v>
      </c>
      <c r="B625" s="217">
        <f>SUM(B622:B624)</f>
        <v>0</v>
      </c>
      <c r="C625" s="217">
        <f>SUM(C622:C624)</f>
        <v>0</v>
      </c>
      <c r="D625" s="217">
        <f t="shared" ref="D625:AP625" si="380">SUM(D622:D624)</f>
        <v>0</v>
      </c>
      <c r="E625" s="217">
        <f t="shared" si="380"/>
        <v>0</v>
      </c>
      <c r="F625" s="217">
        <f t="shared" si="380"/>
        <v>0</v>
      </c>
      <c r="G625" s="217">
        <f t="shared" si="380"/>
        <v>0</v>
      </c>
      <c r="H625" s="217">
        <f t="shared" si="380"/>
        <v>0</v>
      </c>
      <c r="I625" s="217">
        <f t="shared" si="380"/>
        <v>0</v>
      </c>
      <c r="J625" s="217">
        <f t="shared" si="380"/>
        <v>0</v>
      </c>
      <c r="K625" s="217">
        <f t="shared" si="380"/>
        <v>0</v>
      </c>
      <c r="L625" s="217">
        <f t="shared" si="380"/>
        <v>0</v>
      </c>
      <c r="M625" s="217">
        <f t="shared" si="380"/>
        <v>0</v>
      </c>
      <c r="N625" s="217">
        <f t="shared" si="380"/>
        <v>0</v>
      </c>
      <c r="O625" s="217">
        <f t="shared" si="380"/>
        <v>0</v>
      </c>
      <c r="P625" s="217">
        <f t="shared" si="380"/>
        <v>0</v>
      </c>
      <c r="Q625" s="217">
        <f t="shared" si="380"/>
        <v>0</v>
      </c>
      <c r="R625" s="217">
        <f t="shared" si="380"/>
        <v>0</v>
      </c>
      <c r="S625" s="217">
        <f t="shared" si="380"/>
        <v>0</v>
      </c>
      <c r="T625" s="217">
        <f t="shared" si="380"/>
        <v>0</v>
      </c>
      <c r="U625" s="217">
        <f t="shared" si="380"/>
        <v>0</v>
      </c>
      <c r="V625" s="217">
        <f t="shared" si="380"/>
        <v>0</v>
      </c>
      <c r="W625" s="217">
        <f t="shared" si="380"/>
        <v>0</v>
      </c>
      <c r="X625" s="217">
        <f t="shared" si="380"/>
        <v>0</v>
      </c>
      <c r="Y625" s="217">
        <f t="shared" si="380"/>
        <v>0</v>
      </c>
      <c r="Z625" s="217">
        <f t="shared" si="380"/>
        <v>0</v>
      </c>
      <c r="AA625" s="217">
        <f t="shared" si="380"/>
        <v>0</v>
      </c>
      <c r="AB625" s="217">
        <f t="shared" si="380"/>
        <v>0</v>
      </c>
      <c r="AC625" s="217">
        <f t="shared" si="380"/>
        <v>0</v>
      </c>
      <c r="AD625" s="217">
        <f t="shared" si="380"/>
        <v>0</v>
      </c>
      <c r="AE625" s="217">
        <f t="shared" si="380"/>
        <v>0</v>
      </c>
      <c r="AF625" s="217">
        <f t="shared" si="380"/>
        <v>0</v>
      </c>
      <c r="AG625" s="217">
        <f t="shared" si="380"/>
        <v>0</v>
      </c>
      <c r="AH625" s="217">
        <f t="shared" si="380"/>
        <v>0</v>
      </c>
      <c r="AI625" s="217">
        <f t="shared" si="380"/>
        <v>0</v>
      </c>
      <c r="AJ625" s="217">
        <f t="shared" si="380"/>
        <v>0</v>
      </c>
      <c r="AK625" s="217">
        <f t="shared" si="380"/>
        <v>0</v>
      </c>
      <c r="AL625" s="217">
        <f t="shared" si="380"/>
        <v>0</v>
      </c>
      <c r="AM625" s="217">
        <f t="shared" si="380"/>
        <v>0</v>
      </c>
      <c r="AN625" s="217">
        <f t="shared" si="380"/>
        <v>0</v>
      </c>
      <c r="AO625" s="217">
        <f t="shared" si="380"/>
        <v>0</v>
      </c>
      <c r="AP625" s="217">
        <f t="shared" si="380"/>
        <v>0</v>
      </c>
    </row>
    <row r="626" spans="1:42" s="122" customFormat="1" x14ac:dyDescent="0.2">
      <c r="A626" s="4"/>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s="122" customFormat="1" x14ac:dyDescent="0.2">
      <c r="A627" s="4" t="s">
        <v>317</v>
      </c>
      <c r="G627" s="203"/>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row>
    <row r="628" spans="1:42" s="122" customFormat="1" x14ac:dyDescent="0.2">
      <c r="A628" s="4" t="s">
        <v>318</v>
      </c>
      <c r="G628" s="203"/>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row>
    <row r="629" spans="1:42" x14ac:dyDescent="0.2">
      <c r="A629" s="4">
        <v>1</v>
      </c>
      <c r="B629" s="233">
        <f t="shared" ref="B629:B638" si="381">SUM(C629:AP629)</f>
        <v>0</v>
      </c>
      <c r="C629" s="213">
        <f t="shared" ref="C629:AP629" si="382">IF(C$2&gt;analysis_period,0,IF(C$2=equip2_reserve_freq*$A629,equip2_reserve_cost*system_capacity*1000*(1+inflation_rate/100)^B$2,0))</f>
        <v>0</v>
      </c>
      <c r="D629" s="213">
        <f t="shared" si="382"/>
        <v>0</v>
      </c>
      <c r="E629" s="213">
        <f t="shared" si="382"/>
        <v>0</v>
      </c>
      <c r="F629" s="213">
        <f t="shared" si="382"/>
        <v>0</v>
      </c>
      <c r="G629" s="213">
        <f t="shared" si="382"/>
        <v>0</v>
      </c>
      <c r="H629" s="213">
        <f t="shared" si="382"/>
        <v>0</v>
      </c>
      <c r="I629" s="213">
        <f t="shared" si="382"/>
        <v>0</v>
      </c>
      <c r="J629" s="213">
        <f t="shared" si="382"/>
        <v>0</v>
      </c>
      <c r="K629" s="213">
        <f t="shared" si="382"/>
        <v>0</v>
      </c>
      <c r="L629" s="213">
        <f t="shared" si="382"/>
        <v>0</v>
      </c>
      <c r="M629" s="213">
        <f t="shared" si="382"/>
        <v>0</v>
      </c>
      <c r="N629" s="213">
        <f t="shared" si="382"/>
        <v>0</v>
      </c>
      <c r="O629" s="213">
        <f t="shared" si="382"/>
        <v>0</v>
      </c>
      <c r="P629" s="213">
        <f t="shared" si="382"/>
        <v>0</v>
      </c>
      <c r="Q629" s="213">
        <f t="shared" si="382"/>
        <v>0</v>
      </c>
      <c r="R629" s="213">
        <f t="shared" si="382"/>
        <v>0</v>
      </c>
      <c r="S629" s="213">
        <f t="shared" si="382"/>
        <v>0</v>
      </c>
      <c r="T629" s="213">
        <f t="shared" si="382"/>
        <v>0</v>
      </c>
      <c r="U629" s="213">
        <f t="shared" si="382"/>
        <v>0</v>
      </c>
      <c r="V629" s="213">
        <f t="shared" si="382"/>
        <v>0</v>
      </c>
      <c r="W629" s="213">
        <f t="shared" si="382"/>
        <v>0</v>
      </c>
      <c r="X629" s="213">
        <f t="shared" si="382"/>
        <v>0</v>
      </c>
      <c r="Y629" s="213">
        <f t="shared" si="382"/>
        <v>0</v>
      </c>
      <c r="Z629" s="213">
        <f t="shared" si="382"/>
        <v>0</v>
      </c>
      <c r="AA629" s="213">
        <f t="shared" si="382"/>
        <v>0</v>
      </c>
      <c r="AB629" s="213">
        <f t="shared" si="382"/>
        <v>0</v>
      </c>
      <c r="AC629" s="213">
        <f t="shared" si="382"/>
        <v>0</v>
      </c>
      <c r="AD629" s="213">
        <f t="shared" si="382"/>
        <v>0</v>
      </c>
      <c r="AE629" s="213">
        <f t="shared" si="382"/>
        <v>0</v>
      </c>
      <c r="AF629" s="213">
        <f t="shared" si="382"/>
        <v>0</v>
      </c>
      <c r="AG629" s="213">
        <f t="shared" si="382"/>
        <v>0</v>
      </c>
      <c r="AH629" s="213">
        <f t="shared" si="382"/>
        <v>0</v>
      </c>
      <c r="AI629" s="213">
        <f t="shared" si="382"/>
        <v>0</v>
      </c>
      <c r="AJ629" s="213">
        <f t="shared" si="382"/>
        <v>0</v>
      </c>
      <c r="AK629" s="213">
        <f t="shared" si="382"/>
        <v>0</v>
      </c>
      <c r="AL629" s="213">
        <f t="shared" si="382"/>
        <v>0</v>
      </c>
      <c r="AM629" s="213">
        <f t="shared" si="382"/>
        <v>0</v>
      </c>
      <c r="AN629" s="213">
        <f t="shared" si="382"/>
        <v>0</v>
      </c>
      <c r="AO629" s="213">
        <f t="shared" si="382"/>
        <v>0</v>
      </c>
      <c r="AP629" s="213">
        <f t="shared" si="382"/>
        <v>0</v>
      </c>
    </row>
    <row r="630" spans="1:42" x14ac:dyDescent="0.2">
      <c r="A630" s="4">
        <f>A629+1</f>
        <v>2</v>
      </c>
      <c r="B630" s="233">
        <f t="shared" si="381"/>
        <v>0</v>
      </c>
      <c r="C630" s="213">
        <f t="shared" ref="C630:AP630" si="383">IF(C$2&gt;analysis_period,0,IF(C$2=equip2_reserve_freq*$A630,equip2_reserve_cost*system_capacity*1000*(1+inflation_rate/100)^B$2,0))</f>
        <v>0</v>
      </c>
      <c r="D630" s="213">
        <f t="shared" si="383"/>
        <v>0</v>
      </c>
      <c r="E630" s="213">
        <f t="shared" si="383"/>
        <v>0</v>
      </c>
      <c r="F630" s="213">
        <f t="shared" si="383"/>
        <v>0</v>
      </c>
      <c r="G630" s="213">
        <f t="shared" si="383"/>
        <v>0</v>
      </c>
      <c r="H630" s="213">
        <f t="shared" si="383"/>
        <v>0</v>
      </c>
      <c r="I630" s="213">
        <f t="shared" si="383"/>
        <v>0</v>
      </c>
      <c r="J630" s="213">
        <f t="shared" si="383"/>
        <v>0</v>
      </c>
      <c r="K630" s="213">
        <f t="shared" si="383"/>
        <v>0</v>
      </c>
      <c r="L630" s="213">
        <f t="shared" si="383"/>
        <v>0</v>
      </c>
      <c r="M630" s="213">
        <f t="shared" si="383"/>
        <v>0</v>
      </c>
      <c r="N630" s="213">
        <f t="shared" si="383"/>
        <v>0</v>
      </c>
      <c r="O630" s="213">
        <f t="shared" si="383"/>
        <v>0</v>
      </c>
      <c r="P630" s="213">
        <f t="shared" si="383"/>
        <v>0</v>
      </c>
      <c r="Q630" s="213">
        <f t="shared" si="383"/>
        <v>0</v>
      </c>
      <c r="R630" s="213">
        <f t="shared" si="383"/>
        <v>0</v>
      </c>
      <c r="S630" s="213">
        <f t="shared" si="383"/>
        <v>0</v>
      </c>
      <c r="T630" s="213">
        <f t="shared" si="383"/>
        <v>0</v>
      </c>
      <c r="U630" s="213">
        <f t="shared" si="383"/>
        <v>0</v>
      </c>
      <c r="V630" s="213">
        <f t="shared" si="383"/>
        <v>0</v>
      </c>
      <c r="W630" s="213">
        <f t="shared" si="383"/>
        <v>0</v>
      </c>
      <c r="X630" s="213">
        <f t="shared" si="383"/>
        <v>0</v>
      </c>
      <c r="Y630" s="213">
        <f t="shared" si="383"/>
        <v>0</v>
      </c>
      <c r="Z630" s="213">
        <f t="shared" si="383"/>
        <v>0</v>
      </c>
      <c r="AA630" s="213">
        <f t="shared" si="383"/>
        <v>0</v>
      </c>
      <c r="AB630" s="213">
        <f t="shared" si="383"/>
        <v>0</v>
      </c>
      <c r="AC630" s="213">
        <f t="shared" si="383"/>
        <v>0</v>
      </c>
      <c r="AD630" s="213">
        <f t="shared" si="383"/>
        <v>0</v>
      </c>
      <c r="AE630" s="213">
        <f t="shared" si="383"/>
        <v>0</v>
      </c>
      <c r="AF630" s="213">
        <f t="shared" si="383"/>
        <v>0</v>
      </c>
      <c r="AG630" s="213">
        <f t="shared" si="383"/>
        <v>0</v>
      </c>
      <c r="AH630" s="213">
        <f t="shared" si="383"/>
        <v>0</v>
      </c>
      <c r="AI630" s="213">
        <f t="shared" si="383"/>
        <v>0</v>
      </c>
      <c r="AJ630" s="213">
        <f t="shared" si="383"/>
        <v>0</v>
      </c>
      <c r="AK630" s="213">
        <f t="shared" si="383"/>
        <v>0</v>
      </c>
      <c r="AL630" s="213">
        <f t="shared" si="383"/>
        <v>0</v>
      </c>
      <c r="AM630" s="213">
        <f t="shared" si="383"/>
        <v>0</v>
      </c>
      <c r="AN630" s="213">
        <f t="shared" si="383"/>
        <v>0</v>
      </c>
      <c r="AO630" s="213">
        <f t="shared" si="383"/>
        <v>0</v>
      </c>
      <c r="AP630" s="213">
        <f t="shared" si="383"/>
        <v>0</v>
      </c>
    </row>
    <row r="631" spans="1:42" x14ac:dyDescent="0.2">
      <c r="A631" s="4">
        <f t="shared" ref="A631:A638" si="384">A630+1</f>
        <v>3</v>
      </c>
      <c r="B631" s="233">
        <f t="shared" si="381"/>
        <v>0</v>
      </c>
      <c r="C631" s="213">
        <f t="shared" ref="C631:AP631" si="385">IF(C$2&gt;analysis_period,0,IF(C$2=equip2_reserve_freq*$A631,equip2_reserve_cost*system_capacity*1000*(1+inflation_rate/100)^B$2,0))</f>
        <v>0</v>
      </c>
      <c r="D631" s="213">
        <f t="shared" si="385"/>
        <v>0</v>
      </c>
      <c r="E631" s="213">
        <f t="shared" si="385"/>
        <v>0</v>
      </c>
      <c r="F631" s="213">
        <f t="shared" si="385"/>
        <v>0</v>
      </c>
      <c r="G631" s="213">
        <f t="shared" si="385"/>
        <v>0</v>
      </c>
      <c r="H631" s="213">
        <f t="shared" si="385"/>
        <v>0</v>
      </c>
      <c r="I631" s="213">
        <f t="shared" si="385"/>
        <v>0</v>
      </c>
      <c r="J631" s="213">
        <f t="shared" si="385"/>
        <v>0</v>
      </c>
      <c r="K631" s="213">
        <f t="shared" si="385"/>
        <v>0</v>
      </c>
      <c r="L631" s="213">
        <f t="shared" si="385"/>
        <v>0</v>
      </c>
      <c r="M631" s="213">
        <f t="shared" si="385"/>
        <v>0</v>
      </c>
      <c r="N631" s="213">
        <f t="shared" si="385"/>
        <v>0</v>
      </c>
      <c r="O631" s="213">
        <f t="shared" si="385"/>
        <v>0</v>
      </c>
      <c r="P631" s="213">
        <f t="shared" si="385"/>
        <v>0</v>
      </c>
      <c r="Q631" s="213">
        <f t="shared" si="385"/>
        <v>0</v>
      </c>
      <c r="R631" s="213">
        <f t="shared" si="385"/>
        <v>0</v>
      </c>
      <c r="S631" s="213">
        <f t="shared" si="385"/>
        <v>0</v>
      </c>
      <c r="T631" s="213">
        <f t="shared" si="385"/>
        <v>0</v>
      </c>
      <c r="U631" s="213">
        <f t="shared" si="385"/>
        <v>0</v>
      </c>
      <c r="V631" s="213">
        <f t="shared" si="385"/>
        <v>0</v>
      </c>
      <c r="W631" s="213">
        <f t="shared" si="385"/>
        <v>0</v>
      </c>
      <c r="X631" s="213">
        <f t="shared" si="385"/>
        <v>0</v>
      </c>
      <c r="Y631" s="213">
        <f t="shared" si="385"/>
        <v>0</v>
      </c>
      <c r="Z631" s="213">
        <f t="shared" si="385"/>
        <v>0</v>
      </c>
      <c r="AA631" s="213">
        <f t="shared" si="385"/>
        <v>0</v>
      </c>
      <c r="AB631" s="213">
        <f t="shared" si="385"/>
        <v>0</v>
      </c>
      <c r="AC631" s="213">
        <f t="shared" si="385"/>
        <v>0</v>
      </c>
      <c r="AD631" s="213">
        <f t="shared" si="385"/>
        <v>0</v>
      </c>
      <c r="AE631" s="213">
        <f t="shared" si="385"/>
        <v>0</v>
      </c>
      <c r="AF631" s="213">
        <f t="shared" si="385"/>
        <v>0</v>
      </c>
      <c r="AG631" s="213">
        <f t="shared" si="385"/>
        <v>0</v>
      </c>
      <c r="AH631" s="213">
        <f t="shared" si="385"/>
        <v>0</v>
      </c>
      <c r="AI631" s="213">
        <f t="shared" si="385"/>
        <v>0</v>
      </c>
      <c r="AJ631" s="213">
        <f t="shared" si="385"/>
        <v>0</v>
      </c>
      <c r="AK631" s="213">
        <f t="shared" si="385"/>
        <v>0</v>
      </c>
      <c r="AL631" s="213">
        <f t="shared" si="385"/>
        <v>0</v>
      </c>
      <c r="AM631" s="213">
        <f t="shared" si="385"/>
        <v>0</v>
      </c>
      <c r="AN631" s="213">
        <f t="shared" si="385"/>
        <v>0</v>
      </c>
      <c r="AO631" s="213">
        <f t="shared" si="385"/>
        <v>0</v>
      </c>
      <c r="AP631" s="213">
        <f t="shared" si="385"/>
        <v>0</v>
      </c>
    </row>
    <row r="632" spans="1:42" x14ac:dyDescent="0.2">
      <c r="A632" s="4">
        <f t="shared" si="384"/>
        <v>4</v>
      </c>
      <c r="B632" s="233">
        <f t="shared" si="381"/>
        <v>0</v>
      </c>
      <c r="C632" s="213">
        <f t="shared" ref="C632:AP632" si="386">IF(C$2&gt;analysis_period,0,IF(C$2=equip2_reserve_freq*$A632,equip2_reserve_cost*system_capacity*1000*(1+inflation_rate/100)^B$2,0))</f>
        <v>0</v>
      </c>
      <c r="D632" s="213">
        <f t="shared" si="386"/>
        <v>0</v>
      </c>
      <c r="E632" s="213">
        <f t="shared" si="386"/>
        <v>0</v>
      </c>
      <c r="F632" s="213">
        <f t="shared" si="386"/>
        <v>0</v>
      </c>
      <c r="G632" s="213">
        <f t="shared" si="386"/>
        <v>0</v>
      </c>
      <c r="H632" s="213">
        <f t="shared" si="386"/>
        <v>0</v>
      </c>
      <c r="I632" s="213">
        <f t="shared" si="386"/>
        <v>0</v>
      </c>
      <c r="J632" s="213">
        <f t="shared" si="386"/>
        <v>0</v>
      </c>
      <c r="K632" s="213">
        <f t="shared" si="386"/>
        <v>0</v>
      </c>
      <c r="L632" s="213">
        <f t="shared" si="386"/>
        <v>0</v>
      </c>
      <c r="M632" s="213">
        <f t="shared" si="386"/>
        <v>0</v>
      </c>
      <c r="N632" s="213">
        <f t="shared" si="386"/>
        <v>0</v>
      </c>
      <c r="O632" s="213">
        <f t="shared" si="386"/>
        <v>0</v>
      </c>
      <c r="P632" s="213">
        <f t="shared" si="386"/>
        <v>0</v>
      </c>
      <c r="Q632" s="213">
        <f t="shared" si="386"/>
        <v>0</v>
      </c>
      <c r="R632" s="213">
        <f t="shared" si="386"/>
        <v>0</v>
      </c>
      <c r="S632" s="213">
        <f t="shared" si="386"/>
        <v>0</v>
      </c>
      <c r="T632" s="213">
        <f t="shared" si="386"/>
        <v>0</v>
      </c>
      <c r="U632" s="213">
        <f t="shared" si="386"/>
        <v>0</v>
      </c>
      <c r="V632" s="213">
        <f t="shared" si="386"/>
        <v>0</v>
      </c>
      <c r="W632" s="213">
        <f t="shared" si="386"/>
        <v>0</v>
      </c>
      <c r="X632" s="213">
        <f t="shared" si="386"/>
        <v>0</v>
      </c>
      <c r="Y632" s="213">
        <f t="shared" si="386"/>
        <v>0</v>
      </c>
      <c r="Z632" s="213">
        <f t="shared" si="386"/>
        <v>0</v>
      </c>
      <c r="AA632" s="213">
        <f t="shared" si="386"/>
        <v>0</v>
      </c>
      <c r="AB632" s="213">
        <f t="shared" si="386"/>
        <v>0</v>
      </c>
      <c r="AC632" s="213">
        <f t="shared" si="386"/>
        <v>0</v>
      </c>
      <c r="AD632" s="213">
        <f t="shared" si="386"/>
        <v>0</v>
      </c>
      <c r="AE632" s="213">
        <f t="shared" si="386"/>
        <v>0</v>
      </c>
      <c r="AF632" s="213">
        <f t="shared" si="386"/>
        <v>0</v>
      </c>
      <c r="AG632" s="213">
        <f t="shared" si="386"/>
        <v>0</v>
      </c>
      <c r="AH632" s="213">
        <f t="shared" si="386"/>
        <v>0</v>
      </c>
      <c r="AI632" s="213">
        <f t="shared" si="386"/>
        <v>0</v>
      </c>
      <c r="AJ632" s="213">
        <f t="shared" si="386"/>
        <v>0</v>
      </c>
      <c r="AK632" s="213">
        <f t="shared" si="386"/>
        <v>0</v>
      </c>
      <c r="AL632" s="213">
        <f t="shared" si="386"/>
        <v>0</v>
      </c>
      <c r="AM632" s="213">
        <f t="shared" si="386"/>
        <v>0</v>
      </c>
      <c r="AN632" s="213">
        <f t="shared" si="386"/>
        <v>0</v>
      </c>
      <c r="AO632" s="213">
        <f t="shared" si="386"/>
        <v>0</v>
      </c>
      <c r="AP632" s="213">
        <f t="shared" si="386"/>
        <v>0</v>
      </c>
    </row>
    <row r="633" spans="1:42" x14ac:dyDescent="0.2">
      <c r="A633" s="4">
        <f t="shared" si="384"/>
        <v>5</v>
      </c>
      <c r="B633" s="233">
        <f t="shared" si="381"/>
        <v>0</v>
      </c>
      <c r="C633" s="213">
        <f t="shared" ref="C633:AP633" si="387">IF(C$2&gt;analysis_period,0,IF(C$2=equip2_reserve_freq*$A633,equip2_reserve_cost*system_capacity*1000*(1+inflation_rate/100)^B$2,0))</f>
        <v>0</v>
      </c>
      <c r="D633" s="213">
        <f t="shared" si="387"/>
        <v>0</v>
      </c>
      <c r="E633" s="213">
        <f t="shared" si="387"/>
        <v>0</v>
      </c>
      <c r="F633" s="213">
        <f t="shared" si="387"/>
        <v>0</v>
      </c>
      <c r="G633" s="213">
        <f t="shared" si="387"/>
        <v>0</v>
      </c>
      <c r="H633" s="213">
        <f t="shared" si="387"/>
        <v>0</v>
      </c>
      <c r="I633" s="213">
        <f t="shared" si="387"/>
        <v>0</v>
      </c>
      <c r="J633" s="213">
        <f t="shared" si="387"/>
        <v>0</v>
      </c>
      <c r="K633" s="213">
        <f t="shared" si="387"/>
        <v>0</v>
      </c>
      <c r="L633" s="213">
        <f t="shared" si="387"/>
        <v>0</v>
      </c>
      <c r="M633" s="213">
        <f t="shared" si="387"/>
        <v>0</v>
      </c>
      <c r="N633" s="213">
        <f t="shared" si="387"/>
        <v>0</v>
      </c>
      <c r="O633" s="213">
        <f t="shared" si="387"/>
        <v>0</v>
      </c>
      <c r="P633" s="213">
        <f t="shared" si="387"/>
        <v>0</v>
      </c>
      <c r="Q633" s="213">
        <f t="shared" si="387"/>
        <v>0</v>
      </c>
      <c r="R633" s="213">
        <f t="shared" si="387"/>
        <v>0</v>
      </c>
      <c r="S633" s="213">
        <f t="shared" si="387"/>
        <v>0</v>
      </c>
      <c r="T633" s="213">
        <f t="shared" si="387"/>
        <v>0</v>
      </c>
      <c r="U633" s="213">
        <f t="shared" si="387"/>
        <v>0</v>
      </c>
      <c r="V633" s="213">
        <f t="shared" si="387"/>
        <v>0</v>
      </c>
      <c r="W633" s="213">
        <f t="shared" si="387"/>
        <v>0</v>
      </c>
      <c r="X633" s="213">
        <f t="shared" si="387"/>
        <v>0</v>
      </c>
      <c r="Y633" s="213">
        <f t="shared" si="387"/>
        <v>0</v>
      </c>
      <c r="Z633" s="213">
        <f t="shared" si="387"/>
        <v>0</v>
      </c>
      <c r="AA633" s="213">
        <f t="shared" si="387"/>
        <v>0</v>
      </c>
      <c r="AB633" s="213">
        <f t="shared" si="387"/>
        <v>0</v>
      </c>
      <c r="AC633" s="213">
        <f t="shared" si="387"/>
        <v>0</v>
      </c>
      <c r="AD633" s="213">
        <f t="shared" si="387"/>
        <v>0</v>
      </c>
      <c r="AE633" s="213">
        <f t="shared" si="387"/>
        <v>0</v>
      </c>
      <c r="AF633" s="213">
        <f t="shared" si="387"/>
        <v>0</v>
      </c>
      <c r="AG633" s="213">
        <f t="shared" si="387"/>
        <v>0</v>
      </c>
      <c r="AH633" s="213">
        <f t="shared" si="387"/>
        <v>0</v>
      </c>
      <c r="AI633" s="213">
        <f t="shared" si="387"/>
        <v>0</v>
      </c>
      <c r="AJ633" s="213">
        <f t="shared" si="387"/>
        <v>0</v>
      </c>
      <c r="AK633" s="213">
        <f t="shared" si="387"/>
        <v>0</v>
      </c>
      <c r="AL633" s="213">
        <f t="shared" si="387"/>
        <v>0</v>
      </c>
      <c r="AM633" s="213">
        <f t="shared" si="387"/>
        <v>0</v>
      </c>
      <c r="AN633" s="213">
        <f t="shared" si="387"/>
        <v>0</v>
      </c>
      <c r="AO633" s="213">
        <f t="shared" si="387"/>
        <v>0</v>
      </c>
      <c r="AP633" s="213">
        <f t="shared" si="387"/>
        <v>0</v>
      </c>
    </row>
    <row r="634" spans="1:42" x14ac:dyDescent="0.2">
      <c r="A634" s="4">
        <f t="shared" si="384"/>
        <v>6</v>
      </c>
      <c r="B634" s="233">
        <f t="shared" si="381"/>
        <v>0</v>
      </c>
      <c r="C634" s="213">
        <f t="shared" ref="C634:AP634" si="388">IF(C$2&gt;analysis_period,0,IF(C$2=equip2_reserve_freq*$A634,equip2_reserve_cost*system_capacity*1000*(1+inflation_rate/100)^B$2,0))</f>
        <v>0</v>
      </c>
      <c r="D634" s="213">
        <f t="shared" si="388"/>
        <v>0</v>
      </c>
      <c r="E634" s="213">
        <f t="shared" si="388"/>
        <v>0</v>
      </c>
      <c r="F634" s="213">
        <f t="shared" si="388"/>
        <v>0</v>
      </c>
      <c r="G634" s="213">
        <f t="shared" si="388"/>
        <v>0</v>
      </c>
      <c r="H634" s="213">
        <f t="shared" si="388"/>
        <v>0</v>
      </c>
      <c r="I634" s="213">
        <f t="shared" si="388"/>
        <v>0</v>
      </c>
      <c r="J634" s="213">
        <f t="shared" si="388"/>
        <v>0</v>
      </c>
      <c r="K634" s="213">
        <f t="shared" si="388"/>
        <v>0</v>
      </c>
      <c r="L634" s="213">
        <f t="shared" si="388"/>
        <v>0</v>
      </c>
      <c r="M634" s="213">
        <f t="shared" si="388"/>
        <v>0</v>
      </c>
      <c r="N634" s="213">
        <f t="shared" si="388"/>
        <v>0</v>
      </c>
      <c r="O634" s="213">
        <f t="shared" si="388"/>
        <v>0</v>
      </c>
      <c r="P634" s="213">
        <f t="shared" si="388"/>
        <v>0</v>
      </c>
      <c r="Q634" s="213">
        <f t="shared" si="388"/>
        <v>0</v>
      </c>
      <c r="R634" s="213">
        <f t="shared" si="388"/>
        <v>0</v>
      </c>
      <c r="S634" s="213">
        <f t="shared" si="388"/>
        <v>0</v>
      </c>
      <c r="T634" s="213">
        <f t="shared" si="388"/>
        <v>0</v>
      </c>
      <c r="U634" s="213">
        <f t="shared" si="388"/>
        <v>0</v>
      </c>
      <c r="V634" s="213">
        <f t="shared" si="388"/>
        <v>0</v>
      </c>
      <c r="W634" s="213">
        <f t="shared" si="388"/>
        <v>0</v>
      </c>
      <c r="X634" s="213">
        <f t="shared" si="388"/>
        <v>0</v>
      </c>
      <c r="Y634" s="213">
        <f t="shared" si="388"/>
        <v>0</v>
      </c>
      <c r="Z634" s="213">
        <f t="shared" si="388"/>
        <v>0</v>
      </c>
      <c r="AA634" s="213">
        <f t="shared" si="388"/>
        <v>0</v>
      </c>
      <c r="AB634" s="213">
        <f t="shared" si="388"/>
        <v>0</v>
      </c>
      <c r="AC634" s="213">
        <f t="shared" si="388"/>
        <v>0</v>
      </c>
      <c r="AD634" s="213">
        <f t="shared" si="388"/>
        <v>0</v>
      </c>
      <c r="AE634" s="213">
        <f t="shared" si="388"/>
        <v>0</v>
      </c>
      <c r="AF634" s="213">
        <f t="shared" si="388"/>
        <v>0</v>
      </c>
      <c r="AG634" s="213">
        <f t="shared" si="388"/>
        <v>0</v>
      </c>
      <c r="AH634" s="213">
        <f t="shared" si="388"/>
        <v>0</v>
      </c>
      <c r="AI634" s="213">
        <f t="shared" si="388"/>
        <v>0</v>
      </c>
      <c r="AJ634" s="213">
        <f t="shared" si="388"/>
        <v>0</v>
      </c>
      <c r="AK634" s="213">
        <f t="shared" si="388"/>
        <v>0</v>
      </c>
      <c r="AL634" s="213">
        <f t="shared" si="388"/>
        <v>0</v>
      </c>
      <c r="AM634" s="213">
        <f t="shared" si="388"/>
        <v>0</v>
      </c>
      <c r="AN634" s="213">
        <f t="shared" si="388"/>
        <v>0</v>
      </c>
      <c r="AO634" s="213">
        <f t="shared" si="388"/>
        <v>0</v>
      </c>
      <c r="AP634" s="213">
        <f t="shared" si="388"/>
        <v>0</v>
      </c>
    </row>
    <row r="635" spans="1:42" x14ac:dyDescent="0.2">
      <c r="A635" s="4">
        <f t="shared" si="384"/>
        <v>7</v>
      </c>
      <c r="B635" s="233">
        <f t="shared" si="381"/>
        <v>0</v>
      </c>
      <c r="C635" s="213">
        <f t="shared" ref="C635:AP635" si="389">IF(C$2&gt;analysis_period,0,IF(C$2=equip2_reserve_freq*$A635,equip2_reserve_cost*system_capacity*1000*(1+inflation_rate/100)^B$2,0))</f>
        <v>0</v>
      </c>
      <c r="D635" s="213">
        <f t="shared" si="389"/>
        <v>0</v>
      </c>
      <c r="E635" s="213">
        <f t="shared" si="389"/>
        <v>0</v>
      </c>
      <c r="F635" s="213">
        <f t="shared" si="389"/>
        <v>0</v>
      </c>
      <c r="G635" s="213">
        <f t="shared" si="389"/>
        <v>0</v>
      </c>
      <c r="H635" s="213">
        <f t="shared" si="389"/>
        <v>0</v>
      </c>
      <c r="I635" s="213">
        <f t="shared" si="389"/>
        <v>0</v>
      </c>
      <c r="J635" s="213">
        <f t="shared" si="389"/>
        <v>0</v>
      </c>
      <c r="K635" s="213">
        <f t="shared" si="389"/>
        <v>0</v>
      </c>
      <c r="L635" s="213">
        <f t="shared" si="389"/>
        <v>0</v>
      </c>
      <c r="M635" s="213">
        <f t="shared" si="389"/>
        <v>0</v>
      </c>
      <c r="N635" s="213">
        <f t="shared" si="389"/>
        <v>0</v>
      </c>
      <c r="O635" s="213">
        <f t="shared" si="389"/>
        <v>0</v>
      </c>
      <c r="P635" s="213">
        <f t="shared" si="389"/>
        <v>0</v>
      </c>
      <c r="Q635" s="213">
        <f t="shared" si="389"/>
        <v>0</v>
      </c>
      <c r="R635" s="213">
        <f t="shared" si="389"/>
        <v>0</v>
      </c>
      <c r="S635" s="213">
        <f t="shared" si="389"/>
        <v>0</v>
      </c>
      <c r="T635" s="213">
        <f t="shared" si="389"/>
        <v>0</v>
      </c>
      <c r="U635" s="213">
        <f t="shared" si="389"/>
        <v>0</v>
      </c>
      <c r="V635" s="213">
        <f t="shared" si="389"/>
        <v>0</v>
      </c>
      <c r="W635" s="213">
        <f t="shared" si="389"/>
        <v>0</v>
      </c>
      <c r="X635" s="213">
        <f t="shared" si="389"/>
        <v>0</v>
      </c>
      <c r="Y635" s="213">
        <f t="shared" si="389"/>
        <v>0</v>
      </c>
      <c r="Z635" s="213">
        <f t="shared" si="389"/>
        <v>0</v>
      </c>
      <c r="AA635" s="213">
        <f t="shared" si="389"/>
        <v>0</v>
      </c>
      <c r="AB635" s="213">
        <f t="shared" si="389"/>
        <v>0</v>
      </c>
      <c r="AC635" s="213">
        <f t="shared" si="389"/>
        <v>0</v>
      </c>
      <c r="AD635" s="213">
        <f t="shared" si="389"/>
        <v>0</v>
      </c>
      <c r="AE635" s="213">
        <f t="shared" si="389"/>
        <v>0</v>
      </c>
      <c r="AF635" s="213">
        <f t="shared" si="389"/>
        <v>0</v>
      </c>
      <c r="AG635" s="213">
        <f t="shared" si="389"/>
        <v>0</v>
      </c>
      <c r="AH635" s="213">
        <f t="shared" si="389"/>
        <v>0</v>
      </c>
      <c r="AI635" s="213">
        <f t="shared" si="389"/>
        <v>0</v>
      </c>
      <c r="AJ635" s="213">
        <f t="shared" si="389"/>
        <v>0</v>
      </c>
      <c r="AK635" s="213">
        <f t="shared" si="389"/>
        <v>0</v>
      </c>
      <c r="AL635" s="213">
        <f t="shared" si="389"/>
        <v>0</v>
      </c>
      <c r="AM635" s="213">
        <f t="shared" si="389"/>
        <v>0</v>
      </c>
      <c r="AN635" s="213">
        <f t="shared" si="389"/>
        <v>0</v>
      </c>
      <c r="AO635" s="213">
        <f t="shared" si="389"/>
        <v>0</v>
      </c>
      <c r="AP635" s="213">
        <f t="shared" si="389"/>
        <v>0</v>
      </c>
    </row>
    <row r="636" spans="1:42" x14ac:dyDescent="0.2">
      <c r="A636" s="4">
        <f t="shared" si="384"/>
        <v>8</v>
      </c>
      <c r="B636" s="233">
        <f t="shared" si="381"/>
        <v>0</v>
      </c>
      <c r="C636" s="213">
        <f t="shared" ref="C636:AP636" si="390">IF(C$2&gt;analysis_period,0,IF(C$2=equip2_reserve_freq*$A636,equip2_reserve_cost*system_capacity*1000*(1+inflation_rate/100)^B$2,0))</f>
        <v>0</v>
      </c>
      <c r="D636" s="213">
        <f t="shared" si="390"/>
        <v>0</v>
      </c>
      <c r="E636" s="213">
        <f t="shared" si="390"/>
        <v>0</v>
      </c>
      <c r="F636" s="213">
        <f t="shared" si="390"/>
        <v>0</v>
      </c>
      <c r="G636" s="213">
        <f t="shared" si="390"/>
        <v>0</v>
      </c>
      <c r="H636" s="213">
        <f t="shared" si="390"/>
        <v>0</v>
      </c>
      <c r="I636" s="213">
        <f t="shared" si="390"/>
        <v>0</v>
      </c>
      <c r="J636" s="213">
        <f t="shared" si="390"/>
        <v>0</v>
      </c>
      <c r="K636" s="213">
        <f t="shared" si="390"/>
        <v>0</v>
      </c>
      <c r="L636" s="213">
        <f t="shared" si="390"/>
        <v>0</v>
      </c>
      <c r="M636" s="213">
        <f t="shared" si="390"/>
        <v>0</v>
      </c>
      <c r="N636" s="213">
        <f t="shared" si="390"/>
        <v>0</v>
      </c>
      <c r="O636" s="213">
        <f t="shared" si="390"/>
        <v>0</v>
      </c>
      <c r="P636" s="213">
        <f t="shared" si="390"/>
        <v>0</v>
      </c>
      <c r="Q636" s="213">
        <f t="shared" si="390"/>
        <v>0</v>
      </c>
      <c r="R636" s="213">
        <f t="shared" si="390"/>
        <v>0</v>
      </c>
      <c r="S636" s="213">
        <f t="shared" si="390"/>
        <v>0</v>
      </c>
      <c r="T636" s="213">
        <f t="shared" si="390"/>
        <v>0</v>
      </c>
      <c r="U636" s="213">
        <f t="shared" si="390"/>
        <v>0</v>
      </c>
      <c r="V636" s="213">
        <f t="shared" si="390"/>
        <v>0</v>
      </c>
      <c r="W636" s="213">
        <f t="shared" si="390"/>
        <v>0</v>
      </c>
      <c r="X636" s="213">
        <f t="shared" si="390"/>
        <v>0</v>
      </c>
      <c r="Y636" s="213">
        <f t="shared" si="390"/>
        <v>0</v>
      </c>
      <c r="Z636" s="213">
        <f t="shared" si="390"/>
        <v>0</v>
      </c>
      <c r="AA636" s="213">
        <f t="shared" si="390"/>
        <v>0</v>
      </c>
      <c r="AB636" s="213">
        <f t="shared" si="390"/>
        <v>0</v>
      </c>
      <c r="AC636" s="213">
        <f t="shared" si="390"/>
        <v>0</v>
      </c>
      <c r="AD636" s="213">
        <f t="shared" si="390"/>
        <v>0</v>
      </c>
      <c r="AE636" s="213">
        <f t="shared" si="390"/>
        <v>0</v>
      </c>
      <c r="AF636" s="213">
        <f t="shared" si="390"/>
        <v>0</v>
      </c>
      <c r="AG636" s="213">
        <f t="shared" si="390"/>
        <v>0</v>
      </c>
      <c r="AH636" s="213">
        <f t="shared" si="390"/>
        <v>0</v>
      </c>
      <c r="AI636" s="213">
        <f t="shared" si="390"/>
        <v>0</v>
      </c>
      <c r="AJ636" s="213">
        <f t="shared" si="390"/>
        <v>0</v>
      </c>
      <c r="AK636" s="213">
        <f t="shared" si="390"/>
        <v>0</v>
      </c>
      <c r="AL636" s="213">
        <f t="shared" si="390"/>
        <v>0</v>
      </c>
      <c r="AM636" s="213">
        <f t="shared" si="390"/>
        <v>0</v>
      </c>
      <c r="AN636" s="213">
        <f t="shared" si="390"/>
        <v>0</v>
      </c>
      <c r="AO636" s="213">
        <f t="shared" si="390"/>
        <v>0</v>
      </c>
      <c r="AP636" s="213">
        <f t="shared" si="390"/>
        <v>0</v>
      </c>
    </row>
    <row r="637" spans="1:42" x14ac:dyDescent="0.2">
      <c r="A637" s="4">
        <f>A636+1</f>
        <v>9</v>
      </c>
      <c r="B637" s="233">
        <f t="shared" si="381"/>
        <v>0</v>
      </c>
      <c r="C637" s="213">
        <f t="shared" ref="C637:AP637" si="391">IF(C$2&gt;analysis_period,0,IF(C$2=equip2_reserve_freq*$A637,equip2_reserve_cost*system_capacity*1000*(1+inflation_rate/100)^B$2,0))</f>
        <v>0</v>
      </c>
      <c r="D637" s="213">
        <f t="shared" si="391"/>
        <v>0</v>
      </c>
      <c r="E637" s="213">
        <f t="shared" si="391"/>
        <v>0</v>
      </c>
      <c r="F637" s="213">
        <f t="shared" si="391"/>
        <v>0</v>
      </c>
      <c r="G637" s="213">
        <f t="shared" si="391"/>
        <v>0</v>
      </c>
      <c r="H637" s="213">
        <f t="shared" si="391"/>
        <v>0</v>
      </c>
      <c r="I637" s="213">
        <f t="shared" si="391"/>
        <v>0</v>
      </c>
      <c r="J637" s="213">
        <f t="shared" si="391"/>
        <v>0</v>
      </c>
      <c r="K637" s="213">
        <f t="shared" si="391"/>
        <v>0</v>
      </c>
      <c r="L637" s="213">
        <f t="shared" si="391"/>
        <v>0</v>
      </c>
      <c r="M637" s="213">
        <f t="shared" si="391"/>
        <v>0</v>
      </c>
      <c r="N637" s="213">
        <f t="shared" si="391"/>
        <v>0</v>
      </c>
      <c r="O637" s="213">
        <f t="shared" si="391"/>
        <v>0</v>
      </c>
      <c r="P637" s="213">
        <f t="shared" si="391"/>
        <v>0</v>
      </c>
      <c r="Q637" s="213">
        <f t="shared" si="391"/>
        <v>0</v>
      </c>
      <c r="R637" s="213">
        <f t="shared" si="391"/>
        <v>0</v>
      </c>
      <c r="S637" s="213">
        <f t="shared" si="391"/>
        <v>0</v>
      </c>
      <c r="T637" s="213">
        <f t="shared" si="391"/>
        <v>0</v>
      </c>
      <c r="U637" s="213">
        <f t="shared" si="391"/>
        <v>0</v>
      </c>
      <c r="V637" s="213">
        <f t="shared" si="391"/>
        <v>0</v>
      </c>
      <c r="W637" s="213">
        <f t="shared" si="391"/>
        <v>0</v>
      </c>
      <c r="X637" s="213">
        <f t="shared" si="391"/>
        <v>0</v>
      </c>
      <c r="Y637" s="213">
        <f t="shared" si="391"/>
        <v>0</v>
      </c>
      <c r="Z637" s="213">
        <f t="shared" si="391"/>
        <v>0</v>
      </c>
      <c r="AA637" s="213">
        <f t="shared" si="391"/>
        <v>0</v>
      </c>
      <c r="AB637" s="213">
        <f t="shared" si="391"/>
        <v>0</v>
      </c>
      <c r="AC637" s="213">
        <f t="shared" si="391"/>
        <v>0</v>
      </c>
      <c r="AD637" s="213">
        <f t="shared" si="391"/>
        <v>0</v>
      </c>
      <c r="AE637" s="213">
        <f t="shared" si="391"/>
        <v>0</v>
      </c>
      <c r="AF637" s="213">
        <f t="shared" si="391"/>
        <v>0</v>
      </c>
      <c r="AG637" s="213">
        <f t="shared" si="391"/>
        <v>0</v>
      </c>
      <c r="AH637" s="213">
        <f t="shared" si="391"/>
        <v>0</v>
      </c>
      <c r="AI637" s="213">
        <f t="shared" si="391"/>
        <v>0</v>
      </c>
      <c r="AJ637" s="213">
        <f t="shared" si="391"/>
        <v>0</v>
      </c>
      <c r="AK637" s="213">
        <f t="shared" si="391"/>
        <v>0</v>
      </c>
      <c r="AL637" s="213">
        <f t="shared" si="391"/>
        <v>0</v>
      </c>
      <c r="AM637" s="213">
        <f t="shared" si="391"/>
        <v>0</v>
      </c>
      <c r="AN637" s="213">
        <f t="shared" si="391"/>
        <v>0</v>
      </c>
      <c r="AO637" s="213">
        <f t="shared" si="391"/>
        <v>0</v>
      </c>
      <c r="AP637" s="213">
        <f t="shared" si="391"/>
        <v>0</v>
      </c>
    </row>
    <row r="638" spans="1:42" x14ac:dyDescent="0.2">
      <c r="A638" s="4">
        <f t="shared" si="384"/>
        <v>10</v>
      </c>
      <c r="B638" s="233">
        <f t="shared" si="381"/>
        <v>0</v>
      </c>
      <c r="C638" s="213">
        <f t="shared" ref="C638:AP638" si="392">IF(C$2&gt;analysis_period,0,IF(C$2=equip2_reserve_freq*$A638,equip2_reserve_cost*system_capacity*1000*(1+inflation_rate/100)^B$2,0))</f>
        <v>0</v>
      </c>
      <c r="D638" s="213">
        <f t="shared" si="392"/>
        <v>0</v>
      </c>
      <c r="E638" s="213">
        <f t="shared" si="392"/>
        <v>0</v>
      </c>
      <c r="F638" s="213">
        <f t="shared" si="392"/>
        <v>0</v>
      </c>
      <c r="G638" s="213">
        <f t="shared" si="392"/>
        <v>0</v>
      </c>
      <c r="H638" s="213">
        <f t="shared" si="392"/>
        <v>0</v>
      </c>
      <c r="I638" s="213">
        <f t="shared" si="392"/>
        <v>0</v>
      </c>
      <c r="J638" s="213">
        <f t="shared" si="392"/>
        <v>0</v>
      </c>
      <c r="K638" s="213">
        <f t="shared" si="392"/>
        <v>0</v>
      </c>
      <c r="L638" s="213">
        <f t="shared" si="392"/>
        <v>0</v>
      </c>
      <c r="M638" s="213">
        <f t="shared" si="392"/>
        <v>0</v>
      </c>
      <c r="N638" s="213">
        <f t="shared" si="392"/>
        <v>0</v>
      </c>
      <c r="O638" s="213">
        <f t="shared" si="392"/>
        <v>0</v>
      </c>
      <c r="P638" s="213">
        <f t="shared" si="392"/>
        <v>0</v>
      </c>
      <c r="Q638" s="213">
        <f t="shared" si="392"/>
        <v>0</v>
      </c>
      <c r="R638" s="213">
        <f t="shared" si="392"/>
        <v>0</v>
      </c>
      <c r="S638" s="213">
        <f t="shared" si="392"/>
        <v>0</v>
      </c>
      <c r="T638" s="213">
        <f t="shared" si="392"/>
        <v>0</v>
      </c>
      <c r="U638" s="213">
        <f t="shared" si="392"/>
        <v>0</v>
      </c>
      <c r="V638" s="213">
        <f t="shared" si="392"/>
        <v>0</v>
      </c>
      <c r="W638" s="213">
        <f t="shared" si="392"/>
        <v>0</v>
      </c>
      <c r="X638" s="213">
        <f t="shared" si="392"/>
        <v>0</v>
      </c>
      <c r="Y638" s="213">
        <f t="shared" si="392"/>
        <v>0</v>
      </c>
      <c r="Z638" s="213">
        <f t="shared" si="392"/>
        <v>0</v>
      </c>
      <c r="AA638" s="213">
        <f t="shared" si="392"/>
        <v>0</v>
      </c>
      <c r="AB638" s="213">
        <f t="shared" si="392"/>
        <v>0</v>
      </c>
      <c r="AC638" s="213">
        <f t="shared" si="392"/>
        <v>0</v>
      </c>
      <c r="AD638" s="213">
        <f t="shared" si="392"/>
        <v>0</v>
      </c>
      <c r="AE638" s="213">
        <f t="shared" si="392"/>
        <v>0</v>
      </c>
      <c r="AF638" s="213">
        <f t="shared" si="392"/>
        <v>0</v>
      </c>
      <c r="AG638" s="213">
        <f t="shared" si="392"/>
        <v>0</v>
      </c>
      <c r="AH638" s="213">
        <f t="shared" si="392"/>
        <v>0</v>
      </c>
      <c r="AI638" s="213">
        <f t="shared" si="392"/>
        <v>0</v>
      </c>
      <c r="AJ638" s="213">
        <f t="shared" si="392"/>
        <v>0</v>
      </c>
      <c r="AK638" s="213">
        <f t="shared" si="392"/>
        <v>0</v>
      </c>
      <c r="AL638" s="213">
        <f t="shared" si="392"/>
        <v>0</v>
      </c>
      <c r="AM638" s="213">
        <f t="shared" si="392"/>
        <v>0</v>
      </c>
      <c r="AN638" s="213">
        <f t="shared" si="392"/>
        <v>0</v>
      </c>
      <c r="AO638" s="213">
        <f t="shared" si="392"/>
        <v>0</v>
      </c>
      <c r="AP638" s="213">
        <f t="shared" si="392"/>
        <v>0</v>
      </c>
    </row>
    <row r="639" spans="1:42" x14ac:dyDescent="0.2">
      <c r="A639" s="37" t="s">
        <v>13</v>
      </c>
      <c r="B639" s="28"/>
      <c r="C639" s="217">
        <f>SUM(C629:C638)</f>
        <v>0</v>
      </c>
      <c r="D639" s="217">
        <f t="shared" ref="D639:AP639" si="393">SUM(D629:D638)</f>
        <v>0</v>
      </c>
      <c r="E639" s="217">
        <f t="shared" si="393"/>
        <v>0</v>
      </c>
      <c r="F639" s="217">
        <f t="shared" si="393"/>
        <v>0</v>
      </c>
      <c r="G639" s="217">
        <f t="shared" si="393"/>
        <v>0</v>
      </c>
      <c r="H639" s="217">
        <f t="shared" si="393"/>
        <v>0</v>
      </c>
      <c r="I639" s="217">
        <f t="shared" si="393"/>
        <v>0</v>
      </c>
      <c r="J639" s="217">
        <f t="shared" si="393"/>
        <v>0</v>
      </c>
      <c r="K639" s="217">
        <f t="shared" si="393"/>
        <v>0</v>
      </c>
      <c r="L639" s="217">
        <f t="shared" si="393"/>
        <v>0</v>
      </c>
      <c r="M639" s="217">
        <f t="shared" si="393"/>
        <v>0</v>
      </c>
      <c r="N639" s="217">
        <f t="shared" si="393"/>
        <v>0</v>
      </c>
      <c r="O639" s="217">
        <f t="shared" si="393"/>
        <v>0</v>
      </c>
      <c r="P639" s="217">
        <f t="shared" si="393"/>
        <v>0</v>
      </c>
      <c r="Q639" s="217">
        <f t="shared" si="393"/>
        <v>0</v>
      </c>
      <c r="R639" s="217">
        <f t="shared" si="393"/>
        <v>0</v>
      </c>
      <c r="S639" s="217">
        <f t="shared" si="393"/>
        <v>0</v>
      </c>
      <c r="T639" s="217">
        <f t="shared" si="393"/>
        <v>0</v>
      </c>
      <c r="U639" s="217">
        <f t="shared" si="393"/>
        <v>0</v>
      </c>
      <c r="V639" s="217">
        <f t="shared" si="393"/>
        <v>0</v>
      </c>
      <c r="W639" s="217">
        <f t="shared" si="393"/>
        <v>0</v>
      </c>
      <c r="X639" s="217">
        <f t="shared" si="393"/>
        <v>0</v>
      </c>
      <c r="Y639" s="217">
        <f t="shared" si="393"/>
        <v>0</v>
      </c>
      <c r="Z639" s="217">
        <f t="shared" si="393"/>
        <v>0</v>
      </c>
      <c r="AA639" s="217">
        <f t="shared" si="393"/>
        <v>0</v>
      </c>
      <c r="AB639" s="217">
        <f t="shared" si="393"/>
        <v>0</v>
      </c>
      <c r="AC639" s="217">
        <f t="shared" si="393"/>
        <v>0</v>
      </c>
      <c r="AD639" s="217">
        <f t="shared" si="393"/>
        <v>0</v>
      </c>
      <c r="AE639" s="217">
        <f t="shared" si="393"/>
        <v>0</v>
      </c>
      <c r="AF639" s="217">
        <f t="shared" si="393"/>
        <v>0</v>
      </c>
      <c r="AG639" s="217">
        <f t="shared" si="393"/>
        <v>0</v>
      </c>
      <c r="AH639" s="217">
        <f t="shared" si="393"/>
        <v>0</v>
      </c>
      <c r="AI639" s="217">
        <f t="shared" si="393"/>
        <v>0</v>
      </c>
      <c r="AJ639" s="217">
        <f t="shared" si="393"/>
        <v>0</v>
      </c>
      <c r="AK639" s="217">
        <f t="shared" si="393"/>
        <v>0</v>
      </c>
      <c r="AL639" s="217">
        <f t="shared" si="393"/>
        <v>0</v>
      </c>
      <c r="AM639" s="217">
        <f t="shared" si="393"/>
        <v>0</v>
      </c>
      <c r="AN639" s="217">
        <f t="shared" si="393"/>
        <v>0</v>
      </c>
      <c r="AO639" s="217">
        <f t="shared" si="393"/>
        <v>0</v>
      </c>
      <c r="AP639" s="217">
        <f t="shared" si="393"/>
        <v>0</v>
      </c>
    </row>
    <row r="640" spans="1:42" s="122" customFormat="1" x14ac:dyDescent="0.2">
      <c r="A640" s="4" t="s">
        <v>319</v>
      </c>
      <c r="G640" s="203"/>
      <c r="H640" s="203"/>
      <c r="I640" s="203"/>
      <c r="J640" s="203"/>
      <c r="K640" s="203"/>
      <c r="L640" s="203"/>
      <c r="M640" s="203"/>
      <c r="N640" s="203"/>
      <c r="O640" s="203"/>
      <c r="P640" s="203"/>
      <c r="Q640" s="203"/>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row>
    <row r="641" spans="1:42" x14ac:dyDescent="0.2">
      <c r="A641" s="4">
        <v>1</v>
      </c>
      <c r="B641" s="238">
        <f t="shared" ref="B641:B650" si="394">SUM(C641:AP641)</f>
        <v>0</v>
      </c>
      <c r="C641" s="213">
        <f t="shared" ref="C641:AP641" si="395">IF(C$2&lt;=equip2_reserve_freq*$A$629,$B$629/(equip2_reserve_freq),0)</f>
        <v>0</v>
      </c>
      <c r="D641" s="213">
        <f t="shared" si="395"/>
        <v>0</v>
      </c>
      <c r="E641" s="213">
        <f t="shared" si="395"/>
        <v>0</v>
      </c>
      <c r="F641" s="213">
        <f t="shared" si="395"/>
        <v>0</v>
      </c>
      <c r="G641" s="213">
        <f t="shared" si="395"/>
        <v>0</v>
      </c>
      <c r="H641" s="213">
        <f t="shared" si="395"/>
        <v>0</v>
      </c>
      <c r="I641" s="213">
        <f t="shared" si="395"/>
        <v>0</v>
      </c>
      <c r="J641" s="213">
        <f t="shared" si="395"/>
        <v>0</v>
      </c>
      <c r="K641" s="213">
        <f t="shared" si="395"/>
        <v>0</v>
      </c>
      <c r="L641" s="213">
        <f t="shared" si="395"/>
        <v>0</v>
      </c>
      <c r="M641" s="213">
        <f t="shared" si="395"/>
        <v>0</v>
      </c>
      <c r="N641" s="213">
        <f t="shared" si="395"/>
        <v>0</v>
      </c>
      <c r="O641" s="213">
        <f t="shared" si="395"/>
        <v>0</v>
      </c>
      <c r="P641" s="213">
        <f t="shared" si="395"/>
        <v>0</v>
      </c>
      <c r="Q641" s="213">
        <f t="shared" si="395"/>
        <v>0</v>
      </c>
      <c r="R641" s="213">
        <f t="shared" si="395"/>
        <v>0</v>
      </c>
      <c r="S641" s="213">
        <f t="shared" si="395"/>
        <v>0</v>
      </c>
      <c r="T641" s="213">
        <f t="shared" si="395"/>
        <v>0</v>
      </c>
      <c r="U641" s="213">
        <f t="shared" si="395"/>
        <v>0</v>
      </c>
      <c r="V641" s="213">
        <f t="shared" si="395"/>
        <v>0</v>
      </c>
      <c r="W641" s="213">
        <f t="shared" si="395"/>
        <v>0</v>
      </c>
      <c r="X641" s="213">
        <f t="shared" si="395"/>
        <v>0</v>
      </c>
      <c r="Y641" s="213">
        <f t="shared" si="395"/>
        <v>0</v>
      </c>
      <c r="Z641" s="213">
        <f t="shared" si="395"/>
        <v>0</v>
      </c>
      <c r="AA641" s="213">
        <f t="shared" si="395"/>
        <v>0</v>
      </c>
      <c r="AB641" s="213">
        <f t="shared" si="395"/>
        <v>0</v>
      </c>
      <c r="AC641" s="213">
        <f t="shared" si="395"/>
        <v>0</v>
      </c>
      <c r="AD641" s="213">
        <f t="shared" si="395"/>
        <v>0</v>
      </c>
      <c r="AE641" s="213">
        <f t="shared" si="395"/>
        <v>0</v>
      </c>
      <c r="AF641" s="213">
        <f t="shared" si="395"/>
        <v>0</v>
      </c>
      <c r="AG641" s="213">
        <f t="shared" si="395"/>
        <v>0</v>
      </c>
      <c r="AH641" s="213">
        <f t="shared" si="395"/>
        <v>0</v>
      </c>
      <c r="AI641" s="213">
        <f t="shared" si="395"/>
        <v>0</v>
      </c>
      <c r="AJ641" s="213">
        <f t="shared" si="395"/>
        <v>0</v>
      </c>
      <c r="AK641" s="213">
        <f t="shared" si="395"/>
        <v>0</v>
      </c>
      <c r="AL641" s="213">
        <f t="shared" si="395"/>
        <v>0</v>
      </c>
      <c r="AM641" s="213">
        <f t="shared" si="395"/>
        <v>0</v>
      </c>
      <c r="AN641" s="213">
        <f t="shared" si="395"/>
        <v>0</v>
      </c>
      <c r="AO641" s="213">
        <f t="shared" si="395"/>
        <v>0</v>
      </c>
      <c r="AP641" s="213">
        <f t="shared" si="395"/>
        <v>0</v>
      </c>
    </row>
    <row r="642" spans="1:42" x14ac:dyDescent="0.2">
      <c r="A642" s="4">
        <f>A641+1</f>
        <v>2</v>
      </c>
      <c r="B642" s="238">
        <f t="shared" si="394"/>
        <v>0</v>
      </c>
      <c r="C642" s="213">
        <f t="shared" ref="C642:AP642" si="396">IF(AND(C$2&gt;equip2_reserve_freq*$A629,C$2&lt;=equip2_reserve_freq*$A630),$B630/(equip2_reserve_freq),0)</f>
        <v>0</v>
      </c>
      <c r="D642" s="213">
        <f t="shared" si="396"/>
        <v>0</v>
      </c>
      <c r="E642" s="213">
        <f t="shared" si="396"/>
        <v>0</v>
      </c>
      <c r="F642" s="213">
        <f t="shared" si="396"/>
        <v>0</v>
      </c>
      <c r="G642" s="213">
        <f t="shared" si="396"/>
        <v>0</v>
      </c>
      <c r="H642" s="213">
        <f t="shared" si="396"/>
        <v>0</v>
      </c>
      <c r="I642" s="213">
        <f t="shared" si="396"/>
        <v>0</v>
      </c>
      <c r="J642" s="213">
        <f t="shared" si="396"/>
        <v>0</v>
      </c>
      <c r="K642" s="213">
        <f t="shared" si="396"/>
        <v>0</v>
      </c>
      <c r="L642" s="213">
        <f t="shared" si="396"/>
        <v>0</v>
      </c>
      <c r="M642" s="213">
        <f t="shared" si="396"/>
        <v>0</v>
      </c>
      <c r="N642" s="213">
        <f t="shared" si="396"/>
        <v>0</v>
      </c>
      <c r="O642" s="213">
        <f t="shared" si="396"/>
        <v>0</v>
      </c>
      <c r="P642" s="213">
        <f t="shared" si="396"/>
        <v>0</v>
      </c>
      <c r="Q642" s="213">
        <f t="shared" si="396"/>
        <v>0</v>
      </c>
      <c r="R642" s="213">
        <f t="shared" si="396"/>
        <v>0</v>
      </c>
      <c r="S642" s="213">
        <f t="shared" si="396"/>
        <v>0</v>
      </c>
      <c r="T642" s="213">
        <f t="shared" si="396"/>
        <v>0</v>
      </c>
      <c r="U642" s="213">
        <f t="shared" si="396"/>
        <v>0</v>
      </c>
      <c r="V642" s="213">
        <f t="shared" si="396"/>
        <v>0</v>
      </c>
      <c r="W642" s="213">
        <f t="shared" si="396"/>
        <v>0</v>
      </c>
      <c r="X642" s="213">
        <f t="shared" si="396"/>
        <v>0</v>
      </c>
      <c r="Y642" s="213">
        <f t="shared" si="396"/>
        <v>0</v>
      </c>
      <c r="Z642" s="213">
        <f t="shared" si="396"/>
        <v>0</v>
      </c>
      <c r="AA642" s="213">
        <f t="shared" si="396"/>
        <v>0</v>
      </c>
      <c r="AB642" s="213">
        <f t="shared" si="396"/>
        <v>0</v>
      </c>
      <c r="AC642" s="213">
        <f t="shared" si="396"/>
        <v>0</v>
      </c>
      <c r="AD642" s="213">
        <f t="shared" si="396"/>
        <v>0</v>
      </c>
      <c r="AE642" s="213">
        <f t="shared" si="396"/>
        <v>0</v>
      </c>
      <c r="AF642" s="213">
        <f t="shared" si="396"/>
        <v>0</v>
      </c>
      <c r="AG642" s="213">
        <f t="shared" si="396"/>
        <v>0</v>
      </c>
      <c r="AH642" s="213">
        <f t="shared" si="396"/>
        <v>0</v>
      </c>
      <c r="AI642" s="213">
        <f t="shared" si="396"/>
        <v>0</v>
      </c>
      <c r="AJ642" s="213">
        <f t="shared" si="396"/>
        <v>0</v>
      </c>
      <c r="AK642" s="213">
        <f t="shared" si="396"/>
        <v>0</v>
      </c>
      <c r="AL642" s="213">
        <f t="shared" si="396"/>
        <v>0</v>
      </c>
      <c r="AM642" s="213">
        <f t="shared" si="396"/>
        <v>0</v>
      </c>
      <c r="AN642" s="213">
        <f t="shared" si="396"/>
        <v>0</v>
      </c>
      <c r="AO642" s="213">
        <f t="shared" si="396"/>
        <v>0</v>
      </c>
      <c r="AP642" s="213">
        <f t="shared" si="396"/>
        <v>0</v>
      </c>
    </row>
    <row r="643" spans="1:42" x14ac:dyDescent="0.2">
      <c r="A643" s="4">
        <f t="shared" ref="A643:A648" si="397">A642+1</f>
        <v>3</v>
      </c>
      <c r="B643" s="238">
        <f t="shared" si="394"/>
        <v>0</v>
      </c>
      <c r="C643" s="213">
        <f t="shared" ref="C643:AP643" si="398">IF(AND(C$2&gt;equip2_reserve_freq*$A630,C$2&lt;=equip2_reserve_freq*$A631),$B631/(equip2_reserve_freq),0)</f>
        <v>0</v>
      </c>
      <c r="D643" s="213">
        <f t="shared" si="398"/>
        <v>0</v>
      </c>
      <c r="E643" s="213">
        <f t="shared" si="398"/>
        <v>0</v>
      </c>
      <c r="F643" s="213">
        <f t="shared" si="398"/>
        <v>0</v>
      </c>
      <c r="G643" s="213">
        <f t="shared" si="398"/>
        <v>0</v>
      </c>
      <c r="H643" s="213">
        <f t="shared" si="398"/>
        <v>0</v>
      </c>
      <c r="I643" s="213">
        <f t="shared" si="398"/>
        <v>0</v>
      </c>
      <c r="J643" s="213">
        <f t="shared" si="398"/>
        <v>0</v>
      </c>
      <c r="K643" s="213">
        <f t="shared" si="398"/>
        <v>0</v>
      </c>
      <c r="L643" s="213">
        <f t="shared" si="398"/>
        <v>0</v>
      </c>
      <c r="M643" s="213">
        <f t="shared" si="398"/>
        <v>0</v>
      </c>
      <c r="N643" s="213">
        <f t="shared" si="398"/>
        <v>0</v>
      </c>
      <c r="O643" s="213">
        <f t="shared" si="398"/>
        <v>0</v>
      </c>
      <c r="P643" s="213">
        <f t="shared" si="398"/>
        <v>0</v>
      </c>
      <c r="Q643" s="213">
        <f t="shared" si="398"/>
        <v>0</v>
      </c>
      <c r="R643" s="213">
        <f t="shared" si="398"/>
        <v>0</v>
      </c>
      <c r="S643" s="213">
        <f t="shared" si="398"/>
        <v>0</v>
      </c>
      <c r="T643" s="213">
        <f t="shared" si="398"/>
        <v>0</v>
      </c>
      <c r="U643" s="213">
        <f t="shared" si="398"/>
        <v>0</v>
      </c>
      <c r="V643" s="213">
        <f t="shared" si="398"/>
        <v>0</v>
      </c>
      <c r="W643" s="213">
        <f t="shared" si="398"/>
        <v>0</v>
      </c>
      <c r="X643" s="213">
        <f t="shared" si="398"/>
        <v>0</v>
      </c>
      <c r="Y643" s="213">
        <f t="shared" si="398"/>
        <v>0</v>
      </c>
      <c r="Z643" s="213">
        <f t="shared" si="398"/>
        <v>0</v>
      </c>
      <c r="AA643" s="213">
        <f t="shared" si="398"/>
        <v>0</v>
      </c>
      <c r="AB643" s="213">
        <f t="shared" si="398"/>
        <v>0</v>
      </c>
      <c r="AC643" s="213">
        <f t="shared" si="398"/>
        <v>0</v>
      </c>
      <c r="AD643" s="213">
        <f t="shared" si="398"/>
        <v>0</v>
      </c>
      <c r="AE643" s="213">
        <f t="shared" si="398"/>
        <v>0</v>
      </c>
      <c r="AF643" s="213">
        <f t="shared" si="398"/>
        <v>0</v>
      </c>
      <c r="AG643" s="213">
        <f t="shared" si="398"/>
        <v>0</v>
      </c>
      <c r="AH643" s="213">
        <f t="shared" si="398"/>
        <v>0</v>
      </c>
      <c r="AI643" s="213">
        <f t="shared" si="398"/>
        <v>0</v>
      </c>
      <c r="AJ643" s="213">
        <f t="shared" si="398"/>
        <v>0</v>
      </c>
      <c r="AK643" s="213">
        <f t="shared" si="398"/>
        <v>0</v>
      </c>
      <c r="AL643" s="213">
        <f t="shared" si="398"/>
        <v>0</v>
      </c>
      <c r="AM643" s="213">
        <f t="shared" si="398"/>
        <v>0</v>
      </c>
      <c r="AN643" s="213">
        <f t="shared" si="398"/>
        <v>0</v>
      </c>
      <c r="AO643" s="213">
        <f t="shared" si="398"/>
        <v>0</v>
      </c>
      <c r="AP643" s="213">
        <f t="shared" si="398"/>
        <v>0</v>
      </c>
    </row>
    <row r="644" spans="1:42" x14ac:dyDescent="0.2">
      <c r="A644" s="4">
        <f t="shared" si="397"/>
        <v>4</v>
      </c>
      <c r="B644" s="238">
        <f t="shared" si="394"/>
        <v>0</v>
      </c>
      <c r="C644" s="213">
        <f t="shared" ref="C644:AP644" si="399">IF(AND(C$2&gt;equip2_reserve_freq*$A631,C$2&lt;=equip2_reserve_freq*$A632),$B632/(equip2_reserve_freq),0)</f>
        <v>0</v>
      </c>
      <c r="D644" s="213">
        <f t="shared" si="399"/>
        <v>0</v>
      </c>
      <c r="E644" s="213">
        <f t="shared" si="399"/>
        <v>0</v>
      </c>
      <c r="F644" s="213">
        <f t="shared" si="399"/>
        <v>0</v>
      </c>
      <c r="G644" s="213">
        <f t="shared" si="399"/>
        <v>0</v>
      </c>
      <c r="H644" s="213">
        <f t="shared" si="399"/>
        <v>0</v>
      </c>
      <c r="I644" s="213">
        <f t="shared" si="399"/>
        <v>0</v>
      </c>
      <c r="J644" s="213">
        <f t="shared" si="399"/>
        <v>0</v>
      </c>
      <c r="K644" s="213">
        <f t="shared" si="399"/>
        <v>0</v>
      </c>
      <c r="L644" s="213">
        <f t="shared" si="399"/>
        <v>0</v>
      </c>
      <c r="M644" s="213">
        <f t="shared" si="399"/>
        <v>0</v>
      </c>
      <c r="N644" s="213">
        <f t="shared" si="399"/>
        <v>0</v>
      </c>
      <c r="O644" s="213">
        <f t="shared" si="399"/>
        <v>0</v>
      </c>
      <c r="P644" s="213">
        <f t="shared" si="399"/>
        <v>0</v>
      </c>
      <c r="Q644" s="213">
        <f t="shared" si="399"/>
        <v>0</v>
      </c>
      <c r="R644" s="213">
        <f t="shared" si="399"/>
        <v>0</v>
      </c>
      <c r="S644" s="213">
        <f t="shared" si="399"/>
        <v>0</v>
      </c>
      <c r="T644" s="213">
        <f t="shared" si="399"/>
        <v>0</v>
      </c>
      <c r="U644" s="213">
        <f t="shared" si="399"/>
        <v>0</v>
      </c>
      <c r="V644" s="213">
        <f t="shared" si="399"/>
        <v>0</v>
      </c>
      <c r="W644" s="213">
        <f t="shared" si="399"/>
        <v>0</v>
      </c>
      <c r="X644" s="213">
        <f t="shared" si="399"/>
        <v>0</v>
      </c>
      <c r="Y644" s="213">
        <f t="shared" si="399"/>
        <v>0</v>
      </c>
      <c r="Z644" s="213">
        <f t="shared" si="399"/>
        <v>0</v>
      </c>
      <c r="AA644" s="213">
        <f t="shared" si="399"/>
        <v>0</v>
      </c>
      <c r="AB644" s="213">
        <f t="shared" si="399"/>
        <v>0</v>
      </c>
      <c r="AC644" s="213">
        <f t="shared" si="399"/>
        <v>0</v>
      </c>
      <c r="AD644" s="213">
        <f t="shared" si="399"/>
        <v>0</v>
      </c>
      <c r="AE644" s="213">
        <f t="shared" si="399"/>
        <v>0</v>
      </c>
      <c r="AF644" s="213">
        <f t="shared" si="399"/>
        <v>0</v>
      </c>
      <c r="AG644" s="213">
        <f t="shared" si="399"/>
        <v>0</v>
      </c>
      <c r="AH644" s="213">
        <f t="shared" si="399"/>
        <v>0</v>
      </c>
      <c r="AI644" s="213">
        <f t="shared" si="399"/>
        <v>0</v>
      </c>
      <c r="AJ644" s="213">
        <f t="shared" si="399"/>
        <v>0</v>
      </c>
      <c r="AK644" s="213">
        <f t="shared" si="399"/>
        <v>0</v>
      </c>
      <c r="AL644" s="213">
        <f t="shared" si="399"/>
        <v>0</v>
      </c>
      <c r="AM644" s="213">
        <f t="shared" si="399"/>
        <v>0</v>
      </c>
      <c r="AN644" s="213">
        <f t="shared" si="399"/>
        <v>0</v>
      </c>
      <c r="AO644" s="213">
        <f t="shared" si="399"/>
        <v>0</v>
      </c>
      <c r="AP644" s="213">
        <f t="shared" si="399"/>
        <v>0</v>
      </c>
    </row>
    <row r="645" spans="1:42" x14ac:dyDescent="0.2">
      <c r="A645" s="4">
        <f t="shared" si="397"/>
        <v>5</v>
      </c>
      <c r="B645" s="238">
        <f t="shared" si="394"/>
        <v>0</v>
      </c>
      <c r="C645" s="213">
        <f t="shared" ref="C645:AP645" si="400">IF(AND(C$2&gt;equip2_reserve_freq*$A632,C$2&lt;=equip2_reserve_freq*$A633),$B633/(equip2_reserve_freq),0)</f>
        <v>0</v>
      </c>
      <c r="D645" s="213">
        <f t="shared" si="400"/>
        <v>0</v>
      </c>
      <c r="E645" s="213">
        <f t="shared" si="400"/>
        <v>0</v>
      </c>
      <c r="F645" s="213">
        <f t="shared" si="400"/>
        <v>0</v>
      </c>
      <c r="G645" s="213">
        <f t="shared" si="400"/>
        <v>0</v>
      </c>
      <c r="H645" s="213">
        <f t="shared" si="400"/>
        <v>0</v>
      </c>
      <c r="I645" s="213">
        <f t="shared" si="400"/>
        <v>0</v>
      </c>
      <c r="J645" s="213">
        <f t="shared" si="400"/>
        <v>0</v>
      </c>
      <c r="K645" s="213">
        <f t="shared" si="400"/>
        <v>0</v>
      </c>
      <c r="L645" s="213">
        <f t="shared" si="400"/>
        <v>0</v>
      </c>
      <c r="M645" s="213">
        <f t="shared" si="400"/>
        <v>0</v>
      </c>
      <c r="N645" s="213">
        <f t="shared" si="400"/>
        <v>0</v>
      </c>
      <c r="O645" s="213">
        <f t="shared" si="400"/>
        <v>0</v>
      </c>
      <c r="P645" s="213">
        <f t="shared" si="400"/>
        <v>0</v>
      </c>
      <c r="Q645" s="213">
        <f t="shared" si="400"/>
        <v>0</v>
      </c>
      <c r="R645" s="213">
        <f t="shared" si="400"/>
        <v>0</v>
      </c>
      <c r="S645" s="213">
        <f t="shared" si="400"/>
        <v>0</v>
      </c>
      <c r="T645" s="213">
        <f t="shared" si="400"/>
        <v>0</v>
      </c>
      <c r="U645" s="213">
        <f t="shared" si="400"/>
        <v>0</v>
      </c>
      <c r="V645" s="213">
        <f t="shared" si="400"/>
        <v>0</v>
      </c>
      <c r="W645" s="213">
        <f t="shared" si="400"/>
        <v>0</v>
      </c>
      <c r="X645" s="213">
        <f t="shared" si="400"/>
        <v>0</v>
      </c>
      <c r="Y645" s="213">
        <f t="shared" si="400"/>
        <v>0</v>
      </c>
      <c r="Z645" s="213">
        <f t="shared" si="400"/>
        <v>0</v>
      </c>
      <c r="AA645" s="213">
        <f t="shared" si="400"/>
        <v>0</v>
      </c>
      <c r="AB645" s="213">
        <f t="shared" si="400"/>
        <v>0</v>
      </c>
      <c r="AC645" s="213">
        <f t="shared" si="400"/>
        <v>0</v>
      </c>
      <c r="AD645" s="213">
        <f t="shared" si="400"/>
        <v>0</v>
      </c>
      <c r="AE645" s="213">
        <f t="shared" si="400"/>
        <v>0</v>
      </c>
      <c r="AF645" s="213">
        <f t="shared" si="400"/>
        <v>0</v>
      </c>
      <c r="AG645" s="213">
        <f t="shared" si="400"/>
        <v>0</v>
      </c>
      <c r="AH645" s="213">
        <f t="shared" si="400"/>
        <v>0</v>
      </c>
      <c r="AI645" s="213">
        <f t="shared" si="400"/>
        <v>0</v>
      </c>
      <c r="AJ645" s="213">
        <f t="shared" si="400"/>
        <v>0</v>
      </c>
      <c r="AK645" s="213">
        <f t="shared" si="400"/>
        <v>0</v>
      </c>
      <c r="AL645" s="213">
        <f t="shared" si="400"/>
        <v>0</v>
      </c>
      <c r="AM645" s="213">
        <f t="shared" si="400"/>
        <v>0</v>
      </c>
      <c r="AN645" s="213">
        <f t="shared" si="400"/>
        <v>0</v>
      </c>
      <c r="AO645" s="213">
        <f t="shared" si="400"/>
        <v>0</v>
      </c>
      <c r="AP645" s="213">
        <f t="shared" si="400"/>
        <v>0</v>
      </c>
    </row>
    <row r="646" spans="1:42" x14ac:dyDescent="0.2">
      <c r="A646" s="4">
        <f t="shared" si="397"/>
        <v>6</v>
      </c>
      <c r="B646" s="238">
        <f t="shared" si="394"/>
        <v>0</v>
      </c>
      <c r="C646" s="213">
        <f t="shared" ref="C646:AP646" si="401">IF(AND(C$2&gt;equip2_reserve_freq*$A633,C$2&lt;=equip2_reserve_freq*$A634),$B634/(equip2_reserve_freq),0)</f>
        <v>0</v>
      </c>
      <c r="D646" s="213">
        <f t="shared" si="401"/>
        <v>0</v>
      </c>
      <c r="E646" s="213">
        <f t="shared" si="401"/>
        <v>0</v>
      </c>
      <c r="F646" s="213">
        <f t="shared" si="401"/>
        <v>0</v>
      </c>
      <c r="G646" s="213">
        <f t="shared" si="401"/>
        <v>0</v>
      </c>
      <c r="H646" s="213">
        <f t="shared" si="401"/>
        <v>0</v>
      </c>
      <c r="I646" s="213">
        <f t="shared" si="401"/>
        <v>0</v>
      </c>
      <c r="J646" s="213">
        <f t="shared" si="401"/>
        <v>0</v>
      </c>
      <c r="K646" s="213">
        <f t="shared" si="401"/>
        <v>0</v>
      </c>
      <c r="L646" s="213">
        <f t="shared" si="401"/>
        <v>0</v>
      </c>
      <c r="M646" s="213">
        <f t="shared" si="401"/>
        <v>0</v>
      </c>
      <c r="N646" s="213">
        <f t="shared" si="401"/>
        <v>0</v>
      </c>
      <c r="O646" s="213">
        <f t="shared" si="401"/>
        <v>0</v>
      </c>
      <c r="P646" s="213">
        <f t="shared" si="401"/>
        <v>0</v>
      </c>
      <c r="Q646" s="213">
        <f t="shared" si="401"/>
        <v>0</v>
      </c>
      <c r="R646" s="213">
        <f t="shared" si="401"/>
        <v>0</v>
      </c>
      <c r="S646" s="213">
        <f t="shared" si="401"/>
        <v>0</v>
      </c>
      <c r="T646" s="213">
        <f t="shared" si="401"/>
        <v>0</v>
      </c>
      <c r="U646" s="213">
        <f t="shared" si="401"/>
        <v>0</v>
      </c>
      <c r="V646" s="213">
        <f t="shared" si="401"/>
        <v>0</v>
      </c>
      <c r="W646" s="213">
        <f t="shared" si="401"/>
        <v>0</v>
      </c>
      <c r="X646" s="213">
        <f t="shared" si="401"/>
        <v>0</v>
      </c>
      <c r="Y646" s="213">
        <f t="shared" si="401"/>
        <v>0</v>
      </c>
      <c r="Z646" s="213">
        <f t="shared" si="401"/>
        <v>0</v>
      </c>
      <c r="AA646" s="213">
        <f t="shared" si="401"/>
        <v>0</v>
      </c>
      <c r="AB646" s="213">
        <f t="shared" si="401"/>
        <v>0</v>
      </c>
      <c r="AC646" s="213">
        <f t="shared" si="401"/>
        <v>0</v>
      </c>
      <c r="AD646" s="213">
        <f t="shared" si="401"/>
        <v>0</v>
      </c>
      <c r="AE646" s="213">
        <f t="shared" si="401"/>
        <v>0</v>
      </c>
      <c r="AF646" s="213">
        <f t="shared" si="401"/>
        <v>0</v>
      </c>
      <c r="AG646" s="213">
        <f t="shared" si="401"/>
        <v>0</v>
      </c>
      <c r="AH646" s="213">
        <f t="shared" si="401"/>
        <v>0</v>
      </c>
      <c r="AI646" s="213">
        <f t="shared" si="401"/>
        <v>0</v>
      </c>
      <c r="AJ646" s="213">
        <f t="shared" si="401"/>
        <v>0</v>
      </c>
      <c r="AK646" s="213">
        <f t="shared" si="401"/>
        <v>0</v>
      </c>
      <c r="AL646" s="213">
        <f t="shared" si="401"/>
        <v>0</v>
      </c>
      <c r="AM646" s="213">
        <f t="shared" si="401"/>
        <v>0</v>
      </c>
      <c r="AN646" s="213">
        <f t="shared" si="401"/>
        <v>0</v>
      </c>
      <c r="AO646" s="213">
        <f t="shared" si="401"/>
        <v>0</v>
      </c>
      <c r="AP646" s="213">
        <f t="shared" si="401"/>
        <v>0</v>
      </c>
    </row>
    <row r="647" spans="1:42" x14ac:dyDescent="0.2">
      <c r="A647" s="4">
        <f t="shared" si="397"/>
        <v>7</v>
      </c>
      <c r="B647" s="238">
        <f t="shared" si="394"/>
        <v>0</v>
      </c>
      <c r="C647" s="213">
        <f t="shared" ref="C647:AP647" si="402">IF(AND(C$2&gt;equip2_reserve_freq*$A634,C$2&lt;=equip2_reserve_freq*$A635),$B635/(equip2_reserve_freq),0)</f>
        <v>0</v>
      </c>
      <c r="D647" s="213">
        <f t="shared" si="402"/>
        <v>0</v>
      </c>
      <c r="E647" s="213">
        <f t="shared" si="402"/>
        <v>0</v>
      </c>
      <c r="F647" s="213">
        <f t="shared" si="402"/>
        <v>0</v>
      </c>
      <c r="G647" s="213">
        <f t="shared" si="402"/>
        <v>0</v>
      </c>
      <c r="H647" s="213">
        <f t="shared" si="402"/>
        <v>0</v>
      </c>
      <c r="I647" s="213">
        <f t="shared" si="402"/>
        <v>0</v>
      </c>
      <c r="J647" s="213">
        <f t="shared" si="402"/>
        <v>0</v>
      </c>
      <c r="K647" s="213">
        <f t="shared" si="402"/>
        <v>0</v>
      </c>
      <c r="L647" s="213">
        <f t="shared" si="402"/>
        <v>0</v>
      </c>
      <c r="M647" s="213">
        <f t="shared" si="402"/>
        <v>0</v>
      </c>
      <c r="N647" s="213">
        <f t="shared" si="402"/>
        <v>0</v>
      </c>
      <c r="O647" s="213">
        <f t="shared" si="402"/>
        <v>0</v>
      </c>
      <c r="P647" s="213">
        <f t="shared" si="402"/>
        <v>0</v>
      </c>
      <c r="Q647" s="213">
        <f t="shared" si="402"/>
        <v>0</v>
      </c>
      <c r="R647" s="213">
        <f t="shared" si="402"/>
        <v>0</v>
      </c>
      <c r="S647" s="213">
        <f t="shared" si="402"/>
        <v>0</v>
      </c>
      <c r="T647" s="213">
        <f t="shared" si="402"/>
        <v>0</v>
      </c>
      <c r="U647" s="213">
        <f t="shared" si="402"/>
        <v>0</v>
      </c>
      <c r="V647" s="213">
        <f t="shared" si="402"/>
        <v>0</v>
      </c>
      <c r="W647" s="213">
        <f t="shared" si="402"/>
        <v>0</v>
      </c>
      <c r="X647" s="213">
        <f t="shared" si="402"/>
        <v>0</v>
      </c>
      <c r="Y647" s="213">
        <f t="shared" si="402"/>
        <v>0</v>
      </c>
      <c r="Z647" s="213">
        <f t="shared" si="402"/>
        <v>0</v>
      </c>
      <c r="AA647" s="213">
        <f t="shared" si="402"/>
        <v>0</v>
      </c>
      <c r="AB647" s="213">
        <f t="shared" si="402"/>
        <v>0</v>
      </c>
      <c r="AC647" s="213">
        <f t="shared" si="402"/>
        <v>0</v>
      </c>
      <c r="AD647" s="213">
        <f t="shared" si="402"/>
        <v>0</v>
      </c>
      <c r="AE647" s="213">
        <f t="shared" si="402"/>
        <v>0</v>
      </c>
      <c r="AF647" s="213">
        <f t="shared" si="402"/>
        <v>0</v>
      </c>
      <c r="AG647" s="213">
        <f t="shared" si="402"/>
        <v>0</v>
      </c>
      <c r="AH647" s="213">
        <f t="shared" si="402"/>
        <v>0</v>
      </c>
      <c r="AI647" s="213">
        <f t="shared" si="402"/>
        <v>0</v>
      </c>
      <c r="AJ647" s="213">
        <f t="shared" si="402"/>
        <v>0</v>
      </c>
      <c r="AK647" s="213">
        <f t="shared" si="402"/>
        <v>0</v>
      </c>
      <c r="AL647" s="213">
        <f t="shared" si="402"/>
        <v>0</v>
      </c>
      <c r="AM647" s="213">
        <f t="shared" si="402"/>
        <v>0</v>
      </c>
      <c r="AN647" s="213">
        <f t="shared" si="402"/>
        <v>0</v>
      </c>
      <c r="AO647" s="213">
        <f t="shared" si="402"/>
        <v>0</v>
      </c>
      <c r="AP647" s="213">
        <f t="shared" si="402"/>
        <v>0</v>
      </c>
    </row>
    <row r="648" spans="1:42" x14ac:dyDescent="0.2">
      <c r="A648" s="4">
        <f t="shared" si="397"/>
        <v>8</v>
      </c>
      <c r="B648" s="238">
        <f t="shared" si="394"/>
        <v>0</v>
      </c>
      <c r="C648" s="213">
        <f t="shared" ref="C648:AP648" si="403">IF(AND(C$2&gt;equip2_reserve_freq*$A635,C$2&lt;=equip2_reserve_freq*$A636),$B636/(equip2_reserve_freq),0)</f>
        <v>0</v>
      </c>
      <c r="D648" s="213">
        <f t="shared" si="403"/>
        <v>0</v>
      </c>
      <c r="E648" s="213">
        <f t="shared" si="403"/>
        <v>0</v>
      </c>
      <c r="F648" s="213">
        <f t="shared" si="403"/>
        <v>0</v>
      </c>
      <c r="G648" s="213">
        <f t="shared" si="403"/>
        <v>0</v>
      </c>
      <c r="H648" s="213">
        <f t="shared" si="403"/>
        <v>0</v>
      </c>
      <c r="I648" s="213">
        <f t="shared" si="403"/>
        <v>0</v>
      </c>
      <c r="J648" s="213">
        <f t="shared" si="403"/>
        <v>0</v>
      </c>
      <c r="K648" s="213">
        <f t="shared" si="403"/>
        <v>0</v>
      </c>
      <c r="L648" s="213">
        <f t="shared" si="403"/>
        <v>0</v>
      </c>
      <c r="M648" s="213">
        <f t="shared" si="403"/>
        <v>0</v>
      </c>
      <c r="N648" s="213">
        <f t="shared" si="403"/>
        <v>0</v>
      </c>
      <c r="O648" s="213">
        <f t="shared" si="403"/>
        <v>0</v>
      </c>
      <c r="P648" s="213">
        <f t="shared" si="403"/>
        <v>0</v>
      </c>
      <c r="Q648" s="213">
        <f t="shared" si="403"/>
        <v>0</v>
      </c>
      <c r="R648" s="213">
        <f t="shared" si="403"/>
        <v>0</v>
      </c>
      <c r="S648" s="213">
        <f t="shared" si="403"/>
        <v>0</v>
      </c>
      <c r="T648" s="213">
        <f t="shared" si="403"/>
        <v>0</v>
      </c>
      <c r="U648" s="213">
        <f t="shared" si="403"/>
        <v>0</v>
      </c>
      <c r="V648" s="213">
        <f t="shared" si="403"/>
        <v>0</v>
      </c>
      <c r="W648" s="213">
        <f t="shared" si="403"/>
        <v>0</v>
      </c>
      <c r="X648" s="213">
        <f t="shared" si="403"/>
        <v>0</v>
      </c>
      <c r="Y648" s="213">
        <f t="shared" si="403"/>
        <v>0</v>
      </c>
      <c r="Z648" s="213">
        <f t="shared" si="403"/>
        <v>0</v>
      </c>
      <c r="AA648" s="213">
        <f t="shared" si="403"/>
        <v>0</v>
      </c>
      <c r="AB648" s="213">
        <f t="shared" si="403"/>
        <v>0</v>
      </c>
      <c r="AC648" s="213">
        <f t="shared" si="403"/>
        <v>0</v>
      </c>
      <c r="AD648" s="213">
        <f t="shared" si="403"/>
        <v>0</v>
      </c>
      <c r="AE648" s="213">
        <f t="shared" si="403"/>
        <v>0</v>
      </c>
      <c r="AF648" s="213">
        <f t="shared" si="403"/>
        <v>0</v>
      </c>
      <c r="AG648" s="213">
        <f t="shared" si="403"/>
        <v>0</v>
      </c>
      <c r="AH648" s="213">
        <f t="shared" si="403"/>
        <v>0</v>
      </c>
      <c r="AI648" s="213">
        <f t="shared" si="403"/>
        <v>0</v>
      </c>
      <c r="AJ648" s="213">
        <f t="shared" si="403"/>
        <v>0</v>
      </c>
      <c r="AK648" s="213">
        <f t="shared" si="403"/>
        <v>0</v>
      </c>
      <c r="AL648" s="213">
        <f t="shared" si="403"/>
        <v>0</v>
      </c>
      <c r="AM648" s="213">
        <f t="shared" si="403"/>
        <v>0</v>
      </c>
      <c r="AN648" s="213">
        <f t="shared" si="403"/>
        <v>0</v>
      </c>
      <c r="AO648" s="213">
        <f t="shared" si="403"/>
        <v>0</v>
      </c>
      <c r="AP648" s="213">
        <f t="shared" si="403"/>
        <v>0</v>
      </c>
    </row>
    <row r="649" spans="1:42" x14ac:dyDescent="0.2">
      <c r="A649" s="4">
        <f>A648+1</f>
        <v>9</v>
      </c>
      <c r="B649" s="238">
        <f t="shared" si="394"/>
        <v>0</v>
      </c>
      <c r="C649" s="213">
        <f t="shared" ref="C649:AP649" si="404">IF(AND(C$2&gt;equip2_reserve_freq*$A636,C$2&lt;=equip2_reserve_freq*$A637),$B637/(equip2_reserve_freq),0)</f>
        <v>0</v>
      </c>
      <c r="D649" s="213">
        <f t="shared" si="404"/>
        <v>0</v>
      </c>
      <c r="E649" s="213">
        <f t="shared" si="404"/>
        <v>0</v>
      </c>
      <c r="F649" s="213">
        <f t="shared" si="404"/>
        <v>0</v>
      </c>
      <c r="G649" s="213">
        <f t="shared" si="404"/>
        <v>0</v>
      </c>
      <c r="H649" s="213">
        <f t="shared" si="404"/>
        <v>0</v>
      </c>
      <c r="I649" s="213">
        <f t="shared" si="404"/>
        <v>0</v>
      </c>
      <c r="J649" s="213">
        <f t="shared" si="404"/>
        <v>0</v>
      </c>
      <c r="K649" s="213">
        <f t="shared" si="404"/>
        <v>0</v>
      </c>
      <c r="L649" s="213">
        <f t="shared" si="404"/>
        <v>0</v>
      </c>
      <c r="M649" s="213">
        <f t="shared" si="404"/>
        <v>0</v>
      </c>
      <c r="N649" s="213">
        <f t="shared" si="404"/>
        <v>0</v>
      </c>
      <c r="O649" s="213">
        <f t="shared" si="404"/>
        <v>0</v>
      </c>
      <c r="P649" s="213">
        <f t="shared" si="404"/>
        <v>0</v>
      </c>
      <c r="Q649" s="213">
        <f t="shared" si="404"/>
        <v>0</v>
      </c>
      <c r="R649" s="213">
        <f t="shared" si="404"/>
        <v>0</v>
      </c>
      <c r="S649" s="213">
        <f t="shared" si="404"/>
        <v>0</v>
      </c>
      <c r="T649" s="213">
        <f t="shared" si="404"/>
        <v>0</v>
      </c>
      <c r="U649" s="213">
        <f t="shared" si="404"/>
        <v>0</v>
      </c>
      <c r="V649" s="213">
        <f t="shared" si="404"/>
        <v>0</v>
      </c>
      <c r="W649" s="213">
        <f t="shared" si="404"/>
        <v>0</v>
      </c>
      <c r="X649" s="213">
        <f t="shared" si="404"/>
        <v>0</v>
      </c>
      <c r="Y649" s="213">
        <f t="shared" si="404"/>
        <v>0</v>
      </c>
      <c r="Z649" s="213">
        <f t="shared" si="404"/>
        <v>0</v>
      </c>
      <c r="AA649" s="213">
        <f t="shared" si="404"/>
        <v>0</v>
      </c>
      <c r="AB649" s="213">
        <f t="shared" si="404"/>
        <v>0</v>
      </c>
      <c r="AC649" s="213">
        <f t="shared" si="404"/>
        <v>0</v>
      </c>
      <c r="AD649" s="213">
        <f t="shared" si="404"/>
        <v>0</v>
      </c>
      <c r="AE649" s="213">
        <f t="shared" si="404"/>
        <v>0</v>
      </c>
      <c r="AF649" s="213">
        <f t="shared" si="404"/>
        <v>0</v>
      </c>
      <c r="AG649" s="213">
        <f t="shared" si="404"/>
        <v>0</v>
      </c>
      <c r="AH649" s="213">
        <f t="shared" si="404"/>
        <v>0</v>
      </c>
      <c r="AI649" s="213">
        <f t="shared" si="404"/>
        <v>0</v>
      </c>
      <c r="AJ649" s="213">
        <f t="shared" si="404"/>
        <v>0</v>
      </c>
      <c r="AK649" s="213">
        <f t="shared" si="404"/>
        <v>0</v>
      </c>
      <c r="AL649" s="213">
        <f t="shared" si="404"/>
        <v>0</v>
      </c>
      <c r="AM649" s="213">
        <f t="shared" si="404"/>
        <v>0</v>
      </c>
      <c r="AN649" s="213">
        <f t="shared" si="404"/>
        <v>0</v>
      </c>
      <c r="AO649" s="213">
        <f t="shared" si="404"/>
        <v>0</v>
      </c>
      <c r="AP649" s="213">
        <f t="shared" si="404"/>
        <v>0</v>
      </c>
    </row>
    <row r="650" spans="1:42" x14ac:dyDescent="0.2">
      <c r="A650" s="4">
        <f t="shared" ref="A650" si="405">A649+1</f>
        <v>10</v>
      </c>
      <c r="B650" s="238">
        <f t="shared" si="394"/>
        <v>0</v>
      </c>
      <c r="C650" s="218">
        <f t="shared" ref="C650:AP650" si="406">IF(AND(C$2&gt;equip2_reserve_freq*$A637,C$2&lt;=equip2_reserve_freq*$A638),$B638/(equip2_reserve_freq),0)</f>
        <v>0</v>
      </c>
      <c r="D650" s="218">
        <f t="shared" si="406"/>
        <v>0</v>
      </c>
      <c r="E650" s="218">
        <f t="shared" si="406"/>
        <v>0</v>
      </c>
      <c r="F650" s="218">
        <f t="shared" si="406"/>
        <v>0</v>
      </c>
      <c r="G650" s="218">
        <f t="shared" si="406"/>
        <v>0</v>
      </c>
      <c r="H650" s="218">
        <f t="shared" si="406"/>
        <v>0</v>
      </c>
      <c r="I650" s="218">
        <f t="shared" si="406"/>
        <v>0</v>
      </c>
      <c r="J650" s="218">
        <f t="shared" si="406"/>
        <v>0</v>
      </c>
      <c r="K650" s="218">
        <f t="shared" si="406"/>
        <v>0</v>
      </c>
      <c r="L650" s="218">
        <f t="shared" si="406"/>
        <v>0</v>
      </c>
      <c r="M650" s="218">
        <f t="shared" si="406"/>
        <v>0</v>
      </c>
      <c r="N650" s="218">
        <f t="shared" si="406"/>
        <v>0</v>
      </c>
      <c r="O650" s="218">
        <f t="shared" si="406"/>
        <v>0</v>
      </c>
      <c r="P650" s="218">
        <f t="shared" si="406"/>
        <v>0</v>
      </c>
      <c r="Q650" s="218">
        <f t="shared" si="406"/>
        <v>0</v>
      </c>
      <c r="R650" s="218">
        <f t="shared" si="406"/>
        <v>0</v>
      </c>
      <c r="S650" s="218">
        <f t="shared" si="406"/>
        <v>0</v>
      </c>
      <c r="T650" s="218">
        <f t="shared" si="406"/>
        <v>0</v>
      </c>
      <c r="U650" s="218">
        <f t="shared" si="406"/>
        <v>0</v>
      </c>
      <c r="V650" s="218">
        <f t="shared" si="406"/>
        <v>0</v>
      </c>
      <c r="W650" s="218">
        <f t="shared" si="406"/>
        <v>0</v>
      </c>
      <c r="X650" s="218">
        <f t="shared" si="406"/>
        <v>0</v>
      </c>
      <c r="Y650" s="218">
        <f t="shared" si="406"/>
        <v>0</v>
      </c>
      <c r="Z650" s="218">
        <f t="shared" si="406"/>
        <v>0</v>
      </c>
      <c r="AA650" s="218">
        <f t="shared" si="406"/>
        <v>0</v>
      </c>
      <c r="AB650" s="218">
        <f t="shared" si="406"/>
        <v>0</v>
      </c>
      <c r="AC650" s="218">
        <f t="shared" si="406"/>
        <v>0</v>
      </c>
      <c r="AD650" s="218">
        <f t="shared" si="406"/>
        <v>0</v>
      </c>
      <c r="AE650" s="218">
        <f t="shared" si="406"/>
        <v>0</v>
      </c>
      <c r="AF650" s="218">
        <f t="shared" si="406"/>
        <v>0</v>
      </c>
      <c r="AG650" s="218">
        <f t="shared" si="406"/>
        <v>0</v>
      </c>
      <c r="AH650" s="218">
        <f t="shared" si="406"/>
        <v>0</v>
      </c>
      <c r="AI650" s="218">
        <f t="shared" si="406"/>
        <v>0</v>
      </c>
      <c r="AJ650" s="218">
        <f t="shared" si="406"/>
        <v>0</v>
      </c>
      <c r="AK650" s="218">
        <f t="shared" si="406"/>
        <v>0</v>
      </c>
      <c r="AL650" s="218">
        <f t="shared" si="406"/>
        <v>0</v>
      </c>
      <c r="AM650" s="218">
        <f t="shared" si="406"/>
        <v>0</v>
      </c>
      <c r="AN650" s="218">
        <f t="shared" si="406"/>
        <v>0</v>
      </c>
      <c r="AO650" s="218">
        <f t="shared" si="406"/>
        <v>0</v>
      </c>
      <c r="AP650" s="218">
        <f t="shared" si="406"/>
        <v>0</v>
      </c>
    </row>
    <row r="651" spans="1:42" x14ac:dyDescent="0.2">
      <c r="A651" s="37" t="s">
        <v>13</v>
      </c>
      <c r="B651" s="28"/>
      <c r="C651" s="217">
        <f>SUM(C641:C650)</f>
        <v>0</v>
      </c>
      <c r="D651" s="217">
        <f t="shared" ref="D651:AP651" si="407">SUM(D641:D650)</f>
        <v>0</v>
      </c>
      <c r="E651" s="217">
        <f t="shared" si="407"/>
        <v>0</v>
      </c>
      <c r="F651" s="217">
        <f t="shared" si="407"/>
        <v>0</v>
      </c>
      <c r="G651" s="217">
        <f t="shared" si="407"/>
        <v>0</v>
      </c>
      <c r="H651" s="217">
        <f t="shared" si="407"/>
        <v>0</v>
      </c>
      <c r="I651" s="217">
        <f t="shared" si="407"/>
        <v>0</v>
      </c>
      <c r="J651" s="217">
        <f t="shared" si="407"/>
        <v>0</v>
      </c>
      <c r="K651" s="217">
        <f t="shared" si="407"/>
        <v>0</v>
      </c>
      <c r="L651" s="217">
        <f t="shared" si="407"/>
        <v>0</v>
      </c>
      <c r="M651" s="217">
        <f t="shared" si="407"/>
        <v>0</v>
      </c>
      <c r="N651" s="217">
        <f t="shared" si="407"/>
        <v>0</v>
      </c>
      <c r="O651" s="217">
        <f t="shared" si="407"/>
        <v>0</v>
      </c>
      <c r="P651" s="217">
        <f t="shared" si="407"/>
        <v>0</v>
      </c>
      <c r="Q651" s="217">
        <f t="shared" si="407"/>
        <v>0</v>
      </c>
      <c r="R651" s="217">
        <f t="shared" si="407"/>
        <v>0</v>
      </c>
      <c r="S651" s="217">
        <f t="shared" si="407"/>
        <v>0</v>
      </c>
      <c r="T651" s="217">
        <f t="shared" si="407"/>
        <v>0</v>
      </c>
      <c r="U651" s="217">
        <f t="shared" si="407"/>
        <v>0</v>
      </c>
      <c r="V651" s="217">
        <f t="shared" si="407"/>
        <v>0</v>
      </c>
      <c r="W651" s="217">
        <f t="shared" si="407"/>
        <v>0</v>
      </c>
      <c r="X651" s="217">
        <f t="shared" si="407"/>
        <v>0</v>
      </c>
      <c r="Y651" s="217">
        <f t="shared" si="407"/>
        <v>0</v>
      </c>
      <c r="Z651" s="217">
        <f t="shared" si="407"/>
        <v>0</v>
      </c>
      <c r="AA651" s="217">
        <f t="shared" si="407"/>
        <v>0</v>
      </c>
      <c r="AB651" s="217">
        <f t="shared" si="407"/>
        <v>0</v>
      </c>
      <c r="AC651" s="217">
        <f t="shared" si="407"/>
        <v>0</v>
      </c>
      <c r="AD651" s="217">
        <f t="shared" si="407"/>
        <v>0</v>
      </c>
      <c r="AE651" s="217">
        <f t="shared" si="407"/>
        <v>0</v>
      </c>
      <c r="AF651" s="217">
        <f t="shared" si="407"/>
        <v>0</v>
      </c>
      <c r="AG651" s="217">
        <f t="shared" si="407"/>
        <v>0</v>
      </c>
      <c r="AH651" s="217">
        <f t="shared" si="407"/>
        <v>0</v>
      </c>
      <c r="AI651" s="217">
        <f t="shared" si="407"/>
        <v>0</v>
      </c>
      <c r="AJ651" s="217">
        <f t="shared" si="407"/>
        <v>0</v>
      </c>
      <c r="AK651" s="217">
        <f t="shared" si="407"/>
        <v>0</v>
      </c>
      <c r="AL651" s="217">
        <f t="shared" si="407"/>
        <v>0</v>
      </c>
      <c r="AM651" s="217">
        <f t="shared" si="407"/>
        <v>0</v>
      </c>
      <c r="AN651" s="217">
        <f t="shared" si="407"/>
        <v>0</v>
      </c>
      <c r="AO651" s="217">
        <f t="shared" si="407"/>
        <v>0</v>
      </c>
      <c r="AP651" s="217">
        <f t="shared" si="407"/>
        <v>0</v>
      </c>
    </row>
    <row r="652" spans="1:42" s="122" customFormat="1" x14ac:dyDescent="0.2">
      <c r="A652" s="4"/>
      <c r="B652" s="203"/>
    </row>
    <row r="653" spans="1:42" s="122" customFormat="1" x14ac:dyDescent="0.2">
      <c r="A653" s="25" t="s">
        <v>323</v>
      </c>
    </row>
    <row r="654" spans="1:42" x14ac:dyDescent="0.2">
      <c r="A654" s="4" t="s">
        <v>314</v>
      </c>
      <c r="B654" s="217">
        <v>0</v>
      </c>
      <c r="C654" s="217">
        <f>B657</f>
        <v>0</v>
      </c>
      <c r="D654" s="217">
        <f t="shared" ref="D654:AP654" si="408">C657</f>
        <v>0</v>
      </c>
      <c r="E654" s="217">
        <f t="shared" si="408"/>
        <v>0</v>
      </c>
      <c r="F654" s="217">
        <f t="shared" si="408"/>
        <v>0</v>
      </c>
      <c r="G654" s="217">
        <f t="shared" si="408"/>
        <v>0</v>
      </c>
      <c r="H654" s="217">
        <f t="shared" si="408"/>
        <v>0</v>
      </c>
      <c r="I654" s="217">
        <f t="shared" si="408"/>
        <v>0</v>
      </c>
      <c r="J654" s="217">
        <f t="shared" si="408"/>
        <v>0</v>
      </c>
      <c r="K654" s="217">
        <f t="shared" si="408"/>
        <v>0</v>
      </c>
      <c r="L654" s="217">
        <f t="shared" si="408"/>
        <v>0</v>
      </c>
      <c r="M654" s="217">
        <f t="shared" si="408"/>
        <v>0</v>
      </c>
      <c r="N654" s="217">
        <f t="shared" si="408"/>
        <v>0</v>
      </c>
      <c r="O654" s="217">
        <f t="shared" si="408"/>
        <v>0</v>
      </c>
      <c r="P654" s="217">
        <f t="shared" si="408"/>
        <v>0</v>
      </c>
      <c r="Q654" s="217">
        <f t="shared" si="408"/>
        <v>0</v>
      </c>
      <c r="R654" s="217">
        <f t="shared" si="408"/>
        <v>0</v>
      </c>
      <c r="S654" s="217">
        <f t="shared" si="408"/>
        <v>0</v>
      </c>
      <c r="T654" s="217">
        <f t="shared" si="408"/>
        <v>0</v>
      </c>
      <c r="U654" s="217">
        <f t="shared" si="408"/>
        <v>0</v>
      </c>
      <c r="V654" s="217">
        <f t="shared" si="408"/>
        <v>0</v>
      </c>
      <c r="W654" s="217">
        <f t="shared" si="408"/>
        <v>0</v>
      </c>
      <c r="X654" s="217">
        <f t="shared" si="408"/>
        <v>0</v>
      </c>
      <c r="Y654" s="217">
        <f t="shared" si="408"/>
        <v>0</v>
      </c>
      <c r="Z654" s="217">
        <f t="shared" si="408"/>
        <v>0</v>
      </c>
      <c r="AA654" s="217">
        <f t="shared" si="408"/>
        <v>0</v>
      </c>
      <c r="AB654" s="217">
        <f t="shared" si="408"/>
        <v>0</v>
      </c>
      <c r="AC654" s="217">
        <f t="shared" si="408"/>
        <v>0</v>
      </c>
      <c r="AD654" s="217">
        <f t="shared" si="408"/>
        <v>0</v>
      </c>
      <c r="AE654" s="217">
        <f t="shared" si="408"/>
        <v>0</v>
      </c>
      <c r="AF654" s="217">
        <f t="shared" si="408"/>
        <v>0</v>
      </c>
      <c r="AG654" s="217">
        <f t="shared" si="408"/>
        <v>0</v>
      </c>
      <c r="AH654" s="217">
        <f t="shared" si="408"/>
        <v>0</v>
      </c>
      <c r="AI654" s="217">
        <f t="shared" si="408"/>
        <v>0</v>
      </c>
      <c r="AJ654" s="217">
        <f t="shared" si="408"/>
        <v>0</v>
      </c>
      <c r="AK654" s="217">
        <f t="shared" si="408"/>
        <v>0</v>
      </c>
      <c r="AL654" s="217">
        <f t="shared" si="408"/>
        <v>0</v>
      </c>
      <c r="AM654" s="217">
        <f t="shared" si="408"/>
        <v>0</v>
      </c>
      <c r="AN654" s="217">
        <f t="shared" si="408"/>
        <v>0</v>
      </c>
      <c r="AO654" s="217">
        <f t="shared" si="408"/>
        <v>0</v>
      </c>
      <c r="AP654" s="217">
        <f t="shared" si="408"/>
        <v>0</v>
      </c>
    </row>
    <row r="655" spans="1:42" x14ac:dyDescent="0.2">
      <c r="A655" s="4" t="s">
        <v>74</v>
      </c>
      <c r="B655" s="217">
        <v>0</v>
      </c>
      <c r="C655" s="217">
        <f>C683</f>
        <v>0</v>
      </c>
      <c r="D655" s="217">
        <f t="shared" ref="D655:AP655" si="409">D683</f>
        <v>0</v>
      </c>
      <c r="E655" s="217">
        <f t="shared" si="409"/>
        <v>0</v>
      </c>
      <c r="F655" s="217">
        <f t="shared" si="409"/>
        <v>0</v>
      </c>
      <c r="G655" s="217">
        <f t="shared" si="409"/>
        <v>0</v>
      </c>
      <c r="H655" s="217">
        <f t="shared" si="409"/>
        <v>0</v>
      </c>
      <c r="I655" s="217">
        <f t="shared" si="409"/>
        <v>0</v>
      </c>
      <c r="J655" s="217">
        <f t="shared" si="409"/>
        <v>0</v>
      </c>
      <c r="K655" s="217">
        <f t="shared" si="409"/>
        <v>0</v>
      </c>
      <c r="L655" s="217">
        <f t="shared" si="409"/>
        <v>0</v>
      </c>
      <c r="M655" s="217">
        <f t="shared" si="409"/>
        <v>0</v>
      </c>
      <c r="N655" s="217">
        <f t="shared" si="409"/>
        <v>0</v>
      </c>
      <c r="O655" s="217">
        <f t="shared" si="409"/>
        <v>0</v>
      </c>
      <c r="P655" s="217">
        <f t="shared" si="409"/>
        <v>0</v>
      </c>
      <c r="Q655" s="217">
        <f t="shared" si="409"/>
        <v>0</v>
      </c>
      <c r="R655" s="217">
        <f t="shared" si="409"/>
        <v>0</v>
      </c>
      <c r="S655" s="217">
        <f t="shared" si="409"/>
        <v>0</v>
      </c>
      <c r="T655" s="217">
        <f t="shared" si="409"/>
        <v>0</v>
      </c>
      <c r="U655" s="217">
        <f t="shared" si="409"/>
        <v>0</v>
      </c>
      <c r="V655" s="217">
        <f t="shared" si="409"/>
        <v>0</v>
      </c>
      <c r="W655" s="217">
        <f t="shared" si="409"/>
        <v>0</v>
      </c>
      <c r="X655" s="217">
        <f t="shared" si="409"/>
        <v>0</v>
      </c>
      <c r="Y655" s="217">
        <f t="shared" si="409"/>
        <v>0</v>
      </c>
      <c r="Z655" s="217">
        <f t="shared" si="409"/>
        <v>0</v>
      </c>
      <c r="AA655" s="217">
        <f t="shared" si="409"/>
        <v>0</v>
      </c>
      <c r="AB655" s="217">
        <f t="shared" si="409"/>
        <v>0</v>
      </c>
      <c r="AC655" s="217">
        <f t="shared" si="409"/>
        <v>0</v>
      </c>
      <c r="AD655" s="217">
        <f t="shared" si="409"/>
        <v>0</v>
      </c>
      <c r="AE655" s="217">
        <f t="shared" si="409"/>
        <v>0</v>
      </c>
      <c r="AF655" s="217">
        <f t="shared" si="409"/>
        <v>0</v>
      </c>
      <c r="AG655" s="217">
        <f t="shared" si="409"/>
        <v>0</v>
      </c>
      <c r="AH655" s="217">
        <f t="shared" si="409"/>
        <v>0</v>
      </c>
      <c r="AI655" s="217">
        <f t="shared" si="409"/>
        <v>0</v>
      </c>
      <c r="AJ655" s="217">
        <f t="shared" si="409"/>
        <v>0</v>
      </c>
      <c r="AK655" s="217">
        <f t="shared" si="409"/>
        <v>0</v>
      </c>
      <c r="AL655" s="217">
        <f t="shared" si="409"/>
        <v>0</v>
      </c>
      <c r="AM655" s="217">
        <f t="shared" si="409"/>
        <v>0</v>
      </c>
      <c r="AN655" s="217">
        <f t="shared" si="409"/>
        <v>0</v>
      </c>
      <c r="AO655" s="217">
        <f t="shared" si="409"/>
        <v>0</v>
      </c>
      <c r="AP655" s="217">
        <f t="shared" si="409"/>
        <v>0</v>
      </c>
    </row>
    <row r="656" spans="1:42" x14ac:dyDescent="0.2">
      <c r="A656" s="4" t="s">
        <v>315</v>
      </c>
      <c r="B656" s="218">
        <v>0</v>
      </c>
      <c r="C656" s="218">
        <f>-C671</f>
        <v>0</v>
      </c>
      <c r="D656" s="218">
        <f t="shared" ref="D656:AP656" si="410">-D671</f>
        <v>0</v>
      </c>
      <c r="E656" s="218">
        <f t="shared" si="410"/>
        <v>0</v>
      </c>
      <c r="F656" s="218">
        <f t="shared" si="410"/>
        <v>0</v>
      </c>
      <c r="G656" s="218">
        <f t="shared" si="410"/>
        <v>0</v>
      </c>
      <c r="H656" s="218">
        <f t="shared" si="410"/>
        <v>0</v>
      </c>
      <c r="I656" s="218">
        <f t="shared" si="410"/>
        <v>0</v>
      </c>
      <c r="J656" s="218">
        <f t="shared" si="410"/>
        <v>0</v>
      </c>
      <c r="K656" s="218">
        <f t="shared" si="410"/>
        <v>0</v>
      </c>
      <c r="L656" s="218">
        <f t="shared" si="410"/>
        <v>0</v>
      </c>
      <c r="M656" s="218">
        <f t="shared" si="410"/>
        <v>0</v>
      </c>
      <c r="N656" s="218">
        <f t="shared" si="410"/>
        <v>0</v>
      </c>
      <c r="O656" s="218">
        <f t="shared" si="410"/>
        <v>0</v>
      </c>
      <c r="P656" s="218">
        <f t="shared" si="410"/>
        <v>0</v>
      </c>
      <c r="Q656" s="218">
        <f t="shared" si="410"/>
        <v>0</v>
      </c>
      <c r="R656" s="218">
        <f t="shared" si="410"/>
        <v>0</v>
      </c>
      <c r="S656" s="218">
        <f t="shared" si="410"/>
        <v>0</v>
      </c>
      <c r="T656" s="218">
        <f t="shared" si="410"/>
        <v>0</v>
      </c>
      <c r="U656" s="218">
        <f t="shared" si="410"/>
        <v>0</v>
      </c>
      <c r="V656" s="218">
        <f t="shared" si="410"/>
        <v>0</v>
      </c>
      <c r="W656" s="218">
        <f t="shared" si="410"/>
        <v>0</v>
      </c>
      <c r="X656" s="218">
        <f t="shared" si="410"/>
        <v>0</v>
      </c>
      <c r="Y656" s="218">
        <f t="shared" si="410"/>
        <v>0</v>
      </c>
      <c r="Z656" s="218">
        <f t="shared" si="410"/>
        <v>0</v>
      </c>
      <c r="AA656" s="218">
        <f t="shared" si="410"/>
        <v>0</v>
      </c>
      <c r="AB656" s="218">
        <f t="shared" si="410"/>
        <v>0</v>
      </c>
      <c r="AC656" s="218">
        <f t="shared" si="410"/>
        <v>0</v>
      </c>
      <c r="AD656" s="218">
        <f t="shared" si="410"/>
        <v>0</v>
      </c>
      <c r="AE656" s="218">
        <f t="shared" si="410"/>
        <v>0</v>
      </c>
      <c r="AF656" s="218">
        <f t="shared" si="410"/>
        <v>0</v>
      </c>
      <c r="AG656" s="218">
        <f t="shared" si="410"/>
        <v>0</v>
      </c>
      <c r="AH656" s="218">
        <f t="shared" si="410"/>
        <v>0</v>
      </c>
      <c r="AI656" s="218">
        <f t="shared" si="410"/>
        <v>0</v>
      </c>
      <c r="AJ656" s="218">
        <f t="shared" si="410"/>
        <v>0</v>
      </c>
      <c r="AK656" s="218">
        <f t="shared" si="410"/>
        <v>0</v>
      </c>
      <c r="AL656" s="218">
        <f t="shared" si="410"/>
        <v>0</v>
      </c>
      <c r="AM656" s="218">
        <f t="shared" si="410"/>
        <v>0</v>
      </c>
      <c r="AN656" s="218">
        <f t="shared" si="410"/>
        <v>0</v>
      </c>
      <c r="AO656" s="218">
        <f t="shared" si="410"/>
        <v>0</v>
      </c>
      <c r="AP656" s="218">
        <f t="shared" si="410"/>
        <v>0</v>
      </c>
    </row>
    <row r="657" spans="1:42" x14ac:dyDescent="0.2">
      <c r="A657" s="4" t="s">
        <v>269</v>
      </c>
      <c r="B657" s="217">
        <f>SUM(B654:B656)</f>
        <v>0</v>
      </c>
      <c r="C657" s="217">
        <f>SUM(C654:C656)</f>
        <v>0</v>
      </c>
      <c r="D657" s="217">
        <f t="shared" ref="D657:AP657" si="411">SUM(D654:D656)</f>
        <v>0</v>
      </c>
      <c r="E657" s="217">
        <f t="shared" si="411"/>
        <v>0</v>
      </c>
      <c r="F657" s="217">
        <f t="shared" si="411"/>
        <v>0</v>
      </c>
      <c r="G657" s="217">
        <f t="shared" si="411"/>
        <v>0</v>
      </c>
      <c r="H657" s="217">
        <f t="shared" si="411"/>
        <v>0</v>
      </c>
      <c r="I657" s="217">
        <f t="shared" si="411"/>
        <v>0</v>
      </c>
      <c r="J657" s="217">
        <f t="shared" si="411"/>
        <v>0</v>
      </c>
      <c r="K657" s="217">
        <f t="shared" si="411"/>
        <v>0</v>
      </c>
      <c r="L657" s="217">
        <f t="shared" si="411"/>
        <v>0</v>
      </c>
      <c r="M657" s="217">
        <f t="shared" si="411"/>
        <v>0</v>
      </c>
      <c r="N657" s="217">
        <f t="shared" si="411"/>
        <v>0</v>
      </c>
      <c r="O657" s="217">
        <f t="shared" si="411"/>
        <v>0</v>
      </c>
      <c r="P657" s="217">
        <f t="shared" si="411"/>
        <v>0</v>
      </c>
      <c r="Q657" s="217">
        <f t="shared" si="411"/>
        <v>0</v>
      </c>
      <c r="R657" s="217">
        <f t="shared" si="411"/>
        <v>0</v>
      </c>
      <c r="S657" s="217">
        <f t="shared" si="411"/>
        <v>0</v>
      </c>
      <c r="T657" s="217">
        <f t="shared" si="411"/>
        <v>0</v>
      </c>
      <c r="U657" s="217">
        <f t="shared" si="411"/>
        <v>0</v>
      </c>
      <c r="V657" s="217">
        <f t="shared" si="411"/>
        <v>0</v>
      </c>
      <c r="W657" s="217">
        <f t="shared" si="411"/>
        <v>0</v>
      </c>
      <c r="X657" s="217">
        <f t="shared" si="411"/>
        <v>0</v>
      </c>
      <c r="Y657" s="217">
        <f t="shared" si="411"/>
        <v>0</v>
      </c>
      <c r="Z657" s="217">
        <f t="shared" si="411"/>
        <v>0</v>
      </c>
      <c r="AA657" s="217">
        <f t="shared" si="411"/>
        <v>0</v>
      </c>
      <c r="AB657" s="217">
        <f t="shared" si="411"/>
        <v>0</v>
      </c>
      <c r="AC657" s="217">
        <f t="shared" si="411"/>
        <v>0</v>
      </c>
      <c r="AD657" s="217">
        <f t="shared" si="411"/>
        <v>0</v>
      </c>
      <c r="AE657" s="217">
        <f t="shared" si="411"/>
        <v>0</v>
      </c>
      <c r="AF657" s="217">
        <f t="shared" si="411"/>
        <v>0</v>
      </c>
      <c r="AG657" s="217">
        <f t="shared" si="411"/>
        <v>0</v>
      </c>
      <c r="AH657" s="217">
        <f t="shared" si="411"/>
        <v>0</v>
      </c>
      <c r="AI657" s="217">
        <f t="shared" si="411"/>
        <v>0</v>
      </c>
      <c r="AJ657" s="217">
        <f t="shared" si="411"/>
        <v>0</v>
      </c>
      <c r="AK657" s="217">
        <f t="shared" si="411"/>
        <v>0</v>
      </c>
      <c r="AL657" s="217">
        <f t="shared" si="411"/>
        <v>0</v>
      </c>
      <c r="AM657" s="217">
        <f t="shared" si="411"/>
        <v>0</v>
      </c>
      <c r="AN657" s="217">
        <f t="shared" si="411"/>
        <v>0</v>
      </c>
      <c r="AO657" s="217">
        <f t="shared" si="411"/>
        <v>0</v>
      </c>
      <c r="AP657" s="217">
        <f t="shared" si="411"/>
        <v>0</v>
      </c>
    </row>
    <row r="658" spans="1:42" s="122" customFormat="1" x14ac:dyDescent="0.2">
      <c r="A658" s="4"/>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s="122" customFormat="1" x14ac:dyDescent="0.2">
      <c r="A659" s="4" t="s">
        <v>317</v>
      </c>
      <c r="G659" s="203"/>
      <c r="H659" s="203"/>
      <c r="I659" s="203"/>
      <c r="J659" s="203"/>
      <c r="K659" s="203"/>
      <c r="L659" s="203"/>
      <c r="M659" s="203"/>
      <c r="N659" s="203"/>
      <c r="O659" s="203"/>
      <c r="P659" s="203"/>
      <c r="Q659" s="203"/>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row>
    <row r="660" spans="1:42" s="122" customFormat="1" x14ac:dyDescent="0.2">
      <c r="A660" s="4" t="s">
        <v>318</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row>
    <row r="661" spans="1:42" x14ac:dyDescent="0.2">
      <c r="A661" s="4">
        <v>1</v>
      </c>
      <c r="B661" s="238">
        <f t="shared" ref="B661:B670" si="412">SUM(C661:AP661)</f>
        <v>0</v>
      </c>
      <c r="C661" s="213">
        <f t="shared" ref="C661:AP661" si="413">IF(C$2&gt;analysis_period,0,IF(C$2=equip3_reserve_freq*$A661,equip3_reserve_cost*system_capacity*1000*(1+inflation_rate/100)^B$2,0))</f>
        <v>0</v>
      </c>
      <c r="D661" s="213">
        <f t="shared" si="413"/>
        <v>0</v>
      </c>
      <c r="E661" s="213">
        <f t="shared" si="413"/>
        <v>0</v>
      </c>
      <c r="F661" s="213">
        <f t="shared" si="413"/>
        <v>0</v>
      </c>
      <c r="G661" s="213">
        <f t="shared" si="413"/>
        <v>0</v>
      </c>
      <c r="H661" s="213">
        <f t="shared" si="413"/>
        <v>0</v>
      </c>
      <c r="I661" s="213">
        <f t="shared" si="413"/>
        <v>0</v>
      </c>
      <c r="J661" s="213">
        <f t="shared" si="413"/>
        <v>0</v>
      </c>
      <c r="K661" s="213">
        <f t="shared" si="413"/>
        <v>0</v>
      </c>
      <c r="L661" s="213">
        <f t="shared" si="413"/>
        <v>0</v>
      </c>
      <c r="M661" s="213">
        <f t="shared" si="413"/>
        <v>0</v>
      </c>
      <c r="N661" s="213">
        <f t="shared" si="413"/>
        <v>0</v>
      </c>
      <c r="O661" s="213">
        <f t="shared" si="413"/>
        <v>0</v>
      </c>
      <c r="P661" s="213">
        <f t="shared" si="413"/>
        <v>0</v>
      </c>
      <c r="Q661" s="213">
        <f t="shared" si="413"/>
        <v>0</v>
      </c>
      <c r="R661" s="213">
        <f t="shared" si="413"/>
        <v>0</v>
      </c>
      <c r="S661" s="213">
        <f t="shared" si="413"/>
        <v>0</v>
      </c>
      <c r="T661" s="213">
        <f t="shared" si="413"/>
        <v>0</v>
      </c>
      <c r="U661" s="213">
        <f t="shared" si="413"/>
        <v>0</v>
      </c>
      <c r="V661" s="213">
        <f t="shared" si="413"/>
        <v>0</v>
      </c>
      <c r="W661" s="213">
        <f t="shared" si="413"/>
        <v>0</v>
      </c>
      <c r="X661" s="213">
        <f t="shared" si="413"/>
        <v>0</v>
      </c>
      <c r="Y661" s="213">
        <f t="shared" si="413"/>
        <v>0</v>
      </c>
      <c r="Z661" s="213">
        <f t="shared" si="413"/>
        <v>0</v>
      </c>
      <c r="AA661" s="213">
        <f t="shared" si="413"/>
        <v>0</v>
      </c>
      <c r="AB661" s="213">
        <f t="shared" si="413"/>
        <v>0</v>
      </c>
      <c r="AC661" s="213">
        <f t="shared" si="413"/>
        <v>0</v>
      </c>
      <c r="AD661" s="213">
        <f t="shared" si="413"/>
        <v>0</v>
      </c>
      <c r="AE661" s="213">
        <f t="shared" si="413"/>
        <v>0</v>
      </c>
      <c r="AF661" s="213">
        <f t="shared" si="413"/>
        <v>0</v>
      </c>
      <c r="AG661" s="213">
        <f t="shared" si="413"/>
        <v>0</v>
      </c>
      <c r="AH661" s="213">
        <f t="shared" si="413"/>
        <v>0</v>
      </c>
      <c r="AI661" s="213">
        <f t="shared" si="413"/>
        <v>0</v>
      </c>
      <c r="AJ661" s="213">
        <f t="shared" si="413"/>
        <v>0</v>
      </c>
      <c r="AK661" s="213">
        <f t="shared" si="413"/>
        <v>0</v>
      </c>
      <c r="AL661" s="213">
        <f t="shared" si="413"/>
        <v>0</v>
      </c>
      <c r="AM661" s="213">
        <f t="shared" si="413"/>
        <v>0</v>
      </c>
      <c r="AN661" s="213">
        <f t="shared" si="413"/>
        <v>0</v>
      </c>
      <c r="AO661" s="213">
        <f t="shared" si="413"/>
        <v>0</v>
      </c>
      <c r="AP661" s="213">
        <f t="shared" si="413"/>
        <v>0</v>
      </c>
    </row>
    <row r="662" spans="1:42" x14ac:dyDescent="0.2">
      <c r="A662" s="4">
        <f>A661+1</f>
        <v>2</v>
      </c>
      <c r="B662" s="238">
        <f t="shared" si="412"/>
        <v>0</v>
      </c>
      <c r="C662" s="213">
        <f t="shared" ref="C662:AP662" si="414">IF(C$2&gt;analysis_period,0,IF(C$2=equip3_reserve_freq*$A662,equip3_reserve_cost*system_capacity*1000*(1+inflation_rate/100)^B$2,0))</f>
        <v>0</v>
      </c>
      <c r="D662" s="213">
        <f t="shared" si="414"/>
        <v>0</v>
      </c>
      <c r="E662" s="213">
        <f t="shared" si="414"/>
        <v>0</v>
      </c>
      <c r="F662" s="213">
        <f t="shared" si="414"/>
        <v>0</v>
      </c>
      <c r="G662" s="213">
        <f t="shared" si="414"/>
        <v>0</v>
      </c>
      <c r="H662" s="213">
        <f t="shared" si="414"/>
        <v>0</v>
      </c>
      <c r="I662" s="213">
        <f t="shared" si="414"/>
        <v>0</v>
      </c>
      <c r="J662" s="213">
        <f t="shared" si="414"/>
        <v>0</v>
      </c>
      <c r="K662" s="213">
        <f t="shared" si="414"/>
        <v>0</v>
      </c>
      <c r="L662" s="213">
        <f t="shared" si="414"/>
        <v>0</v>
      </c>
      <c r="M662" s="213">
        <f t="shared" si="414"/>
        <v>0</v>
      </c>
      <c r="N662" s="213">
        <f t="shared" si="414"/>
        <v>0</v>
      </c>
      <c r="O662" s="213">
        <f t="shared" si="414"/>
        <v>0</v>
      </c>
      <c r="P662" s="213">
        <f t="shared" si="414"/>
        <v>0</v>
      </c>
      <c r="Q662" s="213">
        <f t="shared" si="414"/>
        <v>0</v>
      </c>
      <c r="R662" s="213">
        <f t="shared" si="414"/>
        <v>0</v>
      </c>
      <c r="S662" s="213">
        <f t="shared" si="414"/>
        <v>0</v>
      </c>
      <c r="T662" s="213">
        <f t="shared" si="414"/>
        <v>0</v>
      </c>
      <c r="U662" s="213">
        <f t="shared" si="414"/>
        <v>0</v>
      </c>
      <c r="V662" s="213">
        <f t="shared" si="414"/>
        <v>0</v>
      </c>
      <c r="W662" s="213">
        <f t="shared" si="414"/>
        <v>0</v>
      </c>
      <c r="X662" s="213">
        <f t="shared" si="414"/>
        <v>0</v>
      </c>
      <c r="Y662" s="213">
        <f t="shared" si="414"/>
        <v>0</v>
      </c>
      <c r="Z662" s="213">
        <f t="shared" si="414"/>
        <v>0</v>
      </c>
      <c r="AA662" s="213">
        <f t="shared" si="414"/>
        <v>0</v>
      </c>
      <c r="AB662" s="213">
        <f t="shared" si="414"/>
        <v>0</v>
      </c>
      <c r="AC662" s="213">
        <f t="shared" si="414"/>
        <v>0</v>
      </c>
      <c r="AD662" s="213">
        <f t="shared" si="414"/>
        <v>0</v>
      </c>
      <c r="AE662" s="213">
        <f t="shared" si="414"/>
        <v>0</v>
      </c>
      <c r="AF662" s="213">
        <f t="shared" si="414"/>
        <v>0</v>
      </c>
      <c r="AG662" s="213">
        <f t="shared" si="414"/>
        <v>0</v>
      </c>
      <c r="AH662" s="213">
        <f t="shared" si="414"/>
        <v>0</v>
      </c>
      <c r="AI662" s="213">
        <f t="shared" si="414"/>
        <v>0</v>
      </c>
      <c r="AJ662" s="213">
        <f t="shared" si="414"/>
        <v>0</v>
      </c>
      <c r="AK662" s="213">
        <f t="shared" si="414"/>
        <v>0</v>
      </c>
      <c r="AL662" s="213">
        <f t="shared" si="414"/>
        <v>0</v>
      </c>
      <c r="AM662" s="213">
        <f t="shared" si="414"/>
        <v>0</v>
      </c>
      <c r="AN662" s="213">
        <f t="shared" si="414"/>
        <v>0</v>
      </c>
      <c r="AO662" s="213">
        <f t="shared" si="414"/>
        <v>0</v>
      </c>
      <c r="AP662" s="213">
        <f t="shared" si="414"/>
        <v>0</v>
      </c>
    </row>
    <row r="663" spans="1:42" x14ac:dyDescent="0.2">
      <c r="A663" s="4">
        <f t="shared" ref="A663:A670" si="415">A662+1</f>
        <v>3</v>
      </c>
      <c r="B663" s="238">
        <f t="shared" si="412"/>
        <v>0</v>
      </c>
      <c r="C663" s="213">
        <f t="shared" ref="C663:AP663" si="416">IF(C$2&gt;analysis_period,0,IF(C$2=equip3_reserve_freq*$A663,equip3_reserve_cost*system_capacity*1000*(1+inflation_rate/100)^B$2,0))</f>
        <v>0</v>
      </c>
      <c r="D663" s="213">
        <f t="shared" si="416"/>
        <v>0</v>
      </c>
      <c r="E663" s="213">
        <f t="shared" si="416"/>
        <v>0</v>
      </c>
      <c r="F663" s="213">
        <f t="shared" si="416"/>
        <v>0</v>
      </c>
      <c r="G663" s="213">
        <f t="shared" si="416"/>
        <v>0</v>
      </c>
      <c r="H663" s="213">
        <f t="shared" si="416"/>
        <v>0</v>
      </c>
      <c r="I663" s="213">
        <f t="shared" si="416"/>
        <v>0</v>
      </c>
      <c r="J663" s="213">
        <f t="shared" si="416"/>
        <v>0</v>
      </c>
      <c r="K663" s="213">
        <f t="shared" si="416"/>
        <v>0</v>
      </c>
      <c r="L663" s="213">
        <f t="shared" si="416"/>
        <v>0</v>
      </c>
      <c r="M663" s="213">
        <f t="shared" si="416"/>
        <v>0</v>
      </c>
      <c r="N663" s="213">
        <f t="shared" si="416"/>
        <v>0</v>
      </c>
      <c r="O663" s="213">
        <f t="shared" si="416"/>
        <v>0</v>
      </c>
      <c r="P663" s="213">
        <f t="shared" si="416"/>
        <v>0</v>
      </c>
      <c r="Q663" s="213">
        <f t="shared" si="416"/>
        <v>0</v>
      </c>
      <c r="R663" s="213">
        <f t="shared" si="416"/>
        <v>0</v>
      </c>
      <c r="S663" s="213">
        <f t="shared" si="416"/>
        <v>0</v>
      </c>
      <c r="T663" s="213">
        <f t="shared" si="416"/>
        <v>0</v>
      </c>
      <c r="U663" s="213">
        <f t="shared" si="416"/>
        <v>0</v>
      </c>
      <c r="V663" s="213">
        <f t="shared" si="416"/>
        <v>0</v>
      </c>
      <c r="W663" s="213">
        <f t="shared" si="416"/>
        <v>0</v>
      </c>
      <c r="X663" s="213">
        <f t="shared" si="416"/>
        <v>0</v>
      </c>
      <c r="Y663" s="213">
        <f t="shared" si="416"/>
        <v>0</v>
      </c>
      <c r="Z663" s="213">
        <f t="shared" si="416"/>
        <v>0</v>
      </c>
      <c r="AA663" s="213">
        <f t="shared" si="416"/>
        <v>0</v>
      </c>
      <c r="AB663" s="213">
        <f t="shared" si="416"/>
        <v>0</v>
      </c>
      <c r="AC663" s="213">
        <f t="shared" si="416"/>
        <v>0</v>
      </c>
      <c r="AD663" s="213">
        <f t="shared" si="416"/>
        <v>0</v>
      </c>
      <c r="AE663" s="213">
        <f t="shared" si="416"/>
        <v>0</v>
      </c>
      <c r="AF663" s="213">
        <f t="shared" si="416"/>
        <v>0</v>
      </c>
      <c r="AG663" s="213">
        <f t="shared" si="416"/>
        <v>0</v>
      </c>
      <c r="AH663" s="213">
        <f t="shared" si="416"/>
        <v>0</v>
      </c>
      <c r="AI663" s="213">
        <f t="shared" si="416"/>
        <v>0</v>
      </c>
      <c r="AJ663" s="213">
        <f t="shared" si="416"/>
        <v>0</v>
      </c>
      <c r="AK663" s="213">
        <f t="shared" si="416"/>
        <v>0</v>
      </c>
      <c r="AL663" s="213">
        <f t="shared" si="416"/>
        <v>0</v>
      </c>
      <c r="AM663" s="213">
        <f t="shared" si="416"/>
        <v>0</v>
      </c>
      <c r="AN663" s="213">
        <f t="shared" si="416"/>
        <v>0</v>
      </c>
      <c r="AO663" s="213">
        <f t="shared" si="416"/>
        <v>0</v>
      </c>
      <c r="AP663" s="213">
        <f t="shared" si="416"/>
        <v>0</v>
      </c>
    </row>
    <row r="664" spans="1:42" x14ac:dyDescent="0.2">
      <c r="A664" s="4">
        <f t="shared" si="415"/>
        <v>4</v>
      </c>
      <c r="B664" s="238">
        <f t="shared" si="412"/>
        <v>0</v>
      </c>
      <c r="C664" s="213">
        <f t="shared" ref="C664:AP664" si="417">IF(C$2&gt;analysis_period,0,IF(C$2=equip3_reserve_freq*$A664,equip3_reserve_cost*system_capacity*1000*(1+inflation_rate/100)^B$2,0))</f>
        <v>0</v>
      </c>
      <c r="D664" s="213">
        <f t="shared" si="417"/>
        <v>0</v>
      </c>
      <c r="E664" s="213">
        <f t="shared" si="417"/>
        <v>0</v>
      </c>
      <c r="F664" s="213">
        <f t="shared" si="417"/>
        <v>0</v>
      </c>
      <c r="G664" s="213">
        <f t="shared" si="417"/>
        <v>0</v>
      </c>
      <c r="H664" s="213">
        <f t="shared" si="417"/>
        <v>0</v>
      </c>
      <c r="I664" s="213">
        <f t="shared" si="417"/>
        <v>0</v>
      </c>
      <c r="J664" s="213">
        <f t="shared" si="417"/>
        <v>0</v>
      </c>
      <c r="K664" s="213">
        <f t="shared" si="417"/>
        <v>0</v>
      </c>
      <c r="L664" s="213">
        <f t="shared" si="417"/>
        <v>0</v>
      </c>
      <c r="M664" s="213">
        <f t="shared" si="417"/>
        <v>0</v>
      </c>
      <c r="N664" s="213">
        <f t="shared" si="417"/>
        <v>0</v>
      </c>
      <c r="O664" s="213">
        <f t="shared" si="417"/>
        <v>0</v>
      </c>
      <c r="P664" s="213">
        <f t="shared" si="417"/>
        <v>0</v>
      </c>
      <c r="Q664" s="213">
        <f t="shared" si="417"/>
        <v>0</v>
      </c>
      <c r="R664" s="213">
        <f t="shared" si="417"/>
        <v>0</v>
      </c>
      <c r="S664" s="213">
        <f t="shared" si="417"/>
        <v>0</v>
      </c>
      <c r="T664" s="213">
        <f t="shared" si="417"/>
        <v>0</v>
      </c>
      <c r="U664" s="213">
        <f t="shared" si="417"/>
        <v>0</v>
      </c>
      <c r="V664" s="213">
        <f t="shared" si="417"/>
        <v>0</v>
      </c>
      <c r="W664" s="213">
        <f t="shared" si="417"/>
        <v>0</v>
      </c>
      <c r="X664" s="213">
        <f t="shared" si="417"/>
        <v>0</v>
      </c>
      <c r="Y664" s="213">
        <f t="shared" si="417"/>
        <v>0</v>
      </c>
      <c r="Z664" s="213">
        <f t="shared" si="417"/>
        <v>0</v>
      </c>
      <c r="AA664" s="213">
        <f t="shared" si="417"/>
        <v>0</v>
      </c>
      <c r="AB664" s="213">
        <f t="shared" si="417"/>
        <v>0</v>
      </c>
      <c r="AC664" s="213">
        <f t="shared" si="417"/>
        <v>0</v>
      </c>
      <c r="AD664" s="213">
        <f t="shared" si="417"/>
        <v>0</v>
      </c>
      <c r="AE664" s="213">
        <f t="shared" si="417"/>
        <v>0</v>
      </c>
      <c r="AF664" s="213">
        <f t="shared" si="417"/>
        <v>0</v>
      </c>
      <c r="AG664" s="213">
        <f t="shared" si="417"/>
        <v>0</v>
      </c>
      <c r="AH664" s="213">
        <f t="shared" si="417"/>
        <v>0</v>
      </c>
      <c r="AI664" s="213">
        <f t="shared" si="417"/>
        <v>0</v>
      </c>
      <c r="AJ664" s="213">
        <f t="shared" si="417"/>
        <v>0</v>
      </c>
      <c r="AK664" s="213">
        <f t="shared" si="417"/>
        <v>0</v>
      </c>
      <c r="AL664" s="213">
        <f t="shared" si="417"/>
        <v>0</v>
      </c>
      <c r="AM664" s="213">
        <f t="shared" si="417"/>
        <v>0</v>
      </c>
      <c r="AN664" s="213">
        <f t="shared" si="417"/>
        <v>0</v>
      </c>
      <c r="AO664" s="213">
        <f t="shared" si="417"/>
        <v>0</v>
      </c>
      <c r="AP664" s="213">
        <f t="shared" si="417"/>
        <v>0</v>
      </c>
    </row>
    <row r="665" spans="1:42" x14ac:dyDescent="0.2">
      <c r="A665" s="4">
        <f t="shared" si="415"/>
        <v>5</v>
      </c>
      <c r="B665" s="238">
        <f t="shared" si="412"/>
        <v>0</v>
      </c>
      <c r="C665" s="213">
        <f t="shared" ref="C665:AP665" si="418">IF(C$2&gt;analysis_period,0,IF(C$2=equip3_reserve_freq*$A665,equip3_reserve_cost*system_capacity*1000*(1+inflation_rate/100)^B$2,0))</f>
        <v>0</v>
      </c>
      <c r="D665" s="213">
        <f t="shared" si="418"/>
        <v>0</v>
      </c>
      <c r="E665" s="213">
        <f t="shared" si="418"/>
        <v>0</v>
      </c>
      <c r="F665" s="213">
        <f t="shared" si="418"/>
        <v>0</v>
      </c>
      <c r="G665" s="213">
        <f t="shared" si="418"/>
        <v>0</v>
      </c>
      <c r="H665" s="213">
        <f t="shared" si="418"/>
        <v>0</v>
      </c>
      <c r="I665" s="213">
        <f t="shared" si="418"/>
        <v>0</v>
      </c>
      <c r="J665" s="213">
        <f t="shared" si="418"/>
        <v>0</v>
      </c>
      <c r="K665" s="213">
        <f t="shared" si="418"/>
        <v>0</v>
      </c>
      <c r="L665" s="213">
        <f t="shared" si="418"/>
        <v>0</v>
      </c>
      <c r="M665" s="213">
        <f t="shared" si="418"/>
        <v>0</v>
      </c>
      <c r="N665" s="213">
        <f t="shared" si="418"/>
        <v>0</v>
      </c>
      <c r="O665" s="213">
        <f t="shared" si="418"/>
        <v>0</v>
      </c>
      <c r="P665" s="213">
        <f t="shared" si="418"/>
        <v>0</v>
      </c>
      <c r="Q665" s="213">
        <f t="shared" si="418"/>
        <v>0</v>
      </c>
      <c r="R665" s="213">
        <f t="shared" si="418"/>
        <v>0</v>
      </c>
      <c r="S665" s="213">
        <f t="shared" si="418"/>
        <v>0</v>
      </c>
      <c r="T665" s="213">
        <f t="shared" si="418"/>
        <v>0</v>
      </c>
      <c r="U665" s="213">
        <f t="shared" si="418"/>
        <v>0</v>
      </c>
      <c r="V665" s="213">
        <f t="shared" si="418"/>
        <v>0</v>
      </c>
      <c r="W665" s="213">
        <f t="shared" si="418"/>
        <v>0</v>
      </c>
      <c r="X665" s="213">
        <f t="shared" si="418"/>
        <v>0</v>
      </c>
      <c r="Y665" s="213">
        <f t="shared" si="418"/>
        <v>0</v>
      </c>
      <c r="Z665" s="213">
        <f t="shared" si="418"/>
        <v>0</v>
      </c>
      <c r="AA665" s="213">
        <f t="shared" si="418"/>
        <v>0</v>
      </c>
      <c r="AB665" s="213">
        <f t="shared" si="418"/>
        <v>0</v>
      </c>
      <c r="AC665" s="213">
        <f t="shared" si="418"/>
        <v>0</v>
      </c>
      <c r="AD665" s="213">
        <f t="shared" si="418"/>
        <v>0</v>
      </c>
      <c r="AE665" s="213">
        <f t="shared" si="418"/>
        <v>0</v>
      </c>
      <c r="AF665" s="213">
        <f t="shared" si="418"/>
        <v>0</v>
      </c>
      <c r="AG665" s="213">
        <f t="shared" si="418"/>
        <v>0</v>
      </c>
      <c r="AH665" s="213">
        <f t="shared" si="418"/>
        <v>0</v>
      </c>
      <c r="AI665" s="213">
        <f t="shared" si="418"/>
        <v>0</v>
      </c>
      <c r="AJ665" s="213">
        <f t="shared" si="418"/>
        <v>0</v>
      </c>
      <c r="AK665" s="213">
        <f t="shared" si="418"/>
        <v>0</v>
      </c>
      <c r="AL665" s="213">
        <f t="shared" si="418"/>
        <v>0</v>
      </c>
      <c r="AM665" s="213">
        <f t="shared" si="418"/>
        <v>0</v>
      </c>
      <c r="AN665" s="213">
        <f t="shared" si="418"/>
        <v>0</v>
      </c>
      <c r="AO665" s="213">
        <f t="shared" si="418"/>
        <v>0</v>
      </c>
      <c r="AP665" s="213">
        <f t="shared" si="418"/>
        <v>0</v>
      </c>
    </row>
    <row r="666" spans="1:42" x14ac:dyDescent="0.2">
      <c r="A666" s="4">
        <f t="shared" si="415"/>
        <v>6</v>
      </c>
      <c r="B666" s="238">
        <f t="shared" si="412"/>
        <v>0</v>
      </c>
      <c r="C666" s="213">
        <f t="shared" ref="C666:AP666" si="419">IF(C$2&gt;analysis_period,0,IF(C$2=equip3_reserve_freq*$A666,equip3_reserve_cost*system_capacity*1000*(1+inflation_rate/100)^B$2,0))</f>
        <v>0</v>
      </c>
      <c r="D666" s="213">
        <f t="shared" si="419"/>
        <v>0</v>
      </c>
      <c r="E666" s="213">
        <f t="shared" si="419"/>
        <v>0</v>
      </c>
      <c r="F666" s="213">
        <f t="shared" si="419"/>
        <v>0</v>
      </c>
      <c r="G666" s="213">
        <f t="shared" si="419"/>
        <v>0</v>
      </c>
      <c r="H666" s="213">
        <f t="shared" si="419"/>
        <v>0</v>
      </c>
      <c r="I666" s="213">
        <f t="shared" si="419"/>
        <v>0</v>
      </c>
      <c r="J666" s="213">
        <f t="shared" si="419"/>
        <v>0</v>
      </c>
      <c r="K666" s="213">
        <f t="shared" si="419"/>
        <v>0</v>
      </c>
      <c r="L666" s="213">
        <f t="shared" si="419"/>
        <v>0</v>
      </c>
      <c r="M666" s="213">
        <f t="shared" si="419"/>
        <v>0</v>
      </c>
      <c r="N666" s="213">
        <f t="shared" si="419"/>
        <v>0</v>
      </c>
      <c r="O666" s="213">
        <f t="shared" si="419"/>
        <v>0</v>
      </c>
      <c r="P666" s="213">
        <f t="shared" si="419"/>
        <v>0</v>
      </c>
      <c r="Q666" s="213">
        <f t="shared" si="419"/>
        <v>0</v>
      </c>
      <c r="R666" s="213">
        <f t="shared" si="419"/>
        <v>0</v>
      </c>
      <c r="S666" s="213">
        <f t="shared" si="419"/>
        <v>0</v>
      </c>
      <c r="T666" s="213">
        <f t="shared" si="419"/>
        <v>0</v>
      </c>
      <c r="U666" s="213">
        <f t="shared" si="419"/>
        <v>0</v>
      </c>
      <c r="V666" s="213">
        <f t="shared" si="419"/>
        <v>0</v>
      </c>
      <c r="W666" s="213">
        <f t="shared" si="419"/>
        <v>0</v>
      </c>
      <c r="X666" s="213">
        <f t="shared" si="419"/>
        <v>0</v>
      </c>
      <c r="Y666" s="213">
        <f t="shared" si="419"/>
        <v>0</v>
      </c>
      <c r="Z666" s="213">
        <f t="shared" si="419"/>
        <v>0</v>
      </c>
      <c r="AA666" s="213">
        <f t="shared" si="419"/>
        <v>0</v>
      </c>
      <c r="AB666" s="213">
        <f t="shared" si="419"/>
        <v>0</v>
      </c>
      <c r="AC666" s="213">
        <f t="shared" si="419"/>
        <v>0</v>
      </c>
      <c r="AD666" s="213">
        <f t="shared" si="419"/>
        <v>0</v>
      </c>
      <c r="AE666" s="213">
        <f t="shared" si="419"/>
        <v>0</v>
      </c>
      <c r="AF666" s="213">
        <f t="shared" si="419"/>
        <v>0</v>
      </c>
      <c r="AG666" s="213">
        <f t="shared" si="419"/>
        <v>0</v>
      </c>
      <c r="AH666" s="213">
        <f t="shared" si="419"/>
        <v>0</v>
      </c>
      <c r="AI666" s="213">
        <f t="shared" si="419"/>
        <v>0</v>
      </c>
      <c r="AJ666" s="213">
        <f t="shared" si="419"/>
        <v>0</v>
      </c>
      <c r="AK666" s="213">
        <f t="shared" si="419"/>
        <v>0</v>
      </c>
      <c r="AL666" s="213">
        <f t="shared" si="419"/>
        <v>0</v>
      </c>
      <c r="AM666" s="213">
        <f t="shared" si="419"/>
        <v>0</v>
      </c>
      <c r="AN666" s="213">
        <f t="shared" si="419"/>
        <v>0</v>
      </c>
      <c r="AO666" s="213">
        <f t="shared" si="419"/>
        <v>0</v>
      </c>
      <c r="AP666" s="213">
        <f t="shared" si="419"/>
        <v>0</v>
      </c>
    </row>
    <row r="667" spans="1:42" x14ac:dyDescent="0.2">
      <c r="A667" s="4">
        <f t="shared" si="415"/>
        <v>7</v>
      </c>
      <c r="B667" s="238">
        <f t="shared" si="412"/>
        <v>0</v>
      </c>
      <c r="C667" s="213">
        <f t="shared" ref="C667:AP667" si="420">IF(C$2&gt;analysis_period,0,IF(C$2=equip3_reserve_freq*$A667,equip3_reserve_cost*system_capacity*1000*(1+inflation_rate/100)^B$2,0))</f>
        <v>0</v>
      </c>
      <c r="D667" s="213">
        <f t="shared" si="420"/>
        <v>0</v>
      </c>
      <c r="E667" s="213">
        <f t="shared" si="420"/>
        <v>0</v>
      </c>
      <c r="F667" s="213">
        <f t="shared" si="420"/>
        <v>0</v>
      </c>
      <c r="G667" s="213">
        <f t="shared" si="420"/>
        <v>0</v>
      </c>
      <c r="H667" s="213">
        <f t="shared" si="420"/>
        <v>0</v>
      </c>
      <c r="I667" s="213">
        <f t="shared" si="420"/>
        <v>0</v>
      </c>
      <c r="J667" s="213">
        <f t="shared" si="420"/>
        <v>0</v>
      </c>
      <c r="K667" s="213">
        <f t="shared" si="420"/>
        <v>0</v>
      </c>
      <c r="L667" s="213">
        <f t="shared" si="420"/>
        <v>0</v>
      </c>
      <c r="M667" s="213">
        <f t="shared" si="420"/>
        <v>0</v>
      </c>
      <c r="N667" s="213">
        <f t="shared" si="420"/>
        <v>0</v>
      </c>
      <c r="O667" s="213">
        <f t="shared" si="420"/>
        <v>0</v>
      </c>
      <c r="P667" s="213">
        <f t="shared" si="420"/>
        <v>0</v>
      </c>
      <c r="Q667" s="213">
        <f t="shared" si="420"/>
        <v>0</v>
      </c>
      <c r="R667" s="213">
        <f t="shared" si="420"/>
        <v>0</v>
      </c>
      <c r="S667" s="213">
        <f t="shared" si="420"/>
        <v>0</v>
      </c>
      <c r="T667" s="213">
        <f t="shared" si="420"/>
        <v>0</v>
      </c>
      <c r="U667" s="213">
        <f t="shared" si="420"/>
        <v>0</v>
      </c>
      <c r="V667" s="213">
        <f t="shared" si="420"/>
        <v>0</v>
      </c>
      <c r="W667" s="213">
        <f t="shared" si="420"/>
        <v>0</v>
      </c>
      <c r="X667" s="213">
        <f t="shared" si="420"/>
        <v>0</v>
      </c>
      <c r="Y667" s="213">
        <f t="shared" si="420"/>
        <v>0</v>
      </c>
      <c r="Z667" s="213">
        <f t="shared" si="420"/>
        <v>0</v>
      </c>
      <c r="AA667" s="213">
        <f t="shared" si="420"/>
        <v>0</v>
      </c>
      <c r="AB667" s="213">
        <f t="shared" si="420"/>
        <v>0</v>
      </c>
      <c r="AC667" s="213">
        <f t="shared" si="420"/>
        <v>0</v>
      </c>
      <c r="AD667" s="213">
        <f t="shared" si="420"/>
        <v>0</v>
      </c>
      <c r="AE667" s="213">
        <f t="shared" si="420"/>
        <v>0</v>
      </c>
      <c r="AF667" s="213">
        <f t="shared" si="420"/>
        <v>0</v>
      </c>
      <c r="AG667" s="213">
        <f t="shared" si="420"/>
        <v>0</v>
      </c>
      <c r="AH667" s="213">
        <f t="shared" si="420"/>
        <v>0</v>
      </c>
      <c r="AI667" s="213">
        <f t="shared" si="420"/>
        <v>0</v>
      </c>
      <c r="AJ667" s="213">
        <f t="shared" si="420"/>
        <v>0</v>
      </c>
      <c r="AK667" s="213">
        <f t="shared" si="420"/>
        <v>0</v>
      </c>
      <c r="AL667" s="213">
        <f t="shared" si="420"/>
        <v>0</v>
      </c>
      <c r="AM667" s="213">
        <f t="shared" si="420"/>
        <v>0</v>
      </c>
      <c r="AN667" s="213">
        <f t="shared" si="420"/>
        <v>0</v>
      </c>
      <c r="AO667" s="213">
        <f t="shared" si="420"/>
        <v>0</v>
      </c>
      <c r="AP667" s="213">
        <f t="shared" si="420"/>
        <v>0</v>
      </c>
    </row>
    <row r="668" spans="1:42" x14ac:dyDescent="0.2">
      <c r="A668" s="4">
        <f t="shared" si="415"/>
        <v>8</v>
      </c>
      <c r="B668" s="238">
        <f t="shared" si="412"/>
        <v>0</v>
      </c>
      <c r="C668" s="213">
        <f t="shared" ref="C668:AP668" si="421">IF(C$2&gt;analysis_period,0,IF(C$2=equip3_reserve_freq*$A668,equip3_reserve_cost*system_capacity*1000*(1+inflation_rate/100)^B$2,0))</f>
        <v>0</v>
      </c>
      <c r="D668" s="213">
        <f t="shared" si="421"/>
        <v>0</v>
      </c>
      <c r="E668" s="213">
        <f t="shared" si="421"/>
        <v>0</v>
      </c>
      <c r="F668" s="213">
        <f t="shared" si="421"/>
        <v>0</v>
      </c>
      <c r="G668" s="213">
        <f t="shared" si="421"/>
        <v>0</v>
      </c>
      <c r="H668" s="213">
        <f t="shared" si="421"/>
        <v>0</v>
      </c>
      <c r="I668" s="213">
        <f t="shared" si="421"/>
        <v>0</v>
      </c>
      <c r="J668" s="213">
        <f t="shared" si="421"/>
        <v>0</v>
      </c>
      <c r="K668" s="213">
        <f t="shared" si="421"/>
        <v>0</v>
      </c>
      <c r="L668" s="213">
        <f t="shared" si="421"/>
        <v>0</v>
      </c>
      <c r="M668" s="213">
        <f t="shared" si="421"/>
        <v>0</v>
      </c>
      <c r="N668" s="213">
        <f t="shared" si="421"/>
        <v>0</v>
      </c>
      <c r="O668" s="213">
        <f t="shared" si="421"/>
        <v>0</v>
      </c>
      <c r="P668" s="213">
        <f t="shared" si="421"/>
        <v>0</v>
      </c>
      <c r="Q668" s="213">
        <f t="shared" si="421"/>
        <v>0</v>
      </c>
      <c r="R668" s="213">
        <f t="shared" si="421"/>
        <v>0</v>
      </c>
      <c r="S668" s="213">
        <f t="shared" si="421"/>
        <v>0</v>
      </c>
      <c r="T668" s="213">
        <f t="shared" si="421"/>
        <v>0</v>
      </c>
      <c r="U668" s="213">
        <f t="shared" si="421"/>
        <v>0</v>
      </c>
      <c r="V668" s="213">
        <f t="shared" si="421"/>
        <v>0</v>
      </c>
      <c r="W668" s="213">
        <f t="shared" si="421"/>
        <v>0</v>
      </c>
      <c r="X668" s="213">
        <f t="shared" si="421"/>
        <v>0</v>
      </c>
      <c r="Y668" s="213">
        <f t="shared" si="421"/>
        <v>0</v>
      </c>
      <c r="Z668" s="213">
        <f t="shared" si="421"/>
        <v>0</v>
      </c>
      <c r="AA668" s="213">
        <f t="shared" si="421"/>
        <v>0</v>
      </c>
      <c r="AB668" s="213">
        <f t="shared" si="421"/>
        <v>0</v>
      </c>
      <c r="AC668" s="213">
        <f t="shared" si="421"/>
        <v>0</v>
      </c>
      <c r="AD668" s="213">
        <f t="shared" si="421"/>
        <v>0</v>
      </c>
      <c r="AE668" s="213">
        <f t="shared" si="421"/>
        <v>0</v>
      </c>
      <c r="AF668" s="213">
        <f t="shared" si="421"/>
        <v>0</v>
      </c>
      <c r="AG668" s="213">
        <f t="shared" si="421"/>
        <v>0</v>
      </c>
      <c r="AH668" s="213">
        <f t="shared" si="421"/>
        <v>0</v>
      </c>
      <c r="AI668" s="213">
        <f t="shared" si="421"/>
        <v>0</v>
      </c>
      <c r="AJ668" s="213">
        <f t="shared" si="421"/>
        <v>0</v>
      </c>
      <c r="AK668" s="213">
        <f t="shared" si="421"/>
        <v>0</v>
      </c>
      <c r="AL668" s="213">
        <f t="shared" si="421"/>
        <v>0</v>
      </c>
      <c r="AM668" s="213">
        <f t="shared" si="421"/>
        <v>0</v>
      </c>
      <c r="AN668" s="213">
        <f t="shared" si="421"/>
        <v>0</v>
      </c>
      <c r="AO668" s="213">
        <f t="shared" si="421"/>
        <v>0</v>
      </c>
      <c r="AP668" s="213">
        <f t="shared" si="421"/>
        <v>0</v>
      </c>
    </row>
    <row r="669" spans="1:42" x14ac:dyDescent="0.2">
      <c r="A669" s="4">
        <f>A668+1</f>
        <v>9</v>
      </c>
      <c r="B669" s="238">
        <f t="shared" si="412"/>
        <v>0</v>
      </c>
      <c r="C669" s="213">
        <f t="shared" ref="C669:AP669" si="422">IF(C$2&gt;analysis_period,0,IF(C$2=equip3_reserve_freq*$A669,equip3_reserve_cost*system_capacity*1000*(1+inflation_rate/100)^B$2,0))</f>
        <v>0</v>
      </c>
      <c r="D669" s="213">
        <f t="shared" si="422"/>
        <v>0</v>
      </c>
      <c r="E669" s="213">
        <f t="shared" si="422"/>
        <v>0</v>
      </c>
      <c r="F669" s="213">
        <f t="shared" si="422"/>
        <v>0</v>
      </c>
      <c r="G669" s="213">
        <f t="shared" si="422"/>
        <v>0</v>
      </c>
      <c r="H669" s="213">
        <f t="shared" si="422"/>
        <v>0</v>
      </c>
      <c r="I669" s="213">
        <f t="shared" si="422"/>
        <v>0</v>
      </c>
      <c r="J669" s="213">
        <f t="shared" si="422"/>
        <v>0</v>
      </c>
      <c r="K669" s="213">
        <f t="shared" si="422"/>
        <v>0</v>
      </c>
      <c r="L669" s="213">
        <f t="shared" si="422"/>
        <v>0</v>
      </c>
      <c r="M669" s="213">
        <f t="shared" si="422"/>
        <v>0</v>
      </c>
      <c r="N669" s="213">
        <f t="shared" si="422"/>
        <v>0</v>
      </c>
      <c r="O669" s="213">
        <f t="shared" si="422"/>
        <v>0</v>
      </c>
      <c r="P669" s="213">
        <f t="shared" si="422"/>
        <v>0</v>
      </c>
      <c r="Q669" s="213">
        <f t="shared" si="422"/>
        <v>0</v>
      </c>
      <c r="R669" s="213">
        <f t="shared" si="422"/>
        <v>0</v>
      </c>
      <c r="S669" s="213">
        <f t="shared" si="422"/>
        <v>0</v>
      </c>
      <c r="T669" s="213">
        <f t="shared" si="422"/>
        <v>0</v>
      </c>
      <c r="U669" s="213">
        <f t="shared" si="422"/>
        <v>0</v>
      </c>
      <c r="V669" s="213">
        <f t="shared" si="422"/>
        <v>0</v>
      </c>
      <c r="W669" s="213">
        <f t="shared" si="422"/>
        <v>0</v>
      </c>
      <c r="X669" s="213">
        <f t="shared" si="422"/>
        <v>0</v>
      </c>
      <c r="Y669" s="213">
        <f t="shared" si="422"/>
        <v>0</v>
      </c>
      <c r="Z669" s="213">
        <f t="shared" si="422"/>
        <v>0</v>
      </c>
      <c r="AA669" s="213">
        <f t="shared" si="422"/>
        <v>0</v>
      </c>
      <c r="AB669" s="213">
        <f t="shared" si="422"/>
        <v>0</v>
      </c>
      <c r="AC669" s="213">
        <f t="shared" si="422"/>
        <v>0</v>
      </c>
      <c r="AD669" s="213">
        <f t="shared" si="422"/>
        <v>0</v>
      </c>
      <c r="AE669" s="213">
        <f t="shared" si="422"/>
        <v>0</v>
      </c>
      <c r="AF669" s="213">
        <f t="shared" si="422"/>
        <v>0</v>
      </c>
      <c r="AG669" s="213">
        <f t="shared" si="422"/>
        <v>0</v>
      </c>
      <c r="AH669" s="213">
        <f t="shared" si="422"/>
        <v>0</v>
      </c>
      <c r="AI669" s="213">
        <f t="shared" si="422"/>
        <v>0</v>
      </c>
      <c r="AJ669" s="213">
        <f t="shared" si="422"/>
        <v>0</v>
      </c>
      <c r="AK669" s="213">
        <f t="shared" si="422"/>
        <v>0</v>
      </c>
      <c r="AL669" s="213">
        <f t="shared" si="422"/>
        <v>0</v>
      </c>
      <c r="AM669" s="213">
        <f t="shared" si="422"/>
        <v>0</v>
      </c>
      <c r="AN669" s="213">
        <f t="shared" si="422"/>
        <v>0</v>
      </c>
      <c r="AO669" s="213">
        <f t="shared" si="422"/>
        <v>0</v>
      </c>
      <c r="AP669" s="213">
        <f t="shared" si="422"/>
        <v>0</v>
      </c>
    </row>
    <row r="670" spans="1:42" x14ac:dyDescent="0.2">
      <c r="A670" s="4">
        <f t="shared" si="415"/>
        <v>10</v>
      </c>
      <c r="B670" s="238">
        <f t="shared" si="412"/>
        <v>0</v>
      </c>
      <c r="C670" s="213">
        <f t="shared" ref="C670:AP670" si="423">IF(C$2&gt;analysis_period,0,IF(C$2=equip3_reserve_freq*$A670,equip3_reserve_cost*system_capacity*1000*(1+inflation_rate/100)^B$2,0))</f>
        <v>0</v>
      </c>
      <c r="D670" s="213">
        <f t="shared" si="423"/>
        <v>0</v>
      </c>
      <c r="E670" s="213">
        <f t="shared" si="423"/>
        <v>0</v>
      </c>
      <c r="F670" s="213">
        <f t="shared" si="423"/>
        <v>0</v>
      </c>
      <c r="G670" s="213">
        <f t="shared" si="423"/>
        <v>0</v>
      </c>
      <c r="H670" s="213">
        <f t="shared" si="423"/>
        <v>0</v>
      </c>
      <c r="I670" s="213">
        <f t="shared" si="423"/>
        <v>0</v>
      </c>
      <c r="J670" s="213">
        <f t="shared" si="423"/>
        <v>0</v>
      </c>
      <c r="K670" s="213">
        <f t="shared" si="423"/>
        <v>0</v>
      </c>
      <c r="L670" s="213">
        <f t="shared" si="423"/>
        <v>0</v>
      </c>
      <c r="M670" s="213">
        <f t="shared" si="423"/>
        <v>0</v>
      </c>
      <c r="N670" s="213">
        <f t="shared" si="423"/>
        <v>0</v>
      </c>
      <c r="O670" s="213">
        <f t="shared" si="423"/>
        <v>0</v>
      </c>
      <c r="P670" s="213">
        <f t="shared" si="423"/>
        <v>0</v>
      </c>
      <c r="Q670" s="213">
        <f t="shared" si="423"/>
        <v>0</v>
      </c>
      <c r="R670" s="213">
        <f t="shared" si="423"/>
        <v>0</v>
      </c>
      <c r="S670" s="213">
        <f t="shared" si="423"/>
        <v>0</v>
      </c>
      <c r="T670" s="213">
        <f t="shared" si="423"/>
        <v>0</v>
      </c>
      <c r="U670" s="213">
        <f t="shared" si="423"/>
        <v>0</v>
      </c>
      <c r="V670" s="213">
        <f t="shared" si="423"/>
        <v>0</v>
      </c>
      <c r="W670" s="213">
        <f t="shared" si="423"/>
        <v>0</v>
      </c>
      <c r="X670" s="213">
        <f t="shared" si="423"/>
        <v>0</v>
      </c>
      <c r="Y670" s="213">
        <f t="shared" si="423"/>
        <v>0</v>
      </c>
      <c r="Z670" s="213">
        <f t="shared" si="423"/>
        <v>0</v>
      </c>
      <c r="AA670" s="213">
        <f t="shared" si="423"/>
        <v>0</v>
      </c>
      <c r="AB670" s="213">
        <f t="shared" si="423"/>
        <v>0</v>
      </c>
      <c r="AC670" s="213">
        <f t="shared" si="423"/>
        <v>0</v>
      </c>
      <c r="AD670" s="213">
        <f t="shared" si="423"/>
        <v>0</v>
      </c>
      <c r="AE670" s="213">
        <f t="shared" si="423"/>
        <v>0</v>
      </c>
      <c r="AF670" s="213">
        <f t="shared" si="423"/>
        <v>0</v>
      </c>
      <c r="AG670" s="213">
        <f t="shared" si="423"/>
        <v>0</v>
      </c>
      <c r="AH670" s="213">
        <f t="shared" si="423"/>
        <v>0</v>
      </c>
      <c r="AI670" s="213">
        <f t="shared" si="423"/>
        <v>0</v>
      </c>
      <c r="AJ670" s="213">
        <f t="shared" si="423"/>
        <v>0</v>
      </c>
      <c r="AK670" s="213">
        <f t="shared" si="423"/>
        <v>0</v>
      </c>
      <c r="AL670" s="213">
        <f t="shared" si="423"/>
        <v>0</v>
      </c>
      <c r="AM670" s="213">
        <f t="shared" si="423"/>
        <v>0</v>
      </c>
      <c r="AN670" s="213">
        <f t="shared" si="423"/>
        <v>0</v>
      </c>
      <c r="AO670" s="213">
        <f t="shared" si="423"/>
        <v>0</v>
      </c>
      <c r="AP670" s="213">
        <f t="shared" si="423"/>
        <v>0</v>
      </c>
    </row>
    <row r="671" spans="1:42" x14ac:dyDescent="0.2">
      <c r="A671" s="37" t="s">
        <v>13</v>
      </c>
      <c r="B671" s="28"/>
      <c r="C671" s="217">
        <f>SUM(C661:C670)</f>
        <v>0</v>
      </c>
      <c r="D671" s="217">
        <f t="shared" ref="D671:AP671" si="424">SUM(D661:D670)</f>
        <v>0</v>
      </c>
      <c r="E671" s="217">
        <f t="shared" si="424"/>
        <v>0</v>
      </c>
      <c r="F671" s="217">
        <f t="shared" si="424"/>
        <v>0</v>
      </c>
      <c r="G671" s="217">
        <f t="shared" si="424"/>
        <v>0</v>
      </c>
      <c r="H671" s="217">
        <f t="shared" si="424"/>
        <v>0</v>
      </c>
      <c r="I671" s="217">
        <f t="shared" si="424"/>
        <v>0</v>
      </c>
      <c r="J671" s="217">
        <f t="shared" si="424"/>
        <v>0</v>
      </c>
      <c r="K671" s="217">
        <f t="shared" si="424"/>
        <v>0</v>
      </c>
      <c r="L671" s="217">
        <f t="shared" si="424"/>
        <v>0</v>
      </c>
      <c r="M671" s="217">
        <f t="shared" si="424"/>
        <v>0</v>
      </c>
      <c r="N671" s="217">
        <f t="shared" si="424"/>
        <v>0</v>
      </c>
      <c r="O671" s="217">
        <f t="shared" si="424"/>
        <v>0</v>
      </c>
      <c r="P671" s="217">
        <f t="shared" si="424"/>
        <v>0</v>
      </c>
      <c r="Q671" s="217">
        <f t="shared" si="424"/>
        <v>0</v>
      </c>
      <c r="R671" s="217">
        <f t="shared" si="424"/>
        <v>0</v>
      </c>
      <c r="S671" s="217">
        <f t="shared" si="424"/>
        <v>0</v>
      </c>
      <c r="T671" s="217">
        <f t="shared" si="424"/>
        <v>0</v>
      </c>
      <c r="U671" s="217">
        <f t="shared" si="424"/>
        <v>0</v>
      </c>
      <c r="V671" s="217">
        <f t="shared" si="424"/>
        <v>0</v>
      </c>
      <c r="W671" s="217">
        <f t="shared" si="424"/>
        <v>0</v>
      </c>
      <c r="X671" s="217">
        <f t="shared" si="424"/>
        <v>0</v>
      </c>
      <c r="Y671" s="217">
        <f t="shared" si="424"/>
        <v>0</v>
      </c>
      <c r="Z671" s="217">
        <f t="shared" si="424"/>
        <v>0</v>
      </c>
      <c r="AA671" s="217">
        <f t="shared" si="424"/>
        <v>0</v>
      </c>
      <c r="AB671" s="217">
        <f t="shared" si="424"/>
        <v>0</v>
      </c>
      <c r="AC671" s="217">
        <f t="shared" si="424"/>
        <v>0</v>
      </c>
      <c r="AD671" s="217">
        <f t="shared" si="424"/>
        <v>0</v>
      </c>
      <c r="AE671" s="217">
        <f t="shared" si="424"/>
        <v>0</v>
      </c>
      <c r="AF671" s="217">
        <f t="shared" si="424"/>
        <v>0</v>
      </c>
      <c r="AG671" s="217">
        <f t="shared" si="424"/>
        <v>0</v>
      </c>
      <c r="AH671" s="217">
        <f t="shared" si="424"/>
        <v>0</v>
      </c>
      <c r="AI671" s="217">
        <f t="shared" si="424"/>
        <v>0</v>
      </c>
      <c r="AJ671" s="217">
        <f t="shared" si="424"/>
        <v>0</v>
      </c>
      <c r="AK671" s="217">
        <f t="shared" si="424"/>
        <v>0</v>
      </c>
      <c r="AL671" s="217">
        <f t="shared" si="424"/>
        <v>0</v>
      </c>
      <c r="AM671" s="217">
        <f t="shared" si="424"/>
        <v>0</v>
      </c>
      <c r="AN671" s="217">
        <f t="shared" si="424"/>
        <v>0</v>
      </c>
      <c r="AO671" s="217">
        <f t="shared" si="424"/>
        <v>0</v>
      </c>
      <c r="AP671" s="217">
        <f t="shared" si="424"/>
        <v>0</v>
      </c>
    </row>
    <row r="672" spans="1:42" s="122" customFormat="1" x14ac:dyDescent="0.2">
      <c r="A672" s="4" t="s">
        <v>319</v>
      </c>
      <c r="G672" s="203"/>
      <c r="H672" s="203"/>
      <c r="I672" s="203"/>
      <c r="J672" s="203"/>
      <c r="K672" s="203"/>
      <c r="L672" s="203"/>
      <c r="M672" s="203"/>
      <c r="N672" s="203"/>
      <c r="O672" s="203"/>
      <c r="P672" s="203"/>
      <c r="Q672" s="203"/>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row>
    <row r="673" spans="1:42" x14ac:dyDescent="0.2">
      <c r="A673" s="4">
        <v>1</v>
      </c>
      <c r="B673" s="238">
        <f t="shared" ref="B673:B682" si="425">SUM(C673:AP673)</f>
        <v>0</v>
      </c>
      <c r="C673" s="213">
        <f t="shared" ref="C673:AP673" si="426">IF(C$2&lt;=equip3_reserve_freq*$A$661,$B$661/(equip3_reserve_freq),0)</f>
        <v>0</v>
      </c>
      <c r="D673" s="213">
        <f t="shared" si="426"/>
        <v>0</v>
      </c>
      <c r="E673" s="213">
        <f t="shared" si="426"/>
        <v>0</v>
      </c>
      <c r="F673" s="213">
        <f t="shared" si="426"/>
        <v>0</v>
      </c>
      <c r="G673" s="213">
        <f t="shared" si="426"/>
        <v>0</v>
      </c>
      <c r="H673" s="213">
        <f t="shared" si="426"/>
        <v>0</v>
      </c>
      <c r="I673" s="213">
        <f t="shared" si="426"/>
        <v>0</v>
      </c>
      <c r="J673" s="213">
        <f t="shared" si="426"/>
        <v>0</v>
      </c>
      <c r="K673" s="213">
        <f t="shared" si="426"/>
        <v>0</v>
      </c>
      <c r="L673" s="213">
        <f t="shared" si="426"/>
        <v>0</v>
      </c>
      <c r="M673" s="213">
        <f t="shared" si="426"/>
        <v>0</v>
      </c>
      <c r="N673" s="213">
        <f t="shared" si="426"/>
        <v>0</v>
      </c>
      <c r="O673" s="213">
        <f t="shared" si="426"/>
        <v>0</v>
      </c>
      <c r="P673" s="213">
        <f t="shared" si="426"/>
        <v>0</v>
      </c>
      <c r="Q673" s="213">
        <f t="shared" si="426"/>
        <v>0</v>
      </c>
      <c r="R673" s="213">
        <f t="shared" si="426"/>
        <v>0</v>
      </c>
      <c r="S673" s="213">
        <f t="shared" si="426"/>
        <v>0</v>
      </c>
      <c r="T673" s="213">
        <f t="shared" si="426"/>
        <v>0</v>
      </c>
      <c r="U673" s="213">
        <f t="shared" si="426"/>
        <v>0</v>
      </c>
      <c r="V673" s="213">
        <f t="shared" si="426"/>
        <v>0</v>
      </c>
      <c r="W673" s="213">
        <f t="shared" si="426"/>
        <v>0</v>
      </c>
      <c r="X673" s="213">
        <f t="shared" si="426"/>
        <v>0</v>
      </c>
      <c r="Y673" s="213">
        <f t="shared" si="426"/>
        <v>0</v>
      </c>
      <c r="Z673" s="213">
        <f t="shared" si="426"/>
        <v>0</v>
      </c>
      <c r="AA673" s="213">
        <f t="shared" si="426"/>
        <v>0</v>
      </c>
      <c r="AB673" s="213">
        <f t="shared" si="426"/>
        <v>0</v>
      </c>
      <c r="AC673" s="213">
        <f t="shared" si="426"/>
        <v>0</v>
      </c>
      <c r="AD673" s="213">
        <f t="shared" si="426"/>
        <v>0</v>
      </c>
      <c r="AE673" s="213">
        <f t="shared" si="426"/>
        <v>0</v>
      </c>
      <c r="AF673" s="213">
        <f t="shared" si="426"/>
        <v>0</v>
      </c>
      <c r="AG673" s="213">
        <f t="shared" si="426"/>
        <v>0</v>
      </c>
      <c r="AH673" s="213">
        <f t="shared" si="426"/>
        <v>0</v>
      </c>
      <c r="AI673" s="213">
        <f t="shared" si="426"/>
        <v>0</v>
      </c>
      <c r="AJ673" s="213">
        <f t="shared" si="426"/>
        <v>0</v>
      </c>
      <c r="AK673" s="213">
        <f t="shared" si="426"/>
        <v>0</v>
      </c>
      <c r="AL673" s="213">
        <f t="shared" si="426"/>
        <v>0</v>
      </c>
      <c r="AM673" s="213">
        <f t="shared" si="426"/>
        <v>0</v>
      </c>
      <c r="AN673" s="213">
        <f t="shared" si="426"/>
        <v>0</v>
      </c>
      <c r="AO673" s="213">
        <f t="shared" si="426"/>
        <v>0</v>
      </c>
      <c r="AP673" s="213">
        <f t="shared" si="426"/>
        <v>0</v>
      </c>
    </row>
    <row r="674" spans="1:42" x14ac:dyDescent="0.2">
      <c r="A674" s="4">
        <f>A673+1</f>
        <v>2</v>
      </c>
      <c r="B674" s="238">
        <f t="shared" si="425"/>
        <v>0</v>
      </c>
      <c r="C674" s="213">
        <f t="shared" ref="C674:AP674" si="427">IF(AND(C$2&gt;equip3_reserve_freq*$A661,C$2&lt;=equip3_reserve_freq*$A662),$B662/(equip3_reserve_freq),0)</f>
        <v>0</v>
      </c>
      <c r="D674" s="213">
        <f t="shared" si="427"/>
        <v>0</v>
      </c>
      <c r="E674" s="213">
        <f t="shared" si="427"/>
        <v>0</v>
      </c>
      <c r="F674" s="213">
        <f t="shared" si="427"/>
        <v>0</v>
      </c>
      <c r="G674" s="213">
        <f t="shared" si="427"/>
        <v>0</v>
      </c>
      <c r="H674" s="213">
        <f t="shared" si="427"/>
        <v>0</v>
      </c>
      <c r="I674" s="213">
        <f t="shared" si="427"/>
        <v>0</v>
      </c>
      <c r="J674" s="213">
        <f t="shared" si="427"/>
        <v>0</v>
      </c>
      <c r="K674" s="213">
        <f t="shared" si="427"/>
        <v>0</v>
      </c>
      <c r="L674" s="213">
        <f t="shared" si="427"/>
        <v>0</v>
      </c>
      <c r="M674" s="213">
        <f t="shared" si="427"/>
        <v>0</v>
      </c>
      <c r="N674" s="213">
        <f t="shared" si="427"/>
        <v>0</v>
      </c>
      <c r="O674" s="213">
        <f t="shared" si="427"/>
        <v>0</v>
      </c>
      <c r="P674" s="213">
        <f t="shared" si="427"/>
        <v>0</v>
      </c>
      <c r="Q674" s="213">
        <f t="shared" si="427"/>
        <v>0</v>
      </c>
      <c r="R674" s="213">
        <f t="shared" si="427"/>
        <v>0</v>
      </c>
      <c r="S674" s="213">
        <f t="shared" si="427"/>
        <v>0</v>
      </c>
      <c r="T674" s="213">
        <f t="shared" si="427"/>
        <v>0</v>
      </c>
      <c r="U674" s="213">
        <f t="shared" si="427"/>
        <v>0</v>
      </c>
      <c r="V674" s="213">
        <f t="shared" si="427"/>
        <v>0</v>
      </c>
      <c r="W674" s="213">
        <f t="shared" si="427"/>
        <v>0</v>
      </c>
      <c r="X674" s="213">
        <f t="shared" si="427"/>
        <v>0</v>
      </c>
      <c r="Y674" s="213">
        <f t="shared" si="427"/>
        <v>0</v>
      </c>
      <c r="Z674" s="213">
        <f t="shared" si="427"/>
        <v>0</v>
      </c>
      <c r="AA674" s="213">
        <f t="shared" si="427"/>
        <v>0</v>
      </c>
      <c r="AB674" s="213">
        <f t="shared" si="427"/>
        <v>0</v>
      </c>
      <c r="AC674" s="213">
        <f t="shared" si="427"/>
        <v>0</v>
      </c>
      <c r="AD674" s="213">
        <f t="shared" si="427"/>
        <v>0</v>
      </c>
      <c r="AE674" s="213">
        <f t="shared" si="427"/>
        <v>0</v>
      </c>
      <c r="AF674" s="213">
        <f t="shared" si="427"/>
        <v>0</v>
      </c>
      <c r="AG674" s="213">
        <f t="shared" si="427"/>
        <v>0</v>
      </c>
      <c r="AH674" s="213">
        <f t="shared" si="427"/>
        <v>0</v>
      </c>
      <c r="AI674" s="213">
        <f t="shared" si="427"/>
        <v>0</v>
      </c>
      <c r="AJ674" s="213">
        <f t="shared" si="427"/>
        <v>0</v>
      </c>
      <c r="AK674" s="213">
        <f t="shared" si="427"/>
        <v>0</v>
      </c>
      <c r="AL674" s="213">
        <f t="shared" si="427"/>
        <v>0</v>
      </c>
      <c r="AM674" s="213">
        <f t="shared" si="427"/>
        <v>0</v>
      </c>
      <c r="AN674" s="213">
        <f t="shared" si="427"/>
        <v>0</v>
      </c>
      <c r="AO674" s="213">
        <f t="shared" si="427"/>
        <v>0</v>
      </c>
      <c r="AP674" s="213">
        <f t="shared" si="427"/>
        <v>0</v>
      </c>
    </row>
    <row r="675" spans="1:42" x14ac:dyDescent="0.2">
      <c r="A675" s="4">
        <f t="shared" ref="A675:A680" si="428">A674+1</f>
        <v>3</v>
      </c>
      <c r="B675" s="238">
        <f t="shared" si="425"/>
        <v>0</v>
      </c>
      <c r="C675" s="213">
        <f t="shared" ref="C675:AP675" si="429">IF(AND(C$2&gt;equip3_reserve_freq*$A662,C$2&lt;=equip3_reserve_freq*$A663),$B663/(equip3_reserve_freq),0)</f>
        <v>0</v>
      </c>
      <c r="D675" s="213">
        <f t="shared" si="429"/>
        <v>0</v>
      </c>
      <c r="E675" s="213">
        <f t="shared" si="429"/>
        <v>0</v>
      </c>
      <c r="F675" s="213">
        <f t="shared" si="429"/>
        <v>0</v>
      </c>
      <c r="G675" s="213">
        <f t="shared" si="429"/>
        <v>0</v>
      </c>
      <c r="H675" s="213">
        <f t="shared" si="429"/>
        <v>0</v>
      </c>
      <c r="I675" s="213">
        <f t="shared" si="429"/>
        <v>0</v>
      </c>
      <c r="J675" s="213">
        <f t="shared" si="429"/>
        <v>0</v>
      </c>
      <c r="K675" s="213">
        <f t="shared" si="429"/>
        <v>0</v>
      </c>
      <c r="L675" s="213">
        <f t="shared" si="429"/>
        <v>0</v>
      </c>
      <c r="M675" s="213">
        <f t="shared" si="429"/>
        <v>0</v>
      </c>
      <c r="N675" s="213">
        <f t="shared" si="429"/>
        <v>0</v>
      </c>
      <c r="O675" s="213">
        <f t="shared" si="429"/>
        <v>0</v>
      </c>
      <c r="P675" s="213">
        <f t="shared" si="429"/>
        <v>0</v>
      </c>
      <c r="Q675" s="213">
        <f t="shared" si="429"/>
        <v>0</v>
      </c>
      <c r="R675" s="213">
        <f t="shared" si="429"/>
        <v>0</v>
      </c>
      <c r="S675" s="213">
        <f t="shared" si="429"/>
        <v>0</v>
      </c>
      <c r="T675" s="213">
        <f t="shared" si="429"/>
        <v>0</v>
      </c>
      <c r="U675" s="213">
        <f t="shared" si="429"/>
        <v>0</v>
      </c>
      <c r="V675" s="213">
        <f t="shared" si="429"/>
        <v>0</v>
      </c>
      <c r="W675" s="213">
        <f t="shared" si="429"/>
        <v>0</v>
      </c>
      <c r="X675" s="213">
        <f t="shared" si="429"/>
        <v>0</v>
      </c>
      <c r="Y675" s="213">
        <f t="shared" si="429"/>
        <v>0</v>
      </c>
      <c r="Z675" s="213">
        <f t="shared" si="429"/>
        <v>0</v>
      </c>
      <c r="AA675" s="213">
        <f t="shared" si="429"/>
        <v>0</v>
      </c>
      <c r="AB675" s="213">
        <f t="shared" si="429"/>
        <v>0</v>
      </c>
      <c r="AC675" s="213">
        <f t="shared" si="429"/>
        <v>0</v>
      </c>
      <c r="AD675" s="213">
        <f t="shared" si="429"/>
        <v>0</v>
      </c>
      <c r="AE675" s="213">
        <f t="shared" si="429"/>
        <v>0</v>
      </c>
      <c r="AF675" s="213">
        <f t="shared" si="429"/>
        <v>0</v>
      </c>
      <c r="AG675" s="213">
        <f t="shared" si="429"/>
        <v>0</v>
      </c>
      <c r="AH675" s="213">
        <f t="shared" si="429"/>
        <v>0</v>
      </c>
      <c r="AI675" s="213">
        <f t="shared" si="429"/>
        <v>0</v>
      </c>
      <c r="AJ675" s="213">
        <f t="shared" si="429"/>
        <v>0</v>
      </c>
      <c r="AK675" s="213">
        <f t="shared" si="429"/>
        <v>0</v>
      </c>
      <c r="AL675" s="213">
        <f t="shared" si="429"/>
        <v>0</v>
      </c>
      <c r="AM675" s="213">
        <f t="shared" si="429"/>
        <v>0</v>
      </c>
      <c r="AN675" s="213">
        <f t="shared" si="429"/>
        <v>0</v>
      </c>
      <c r="AO675" s="213">
        <f t="shared" si="429"/>
        <v>0</v>
      </c>
      <c r="AP675" s="213">
        <f t="shared" si="429"/>
        <v>0</v>
      </c>
    </row>
    <row r="676" spans="1:42" x14ac:dyDescent="0.2">
      <c r="A676" s="4">
        <f t="shared" si="428"/>
        <v>4</v>
      </c>
      <c r="B676" s="238">
        <f t="shared" si="425"/>
        <v>0</v>
      </c>
      <c r="C676" s="213">
        <f t="shared" ref="C676:AP676" si="430">IF(AND(C$2&gt;equip3_reserve_freq*$A663,C$2&lt;=equip3_reserve_freq*$A664),$B664/(equip3_reserve_freq),0)</f>
        <v>0</v>
      </c>
      <c r="D676" s="213">
        <f t="shared" si="430"/>
        <v>0</v>
      </c>
      <c r="E676" s="213">
        <f t="shared" si="430"/>
        <v>0</v>
      </c>
      <c r="F676" s="213">
        <f t="shared" si="430"/>
        <v>0</v>
      </c>
      <c r="G676" s="213">
        <f t="shared" si="430"/>
        <v>0</v>
      </c>
      <c r="H676" s="213">
        <f t="shared" si="430"/>
        <v>0</v>
      </c>
      <c r="I676" s="213">
        <f t="shared" si="430"/>
        <v>0</v>
      </c>
      <c r="J676" s="213">
        <f t="shared" si="430"/>
        <v>0</v>
      </c>
      <c r="K676" s="213">
        <f t="shared" si="430"/>
        <v>0</v>
      </c>
      <c r="L676" s="213">
        <f t="shared" si="430"/>
        <v>0</v>
      </c>
      <c r="M676" s="213">
        <f t="shared" si="430"/>
        <v>0</v>
      </c>
      <c r="N676" s="213">
        <f t="shared" si="430"/>
        <v>0</v>
      </c>
      <c r="O676" s="213">
        <f t="shared" si="430"/>
        <v>0</v>
      </c>
      <c r="P676" s="213">
        <f t="shared" si="430"/>
        <v>0</v>
      </c>
      <c r="Q676" s="213">
        <f t="shared" si="430"/>
        <v>0</v>
      </c>
      <c r="R676" s="213">
        <f t="shared" si="430"/>
        <v>0</v>
      </c>
      <c r="S676" s="213">
        <f t="shared" si="430"/>
        <v>0</v>
      </c>
      <c r="T676" s="213">
        <f t="shared" si="430"/>
        <v>0</v>
      </c>
      <c r="U676" s="213">
        <f t="shared" si="430"/>
        <v>0</v>
      </c>
      <c r="V676" s="213">
        <f t="shared" si="430"/>
        <v>0</v>
      </c>
      <c r="W676" s="213">
        <f t="shared" si="430"/>
        <v>0</v>
      </c>
      <c r="X676" s="213">
        <f t="shared" si="430"/>
        <v>0</v>
      </c>
      <c r="Y676" s="213">
        <f t="shared" si="430"/>
        <v>0</v>
      </c>
      <c r="Z676" s="213">
        <f t="shared" si="430"/>
        <v>0</v>
      </c>
      <c r="AA676" s="213">
        <f t="shared" si="430"/>
        <v>0</v>
      </c>
      <c r="AB676" s="213">
        <f t="shared" si="430"/>
        <v>0</v>
      </c>
      <c r="AC676" s="213">
        <f t="shared" si="430"/>
        <v>0</v>
      </c>
      <c r="AD676" s="213">
        <f t="shared" si="430"/>
        <v>0</v>
      </c>
      <c r="AE676" s="213">
        <f t="shared" si="430"/>
        <v>0</v>
      </c>
      <c r="AF676" s="213">
        <f t="shared" si="430"/>
        <v>0</v>
      </c>
      <c r="AG676" s="213">
        <f t="shared" si="430"/>
        <v>0</v>
      </c>
      <c r="AH676" s="213">
        <f t="shared" si="430"/>
        <v>0</v>
      </c>
      <c r="AI676" s="213">
        <f t="shared" si="430"/>
        <v>0</v>
      </c>
      <c r="AJ676" s="213">
        <f t="shared" si="430"/>
        <v>0</v>
      </c>
      <c r="AK676" s="213">
        <f t="shared" si="430"/>
        <v>0</v>
      </c>
      <c r="AL676" s="213">
        <f t="shared" si="430"/>
        <v>0</v>
      </c>
      <c r="AM676" s="213">
        <f t="shared" si="430"/>
        <v>0</v>
      </c>
      <c r="AN676" s="213">
        <f t="shared" si="430"/>
        <v>0</v>
      </c>
      <c r="AO676" s="213">
        <f t="shared" si="430"/>
        <v>0</v>
      </c>
      <c r="AP676" s="213">
        <f t="shared" si="430"/>
        <v>0</v>
      </c>
    </row>
    <row r="677" spans="1:42" x14ac:dyDescent="0.2">
      <c r="A677" s="4">
        <f t="shared" si="428"/>
        <v>5</v>
      </c>
      <c r="B677" s="238">
        <f t="shared" si="425"/>
        <v>0</v>
      </c>
      <c r="C677" s="213">
        <f t="shared" ref="C677:AP677" si="431">IF(AND(C$2&gt;equip3_reserve_freq*$A664,C$2&lt;=equip3_reserve_freq*$A665),$B665/(equip3_reserve_freq),0)</f>
        <v>0</v>
      </c>
      <c r="D677" s="213">
        <f t="shared" si="431"/>
        <v>0</v>
      </c>
      <c r="E677" s="213">
        <f t="shared" si="431"/>
        <v>0</v>
      </c>
      <c r="F677" s="213">
        <f t="shared" si="431"/>
        <v>0</v>
      </c>
      <c r="G677" s="213">
        <f t="shared" si="431"/>
        <v>0</v>
      </c>
      <c r="H677" s="213">
        <f t="shared" si="431"/>
        <v>0</v>
      </c>
      <c r="I677" s="213">
        <f t="shared" si="431"/>
        <v>0</v>
      </c>
      <c r="J677" s="213">
        <f t="shared" si="431"/>
        <v>0</v>
      </c>
      <c r="K677" s="213">
        <f t="shared" si="431"/>
        <v>0</v>
      </c>
      <c r="L677" s="213">
        <f t="shared" si="431"/>
        <v>0</v>
      </c>
      <c r="M677" s="213">
        <f t="shared" si="431"/>
        <v>0</v>
      </c>
      <c r="N677" s="213">
        <f t="shared" si="431"/>
        <v>0</v>
      </c>
      <c r="O677" s="213">
        <f t="shared" si="431"/>
        <v>0</v>
      </c>
      <c r="P677" s="213">
        <f t="shared" si="431"/>
        <v>0</v>
      </c>
      <c r="Q677" s="213">
        <f t="shared" si="431"/>
        <v>0</v>
      </c>
      <c r="R677" s="213">
        <f t="shared" si="431"/>
        <v>0</v>
      </c>
      <c r="S677" s="213">
        <f t="shared" si="431"/>
        <v>0</v>
      </c>
      <c r="T677" s="213">
        <f t="shared" si="431"/>
        <v>0</v>
      </c>
      <c r="U677" s="213">
        <f t="shared" si="431"/>
        <v>0</v>
      </c>
      <c r="V677" s="213">
        <f t="shared" si="431"/>
        <v>0</v>
      </c>
      <c r="W677" s="213">
        <f t="shared" si="431"/>
        <v>0</v>
      </c>
      <c r="X677" s="213">
        <f t="shared" si="431"/>
        <v>0</v>
      </c>
      <c r="Y677" s="213">
        <f t="shared" si="431"/>
        <v>0</v>
      </c>
      <c r="Z677" s="213">
        <f t="shared" si="431"/>
        <v>0</v>
      </c>
      <c r="AA677" s="213">
        <f t="shared" si="431"/>
        <v>0</v>
      </c>
      <c r="AB677" s="213">
        <f t="shared" si="431"/>
        <v>0</v>
      </c>
      <c r="AC677" s="213">
        <f t="shared" si="431"/>
        <v>0</v>
      </c>
      <c r="AD677" s="213">
        <f t="shared" si="431"/>
        <v>0</v>
      </c>
      <c r="AE677" s="213">
        <f t="shared" si="431"/>
        <v>0</v>
      </c>
      <c r="AF677" s="213">
        <f t="shared" si="431"/>
        <v>0</v>
      </c>
      <c r="AG677" s="213">
        <f t="shared" si="431"/>
        <v>0</v>
      </c>
      <c r="AH677" s="213">
        <f t="shared" si="431"/>
        <v>0</v>
      </c>
      <c r="AI677" s="213">
        <f t="shared" si="431"/>
        <v>0</v>
      </c>
      <c r="AJ677" s="213">
        <f t="shared" si="431"/>
        <v>0</v>
      </c>
      <c r="AK677" s="213">
        <f t="shared" si="431"/>
        <v>0</v>
      </c>
      <c r="AL677" s="213">
        <f t="shared" si="431"/>
        <v>0</v>
      </c>
      <c r="AM677" s="213">
        <f t="shared" si="431"/>
        <v>0</v>
      </c>
      <c r="AN677" s="213">
        <f t="shared" si="431"/>
        <v>0</v>
      </c>
      <c r="AO677" s="213">
        <f t="shared" si="431"/>
        <v>0</v>
      </c>
      <c r="AP677" s="213">
        <f t="shared" si="431"/>
        <v>0</v>
      </c>
    </row>
    <row r="678" spans="1:42" x14ac:dyDescent="0.2">
      <c r="A678" s="4">
        <f t="shared" si="428"/>
        <v>6</v>
      </c>
      <c r="B678" s="238">
        <f t="shared" si="425"/>
        <v>0</v>
      </c>
      <c r="C678" s="213">
        <f t="shared" ref="C678:AP678" si="432">IF(AND(C$2&gt;equip3_reserve_freq*$A665,C$2&lt;=equip3_reserve_freq*$A666),$B666/(equip3_reserve_freq),0)</f>
        <v>0</v>
      </c>
      <c r="D678" s="213">
        <f t="shared" si="432"/>
        <v>0</v>
      </c>
      <c r="E678" s="213">
        <f t="shared" si="432"/>
        <v>0</v>
      </c>
      <c r="F678" s="213">
        <f t="shared" si="432"/>
        <v>0</v>
      </c>
      <c r="G678" s="213">
        <f t="shared" si="432"/>
        <v>0</v>
      </c>
      <c r="H678" s="213">
        <f t="shared" si="432"/>
        <v>0</v>
      </c>
      <c r="I678" s="213">
        <f t="shared" si="432"/>
        <v>0</v>
      </c>
      <c r="J678" s="213">
        <f t="shared" si="432"/>
        <v>0</v>
      </c>
      <c r="K678" s="213">
        <f t="shared" si="432"/>
        <v>0</v>
      </c>
      <c r="L678" s="213">
        <f t="shared" si="432"/>
        <v>0</v>
      </c>
      <c r="M678" s="213">
        <f t="shared" si="432"/>
        <v>0</v>
      </c>
      <c r="N678" s="213">
        <f t="shared" si="432"/>
        <v>0</v>
      </c>
      <c r="O678" s="213">
        <f t="shared" si="432"/>
        <v>0</v>
      </c>
      <c r="P678" s="213">
        <f t="shared" si="432"/>
        <v>0</v>
      </c>
      <c r="Q678" s="213">
        <f t="shared" si="432"/>
        <v>0</v>
      </c>
      <c r="R678" s="213">
        <f t="shared" si="432"/>
        <v>0</v>
      </c>
      <c r="S678" s="213">
        <f t="shared" si="432"/>
        <v>0</v>
      </c>
      <c r="T678" s="213">
        <f t="shared" si="432"/>
        <v>0</v>
      </c>
      <c r="U678" s="213">
        <f t="shared" si="432"/>
        <v>0</v>
      </c>
      <c r="V678" s="213">
        <f t="shared" si="432"/>
        <v>0</v>
      </c>
      <c r="W678" s="213">
        <f t="shared" si="432"/>
        <v>0</v>
      </c>
      <c r="X678" s="213">
        <f t="shared" si="432"/>
        <v>0</v>
      </c>
      <c r="Y678" s="213">
        <f t="shared" si="432"/>
        <v>0</v>
      </c>
      <c r="Z678" s="213">
        <f t="shared" si="432"/>
        <v>0</v>
      </c>
      <c r="AA678" s="213">
        <f t="shared" si="432"/>
        <v>0</v>
      </c>
      <c r="AB678" s="213">
        <f t="shared" si="432"/>
        <v>0</v>
      </c>
      <c r="AC678" s="213">
        <f t="shared" si="432"/>
        <v>0</v>
      </c>
      <c r="AD678" s="213">
        <f t="shared" si="432"/>
        <v>0</v>
      </c>
      <c r="AE678" s="213">
        <f t="shared" si="432"/>
        <v>0</v>
      </c>
      <c r="AF678" s="213">
        <f t="shared" si="432"/>
        <v>0</v>
      </c>
      <c r="AG678" s="213">
        <f t="shared" si="432"/>
        <v>0</v>
      </c>
      <c r="AH678" s="213">
        <f t="shared" si="432"/>
        <v>0</v>
      </c>
      <c r="AI678" s="213">
        <f t="shared" si="432"/>
        <v>0</v>
      </c>
      <c r="AJ678" s="213">
        <f t="shared" si="432"/>
        <v>0</v>
      </c>
      <c r="AK678" s="213">
        <f t="shared" si="432"/>
        <v>0</v>
      </c>
      <c r="AL678" s="213">
        <f t="shared" si="432"/>
        <v>0</v>
      </c>
      <c r="AM678" s="213">
        <f t="shared" si="432"/>
        <v>0</v>
      </c>
      <c r="AN678" s="213">
        <f t="shared" si="432"/>
        <v>0</v>
      </c>
      <c r="AO678" s="213">
        <f t="shared" si="432"/>
        <v>0</v>
      </c>
      <c r="AP678" s="213">
        <f t="shared" si="432"/>
        <v>0</v>
      </c>
    </row>
    <row r="679" spans="1:42" x14ac:dyDescent="0.2">
      <c r="A679" s="4">
        <f t="shared" si="428"/>
        <v>7</v>
      </c>
      <c r="B679" s="238">
        <f t="shared" si="425"/>
        <v>0</v>
      </c>
      <c r="C679" s="213">
        <f t="shared" ref="C679:AP679" si="433">IF(AND(C$2&gt;equip3_reserve_freq*$A666,C$2&lt;=equip3_reserve_freq*$A667),$B667/(equip3_reserve_freq),0)</f>
        <v>0</v>
      </c>
      <c r="D679" s="213">
        <f t="shared" si="433"/>
        <v>0</v>
      </c>
      <c r="E679" s="213">
        <f t="shared" si="433"/>
        <v>0</v>
      </c>
      <c r="F679" s="213">
        <f t="shared" si="433"/>
        <v>0</v>
      </c>
      <c r="G679" s="213">
        <f t="shared" si="433"/>
        <v>0</v>
      </c>
      <c r="H679" s="213">
        <f t="shared" si="433"/>
        <v>0</v>
      </c>
      <c r="I679" s="213">
        <f t="shared" si="433"/>
        <v>0</v>
      </c>
      <c r="J679" s="213">
        <f t="shared" si="433"/>
        <v>0</v>
      </c>
      <c r="K679" s="213">
        <f t="shared" si="433"/>
        <v>0</v>
      </c>
      <c r="L679" s="213">
        <f t="shared" si="433"/>
        <v>0</v>
      </c>
      <c r="M679" s="213">
        <f t="shared" si="433"/>
        <v>0</v>
      </c>
      <c r="N679" s="213">
        <f t="shared" si="433"/>
        <v>0</v>
      </c>
      <c r="O679" s="213">
        <f t="shared" si="433"/>
        <v>0</v>
      </c>
      <c r="P679" s="213">
        <f t="shared" si="433"/>
        <v>0</v>
      </c>
      <c r="Q679" s="213">
        <f t="shared" si="433"/>
        <v>0</v>
      </c>
      <c r="R679" s="213">
        <f t="shared" si="433"/>
        <v>0</v>
      </c>
      <c r="S679" s="213">
        <f t="shared" si="433"/>
        <v>0</v>
      </c>
      <c r="T679" s="213">
        <f t="shared" si="433"/>
        <v>0</v>
      </c>
      <c r="U679" s="213">
        <f t="shared" si="433"/>
        <v>0</v>
      </c>
      <c r="V679" s="213">
        <f t="shared" si="433"/>
        <v>0</v>
      </c>
      <c r="W679" s="213">
        <f t="shared" si="433"/>
        <v>0</v>
      </c>
      <c r="X679" s="213">
        <f t="shared" si="433"/>
        <v>0</v>
      </c>
      <c r="Y679" s="213">
        <f t="shared" si="433"/>
        <v>0</v>
      </c>
      <c r="Z679" s="213">
        <f t="shared" si="433"/>
        <v>0</v>
      </c>
      <c r="AA679" s="213">
        <f t="shared" si="433"/>
        <v>0</v>
      </c>
      <c r="AB679" s="213">
        <f t="shared" si="433"/>
        <v>0</v>
      </c>
      <c r="AC679" s="213">
        <f t="shared" si="433"/>
        <v>0</v>
      </c>
      <c r="AD679" s="213">
        <f t="shared" si="433"/>
        <v>0</v>
      </c>
      <c r="AE679" s="213">
        <f t="shared" si="433"/>
        <v>0</v>
      </c>
      <c r="AF679" s="213">
        <f t="shared" si="433"/>
        <v>0</v>
      </c>
      <c r="AG679" s="213">
        <f t="shared" si="433"/>
        <v>0</v>
      </c>
      <c r="AH679" s="213">
        <f t="shared" si="433"/>
        <v>0</v>
      </c>
      <c r="AI679" s="213">
        <f t="shared" si="433"/>
        <v>0</v>
      </c>
      <c r="AJ679" s="213">
        <f t="shared" si="433"/>
        <v>0</v>
      </c>
      <c r="AK679" s="213">
        <f t="shared" si="433"/>
        <v>0</v>
      </c>
      <c r="AL679" s="213">
        <f t="shared" si="433"/>
        <v>0</v>
      </c>
      <c r="AM679" s="213">
        <f t="shared" si="433"/>
        <v>0</v>
      </c>
      <c r="AN679" s="213">
        <f t="shared" si="433"/>
        <v>0</v>
      </c>
      <c r="AO679" s="213">
        <f t="shared" si="433"/>
        <v>0</v>
      </c>
      <c r="AP679" s="213">
        <f t="shared" si="433"/>
        <v>0</v>
      </c>
    </row>
    <row r="680" spans="1:42" x14ac:dyDescent="0.2">
      <c r="A680" s="4">
        <f t="shared" si="428"/>
        <v>8</v>
      </c>
      <c r="B680" s="238">
        <f t="shared" si="425"/>
        <v>0</v>
      </c>
      <c r="C680" s="213">
        <f t="shared" ref="C680:AP680" si="434">IF(AND(C$2&gt;equip3_reserve_freq*$A667,C$2&lt;=equip3_reserve_freq*$A668),$B668/(equip3_reserve_freq),0)</f>
        <v>0</v>
      </c>
      <c r="D680" s="213">
        <f t="shared" si="434"/>
        <v>0</v>
      </c>
      <c r="E680" s="213">
        <f t="shared" si="434"/>
        <v>0</v>
      </c>
      <c r="F680" s="213">
        <f t="shared" si="434"/>
        <v>0</v>
      </c>
      <c r="G680" s="213">
        <f t="shared" si="434"/>
        <v>0</v>
      </c>
      <c r="H680" s="213">
        <f t="shared" si="434"/>
        <v>0</v>
      </c>
      <c r="I680" s="213">
        <f t="shared" si="434"/>
        <v>0</v>
      </c>
      <c r="J680" s="213">
        <f t="shared" si="434"/>
        <v>0</v>
      </c>
      <c r="K680" s="213">
        <f t="shared" si="434"/>
        <v>0</v>
      </c>
      <c r="L680" s="213">
        <f t="shared" si="434"/>
        <v>0</v>
      </c>
      <c r="M680" s="213">
        <f t="shared" si="434"/>
        <v>0</v>
      </c>
      <c r="N680" s="213">
        <f t="shared" si="434"/>
        <v>0</v>
      </c>
      <c r="O680" s="213">
        <f t="shared" si="434"/>
        <v>0</v>
      </c>
      <c r="P680" s="213">
        <f t="shared" si="434"/>
        <v>0</v>
      </c>
      <c r="Q680" s="213">
        <f t="shared" si="434"/>
        <v>0</v>
      </c>
      <c r="R680" s="213">
        <f t="shared" si="434"/>
        <v>0</v>
      </c>
      <c r="S680" s="213">
        <f t="shared" si="434"/>
        <v>0</v>
      </c>
      <c r="T680" s="213">
        <f t="shared" si="434"/>
        <v>0</v>
      </c>
      <c r="U680" s="213">
        <f t="shared" si="434"/>
        <v>0</v>
      </c>
      <c r="V680" s="213">
        <f t="shared" si="434"/>
        <v>0</v>
      </c>
      <c r="W680" s="213">
        <f t="shared" si="434"/>
        <v>0</v>
      </c>
      <c r="X680" s="213">
        <f t="shared" si="434"/>
        <v>0</v>
      </c>
      <c r="Y680" s="213">
        <f t="shared" si="434"/>
        <v>0</v>
      </c>
      <c r="Z680" s="213">
        <f t="shared" si="434"/>
        <v>0</v>
      </c>
      <c r="AA680" s="213">
        <f t="shared" si="434"/>
        <v>0</v>
      </c>
      <c r="AB680" s="213">
        <f t="shared" si="434"/>
        <v>0</v>
      </c>
      <c r="AC680" s="213">
        <f t="shared" si="434"/>
        <v>0</v>
      </c>
      <c r="AD680" s="213">
        <f t="shared" si="434"/>
        <v>0</v>
      </c>
      <c r="AE680" s="213">
        <f t="shared" si="434"/>
        <v>0</v>
      </c>
      <c r="AF680" s="213">
        <f t="shared" si="434"/>
        <v>0</v>
      </c>
      <c r="AG680" s="213">
        <f t="shared" si="434"/>
        <v>0</v>
      </c>
      <c r="AH680" s="213">
        <f t="shared" si="434"/>
        <v>0</v>
      </c>
      <c r="AI680" s="213">
        <f t="shared" si="434"/>
        <v>0</v>
      </c>
      <c r="AJ680" s="213">
        <f t="shared" si="434"/>
        <v>0</v>
      </c>
      <c r="AK680" s="213">
        <f t="shared" si="434"/>
        <v>0</v>
      </c>
      <c r="AL680" s="213">
        <f t="shared" si="434"/>
        <v>0</v>
      </c>
      <c r="AM680" s="213">
        <f t="shared" si="434"/>
        <v>0</v>
      </c>
      <c r="AN680" s="213">
        <f t="shared" si="434"/>
        <v>0</v>
      </c>
      <c r="AO680" s="213">
        <f t="shared" si="434"/>
        <v>0</v>
      </c>
      <c r="AP680" s="213">
        <f t="shared" si="434"/>
        <v>0</v>
      </c>
    </row>
    <row r="681" spans="1:42" x14ac:dyDescent="0.2">
      <c r="A681" s="4">
        <f>A680+1</f>
        <v>9</v>
      </c>
      <c r="B681" s="238">
        <f t="shared" si="425"/>
        <v>0</v>
      </c>
      <c r="C681" s="213">
        <f t="shared" ref="C681:AP681" si="435">IF(AND(C$2&gt;equip3_reserve_freq*$A668,C$2&lt;=equip3_reserve_freq*$A669),$B669/(equip3_reserve_freq),0)</f>
        <v>0</v>
      </c>
      <c r="D681" s="213">
        <f t="shared" si="435"/>
        <v>0</v>
      </c>
      <c r="E681" s="213">
        <f t="shared" si="435"/>
        <v>0</v>
      </c>
      <c r="F681" s="213">
        <f t="shared" si="435"/>
        <v>0</v>
      </c>
      <c r="G681" s="213">
        <f t="shared" si="435"/>
        <v>0</v>
      </c>
      <c r="H681" s="213">
        <f t="shared" si="435"/>
        <v>0</v>
      </c>
      <c r="I681" s="213">
        <f t="shared" si="435"/>
        <v>0</v>
      </c>
      <c r="J681" s="213">
        <f t="shared" si="435"/>
        <v>0</v>
      </c>
      <c r="K681" s="213">
        <f t="shared" si="435"/>
        <v>0</v>
      </c>
      <c r="L681" s="213">
        <f t="shared" si="435"/>
        <v>0</v>
      </c>
      <c r="M681" s="213">
        <f t="shared" si="435"/>
        <v>0</v>
      </c>
      <c r="N681" s="213">
        <f t="shared" si="435"/>
        <v>0</v>
      </c>
      <c r="O681" s="213">
        <f t="shared" si="435"/>
        <v>0</v>
      </c>
      <c r="P681" s="213">
        <f t="shared" si="435"/>
        <v>0</v>
      </c>
      <c r="Q681" s="213">
        <f t="shared" si="435"/>
        <v>0</v>
      </c>
      <c r="R681" s="213">
        <f t="shared" si="435"/>
        <v>0</v>
      </c>
      <c r="S681" s="213">
        <f t="shared" si="435"/>
        <v>0</v>
      </c>
      <c r="T681" s="213">
        <f t="shared" si="435"/>
        <v>0</v>
      </c>
      <c r="U681" s="213">
        <f t="shared" si="435"/>
        <v>0</v>
      </c>
      <c r="V681" s="213">
        <f t="shared" si="435"/>
        <v>0</v>
      </c>
      <c r="W681" s="213">
        <f t="shared" si="435"/>
        <v>0</v>
      </c>
      <c r="X681" s="213">
        <f t="shared" si="435"/>
        <v>0</v>
      </c>
      <c r="Y681" s="213">
        <f t="shared" si="435"/>
        <v>0</v>
      </c>
      <c r="Z681" s="213">
        <f t="shared" si="435"/>
        <v>0</v>
      </c>
      <c r="AA681" s="213">
        <f t="shared" si="435"/>
        <v>0</v>
      </c>
      <c r="AB681" s="213">
        <f t="shared" si="435"/>
        <v>0</v>
      </c>
      <c r="AC681" s="213">
        <f t="shared" si="435"/>
        <v>0</v>
      </c>
      <c r="AD681" s="213">
        <f t="shared" si="435"/>
        <v>0</v>
      </c>
      <c r="AE681" s="213">
        <f t="shared" si="435"/>
        <v>0</v>
      </c>
      <c r="AF681" s="213">
        <f t="shared" si="435"/>
        <v>0</v>
      </c>
      <c r="AG681" s="213">
        <f t="shared" si="435"/>
        <v>0</v>
      </c>
      <c r="AH681" s="213">
        <f t="shared" si="435"/>
        <v>0</v>
      </c>
      <c r="AI681" s="213">
        <f t="shared" si="435"/>
        <v>0</v>
      </c>
      <c r="AJ681" s="213">
        <f t="shared" si="435"/>
        <v>0</v>
      </c>
      <c r="AK681" s="213">
        <f t="shared" si="435"/>
        <v>0</v>
      </c>
      <c r="AL681" s="213">
        <f t="shared" si="435"/>
        <v>0</v>
      </c>
      <c r="AM681" s="213">
        <f t="shared" si="435"/>
        <v>0</v>
      </c>
      <c r="AN681" s="213">
        <f t="shared" si="435"/>
        <v>0</v>
      </c>
      <c r="AO681" s="213">
        <f t="shared" si="435"/>
        <v>0</v>
      </c>
      <c r="AP681" s="213">
        <f t="shared" si="435"/>
        <v>0</v>
      </c>
    </row>
    <row r="682" spans="1:42" x14ac:dyDescent="0.2">
      <c r="A682" s="4">
        <f t="shared" ref="A682" si="436">A681+1</f>
        <v>10</v>
      </c>
      <c r="B682" s="238">
        <f t="shared" si="425"/>
        <v>0</v>
      </c>
      <c r="C682" s="218">
        <f t="shared" ref="C682:AP682" si="437">IF(AND(C$2&gt;equip3_reserve_freq*$A669,C$2&lt;=equip3_reserve_freq*$A670),$B670/(equip3_reserve_freq),0)</f>
        <v>0</v>
      </c>
      <c r="D682" s="218">
        <f t="shared" si="437"/>
        <v>0</v>
      </c>
      <c r="E682" s="218">
        <f t="shared" si="437"/>
        <v>0</v>
      </c>
      <c r="F682" s="218">
        <f t="shared" si="437"/>
        <v>0</v>
      </c>
      <c r="G682" s="218">
        <f t="shared" si="437"/>
        <v>0</v>
      </c>
      <c r="H682" s="218">
        <f t="shared" si="437"/>
        <v>0</v>
      </c>
      <c r="I682" s="218">
        <f t="shared" si="437"/>
        <v>0</v>
      </c>
      <c r="J682" s="218">
        <f t="shared" si="437"/>
        <v>0</v>
      </c>
      <c r="K682" s="218">
        <f t="shared" si="437"/>
        <v>0</v>
      </c>
      <c r="L682" s="218">
        <f t="shared" si="437"/>
        <v>0</v>
      </c>
      <c r="M682" s="218">
        <f t="shared" si="437"/>
        <v>0</v>
      </c>
      <c r="N682" s="218">
        <f t="shared" si="437"/>
        <v>0</v>
      </c>
      <c r="O682" s="218">
        <f t="shared" si="437"/>
        <v>0</v>
      </c>
      <c r="P682" s="218">
        <f t="shared" si="437"/>
        <v>0</v>
      </c>
      <c r="Q682" s="218">
        <f t="shared" si="437"/>
        <v>0</v>
      </c>
      <c r="R682" s="218">
        <f t="shared" si="437"/>
        <v>0</v>
      </c>
      <c r="S682" s="218">
        <f t="shared" si="437"/>
        <v>0</v>
      </c>
      <c r="T682" s="218">
        <f t="shared" si="437"/>
        <v>0</v>
      </c>
      <c r="U682" s="218">
        <f t="shared" si="437"/>
        <v>0</v>
      </c>
      <c r="V682" s="218">
        <f t="shared" si="437"/>
        <v>0</v>
      </c>
      <c r="W682" s="218">
        <f t="shared" si="437"/>
        <v>0</v>
      </c>
      <c r="X682" s="218">
        <f t="shared" si="437"/>
        <v>0</v>
      </c>
      <c r="Y682" s="218">
        <f t="shared" si="437"/>
        <v>0</v>
      </c>
      <c r="Z682" s="218">
        <f t="shared" si="437"/>
        <v>0</v>
      </c>
      <c r="AA682" s="218">
        <f t="shared" si="437"/>
        <v>0</v>
      </c>
      <c r="AB682" s="218">
        <f t="shared" si="437"/>
        <v>0</v>
      </c>
      <c r="AC682" s="218">
        <f t="shared" si="437"/>
        <v>0</v>
      </c>
      <c r="AD682" s="218">
        <f t="shared" si="437"/>
        <v>0</v>
      </c>
      <c r="AE682" s="218">
        <f t="shared" si="437"/>
        <v>0</v>
      </c>
      <c r="AF682" s="218">
        <f t="shared" si="437"/>
        <v>0</v>
      </c>
      <c r="AG682" s="218">
        <f t="shared" si="437"/>
        <v>0</v>
      </c>
      <c r="AH682" s="218">
        <f t="shared" si="437"/>
        <v>0</v>
      </c>
      <c r="AI682" s="218">
        <f t="shared" si="437"/>
        <v>0</v>
      </c>
      <c r="AJ682" s="218">
        <f t="shared" si="437"/>
        <v>0</v>
      </c>
      <c r="AK682" s="218">
        <f t="shared" si="437"/>
        <v>0</v>
      </c>
      <c r="AL682" s="218">
        <f t="shared" si="437"/>
        <v>0</v>
      </c>
      <c r="AM682" s="218">
        <f t="shared" si="437"/>
        <v>0</v>
      </c>
      <c r="AN682" s="218">
        <f t="shared" si="437"/>
        <v>0</v>
      </c>
      <c r="AO682" s="218">
        <f t="shared" si="437"/>
        <v>0</v>
      </c>
      <c r="AP682" s="218">
        <f t="shared" si="437"/>
        <v>0</v>
      </c>
    </row>
    <row r="683" spans="1:42" x14ac:dyDescent="0.2">
      <c r="A683" s="37" t="s">
        <v>13</v>
      </c>
      <c r="B683" s="28"/>
      <c r="C683" s="217">
        <f>SUM(C673:C682)</f>
        <v>0</v>
      </c>
      <c r="D683" s="217">
        <f t="shared" ref="D683:AP683" si="438">SUM(D673:D682)</f>
        <v>0</v>
      </c>
      <c r="E683" s="217">
        <f t="shared" si="438"/>
        <v>0</v>
      </c>
      <c r="F683" s="217">
        <f t="shared" si="438"/>
        <v>0</v>
      </c>
      <c r="G683" s="217">
        <f t="shared" si="438"/>
        <v>0</v>
      </c>
      <c r="H683" s="217">
        <f t="shared" si="438"/>
        <v>0</v>
      </c>
      <c r="I683" s="217">
        <f t="shared" si="438"/>
        <v>0</v>
      </c>
      <c r="J683" s="217">
        <f t="shared" si="438"/>
        <v>0</v>
      </c>
      <c r="K683" s="217">
        <f t="shared" si="438"/>
        <v>0</v>
      </c>
      <c r="L683" s="217">
        <f t="shared" si="438"/>
        <v>0</v>
      </c>
      <c r="M683" s="217">
        <f t="shared" si="438"/>
        <v>0</v>
      </c>
      <c r="N683" s="217">
        <f t="shared" si="438"/>
        <v>0</v>
      </c>
      <c r="O683" s="217">
        <f t="shared" si="438"/>
        <v>0</v>
      </c>
      <c r="P683" s="217">
        <f t="shared" si="438"/>
        <v>0</v>
      </c>
      <c r="Q683" s="217">
        <f t="shared" si="438"/>
        <v>0</v>
      </c>
      <c r="R683" s="217">
        <f t="shared" si="438"/>
        <v>0</v>
      </c>
      <c r="S683" s="217">
        <f t="shared" si="438"/>
        <v>0</v>
      </c>
      <c r="T683" s="217">
        <f t="shared" si="438"/>
        <v>0</v>
      </c>
      <c r="U683" s="217">
        <f t="shared" si="438"/>
        <v>0</v>
      </c>
      <c r="V683" s="217">
        <f t="shared" si="438"/>
        <v>0</v>
      </c>
      <c r="W683" s="217">
        <f t="shared" si="438"/>
        <v>0</v>
      </c>
      <c r="X683" s="217">
        <f t="shared" si="438"/>
        <v>0</v>
      </c>
      <c r="Y683" s="217">
        <f t="shared" si="438"/>
        <v>0</v>
      </c>
      <c r="Z683" s="217">
        <f t="shared" si="438"/>
        <v>0</v>
      </c>
      <c r="AA683" s="217">
        <f t="shared" si="438"/>
        <v>0</v>
      </c>
      <c r="AB683" s="217">
        <f t="shared" si="438"/>
        <v>0</v>
      </c>
      <c r="AC683" s="217">
        <f t="shared" si="438"/>
        <v>0</v>
      </c>
      <c r="AD683" s="217">
        <f t="shared" si="438"/>
        <v>0</v>
      </c>
      <c r="AE683" s="217">
        <f t="shared" si="438"/>
        <v>0</v>
      </c>
      <c r="AF683" s="217">
        <f t="shared" si="438"/>
        <v>0</v>
      </c>
      <c r="AG683" s="217">
        <f t="shared" si="438"/>
        <v>0</v>
      </c>
      <c r="AH683" s="217">
        <f t="shared" si="438"/>
        <v>0</v>
      </c>
      <c r="AI683" s="217">
        <f t="shared" si="438"/>
        <v>0</v>
      </c>
      <c r="AJ683" s="217">
        <f t="shared" si="438"/>
        <v>0</v>
      </c>
      <c r="AK683" s="217">
        <f t="shared" si="438"/>
        <v>0</v>
      </c>
      <c r="AL683" s="217">
        <f t="shared" si="438"/>
        <v>0</v>
      </c>
      <c r="AM683" s="217">
        <f t="shared" si="438"/>
        <v>0</v>
      </c>
      <c r="AN683" s="217">
        <f t="shared" si="438"/>
        <v>0</v>
      </c>
      <c r="AO683" s="217">
        <f t="shared" si="438"/>
        <v>0</v>
      </c>
      <c r="AP683" s="217">
        <f t="shared" si="438"/>
        <v>0</v>
      </c>
    </row>
    <row r="684" spans="1:42" s="122" customFormat="1" x14ac:dyDescent="0.2">
      <c r="A684" s="4"/>
      <c r="B684" s="203"/>
    </row>
    <row r="685" spans="1:42" s="122" customFormat="1" x14ac:dyDescent="0.2">
      <c r="A685" s="4" t="s">
        <v>320</v>
      </c>
      <c r="B685" s="203"/>
    </row>
    <row r="686" spans="1:42" x14ac:dyDescent="0.2">
      <c r="A686" s="27" t="s">
        <v>321</v>
      </c>
      <c r="B686" s="217">
        <f>B575+B581+B587+B593+B625+B657</f>
        <v>0</v>
      </c>
      <c r="C686" s="217">
        <f t="shared" ref="C686:AP686" si="439">C575+C581+C587+C593+C625+C657</f>
        <v>0</v>
      </c>
      <c r="D686" s="217">
        <f t="shared" si="439"/>
        <v>0</v>
      </c>
      <c r="E686" s="217">
        <f t="shared" si="439"/>
        <v>0</v>
      </c>
      <c r="F686" s="217">
        <f t="shared" si="439"/>
        <v>0</v>
      </c>
      <c r="G686" s="217">
        <f t="shared" si="439"/>
        <v>0</v>
      </c>
      <c r="H686" s="217">
        <f t="shared" si="439"/>
        <v>0</v>
      </c>
      <c r="I686" s="217">
        <f t="shared" si="439"/>
        <v>0</v>
      </c>
      <c r="J686" s="217">
        <f t="shared" si="439"/>
        <v>0</v>
      </c>
      <c r="K686" s="217">
        <f t="shared" si="439"/>
        <v>0</v>
      </c>
      <c r="L686" s="217">
        <f t="shared" si="439"/>
        <v>0</v>
      </c>
      <c r="M686" s="217">
        <f t="shared" si="439"/>
        <v>0</v>
      </c>
      <c r="N686" s="217">
        <f t="shared" si="439"/>
        <v>0</v>
      </c>
      <c r="O686" s="217">
        <f t="shared" si="439"/>
        <v>0</v>
      </c>
      <c r="P686" s="217">
        <f t="shared" si="439"/>
        <v>0</v>
      </c>
      <c r="Q686" s="217">
        <f t="shared" si="439"/>
        <v>0</v>
      </c>
      <c r="R686" s="217">
        <f t="shared" si="439"/>
        <v>0</v>
      </c>
      <c r="S686" s="217">
        <f t="shared" si="439"/>
        <v>0</v>
      </c>
      <c r="T686" s="217">
        <f t="shared" si="439"/>
        <v>0</v>
      </c>
      <c r="U686" s="217">
        <f t="shared" si="439"/>
        <v>0</v>
      </c>
      <c r="V686" s="217">
        <f t="shared" si="439"/>
        <v>0</v>
      </c>
      <c r="W686" s="217">
        <f t="shared" si="439"/>
        <v>0</v>
      </c>
      <c r="X686" s="217">
        <f t="shared" si="439"/>
        <v>0</v>
      </c>
      <c r="Y686" s="217">
        <f t="shared" si="439"/>
        <v>0</v>
      </c>
      <c r="Z686" s="217">
        <f t="shared" si="439"/>
        <v>0</v>
      </c>
      <c r="AA686" s="217">
        <f t="shared" si="439"/>
        <v>0</v>
      </c>
      <c r="AB686" s="217">
        <f t="shared" si="439"/>
        <v>0</v>
      </c>
      <c r="AC686" s="217">
        <f t="shared" si="439"/>
        <v>0</v>
      </c>
      <c r="AD686" s="217">
        <f t="shared" si="439"/>
        <v>0</v>
      </c>
      <c r="AE686" s="217">
        <f t="shared" si="439"/>
        <v>0</v>
      </c>
      <c r="AF686" s="217">
        <f t="shared" si="439"/>
        <v>0</v>
      </c>
      <c r="AG686" s="217">
        <f t="shared" si="439"/>
        <v>0</v>
      </c>
      <c r="AH686" s="217">
        <f t="shared" si="439"/>
        <v>0</v>
      </c>
      <c r="AI686" s="217">
        <f t="shared" si="439"/>
        <v>0</v>
      </c>
      <c r="AJ686" s="217">
        <f t="shared" si="439"/>
        <v>0</v>
      </c>
      <c r="AK686" s="217">
        <f t="shared" si="439"/>
        <v>0</v>
      </c>
      <c r="AL686" s="217">
        <f t="shared" si="439"/>
        <v>0</v>
      </c>
      <c r="AM686" s="217">
        <f t="shared" si="439"/>
        <v>0</v>
      </c>
      <c r="AN686" s="217">
        <f t="shared" si="439"/>
        <v>0</v>
      </c>
      <c r="AO686" s="217">
        <f t="shared" si="439"/>
        <v>0</v>
      </c>
      <c r="AP686" s="217">
        <f t="shared" si="439"/>
        <v>0</v>
      </c>
    </row>
    <row r="687" spans="1:42" x14ac:dyDescent="0.2">
      <c r="A687" s="27" t="s">
        <v>320</v>
      </c>
      <c r="B687" s="213"/>
      <c r="C687" s="217">
        <f t="shared" ref="C687:AP687" si="440">IF(C$2&lt;=analysis_period,B686*reserves_interest/100,0)</f>
        <v>0</v>
      </c>
      <c r="D687" s="217">
        <f t="shared" si="440"/>
        <v>0</v>
      </c>
      <c r="E687" s="217">
        <f t="shared" si="440"/>
        <v>0</v>
      </c>
      <c r="F687" s="217">
        <f t="shared" si="440"/>
        <v>0</v>
      </c>
      <c r="G687" s="217">
        <f t="shared" si="440"/>
        <v>0</v>
      </c>
      <c r="H687" s="217">
        <f t="shared" si="440"/>
        <v>0</v>
      </c>
      <c r="I687" s="217">
        <f t="shared" si="440"/>
        <v>0</v>
      </c>
      <c r="J687" s="217">
        <f t="shared" si="440"/>
        <v>0</v>
      </c>
      <c r="K687" s="217">
        <f t="shared" si="440"/>
        <v>0</v>
      </c>
      <c r="L687" s="217">
        <f t="shared" si="440"/>
        <v>0</v>
      </c>
      <c r="M687" s="217">
        <f t="shared" si="440"/>
        <v>0</v>
      </c>
      <c r="N687" s="217">
        <f t="shared" si="440"/>
        <v>0</v>
      </c>
      <c r="O687" s="217">
        <f t="shared" si="440"/>
        <v>0</v>
      </c>
      <c r="P687" s="217">
        <f t="shared" si="440"/>
        <v>0</v>
      </c>
      <c r="Q687" s="217">
        <f t="shared" si="440"/>
        <v>0</v>
      </c>
      <c r="R687" s="217">
        <f t="shared" si="440"/>
        <v>0</v>
      </c>
      <c r="S687" s="217">
        <f t="shared" si="440"/>
        <v>0</v>
      </c>
      <c r="T687" s="217">
        <f t="shared" si="440"/>
        <v>0</v>
      </c>
      <c r="U687" s="217">
        <f t="shared" si="440"/>
        <v>0</v>
      </c>
      <c r="V687" s="217">
        <f t="shared" si="440"/>
        <v>0</v>
      </c>
      <c r="W687" s="217">
        <f t="shared" si="440"/>
        <v>0</v>
      </c>
      <c r="X687" s="217">
        <f t="shared" si="440"/>
        <v>0</v>
      </c>
      <c r="Y687" s="217">
        <f t="shared" si="440"/>
        <v>0</v>
      </c>
      <c r="Z687" s="217">
        <f t="shared" si="440"/>
        <v>0</v>
      </c>
      <c r="AA687" s="217">
        <f t="shared" si="440"/>
        <v>0</v>
      </c>
      <c r="AB687" s="217">
        <f t="shared" si="440"/>
        <v>0</v>
      </c>
      <c r="AC687" s="217">
        <f t="shared" si="440"/>
        <v>0</v>
      </c>
      <c r="AD687" s="217">
        <f t="shared" si="440"/>
        <v>0</v>
      </c>
      <c r="AE687" s="217">
        <f t="shared" si="440"/>
        <v>0</v>
      </c>
      <c r="AF687" s="217">
        <f t="shared" si="440"/>
        <v>0</v>
      </c>
      <c r="AG687" s="217">
        <f t="shared" si="440"/>
        <v>0</v>
      </c>
      <c r="AH687" s="217">
        <f t="shared" si="440"/>
        <v>0</v>
      </c>
      <c r="AI687" s="217">
        <f t="shared" si="440"/>
        <v>0</v>
      </c>
      <c r="AJ687" s="217">
        <f t="shared" si="440"/>
        <v>0</v>
      </c>
      <c r="AK687" s="217">
        <f t="shared" si="440"/>
        <v>0</v>
      </c>
      <c r="AL687" s="217">
        <f t="shared" si="440"/>
        <v>0</v>
      </c>
      <c r="AM687" s="217">
        <f t="shared" si="440"/>
        <v>0</v>
      </c>
      <c r="AN687" s="217">
        <f t="shared" si="440"/>
        <v>0</v>
      </c>
      <c r="AO687" s="217">
        <f t="shared" si="440"/>
        <v>0</v>
      </c>
      <c r="AP687" s="217">
        <f t="shared" si="440"/>
        <v>0</v>
      </c>
    </row>
  </sheetData>
  <mergeCells count="4">
    <mergeCell ref="G224:J224"/>
    <mergeCell ref="K224:L224"/>
    <mergeCell ref="G357:J357"/>
    <mergeCell ref="K357:L357"/>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238</v>
      </c>
      <c r="B1" s="312"/>
      <c r="C1" s="313"/>
      <c r="D1" s="312"/>
      <c r="E1" s="348"/>
      <c r="F1" s="348"/>
      <c r="G1" s="349"/>
    </row>
    <row r="2" spans="1:7" s="1" customFormat="1" ht="12.75" x14ac:dyDescent="0.2">
      <c r="A2" s="2" t="s">
        <v>78</v>
      </c>
      <c r="B2" s="3" t="s">
        <v>45</v>
      </c>
      <c r="C2" s="3" t="s">
        <v>46</v>
      </c>
      <c r="D2" s="3" t="s">
        <v>47</v>
      </c>
      <c r="E2" s="3" t="s">
        <v>48</v>
      </c>
      <c r="F2" s="3" t="s">
        <v>49</v>
      </c>
      <c r="G2" s="350"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190</v>
      </c>
      <c r="B43" s="130"/>
      <c r="C43" s="130"/>
      <c r="D43" s="130"/>
      <c r="E43" s="130"/>
      <c r="F43" s="130"/>
      <c r="G43" s="130"/>
    </row>
    <row r="44" spans="1:7" x14ac:dyDescent="0.25">
      <c r="A44" s="130" t="s">
        <v>95</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249</vt:i4>
      </vt:variant>
    </vt:vector>
  </HeadingPairs>
  <TitlesOfParts>
    <vt:vector size="252"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2018-01-18T00:18:52Z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