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3.3-us-wipB\InputData\elec\CCaMC\"/>
    </mc:Choice>
  </mc:AlternateContent>
  <bookViews>
    <workbookView xWindow="360" yWindow="60" windowWidth="14355" windowHeight="12840"/>
  </bookViews>
  <sheets>
    <sheet name="About" sheetId="2" r:id="rId1"/>
    <sheet name="EIA Costs" sheetId="10" r:id="rId2"/>
    <sheet name="Start Year Wind and Solar" sheetId="9" r:id="rId3"/>
    <sheet name="Coal Cost Multipliers" sheetId="12" r:id="rId4"/>
    <sheet name="Cost Improvement and Off Wnd" sheetId="15" r:id="rId5"/>
    <sheet name="CCaMC-AFOaMCpUC" sheetId="7" r:id="rId6"/>
    <sheet name="CCaMC-VOaMCpUC" sheetId="8" r:id="rId7"/>
    <sheet name="CCaMC-BCCpUC" sheetId="6" r:id="rId8"/>
  </sheets>
  <calcPr calcId="162913"/>
</workbook>
</file>

<file path=xl/calcChain.xml><?xml version="1.0" encoding="utf-8"?>
<calcChain xmlns="http://schemas.openxmlformats.org/spreadsheetml/2006/main">
  <c r="F2" i="6" l="1"/>
  <c r="G2" i="6"/>
  <c r="B122" i="15"/>
  <c r="C122" i="15"/>
  <c r="D122" i="15"/>
  <c r="E122" i="15"/>
  <c r="H2" i="6" s="1"/>
  <c r="F122" i="15"/>
  <c r="H3" i="6" s="1"/>
  <c r="G122" i="15"/>
  <c r="H4" i="6" s="1"/>
  <c r="H122" i="15"/>
  <c r="H5" i="6" s="1"/>
  <c r="I122" i="15"/>
  <c r="H6" i="6" s="1"/>
  <c r="J122" i="15"/>
  <c r="H7" i="6" s="1"/>
  <c r="K122" i="15"/>
  <c r="H8" i="6" s="1"/>
  <c r="L122" i="15"/>
  <c r="H9" i="6" s="1"/>
  <c r="M122" i="15"/>
  <c r="H10" i="6" s="1"/>
  <c r="N122" i="15"/>
  <c r="H11" i="6" s="1"/>
  <c r="O122" i="15"/>
  <c r="H12" i="6" s="1"/>
  <c r="P122" i="15"/>
  <c r="H13" i="6" s="1"/>
  <c r="Q122" i="15"/>
  <c r="H14" i="6" s="1"/>
  <c r="R122" i="15"/>
  <c r="H15" i="6" s="1"/>
  <c r="S122" i="15"/>
  <c r="H16" i="6" s="1"/>
  <c r="T122" i="15"/>
  <c r="H17" i="6" s="1"/>
  <c r="U122" i="15"/>
  <c r="H18" i="6" s="1"/>
  <c r="V122" i="15"/>
  <c r="H19" i="6" s="1"/>
  <c r="W122" i="15"/>
  <c r="H20" i="6" s="1"/>
  <c r="X122" i="15"/>
  <c r="H21" i="6" s="1"/>
  <c r="Y122" i="15"/>
  <c r="H22" i="6" s="1"/>
  <c r="Z122" i="15"/>
  <c r="H23" i="6" s="1"/>
  <c r="AA122" i="15"/>
  <c r="H24" i="6" s="1"/>
  <c r="AB122" i="15"/>
  <c r="H25" i="6" s="1"/>
  <c r="AC122" i="15"/>
  <c r="H26" i="6" s="1"/>
  <c r="AD122" i="15"/>
  <c r="H27" i="6" s="1"/>
  <c r="AE122" i="15"/>
  <c r="H28" i="6" s="1"/>
  <c r="AF122" i="15"/>
  <c r="H29" i="6" s="1"/>
  <c r="AG122" i="15"/>
  <c r="H30" i="6" s="1"/>
  <c r="AH122" i="15"/>
  <c r="H31" i="6" s="1"/>
  <c r="AI122" i="15"/>
  <c r="H32" i="6" s="1"/>
  <c r="AJ122" i="15"/>
  <c r="H33" i="6" s="1"/>
  <c r="AK122" i="15"/>
  <c r="H34" i="6" s="1"/>
  <c r="AL122" i="15"/>
  <c r="H35" i="6" s="1"/>
  <c r="E6" i="6"/>
  <c r="E14" i="6"/>
  <c r="E22" i="6"/>
  <c r="E30" i="6"/>
  <c r="D3" i="6"/>
  <c r="D11" i="6"/>
  <c r="D19" i="6"/>
  <c r="D27" i="6"/>
  <c r="D35" i="6"/>
  <c r="C8" i="6"/>
  <c r="C16" i="6"/>
  <c r="C24" i="6"/>
  <c r="C32" i="6"/>
  <c r="B5" i="6"/>
  <c r="M5" i="6" s="1"/>
  <c r="B13" i="6"/>
  <c r="M13" i="6" s="1"/>
  <c r="B21" i="6"/>
  <c r="M21" i="6" s="1"/>
  <c r="B29" i="6"/>
  <c r="M29" i="6" s="1"/>
  <c r="C118" i="15"/>
  <c r="D118" i="15"/>
  <c r="E118" i="15"/>
  <c r="B2" i="6" s="1"/>
  <c r="M2" i="6" s="1"/>
  <c r="F118" i="15"/>
  <c r="B3" i="6" s="1"/>
  <c r="M3" i="6" s="1"/>
  <c r="G118" i="15"/>
  <c r="B4" i="6" s="1"/>
  <c r="M4" i="6" s="1"/>
  <c r="H118" i="15"/>
  <c r="I118" i="15"/>
  <c r="B6" i="6" s="1"/>
  <c r="M6" i="6" s="1"/>
  <c r="J118" i="15"/>
  <c r="B7" i="6" s="1"/>
  <c r="M7" i="6" s="1"/>
  <c r="K118" i="15"/>
  <c r="B8" i="6" s="1"/>
  <c r="M8" i="6" s="1"/>
  <c r="L118" i="15"/>
  <c r="B9" i="6" s="1"/>
  <c r="M9" i="6" s="1"/>
  <c r="M118" i="15"/>
  <c r="B10" i="6" s="1"/>
  <c r="M10" i="6" s="1"/>
  <c r="N118" i="15"/>
  <c r="B11" i="6" s="1"/>
  <c r="M11" i="6" s="1"/>
  <c r="O118" i="15"/>
  <c r="B12" i="6" s="1"/>
  <c r="M12" i="6" s="1"/>
  <c r="P118" i="15"/>
  <c r="Q118" i="15"/>
  <c r="B14" i="6" s="1"/>
  <c r="M14" i="6" s="1"/>
  <c r="R118" i="15"/>
  <c r="B15" i="6" s="1"/>
  <c r="M15" i="6" s="1"/>
  <c r="S118" i="15"/>
  <c r="B16" i="6" s="1"/>
  <c r="M16" i="6" s="1"/>
  <c r="T118" i="15"/>
  <c r="B17" i="6" s="1"/>
  <c r="M17" i="6" s="1"/>
  <c r="U118" i="15"/>
  <c r="B18" i="6" s="1"/>
  <c r="M18" i="6" s="1"/>
  <c r="V118" i="15"/>
  <c r="B19" i="6" s="1"/>
  <c r="M19" i="6" s="1"/>
  <c r="W118" i="15"/>
  <c r="B20" i="6" s="1"/>
  <c r="M20" i="6" s="1"/>
  <c r="X118" i="15"/>
  <c r="Y118" i="15"/>
  <c r="B22" i="6" s="1"/>
  <c r="M22" i="6" s="1"/>
  <c r="Z118" i="15"/>
  <c r="B23" i="6" s="1"/>
  <c r="M23" i="6" s="1"/>
  <c r="AA118" i="15"/>
  <c r="B24" i="6" s="1"/>
  <c r="M24" i="6" s="1"/>
  <c r="AB118" i="15"/>
  <c r="B25" i="6" s="1"/>
  <c r="M25" i="6" s="1"/>
  <c r="AC118" i="15"/>
  <c r="B26" i="6" s="1"/>
  <c r="M26" i="6" s="1"/>
  <c r="AD118" i="15"/>
  <c r="B27" i="6" s="1"/>
  <c r="M27" i="6" s="1"/>
  <c r="AE118" i="15"/>
  <c r="B28" i="6" s="1"/>
  <c r="M28" i="6" s="1"/>
  <c r="AF118" i="15"/>
  <c r="AG118" i="15"/>
  <c r="B30" i="6" s="1"/>
  <c r="M30" i="6" s="1"/>
  <c r="AH118" i="15"/>
  <c r="B31" i="6" s="1"/>
  <c r="M31" i="6" s="1"/>
  <c r="AI118" i="15"/>
  <c r="B32" i="6" s="1"/>
  <c r="M32" i="6" s="1"/>
  <c r="AJ118" i="15"/>
  <c r="B33" i="6" s="1"/>
  <c r="M33" i="6" s="1"/>
  <c r="AK118" i="15"/>
  <c r="B34" i="6" s="1"/>
  <c r="M34" i="6" s="1"/>
  <c r="AL118" i="15"/>
  <c r="B35" i="6" s="1"/>
  <c r="M35" i="6" s="1"/>
  <c r="C119" i="15"/>
  <c r="D119" i="15"/>
  <c r="E119" i="15"/>
  <c r="C2" i="6" s="1"/>
  <c r="F119" i="15"/>
  <c r="C3" i="6" s="1"/>
  <c r="G119" i="15"/>
  <c r="C4" i="6" s="1"/>
  <c r="H119" i="15"/>
  <c r="C5" i="6" s="1"/>
  <c r="I119" i="15"/>
  <c r="C6" i="6" s="1"/>
  <c r="J119" i="15"/>
  <c r="C7" i="6" s="1"/>
  <c r="K119" i="15"/>
  <c r="L119" i="15"/>
  <c r="C9" i="6" s="1"/>
  <c r="M119" i="15"/>
  <c r="C10" i="6" s="1"/>
  <c r="N119" i="15"/>
  <c r="C11" i="6" s="1"/>
  <c r="O119" i="15"/>
  <c r="C12" i="6" s="1"/>
  <c r="P119" i="15"/>
  <c r="C13" i="6" s="1"/>
  <c r="Q119" i="15"/>
  <c r="C14" i="6" s="1"/>
  <c r="R119" i="15"/>
  <c r="C15" i="6" s="1"/>
  <c r="S119" i="15"/>
  <c r="T119" i="15"/>
  <c r="C17" i="6" s="1"/>
  <c r="U119" i="15"/>
  <c r="C18" i="6" s="1"/>
  <c r="V119" i="15"/>
  <c r="C19" i="6" s="1"/>
  <c r="W119" i="15"/>
  <c r="C20" i="6" s="1"/>
  <c r="X119" i="15"/>
  <c r="C21" i="6" s="1"/>
  <c r="Y119" i="15"/>
  <c r="C22" i="6" s="1"/>
  <c r="Z119" i="15"/>
  <c r="C23" i="6" s="1"/>
  <c r="AA119" i="15"/>
  <c r="AB119" i="15"/>
  <c r="C25" i="6" s="1"/>
  <c r="AC119" i="15"/>
  <c r="C26" i="6" s="1"/>
  <c r="AD119" i="15"/>
  <c r="C27" i="6" s="1"/>
  <c r="AE119" i="15"/>
  <c r="C28" i="6" s="1"/>
  <c r="AF119" i="15"/>
  <c r="C29" i="6" s="1"/>
  <c r="AG119" i="15"/>
  <c r="C30" i="6" s="1"/>
  <c r="AH119" i="15"/>
  <c r="C31" i="6" s="1"/>
  <c r="AI119" i="15"/>
  <c r="AJ119" i="15"/>
  <c r="C33" i="6" s="1"/>
  <c r="AK119" i="15"/>
  <c r="C34" i="6" s="1"/>
  <c r="AL119" i="15"/>
  <c r="C35" i="6" s="1"/>
  <c r="C120" i="15"/>
  <c r="D120" i="15"/>
  <c r="E120" i="15"/>
  <c r="D2" i="6" s="1"/>
  <c r="F120" i="15"/>
  <c r="G120" i="15"/>
  <c r="D4" i="6" s="1"/>
  <c r="H120" i="15"/>
  <c r="D5" i="6" s="1"/>
  <c r="I120" i="15"/>
  <c r="D6" i="6" s="1"/>
  <c r="J120" i="15"/>
  <c r="D7" i="6" s="1"/>
  <c r="K120" i="15"/>
  <c r="D8" i="6" s="1"/>
  <c r="L120" i="15"/>
  <c r="D9" i="6" s="1"/>
  <c r="M120" i="15"/>
  <c r="D10" i="6" s="1"/>
  <c r="N120" i="15"/>
  <c r="O120" i="15"/>
  <c r="D12" i="6" s="1"/>
  <c r="P120" i="15"/>
  <c r="D13" i="6" s="1"/>
  <c r="Q120" i="15"/>
  <c r="D14" i="6" s="1"/>
  <c r="R120" i="15"/>
  <c r="D15" i="6" s="1"/>
  <c r="S120" i="15"/>
  <c r="D16" i="6" s="1"/>
  <c r="T120" i="15"/>
  <c r="D17" i="6" s="1"/>
  <c r="U120" i="15"/>
  <c r="D18" i="6" s="1"/>
  <c r="V120" i="15"/>
  <c r="W120" i="15"/>
  <c r="D20" i="6" s="1"/>
  <c r="X120" i="15"/>
  <c r="D21" i="6" s="1"/>
  <c r="Y120" i="15"/>
  <c r="D22" i="6" s="1"/>
  <c r="Z120" i="15"/>
  <c r="D23" i="6" s="1"/>
  <c r="AA120" i="15"/>
  <c r="D24" i="6" s="1"/>
  <c r="AB120" i="15"/>
  <c r="D25" i="6" s="1"/>
  <c r="AC120" i="15"/>
  <c r="D26" i="6" s="1"/>
  <c r="AD120" i="15"/>
  <c r="AE120" i="15"/>
  <c r="D28" i="6" s="1"/>
  <c r="AF120" i="15"/>
  <c r="D29" i="6" s="1"/>
  <c r="AG120" i="15"/>
  <c r="D30" i="6" s="1"/>
  <c r="AH120" i="15"/>
  <c r="D31" i="6" s="1"/>
  <c r="AI120" i="15"/>
  <c r="D32" i="6" s="1"/>
  <c r="AJ120" i="15"/>
  <c r="D33" i="6" s="1"/>
  <c r="AK120" i="15"/>
  <c r="D34" i="6" s="1"/>
  <c r="AL120" i="15"/>
  <c r="C121" i="15"/>
  <c r="D121" i="15"/>
  <c r="E121" i="15"/>
  <c r="E2" i="6" s="1"/>
  <c r="F121" i="15"/>
  <c r="E3" i="6" s="1"/>
  <c r="G121" i="15"/>
  <c r="E4" i="6" s="1"/>
  <c r="H121" i="15"/>
  <c r="E5" i="6" s="1"/>
  <c r="I121" i="15"/>
  <c r="J121" i="15"/>
  <c r="E7" i="6" s="1"/>
  <c r="K121" i="15"/>
  <c r="E8" i="6" s="1"/>
  <c r="L121" i="15"/>
  <c r="E9" i="6" s="1"/>
  <c r="M121" i="15"/>
  <c r="E10" i="6" s="1"/>
  <c r="N121" i="15"/>
  <c r="E11" i="6" s="1"/>
  <c r="O121" i="15"/>
  <c r="E12" i="6" s="1"/>
  <c r="P121" i="15"/>
  <c r="E13" i="6" s="1"/>
  <c r="Q121" i="15"/>
  <c r="R121" i="15"/>
  <c r="E15" i="6" s="1"/>
  <c r="S121" i="15"/>
  <c r="E16" i="6" s="1"/>
  <c r="T121" i="15"/>
  <c r="E17" i="6" s="1"/>
  <c r="U121" i="15"/>
  <c r="E18" i="6" s="1"/>
  <c r="V121" i="15"/>
  <c r="E19" i="6" s="1"/>
  <c r="W121" i="15"/>
  <c r="E20" i="6" s="1"/>
  <c r="X121" i="15"/>
  <c r="E21" i="6" s="1"/>
  <c r="Y121" i="15"/>
  <c r="Z121" i="15"/>
  <c r="E23" i="6" s="1"/>
  <c r="AA121" i="15"/>
  <c r="E24" i="6" s="1"/>
  <c r="AB121" i="15"/>
  <c r="E25" i="6" s="1"/>
  <c r="AC121" i="15"/>
  <c r="E26" i="6" s="1"/>
  <c r="AD121" i="15"/>
  <c r="E27" i="6" s="1"/>
  <c r="AE121" i="15"/>
  <c r="E28" i="6" s="1"/>
  <c r="AF121" i="15"/>
  <c r="E29" i="6" s="1"/>
  <c r="AG121" i="15"/>
  <c r="AH121" i="15"/>
  <c r="E31" i="6" s="1"/>
  <c r="AI121" i="15"/>
  <c r="E32" i="6" s="1"/>
  <c r="AJ121" i="15"/>
  <c r="E33" i="6" s="1"/>
  <c r="AK121" i="15"/>
  <c r="E34" i="6" s="1"/>
  <c r="AL121" i="15"/>
  <c r="E35" i="6" s="1"/>
  <c r="C123" i="15"/>
  <c r="D123" i="15"/>
  <c r="E123" i="15"/>
  <c r="I2" i="6" s="1"/>
  <c r="F123" i="15"/>
  <c r="I3" i="6" s="1"/>
  <c r="G123" i="15"/>
  <c r="I4" i="6" s="1"/>
  <c r="H123" i="15"/>
  <c r="I5" i="6" s="1"/>
  <c r="I123" i="15"/>
  <c r="I6" i="6" s="1"/>
  <c r="J123" i="15"/>
  <c r="I7" i="6" s="1"/>
  <c r="K123" i="15"/>
  <c r="I8" i="6" s="1"/>
  <c r="L123" i="15"/>
  <c r="I9" i="6" s="1"/>
  <c r="M123" i="15"/>
  <c r="I10" i="6" s="1"/>
  <c r="N123" i="15"/>
  <c r="I11" i="6" s="1"/>
  <c r="O123" i="15"/>
  <c r="I12" i="6" s="1"/>
  <c r="P123" i="15"/>
  <c r="I13" i="6" s="1"/>
  <c r="Q123" i="15"/>
  <c r="I14" i="6" s="1"/>
  <c r="R123" i="15"/>
  <c r="I15" i="6" s="1"/>
  <c r="S123" i="15"/>
  <c r="I16" i="6" s="1"/>
  <c r="T123" i="15"/>
  <c r="I17" i="6" s="1"/>
  <c r="U123" i="15"/>
  <c r="I18" i="6" s="1"/>
  <c r="V123" i="15"/>
  <c r="I19" i="6" s="1"/>
  <c r="W123" i="15"/>
  <c r="I20" i="6" s="1"/>
  <c r="X123" i="15"/>
  <c r="I21" i="6" s="1"/>
  <c r="Y123" i="15"/>
  <c r="I22" i="6" s="1"/>
  <c r="Z123" i="15"/>
  <c r="I23" i="6" s="1"/>
  <c r="AA123" i="15"/>
  <c r="I24" i="6" s="1"/>
  <c r="AB123" i="15"/>
  <c r="I25" i="6" s="1"/>
  <c r="AC123" i="15"/>
  <c r="I26" i="6" s="1"/>
  <c r="AD123" i="15"/>
  <c r="I27" i="6" s="1"/>
  <c r="AE123" i="15"/>
  <c r="I28" i="6" s="1"/>
  <c r="AF123" i="15"/>
  <c r="I29" i="6" s="1"/>
  <c r="AG123" i="15"/>
  <c r="I30" i="6" s="1"/>
  <c r="AH123" i="15"/>
  <c r="I31" i="6" s="1"/>
  <c r="AI123" i="15"/>
  <c r="I32" i="6" s="1"/>
  <c r="AJ123" i="15"/>
  <c r="I33" i="6" s="1"/>
  <c r="AK123" i="15"/>
  <c r="I34" i="6" s="1"/>
  <c r="AL123" i="15"/>
  <c r="I35" i="6" s="1"/>
  <c r="C124" i="15"/>
  <c r="D124" i="15"/>
  <c r="E124" i="15"/>
  <c r="J2" i="6" s="1"/>
  <c r="F124" i="15"/>
  <c r="J3" i="6" s="1"/>
  <c r="G124" i="15"/>
  <c r="J4" i="6" s="1"/>
  <c r="H124" i="15"/>
  <c r="J5" i="6" s="1"/>
  <c r="I124" i="15"/>
  <c r="J6" i="6" s="1"/>
  <c r="J124" i="15"/>
  <c r="J7" i="6" s="1"/>
  <c r="K124" i="15"/>
  <c r="J8" i="6" s="1"/>
  <c r="L124" i="15"/>
  <c r="J9" i="6" s="1"/>
  <c r="M124" i="15"/>
  <c r="J10" i="6" s="1"/>
  <c r="N124" i="15"/>
  <c r="J11" i="6" s="1"/>
  <c r="O124" i="15"/>
  <c r="J12" i="6" s="1"/>
  <c r="P124" i="15"/>
  <c r="J13" i="6" s="1"/>
  <c r="Q124" i="15"/>
  <c r="J14" i="6" s="1"/>
  <c r="R124" i="15"/>
  <c r="J15" i="6" s="1"/>
  <c r="S124" i="15"/>
  <c r="J16" i="6" s="1"/>
  <c r="T124" i="15"/>
  <c r="J17" i="6" s="1"/>
  <c r="U124" i="15"/>
  <c r="J18" i="6" s="1"/>
  <c r="V124" i="15"/>
  <c r="J19" i="6" s="1"/>
  <c r="W124" i="15"/>
  <c r="J20" i="6" s="1"/>
  <c r="X124" i="15"/>
  <c r="J21" i="6" s="1"/>
  <c r="Y124" i="15"/>
  <c r="J22" i="6" s="1"/>
  <c r="Z124" i="15"/>
  <c r="J23" i="6" s="1"/>
  <c r="AA124" i="15"/>
  <c r="J24" i="6" s="1"/>
  <c r="AB124" i="15"/>
  <c r="J25" i="6" s="1"/>
  <c r="AC124" i="15"/>
  <c r="J26" i="6" s="1"/>
  <c r="AD124" i="15"/>
  <c r="J27" i="6" s="1"/>
  <c r="AE124" i="15"/>
  <c r="J28" i="6" s="1"/>
  <c r="AF124" i="15"/>
  <c r="J29" i="6" s="1"/>
  <c r="AG124" i="15"/>
  <c r="J30" i="6" s="1"/>
  <c r="AH124" i="15"/>
  <c r="J31" i="6" s="1"/>
  <c r="AI124" i="15"/>
  <c r="J32" i="6" s="1"/>
  <c r="AJ124" i="15"/>
  <c r="J33" i="6" s="1"/>
  <c r="AK124" i="15"/>
  <c r="J34" i="6" s="1"/>
  <c r="AL124" i="15"/>
  <c r="J35" i="6" s="1"/>
  <c r="C125" i="15"/>
  <c r="D125" i="15"/>
  <c r="E125" i="15"/>
  <c r="L2" i="6" s="1"/>
  <c r="F125" i="15"/>
  <c r="L3" i="6" s="1"/>
  <c r="G125" i="15"/>
  <c r="K4" i="6" s="1"/>
  <c r="H125" i="15"/>
  <c r="K5" i="6" s="1"/>
  <c r="I125" i="15"/>
  <c r="K6" i="6" s="1"/>
  <c r="J125" i="15"/>
  <c r="L7" i="6" s="1"/>
  <c r="K125" i="15"/>
  <c r="L8" i="6" s="1"/>
  <c r="L125" i="15"/>
  <c r="L9" i="6" s="1"/>
  <c r="M125" i="15"/>
  <c r="L10" i="6" s="1"/>
  <c r="N125" i="15"/>
  <c r="L11" i="6" s="1"/>
  <c r="O125" i="15"/>
  <c r="K12" i="6" s="1"/>
  <c r="P125" i="15"/>
  <c r="K13" i="6" s="1"/>
  <c r="Q125" i="15"/>
  <c r="K14" i="6" s="1"/>
  <c r="R125" i="15"/>
  <c r="L15" i="6" s="1"/>
  <c r="S125" i="15"/>
  <c r="L16" i="6" s="1"/>
  <c r="T125" i="15"/>
  <c r="L17" i="6" s="1"/>
  <c r="U125" i="15"/>
  <c r="L18" i="6" s="1"/>
  <c r="V125" i="15"/>
  <c r="L19" i="6" s="1"/>
  <c r="W125" i="15"/>
  <c r="K20" i="6" s="1"/>
  <c r="X125" i="15"/>
  <c r="K21" i="6" s="1"/>
  <c r="Y125" i="15"/>
  <c r="K22" i="6" s="1"/>
  <c r="Z125" i="15"/>
  <c r="L23" i="6" s="1"/>
  <c r="AA125" i="15"/>
  <c r="L24" i="6" s="1"/>
  <c r="AB125" i="15"/>
  <c r="L25" i="6" s="1"/>
  <c r="AC125" i="15"/>
  <c r="L26" i="6" s="1"/>
  <c r="AD125" i="15"/>
  <c r="L27" i="6" s="1"/>
  <c r="AE125" i="15"/>
  <c r="K28" i="6" s="1"/>
  <c r="AF125" i="15"/>
  <c r="K29" i="6" s="1"/>
  <c r="AG125" i="15"/>
  <c r="K30" i="6" s="1"/>
  <c r="AH125" i="15"/>
  <c r="L31" i="6" s="1"/>
  <c r="AI125" i="15"/>
  <c r="L32" i="6" s="1"/>
  <c r="AJ125" i="15"/>
  <c r="L33" i="6" s="1"/>
  <c r="AK125" i="15"/>
  <c r="L34" i="6" s="1"/>
  <c r="AL125" i="15"/>
  <c r="L35" i="6" s="1"/>
  <c r="C126" i="15"/>
  <c r="D126" i="15"/>
  <c r="E126" i="15"/>
  <c r="F126" i="15"/>
  <c r="G126" i="15"/>
  <c r="H126" i="15"/>
  <c r="I126" i="15"/>
  <c r="J126" i="15"/>
  <c r="K126" i="15"/>
  <c r="L126" i="15"/>
  <c r="M126" i="15"/>
  <c r="N126" i="15"/>
  <c r="O126" i="15"/>
  <c r="P126" i="15"/>
  <c r="Q126" i="15"/>
  <c r="R126" i="15"/>
  <c r="S126" i="15"/>
  <c r="T126" i="15"/>
  <c r="U126" i="15"/>
  <c r="V126" i="15"/>
  <c r="W126" i="15"/>
  <c r="X126" i="15"/>
  <c r="Y126" i="15"/>
  <c r="Z126" i="15"/>
  <c r="AA126" i="15"/>
  <c r="AB126" i="15"/>
  <c r="AC126" i="15"/>
  <c r="AD126" i="15"/>
  <c r="AE126" i="15"/>
  <c r="AF126" i="15"/>
  <c r="AG126" i="15"/>
  <c r="AH126" i="15"/>
  <c r="AI126" i="15"/>
  <c r="AJ126" i="15"/>
  <c r="AK126" i="15"/>
  <c r="AL126" i="15"/>
  <c r="B119" i="15"/>
  <c r="B120" i="15"/>
  <c r="B121" i="15"/>
  <c r="B123" i="15"/>
  <c r="B124" i="15"/>
  <c r="B125" i="15"/>
  <c r="B126" i="15"/>
  <c r="B118" i="15"/>
  <c r="A60" i="2"/>
  <c r="B35" i="12"/>
  <c r="B34" i="12"/>
  <c r="B33" i="12"/>
  <c r="C13" i="8"/>
  <c r="D13" i="8"/>
  <c r="B13" i="8"/>
  <c r="C13" i="7"/>
  <c r="D14" i="8"/>
  <c r="B14" i="8"/>
  <c r="D14" i="7"/>
  <c r="B14" i="7"/>
  <c r="B12" i="7"/>
  <c r="B11" i="7" s="1"/>
  <c r="B12" i="8"/>
  <c r="B11" i="8" s="1"/>
  <c r="D12" i="8"/>
  <c r="D11" i="8" s="1"/>
  <c r="D10" i="8"/>
  <c r="D9" i="8"/>
  <c r="D8" i="8"/>
  <c r="D7" i="8"/>
  <c r="D6" i="8"/>
  <c r="D5" i="8"/>
  <c r="D4" i="8"/>
  <c r="D3" i="8"/>
  <c r="D2" i="8"/>
  <c r="B10" i="8"/>
  <c r="B9" i="8"/>
  <c r="B8" i="8"/>
  <c r="B7" i="8"/>
  <c r="B6" i="8"/>
  <c r="B5" i="8"/>
  <c r="B4" i="8"/>
  <c r="B3" i="8"/>
  <c r="B2" i="8"/>
  <c r="B10" i="7"/>
  <c r="B9" i="7"/>
  <c r="B8" i="7"/>
  <c r="B7" i="7"/>
  <c r="B6" i="7"/>
  <c r="B5" i="7"/>
  <c r="B4" i="7"/>
  <c r="B3" i="7"/>
  <c r="B2" i="7"/>
  <c r="B13" i="7" s="1"/>
  <c r="D12" i="7"/>
  <c r="D11" i="7" s="1"/>
  <c r="D10" i="7"/>
  <c r="D9" i="7"/>
  <c r="D8" i="7"/>
  <c r="D7" i="7"/>
  <c r="D6" i="7"/>
  <c r="D5" i="7"/>
  <c r="D4" i="7"/>
  <c r="D3" i="7"/>
  <c r="D2" i="7"/>
  <c r="D13" i="7" s="1"/>
  <c r="K35" i="6" l="1"/>
  <c r="K27" i="6"/>
  <c r="K19" i="6"/>
  <c r="K11" i="6"/>
  <c r="K3" i="6"/>
  <c r="L30" i="6"/>
  <c r="L22" i="6"/>
  <c r="L14" i="6"/>
  <c r="L6" i="6"/>
  <c r="K34" i="6"/>
  <c r="K26" i="6"/>
  <c r="K18" i="6"/>
  <c r="K10" i="6"/>
  <c r="K2" i="6"/>
  <c r="L29" i="6"/>
  <c r="L21" i="6"/>
  <c r="L13" i="6"/>
  <c r="L5" i="6"/>
  <c r="K33" i="6"/>
  <c r="K25" i="6"/>
  <c r="K17" i="6"/>
  <c r="K9" i="6"/>
  <c r="L28" i="6"/>
  <c r="L20" i="6"/>
  <c r="L12" i="6"/>
  <c r="L4" i="6"/>
  <c r="N2" i="6"/>
  <c r="K32" i="6"/>
  <c r="K24" i="6"/>
  <c r="K16" i="6"/>
  <c r="K8" i="6"/>
  <c r="K31" i="6"/>
  <c r="K23" i="6"/>
  <c r="K15" i="6"/>
  <c r="K7" i="6"/>
</calcChain>
</file>

<file path=xl/sharedStrings.xml><?xml version="1.0" encoding="utf-8"?>
<sst xmlns="http://schemas.openxmlformats.org/spreadsheetml/2006/main" count="461" uniqueCount="285">
  <si>
    <t>Onshore Wind</t>
  </si>
  <si>
    <t>Energy Information Administration</t>
  </si>
  <si>
    <t>Biomass</t>
  </si>
  <si>
    <t>Year</t>
  </si>
  <si>
    <t>Sources:</t>
  </si>
  <si>
    <t>Lawrence Berkeley National Laboratory</t>
  </si>
  <si>
    <t>Nuclear ($/MW)</t>
  </si>
  <si>
    <t>Hydro ($/MW)</t>
  </si>
  <si>
    <t>Biomass ($/MW)</t>
  </si>
  <si>
    <t>Solar Thermal</t>
  </si>
  <si>
    <t>Solar PV ($/MW)</t>
  </si>
  <si>
    <t>Solar Thermal ($/MW)</t>
  </si>
  <si>
    <t>CCaMC BAU Construction Cost per Unit Capacity</t>
  </si>
  <si>
    <t>CCaMC Annual Fixed O&amp;M Cost per Unit Capacity</t>
  </si>
  <si>
    <t>CCaMC Variable O&amp;M Cost per Unit Elec Output</t>
  </si>
  <si>
    <t>coal</t>
  </si>
  <si>
    <t>nuclear</t>
  </si>
  <si>
    <t>hydro</t>
  </si>
  <si>
    <t>solar PV</t>
  </si>
  <si>
    <t>solar thermal</t>
  </si>
  <si>
    <t>biomass</t>
  </si>
  <si>
    <t>Fixed O&amp;M ($/MW)</t>
  </si>
  <si>
    <t>Variable O&amp;M ($/MWh)</t>
  </si>
  <si>
    <t>Notes:</t>
  </si>
  <si>
    <t>See "cpi.xlsx" in the InputData folder for source information.</t>
  </si>
  <si>
    <t>We adjust 2013 dollars to 2012 dollars using the following conversion factor:</t>
  </si>
  <si>
    <t>Cost in Annual $</t>
  </si>
  <si>
    <t>Currency Year Adjustment</t>
  </si>
  <si>
    <t>Solar DC to AC Derate Value</t>
  </si>
  <si>
    <t>Value:</t>
  </si>
  <si>
    <t>The values given for solar PV are in watts DC, but we need AC.  We use a derate value to convert</t>
  </si>
  <si>
    <t>from watts DC to watts AC.</t>
  </si>
  <si>
    <t>Geothermal</t>
  </si>
  <si>
    <t>natural gas nonpeaker</t>
  </si>
  <si>
    <t>geothermal</t>
  </si>
  <si>
    <t>petroleum</t>
  </si>
  <si>
    <t>natural gas peaker</t>
  </si>
  <si>
    <t>Natural Gas Nonpeaker ($/MW)</t>
  </si>
  <si>
    <t>Geothermal ($/MW)</t>
  </si>
  <si>
    <t>Petroleum ($/MW)</t>
  </si>
  <si>
    <t>Natural Gas Peaker ($/MW)</t>
  </si>
  <si>
    <t>Model Subscript</t>
  </si>
  <si>
    <t>Variable O&amp;M (2013 $/MWh)</t>
  </si>
  <si>
    <t>Tot 2014 Capital Cost (2013 $/kW)</t>
  </si>
  <si>
    <t>Fixed O&amp;M (2013 $/kW/yr)</t>
  </si>
  <si>
    <t>Scrubbed Coal</t>
  </si>
  <si>
    <t>Integrated Coal Gassification Combined Cycle (IGCC)</t>
  </si>
  <si>
    <t>EIA Technology Name</t>
  </si>
  <si>
    <t>IGCC with Carbon Sequestration</t>
  </si>
  <si>
    <t>Conventional Gas/Oil Combined Cycle</t>
  </si>
  <si>
    <t>Advanced Gas/Oil Combined Cycle</t>
  </si>
  <si>
    <t>Advanced Combined Cycle with Carbon Sequestration</t>
  </si>
  <si>
    <t>Conventional Combustion Turbine</t>
  </si>
  <si>
    <t>Advanced Combustion Turbine</t>
  </si>
  <si>
    <t>Fuel Cells</t>
  </si>
  <si>
    <t>Advanced Nuclear</t>
  </si>
  <si>
    <t>Distributed Generation - Base</t>
  </si>
  <si>
    <t>Distributed Generation - Peak</t>
  </si>
  <si>
    <t>Municipal Solid Waste</t>
  </si>
  <si>
    <t>Conventional Hydropower</t>
  </si>
  <si>
    <t>Offshore Wind</t>
  </si>
  <si>
    <t>Solar Photovoltaic</t>
  </si>
  <si>
    <t>Electricity Market Module, Page 105, Table 8.2</t>
  </si>
  <si>
    <t>https://www.eia.gov/forecasts/aeo/assumptions/pdf/electricity.pdf</t>
  </si>
  <si>
    <t>Assumptions to Annual Energy Outlook 2015</t>
  </si>
  <si>
    <t>wind and solar PV capital costs.</t>
  </si>
  <si>
    <t>We do not use the values in red because they exceed real-world observed costs.  We use other sources for</t>
  </si>
  <si>
    <t>Our EIA source uses 2013 dollars.</t>
  </si>
  <si>
    <t xml:space="preserve">The GTM and LBNL sources for solar and wind prices don't specify the year of their currency, </t>
  </si>
  <si>
    <t>Except for wind and solar PV, our general approach is to take start year capital costs from the EIA and</t>
  </si>
  <si>
    <t>Wind and Solar PV are handled differently in the model, relying on endogenous, capacity-based learning</t>
  </si>
  <si>
    <t>costs, as EIA's numbers are higher than what was actually observed, so we use sources from Lawrence</t>
  </si>
  <si>
    <t>Berkeley National Lab and Greentech Media.)</t>
  </si>
  <si>
    <t>because the EPA's Aug 2015 rule requires new coal plants to achieve CO2 emissions no higher than</t>
  </si>
  <si>
    <t>1,400 lb CO2/MWh, which the EPA indicates is achievable by a "new highly efficient supercritical</t>
  </si>
  <si>
    <t>pulverized coal (SCPC) unit… capturing about 20 percent of its carbon pollution."</t>
  </si>
  <si>
    <t>See the following EPA factsheet for details (page 3):</t>
  </si>
  <si>
    <t>https://www.epa.gov/sites/production/files/2015-11/documents/fs-cps-overview.pdf</t>
  </si>
  <si>
    <t>Jens Schoene, EnerNex</t>
  </si>
  <si>
    <t>Production Levels of Utility-Scale and Residential-Scale PV Systems</t>
  </si>
  <si>
    <t>http://brattle.com/system/publications/pdfs/000/005/188/original/Comparative_Generation_Costs_of_Utility-Scale_and_Residential-Scale_PV_in_Xcel_Energy_Colorado's_Service_Area.pdf?1436797265</t>
  </si>
  <si>
    <t>This document is included as Appendix B of a report by Brattle Group.  It is on Page 10 of the EnerNex report, which is Page 70 of the PDF</t>
  </si>
  <si>
    <t>2015 Capital Costs (Except Wind and Solar), Fixed O&amp;M, Variable O&amp;M</t>
  </si>
  <si>
    <t>U.S. Solar Market Insight Report: 2015 Year in Review (Executive Summary)</t>
  </si>
  <si>
    <t>Average Utility Scale Solar Cost in Q4 of Year ($/W-dc)</t>
  </si>
  <si>
    <t>Installed Cost of Wind ($/kW-dc)</t>
  </si>
  <si>
    <t>cause them to decline at the same rate as costs declined in projections in a 2012 study from Black &amp; Veatch.</t>
  </si>
  <si>
    <t>For coal, we use values for a coal plant that features carbon capture and sequestration (CCS),</t>
  </si>
  <si>
    <t>We adjust 2015 dollars to 2012 dollars using the following conversion factor:</t>
  </si>
  <si>
    <t>so we assume they are 2015 dollars.</t>
  </si>
  <si>
    <t>and the model handles calculations for subsequent years.  (We do not use EIA for the start year solar and wind</t>
  </si>
  <si>
    <t>Model Power Plant Quality</t>
  </si>
  <si>
    <t>preexisting retiring</t>
  </si>
  <si>
    <t>newly built</t>
  </si>
  <si>
    <t>both</t>
  </si>
  <si>
    <t>preexisting nonretiring</t>
  </si>
  <si>
    <t>Supercritical</t>
  </si>
  <si>
    <t>subCritical</t>
  </si>
  <si>
    <t>Base set-up for meeting Target BACT</t>
  </si>
  <si>
    <t>UNITS</t>
  </si>
  <si>
    <t>727MW - IGCC, PRB</t>
  </si>
  <si>
    <t>limits for NOX &amp; SO2</t>
  </si>
  <si>
    <t>Capital costs</t>
  </si>
  <si>
    <t>Direct &amp; Indirect Costs $1000</t>
  </si>
  <si>
    <t>$/kW Capital Cost based on net</t>
  </si>
  <si>
    <t>$/net-kw</t>
  </si>
  <si>
    <t>Costs in year 2008 dollars</t>
  </si>
  <si>
    <t>Fixed O&amp;M Costs</t>
  </si>
  <si>
    <t>Limestone Reagent</t>
  </si>
  <si>
    <t>Lime Reagent, dryFGD, MDEA,Catalysts</t>
  </si>
  <si>
    <t>Activated Carbon</t>
  </si>
  <si>
    <t>Water</t>
  </si>
  <si>
    <t>Bottom Ash Sale/Disposal</t>
  </si>
  <si>
    <t>Fly ash sale/Disposal</t>
  </si>
  <si>
    <t>Gypsum sale/Disposal</t>
  </si>
  <si>
    <t>AC Waste Disposal</t>
  </si>
  <si>
    <t>Ammonia</t>
  </si>
  <si>
    <t>SCR-Catalyst Replacement</t>
  </si>
  <si>
    <t>Bags for Baghouse</t>
  </si>
  <si>
    <t>SO2 Allowances</t>
  </si>
  <si>
    <t>NOx Allowances</t>
  </si>
  <si>
    <t>Other</t>
  </si>
  <si>
    <t>Sulfur Sale</t>
  </si>
  <si>
    <t>N/A</t>
  </si>
  <si>
    <t>Total</t>
  </si>
  <si>
    <t>Variable O&amp;M Costs</t>
  </si>
  <si>
    <t>$/MWh</t>
  </si>
  <si>
    <t>Total Non-Fuel O&amp;M Cost</t>
  </si>
  <si>
    <r>
      <rPr>
        <b/>
        <sz val="11"/>
        <rFont val="Arial"/>
        <family val="2"/>
      </rPr>
      <t>685MW -
Supercritical PC, Bituminous</t>
    </r>
  </si>
  <si>
    <r>
      <rPr>
        <b/>
        <sz val="11"/>
        <rFont val="Arial"/>
        <family val="2"/>
      </rPr>
      <t>685MW -
Supercritical PC, Lignite</t>
    </r>
  </si>
  <si>
    <r>
      <rPr>
        <b/>
        <sz val="11"/>
        <rFont val="Arial"/>
        <family val="2"/>
      </rPr>
      <t>685MW -
Supercritical PC, PRB</t>
    </r>
  </si>
  <si>
    <r>
      <rPr>
        <b/>
        <sz val="11"/>
        <rFont val="Arial"/>
        <family val="2"/>
      </rPr>
      <t>726 MW - IGCC,
Bituminous</t>
    </r>
  </si>
  <si>
    <r>
      <rPr>
        <b/>
        <sz val="11"/>
        <rFont val="Arial"/>
        <family val="2"/>
      </rPr>
      <t>711MW - IGCC,
Lignite</t>
    </r>
  </si>
  <si>
    <r>
      <rPr>
        <b/>
        <u/>
        <sz val="11"/>
        <rFont val="Arial"/>
        <family val="2"/>
      </rPr>
      <t>Capital Costs</t>
    </r>
  </si>
  <si>
    <r>
      <rPr>
        <b/>
        <u/>
        <sz val="11"/>
        <rFont val="Arial"/>
        <family val="2"/>
      </rPr>
      <t>Fixed O&amp;M Costs</t>
    </r>
  </si>
  <si>
    <r>
      <rPr>
        <b/>
        <u/>
        <sz val="11"/>
        <rFont val="Arial"/>
        <family val="2"/>
      </rPr>
      <t>Variable O&amp;M Costs  ($/yr)</t>
    </r>
  </si>
  <si>
    <t>Capital Costs</t>
  </si>
  <si>
    <t>hard coal</t>
  </si>
  <si>
    <t>offshore wind</t>
  </si>
  <si>
    <t>onshore wind</t>
  </si>
  <si>
    <t>Hard Coal ($/MW)</t>
  </si>
  <si>
    <t>Offshore Wind ($/MW)</t>
  </si>
  <si>
    <t>Hard Coal to Lignite Scaling Factors</t>
  </si>
  <si>
    <t>Sargent and Lundy</t>
  </si>
  <si>
    <t>New Coal-Fired Power Plant Performance and Cost Estimates</t>
  </si>
  <si>
    <t>https://www.epa.gov/sites/production/files/2015-08/documents/coalperform.pdf</t>
  </si>
  <si>
    <t>Appendix E: SC and IGCC Power Plant Performance and Cost Estimate Spreadsheets, p.75</t>
  </si>
  <si>
    <t>We assume EPA's estimates are for bituminous and PRB (Powder River Basin) coal plants, which are</t>
  </si>
  <si>
    <t>by far the most common in the U.S. We scale our coal values from EIA by multiplying the values</t>
  </si>
  <si>
    <t>by a scaling factor for average bituminous/PRB plants to lignite plants using a study from Sargent and Lundy.</t>
  </si>
  <si>
    <t>multiplier</t>
  </si>
  <si>
    <t>Onshore Wind ($/MW)</t>
  </si>
  <si>
    <t>We adjust 2014 dollars to 2012 dollars using the following conversion factor:</t>
  </si>
  <si>
    <t>lignite</t>
  </si>
  <si>
    <t>Lignite ($/MW)</t>
  </si>
  <si>
    <t>TRG 1 - Low</t>
  </si>
  <si>
    <t>TRG 1 - Mid</t>
  </si>
  <si>
    <t>TRG 1 - High</t>
  </si>
  <si>
    <t>TRG 2 - Low</t>
  </si>
  <si>
    <t>TRG 2 - Mid</t>
  </si>
  <si>
    <t>TRG 2 - High</t>
  </si>
  <si>
    <t>TRG 3 - Low</t>
  </si>
  <si>
    <t>TRG 3 - Mid</t>
  </si>
  <si>
    <t>TRG 3 - High</t>
  </si>
  <si>
    <t>TRG 4 - Low</t>
  </si>
  <si>
    <t>TRG 4 - Mid</t>
  </si>
  <si>
    <t>TRG 4 - High</t>
  </si>
  <si>
    <t>TRG 5 - Low</t>
  </si>
  <si>
    <t>TRG 5 - Mid</t>
  </si>
  <si>
    <t>TRG 5 - High</t>
  </si>
  <si>
    <t>TRG 6 - Low</t>
  </si>
  <si>
    <t>TRG 6 - Mid</t>
  </si>
  <si>
    <t>TRG 6 - High</t>
  </si>
  <si>
    <t>TRG 7 - Low</t>
  </si>
  <si>
    <t>TRG 7 - Mid</t>
  </si>
  <si>
    <t>TRG 7 - High</t>
  </si>
  <si>
    <t>TRG 8 - Low</t>
  </si>
  <si>
    <t>TRG 8 - Mid</t>
  </si>
  <si>
    <t>TRG 8 - High</t>
  </si>
  <si>
    <t>TRG 9 - Low</t>
  </si>
  <si>
    <t>TRG 9 - Mid</t>
  </si>
  <si>
    <t>TRG 9 - High</t>
  </si>
  <si>
    <t>TRG 10 - Low</t>
  </si>
  <si>
    <t>TRG 10 - Mid</t>
  </si>
  <si>
    <t>TRG 10 - High</t>
  </si>
  <si>
    <t>National Renewable Energy Lab</t>
  </si>
  <si>
    <t>Annual Technology Baseline (ATB) Spreadshett - 2016 Final</t>
  </si>
  <si>
    <t>http://www.nrel.gov/docs/fy16osti/66944-DA.xlsm</t>
  </si>
  <si>
    <t>For offshore wind, we decline costs according to NREL's annual technology baseline.</t>
  </si>
  <si>
    <t>Overnight Capital Cost</t>
  </si>
  <si>
    <t>Coal-CCS-AvgCF-Low</t>
  </si>
  <si>
    <t>Coal-CCS-AvgCF-Mid</t>
  </si>
  <si>
    <t>Coal-CCS-AvgCF-High</t>
  </si>
  <si>
    <t>Coal-CCS-HighCF-Low</t>
  </si>
  <si>
    <t>Coal-CCS-HighCF-Mid</t>
  </si>
  <si>
    <t>Coal-CCS-HighCF-High</t>
  </si>
  <si>
    <t>NREL Electricity Source</t>
  </si>
  <si>
    <t>Model Electricity Source</t>
  </si>
  <si>
    <t>Gas-CC-HighCF - Low</t>
  </si>
  <si>
    <t>Gas-CC-HighCF - Mid</t>
  </si>
  <si>
    <t>Gas-CC-HighCF - High</t>
  </si>
  <si>
    <t>NPD 1 - Low</t>
  </si>
  <si>
    <t>NPD 1 - Mid</t>
  </si>
  <si>
    <t>NPD 1 - High</t>
  </si>
  <si>
    <t>NPD 2 - Low</t>
  </si>
  <si>
    <t>NPD 2 - Mid</t>
  </si>
  <si>
    <t>NPD 2 - High</t>
  </si>
  <si>
    <t>NPD 3 - Low</t>
  </si>
  <si>
    <t>NPD 3 - Mid</t>
  </si>
  <si>
    <t>NPD 3 - High</t>
  </si>
  <si>
    <t>NPD 4 - Low</t>
  </si>
  <si>
    <t>NPD 4 - Mid</t>
  </si>
  <si>
    <t>NPD 4 - High</t>
  </si>
  <si>
    <t>NSD 1 - Low</t>
  </si>
  <si>
    <t>NSD 1 - Mid</t>
  </si>
  <si>
    <t>NSD 1 - High</t>
  </si>
  <si>
    <t>NSD 2 - Low</t>
  </si>
  <si>
    <t>NSD 2 - Mid</t>
  </si>
  <si>
    <t>NSD 2 - High</t>
  </si>
  <si>
    <t>NSD 3 - Low</t>
  </si>
  <si>
    <t>NSD 3 - Mid</t>
  </si>
  <si>
    <t>NSD 3 - High</t>
  </si>
  <si>
    <t>NSD 4 - Low</t>
  </si>
  <si>
    <t>NSD 4 - Mid</t>
  </si>
  <si>
    <t>NSD 4 - High</t>
  </si>
  <si>
    <t>Nuclear - Mid</t>
  </si>
  <si>
    <t>6 hrs TES - Class 1 - Low</t>
  </si>
  <si>
    <t>6 hrs TES - Class 1 - Mid</t>
  </si>
  <si>
    <t>6 hrs TES - Class 1 - High</t>
  </si>
  <si>
    <t>6 hrs TES - Class 3 - Low</t>
  </si>
  <si>
    <t>6 hrs TES - Class 3 - Mid</t>
  </si>
  <si>
    <t>6 hrs TES - Class 3 - High</t>
  </si>
  <si>
    <t>6 hrs TES - Class 5 - Low</t>
  </si>
  <si>
    <t>6 hrs TES - Class 5 - Mid</t>
  </si>
  <si>
    <t>6 hrs TES - Class 5 - High</t>
  </si>
  <si>
    <t>10hrs TES - Class 1 - Low</t>
  </si>
  <si>
    <t>10hrs TES - Class 1 - Mid</t>
  </si>
  <si>
    <t>10hrs TES - Class 1 - High</t>
  </si>
  <si>
    <t>10hrs TES - Class 3 - Low</t>
  </si>
  <si>
    <t>10hrs TES - Class 3 - Mid</t>
  </si>
  <si>
    <t>10hrs TES - Class 3 - High</t>
  </si>
  <si>
    <t>10hrs TES - Class 5 - Low</t>
  </si>
  <si>
    <t>10hrs TES - Class 5 - Mid</t>
  </si>
  <si>
    <t>10hrs TES - Class 5 - High</t>
  </si>
  <si>
    <t>Dedicated - Low</t>
  </si>
  <si>
    <t>Dedicated - Mid</t>
  </si>
  <si>
    <t>Dedicated - High</t>
  </si>
  <si>
    <t>CofireOld - Low</t>
  </si>
  <si>
    <t>CofireOld - Mid</t>
  </si>
  <si>
    <t>CofireOld - High</t>
  </si>
  <si>
    <t>CofireNew - Low</t>
  </si>
  <si>
    <t>CofireNew - Mid</t>
  </si>
  <si>
    <t>CofireNew - High</t>
  </si>
  <si>
    <t>Hydro / Flash - Low</t>
  </si>
  <si>
    <t>Hydro / Flash - Mid</t>
  </si>
  <si>
    <t>Hydro / Flash - High</t>
  </si>
  <si>
    <t>Hydro / Binary - Low</t>
  </si>
  <si>
    <t>Hydro / Binary - Mid</t>
  </si>
  <si>
    <t>Hydro / Binary - High</t>
  </si>
  <si>
    <t>NF EGS / Flash - Low</t>
  </si>
  <si>
    <t>NF EGS / Flash - Mid</t>
  </si>
  <si>
    <t>NF EGS / Flash - High</t>
  </si>
  <si>
    <t>NF EGS / Binary - Low</t>
  </si>
  <si>
    <t>NF EGS / Binary - Mid</t>
  </si>
  <si>
    <t>NF EGS / Binary - High</t>
  </si>
  <si>
    <t>Deep EGS / Flash - Low</t>
  </si>
  <si>
    <t>Deep EGS / Flash - Mid</t>
  </si>
  <si>
    <t>Deep EGS / Flash - High</t>
  </si>
  <si>
    <t>Deep EGS / Binary - Low</t>
  </si>
  <si>
    <t>Deep EGS / Binary - Mid</t>
  </si>
  <si>
    <t>Deep EGS / Binary - High</t>
  </si>
  <si>
    <t>Gas-CT-AvgCF - Low</t>
  </si>
  <si>
    <t>Gas-CT-AvgCF - Mid</t>
  </si>
  <si>
    <t>Gas-CT-AvgCF - High</t>
  </si>
  <si>
    <t>Cost Improvement Rate and 2015 Offshore Wind Costs</t>
  </si>
  <si>
    <t>2016 (Q4)</t>
  </si>
  <si>
    <t>Solar Energy Industries Association</t>
  </si>
  <si>
    <t>https://www.seia.org/research-resources/solar-market-insight-report-2016-year-review</t>
  </si>
  <si>
    <t>"National Solar PV System Pricing" section, last paragraph (using "fixed-tilt" value)</t>
  </si>
  <si>
    <t>2016 Solar Capital Cost</t>
  </si>
  <si>
    <t>2016 Wind Technologies Market Report</t>
  </si>
  <si>
    <t>https://energy.gov/sites/prod/files/2017/10/f37/2016_Wind_Technologies_Market_Report_101317.pdf</t>
  </si>
  <si>
    <t>Page viii, bullet point 1</t>
  </si>
  <si>
    <t>2016 Onshore Wind Capital Cost</t>
  </si>
  <si>
    <t>curves to determine cost declines.  Therefore, we only specify the first simulated year costs in this spreadsheet,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</si>
</sst>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.000"/>
    <numFmt numFmtId="166" formatCode="\$#,##0;\$#,##0"/>
    <numFmt numFmtId="167" formatCode="#,##0;#,##0"/>
    <numFmt numFmtId="168" formatCode="###0;###0"/>
    <numFmt numFmtId="169" formatCode="###0.00;#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6"/>
      <name val="Calibri"/>
      <family val="2"/>
    </font>
    <font>
      <u/>
      <sz val="10"/>
      <color theme="4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u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4">
    <xf numFmtId="0" fontId="0" fillId="0" borderId="0"/>
    <xf numFmtId="0" fontId="2" fillId="0" borderId="0" applyNumberFormat="0" applyProtection="0">
      <alignment horizontal="left"/>
    </xf>
    <xf numFmtId="0" fontId="3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4" applyNumberFormat="0" applyProtection="0">
      <alignment vertical="top" wrapText="1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3" fillId="0" borderId="7" applyNumberFormat="0" applyProtection="0">
      <alignment horizontal="left" wrapText="1"/>
    </xf>
    <xf numFmtId="0" fontId="7" fillId="0" borderId="0" applyNumberFormat="0" applyFill="0" applyBorder="0" applyAlignment="0" applyProtection="0">
      <alignment vertical="top"/>
      <protection locked="0"/>
    </xf>
    <xf numFmtId="0" fontId="4" fillId="0" borderId="8" applyNumberFormat="0" applyFont="0" applyFill="0" applyProtection="0">
      <alignment wrapText="1"/>
    </xf>
    <xf numFmtId="0" fontId="3" fillId="0" borderId="9" applyNumberFormat="0" applyFill="0" applyProtection="0">
      <alignment wrapText="1"/>
    </xf>
  </cellStyleXfs>
  <cellXfs count="5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5"/>
    <xf numFmtId="1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1" fontId="0" fillId="0" borderId="0" xfId="0" applyNumberFormat="1" applyFill="1" applyBorder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right"/>
    </xf>
    <xf numFmtId="1" fontId="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/>
    <xf numFmtId="1" fontId="0" fillId="3" borderId="0" xfId="0" applyNumberFormat="1" applyFill="1"/>
    <xf numFmtId="0" fontId="1" fillId="3" borderId="5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0" borderId="0" xfId="0"/>
    <xf numFmtId="0" fontId="0" fillId="4" borderId="0" xfId="0" applyFont="1" applyFill="1"/>
    <xf numFmtId="165" fontId="0" fillId="0" borderId="0" xfId="0" applyNumberFormat="1" applyFont="1" applyFill="1" applyBorder="1" applyAlignment="1">
      <alignment horizontal="right"/>
    </xf>
    <xf numFmtId="0" fontId="0" fillId="0" borderId="10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center" wrapText="1"/>
    </xf>
    <xf numFmtId="166" fontId="9" fillId="0" borderId="10" xfId="0" applyNumberFormat="1" applyFont="1" applyFill="1" applyBorder="1" applyAlignment="1">
      <alignment horizontal="left" vertical="top" wrapText="1"/>
    </xf>
    <xf numFmtId="0" fontId="10" fillId="0" borderId="10" xfId="0" applyFont="1" applyFill="1" applyBorder="1" applyAlignment="1">
      <alignment horizontal="left" vertical="top" wrapText="1"/>
    </xf>
    <xf numFmtId="167" fontId="9" fillId="0" borderId="10" xfId="0" applyNumberFormat="1" applyFont="1" applyFill="1" applyBorder="1" applyAlignment="1">
      <alignment horizontal="left" vertical="top" wrapText="1"/>
    </xf>
    <xf numFmtId="0" fontId="10" fillId="0" borderId="11" xfId="0" applyFont="1" applyFill="1" applyBorder="1" applyAlignment="1">
      <alignment horizontal="left" vertical="top" wrapText="1"/>
    </xf>
    <xf numFmtId="167" fontId="9" fillId="0" borderId="11" xfId="0" applyNumberFormat="1" applyFont="1" applyFill="1" applyBorder="1" applyAlignment="1">
      <alignment horizontal="center" vertical="top" wrapText="1"/>
    </xf>
    <xf numFmtId="0" fontId="8" fillId="0" borderId="13" xfId="0" applyFont="1" applyFill="1" applyBorder="1" applyAlignment="1">
      <alignment horizontal="left" vertical="center" wrapText="1"/>
    </xf>
    <xf numFmtId="0" fontId="0" fillId="0" borderId="13" xfId="0" applyFont="1" applyFill="1" applyBorder="1" applyAlignment="1">
      <alignment horizontal="left" vertical="top" wrapText="1"/>
    </xf>
    <xf numFmtId="0" fontId="10" fillId="0" borderId="13" xfId="0" applyFont="1" applyFill="1" applyBorder="1" applyAlignment="1">
      <alignment horizontal="left" vertical="top" wrapText="1"/>
    </xf>
    <xf numFmtId="166" fontId="9" fillId="0" borderId="13" xfId="0" applyNumberFormat="1" applyFont="1" applyFill="1" applyBorder="1" applyAlignment="1">
      <alignment horizontal="left" vertical="top" wrapText="1"/>
    </xf>
    <xf numFmtId="167" fontId="9" fillId="0" borderId="13" xfId="0" applyNumberFormat="1" applyFont="1" applyFill="1" applyBorder="1" applyAlignment="1">
      <alignment horizontal="left" vertical="top" wrapText="1"/>
    </xf>
    <xf numFmtId="0" fontId="8" fillId="0" borderId="13" xfId="0" applyFont="1" applyFill="1" applyBorder="1" applyAlignment="1">
      <alignment horizontal="left" vertical="top" wrapText="1"/>
    </xf>
    <xf numFmtId="167" fontId="9" fillId="0" borderId="13" xfId="0" applyNumberFormat="1" applyFont="1" applyFill="1" applyBorder="1" applyAlignment="1">
      <alignment horizontal="center" vertical="top" wrapText="1"/>
    </xf>
    <xf numFmtId="168" fontId="9" fillId="0" borderId="13" xfId="0" applyNumberFormat="1" applyFont="1" applyFill="1" applyBorder="1" applyAlignment="1">
      <alignment horizontal="center" vertical="top" wrapText="1"/>
    </xf>
    <xf numFmtId="0" fontId="10" fillId="0" borderId="13" xfId="0" applyFont="1" applyFill="1" applyBorder="1" applyAlignment="1">
      <alignment horizontal="center" vertical="top" wrapText="1"/>
    </xf>
    <xf numFmtId="0" fontId="10" fillId="0" borderId="12" xfId="0" applyFont="1" applyFill="1" applyBorder="1" applyAlignment="1">
      <alignment horizontal="left" vertical="top" wrapText="1"/>
    </xf>
    <xf numFmtId="169" fontId="9" fillId="0" borderId="12" xfId="0" applyNumberFormat="1" applyFont="1" applyFill="1" applyBorder="1" applyAlignment="1">
      <alignment horizontal="center" vertical="top" wrapText="1"/>
    </xf>
    <xf numFmtId="166" fontId="9" fillId="0" borderId="11" xfId="0" applyNumberFormat="1" applyFont="1" applyFill="1" applyBorder="1" applyAlignment="1">
      <alignment horizontal="left" vertical="top" wrapText="1"/>
    </xf>
    <xf numFmtId="167" fontId="9" fillId="0" borderId="11" xfId="0" applyNumberFormat="1" applyFont="1" applyFill="1" applyBorder="1" applyAlignment="1">
      <alignment horizontal="left" vertical="top" wrapText="1"/>
    </xf>
    <xf numFmtId="0" fontId="0" fillId="0" borderId="0" xfId="0" applyFont="1"/>
    <xf numFmtId="0" fontId="10" fillId="0" borderId="0" xfId="0" applyFont="1" applyFill="1" applyBorder="1" applyAlignment="1">
      <alignment horizontal="left" vertical="top" wrapText="1"/>
    </xf>
    <xf numFmtId="2" fontId="0" fillId="0" borderId="0" xfId="0" applyNumberFormat="1" applyFont="1"/>
    <xf numFmtId="0" fontId="5" fillId="0" borderId="0" xfId="5" applyAlignment="1">
      <alignment horizontal="left" wrapText="1"/>
    </xf>
    <xf numFmtId="0" fontId="8" fillId="0" borderId="11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8" fillId="0" borderId="11" xfId="0" applyFont="1" applyFill="1" applyBorder="1" applyAlignment="1">
      <alignment horizontal="left" wrapText="1"/>
    </xf>
    <xf numFmtId="0" fontId="8" fillId="0" borderId="12" xfId="0" applyFont="1" applyFill="1" applyBorder="1" applyAlignment="1">
      <alignment horizontal="left" wrapText="1"/>
    </xf>
    <xf numFmtId="0" fontId="0" fillId="0" borderId="11" xfId="0" applyFont="1" applyFill="1" applyBorder="1" applyAlignment="1">
      <alignment horizontal="center" vertical="top" wrapText="1"/>
    </xf>
    <xf numFmtId="0" fontId="0" fillId="0" borderId="12" xfId="0" applyFont="1" applyFill="1" applyBorder="1" applyAlignment="1">
      <alignment horizontal="center" vertical="top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</cellXfs>
  <cellStyles count="14">
    <cellStyle name="Body: normal cell" xfId="4"/>
    <cellStyle name="Followed Hyperlink" xfId="8" builtinId="9" customBuiltin="1"/>
    <cellStyle name="Font: Calibri, 9pt regular" xfId="6"/>
    <cellStyle name="Footnotes: all except top row" xfId="9"/>
    <cellStyle name="Footnotes: top row" xfId="7"/>
    <cellStyle name="Header: bottom row" xfId="2"/>
    <cellStyle name="Header: top rows" xfId="10"/>
    <cellStyle name="Hyperlink" xfId="5" builtinId="8"/>
    <cellStyle name="Hyperlink 2" xfId="11"/>
    <cellStyle name="Normal" xfId="0" builtinId="0"/>
    <cellStyle name="Parent row" xfId="3"/>
    <cellStyle name="Section Break" xfId="12"/>
    <cellStyle name="Section Break: parent row" xfId="13"/>
    <cellStyle name="Table title" xfId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sites/production/files/2015-08/documents/coalperform.pdf" TargetMode="External"/><Relationship Id="rId1" Type="http://schemas.openxmlformats.org/officeDocument/2006/relationships/hyperlink" Target="http://rredc.nrel.gov/solar/calculators/pvwatts/system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abSelected="1" workbookViewId="0"/>
  </sheetViews>
  <sheetFormatPr defaultColWidth="9.140625" defaultRowHeight="15" x14ac:dyDescent="0.25"/>
  <cols>
    <col min="1" max="1" width="9.140625" style="2"/>
    <col min="2" max="2" width="78.5703125" style="2" customWidth="1"/>
    <col min="3" max="3" width="7.42578125" style="2" customWidth="1"/>
    <col min="4" max="4" width="77.5703125" style="2" customWidth="1"/>
    <col min="5" max="5" width="10.7109375" style="2" customWidth="1"/>
    <col min="6" max="6" width="56.140625" style="2" bestFit="1" customWidth="1"/>
    <col min="7" max="11" width="10.7109375" style="2" customWidth="1"/>
    <col min="12" max="16384" width="9.140625" style="2"/>
  </cols>
  <sheetData>
    <row r="1" spans="1:5" x14ac:dyDescent="0.25">
      <c r="A1" s="1" t="s">
        <v>12</v>
      </c>
    </row>
    <row r="2" spans="1:5" x14ac:dyDescent="0.25">
      <c r="A2" s="1" t="s">
        <v>13</v>
      </c>
    </row>
    <row r="3" spans="1:5" x14ac:dyDescent="0.25">
      <c r="A3" s="1" t="s">
        <v>14</v>
      </c>
    </row>
    <row r="5" spans="1:5" x14ac:dyDescent="0.25">
      <c r="A5" s="5" t="s">
        <v>4</v>
      </c>
      <c r="B5" s="6" t="s">
        <v>82</v>
      </c>
      <c r="C5" s="8"/>
      <c r="D5" s="15" t="s">
        <v>283</v>
      </c>
      <c r="E5" s="8"/>
    </row>
    <row r="6" spans="1:5" x14ac:dyDescent="0.25">
      <c r="B6" t="s">
        <v>1</v>
      </c>
      <c r="D6" s="19" t="s">
        <v>5</v>
      </c>
    </row>
    <row r="7" spans="1:5" x14ac:dyDescent="0.25">
      <c r="B7" s="2">
        <v>2015</v>
      </c>
      <c r="D7" s="2">
        <v>2017</v>
      </c>
    </row>
    <row r="8" spans="1:5" x14ac:dyDescent="0.25">
      <c r="B8" t="s">
        <v>64</v>
      </c>
      <c r="D8" s="19" t="s">
        <v>280</v>
      </c>
    </row>
    <row r="9" spans="1:5" x14ac:dyDescent="0.25">
      <c r="B9" s="3" t="s">
        <v>63</v>
      </c>
      <c r="D9" s="3" t="s">
        <v>281</v>
      </c>
    </row>
    <row r="10" spans="1:5" x14ac:dyDescent="0.25">
      <c r="B10" t="s">
        <v>62</v>
      </c>
      <c r="D10" s="19" t="s">
        <v>282</v>
      </c>
    </row>
    <row r="11" spans="1:5" x14ac:dyDescent="0.25">
      <c r="B11"/>
      <c r="D11" s="9"/>
    </row>
    <row r="12" spans="1:5" x14ac:dyDescent="0.25">
      <c r="B12" s="6" t="s">
        <v>142</v>
      </c>
      <c r="D12" s="14" t="s">
        <v>279</v>
      </c>
    </row>
    <row r="13" spans="1:5" x14ac:dyDescent="0.25">
      <c r="B13" s="23" t="s">
        <v>143</v>
      </c>
      <c r="D13" s="19" t="s">
        <v>276</v>
      </c>
    </row>
    <row r="14" spans="1:5" x14ac:dyDescent="0.25">
      <c r="B14" s="2">
        <v>2009</v>
      </c>
      <c r="D14" s="2">
        <v>2017</v>
      </c>
    </row>
    <row r="15" spans="1:5" x14ac:dyDescent="0.25">
      <c r="B15" s="2" t="s">
        <v>144</v>
      </c>
      <c r="D15" s="19" t="s">
        <v>83</v>
      </c>
    </row>
    <row r="16" spans="1:5" x14ac:dyDescent="0.25">
      <c r="B16" s="3" t="s">
        <v>145</v>
      </c>
      <c r="D16" s="3" t="s">
        <v>277</v>
      </c>
    </row>
    <row r="17" spans="1:11" x14ac:dyDescent="0.25">
      <c r="B17" s="23" t="s">
        <v>146</v>
      </c>
      <c r="D17" s="19" t="s">
        <v>278</v>
      </c>
    </row>
    <row r="18" spans="1:11" x14ac:dyDescent="0.25">
      <c r="B18" s="23"/>
    </row>
    <row r="19" spans="1:11" x14ac:dyDescent="0.25">
      <c r="A19" s="7"/>
      <c r="B19" s="6" t="s">
        <v>28</v>
      </c>
      <c r="D19" s="6" t="s">
        <v>274</v>
      </c>
    </row>
    <row r="20" spans="1:11" x14ac:dyDescent="0.25">
      <c r="A20" s="7"/>
      <c r="B20" s="2" t="s">
        <v>78</v>
      </c>
      <c r="D20" s="23" t="s">
        <v>185</v>
      </c>
    </row>
    <row r="21" spans="1:11" x14ac:dyDescent="0.25">
      <c r="A21" s="7"/>
      <c r="B21" s="2">
        <v>2015</v>
      </c>
      <c r="D21" s="2">
        <v>2016</v>
      </c>
    </row>
    <row r="22" spans="1:11" x14ac:dyDescent="0.25">
      <c r="A22" s="7"/>
      <c r="B22" s="2" t="s">
        <v>79</v>
      </c>
      <c r="D22" s="23" t="s">
        <v>186</v>
      </c>
    </row>
    <row r="23" spans="1:11" ht="45" x14ac:dyDescent="0.25">
      <c r="A23" s="7"/>
      <c r="B23" s="50" t="s">
        <v>80</v>
      </c>
      <c r="D23" s="3" t="s">
        <v>187</v>
      </c>
    </row>
    <row r="24" spans="1:11" ht="15.75" thickBot="1" x14ac:dyDescent="0.3">
      <c r="A24" s="7"/>
      <c r="B24" s="2" t="s">
        <v>81</v>
      </c>
      <c r="D24" s="23"/>
    </row>
    <row r="25" spans="1:11" ht="15.75" thickBot="1" x14ac:dyDescent="0.3">
      <c r="A25" s="7"/>
      <c r="B25" s="21" t="s">
        <v>29</v>
      </c>
      <c r="C25" s="22">
        <v>0.85899999999999999</v>
      </c>
      <c r="D25" s="23"/>
    </row>
    <row r="26" spans="1:11" x14ac:dyDescent="0.25">
      <c r="A26" s="7"/>
      <c r="D26" s="23"/>
    </row>
    <row r="27" spans="1:11" x14ac:dyDescent="0.25">
      <c r="A27" s="7"/>
    </row>
    <row r="28" spans="1:11" x14ac:dyDescent="0.25">
      <c r="A28" s="7" t="s">
        <v>23</v>
      </c>
      <c r="D28" s="7"/>
      <c r="E28" s="11"/>
      <c r="F28" s="11"/>
      <c r="G28" s="11"/>
      <c r="H28" s="11"/>
      <c r="I28" s="11"/>
      <c r="J28" s="11"/>
      <c r="K28" s="11"/>
    </row>
    <row r="29" spans="1:11" x14ac:dyDescent="0.25">
      <c r="A29" s="10" t="s">
        <v>69</v>
      </c>
      <c r="D29" s="7"/>
      <c r="E29" s="11"/>
      <c r="F29" s="11"/>
      <c r="G29" s="11"/>
      <c r="H29" s="11"/>
      <c r="I29" s="11"/>
      <c r="J29" s="11"/>
      <c r="K29" s="11"/>
    </row>
    <row r="30" spans="1:11" x14ac:dyDescent="0.25">
      <c r="A30" s="10" t="s">
        <v>86</v>
      </c>
      <c r="D30" s="7"/>
      <c r="E30" s="11"/>
      <c r="F30" s="11"/>
      <c r="G30" s="11"/>
      <c r="H30" s="11"/>
      <c r="I30" s="11"/>
      <c r="J30" s="11"/>
      <c r="K30" s="11"/>
    </row>
    <row r="31" spans="1:11" x14ac:dyDescent="0.25">
      <c r="A31" s="10" t="s">
        <v>188</v>
      </c>
      <c r="D31" s="7"/>
      <c r="E31" s="11"/>
      <c r="F31" s="11"/>
      <c r="G31" s="11"/>
      <c r="H31" s="11"/>
      <c r="I31" s="11"/>
      <c r="J31" s="11"/>
      <c r="K31" s="11"/>
    </row>
    <row r="32" spans="1:11" x14ac:dyDescent="0.25">
      <c r="A32" s="10"/>
      <c r="D32" s="7"/>
      <c r="E32" s="11"/>
      <c r="F32" s="11"/>
      <c r="G32" s="11"/>
      <c r="H32" s="11"/>
      <c r="I32" s="11"/>
      <c r="J32" s="11"/>
      <c r="K32" s="11"/>
    </row>
    <row r="33" spans="1:11" x14ac:dyDescent="0.25">
      <c r="A33" s="10" t="s">
        <v>70</v>
      </c>
      <c r="D33" s="7"/>
      <c r="E33" s="11"/>
      <c r="F33" s="11"/>
      <c r="G33" s="11"/>
      <c r="H33" s="11"/>
      <c r="I33" s="11"/>
      <c r="J33" s="11"/>
      <c r="K33" s="11"/>
    </row>
    <row r="34" spans="1:11" x14ac:dyDescent="0.25">
      <c r="A34" s="10" t="s">
        <v>284</v>
      </c>
      <c r="D34" s="7"/>
      <c r="E34" s="11"/>
      <c r="F34" s="11"/>
      <c r="G34" s="11"/>
      <c r="H34" s="11"/>
      <c r="I34" s="11"/>
      <c r="J34" s="11"/>
      <c r="K34" s="11"/>
    </row>
    <row r="35" spans="1:11" x14ac:dyDescent="0.25">
      <c r="A35" s="10" t="s">
        <v>90</v>
      </c>
      <c r="D35" s="7"/>
      <c r="E35" s="11"/>
      <c r="F35" s="11"/>
      <c r="G35" s="11"/>
      <c r="H35" s="11"/>
      <c r="I35" s="11"/>
      <c r="J35" s="11"/>
      <c r="K35" s="11"/>
    </row>
    <row r="36" spans="1:11" x14ac:dyDescent="0.25">
      <c r="A36" s="10" t="s">
        <v>71</v>
      </c>
      <c r="D36" s="7"/>
      <c r="E36" s="11"/>
      <c r="F36" s="11"/>
      <c r="G36" s="11"/>
      <c r="H36" s="11"/>
      <c r="I36" s="11"/>
      <c r="J36" s="11"/>
      <c r="K36" s="11"/>
    </row>
    <row r="37" spans="1:11" x14ac:dyDescent="0.25">
      <c r="A37" s="10" t="s">
        <v>72</v>
      </c>
      <c r="D37" s="7"/>
      <c r="E37" s="11"/>
      <c r="F37" s="11"/>
      <c r="G37" s="11"/>
      <c r="H37" s="11"/>
      <c r="I37" s="11"/>
      <c r="J37" s="11"/>
      <c r="K37" s="11"/>
    </row>
    <row r="38" spans="1:11" x14ac:dyDescent="0.25">
      <c r="A38" s="10"/>
      <c r="D38" s="7"/>
      <c r="E38" s="11"/>
      <c r="F38" s="11"/>
      <c r="G38" s="11"/>
      <c r="H38" s="11"/>
      <c r="I38" s="11"/>
      <c r="J38" s="11"/>
      <c r="K38" s="11"/>
    </row>
    <row r="39" spans="1:11" x14ac:dyDescent="0.25">
      <c r="A39" s="10" t="s">
        <v>30</v>
      </c>
      <c r="D39" s="7"/>
      <c r="E39" s="11"/>
      <c r="F39" s="11"/>
      <c r="G39" s="11"/>
      <c r="H39" s="11"/>
      <c r="I39" s="11"/>
      <c r="J39" s="11"/>
      <c r="K39" s="11"/>
    </row>
    <row r="40" spans="1:11" x14ac:dyDescent="0.25">
      <c r="A40" s="10" t="s">
        <v>31</v>
      </c>
      <c r="D40" s="7"/>
      <c r="E40" s="11"/>
      <c r="F40" s="11"/>
      <c r="G40" s="11"/>
      <c r="H40" s="11"/>
      <c r="I40" s="11"/>
      <c r="J40" s="11"/>
      <c r="K40" s="11"/>
    </row>
    <row r="41" spans="1:11" x14ac:dyDescent="0.25">
      <c r="A41" s="10"/>
      <c r="D41" s="7"/>
      <c r="E41" s="11"/>
      <c r="F41" s="11"/>
      <c r="G41" s="11"/>
      <c r="H41" s="11"/>
      <c r="I41" s="11"/>
      <c r="J41" s="11"/>
      <c r="K41" s="11"/>
    </row>
    <row r="42" spans="1:11" x14ac:dyDescent="0.25">
      <c r="A42" s="10" t="s">
        <v>87</v>
      </c>
      <c r="D42" s="7"/>
      <c r="E42" s="11"/>
      <c r="F42" s="11"/>
      <c r="G42" s="11"/>
      <c r="H42" s="11"/>
      <c r="I42" s="11"/>
      <c r="J42" s="11"/>
      <c r="K42" s="11"/>
    </row>
    <row r="43" spans="1:11" x14ac:dyDescent="0.25">
      <c r="A43" s="10" t="s">
        <v>73</v>
      </c>
      <c r="D43" s="7"/>
      <c r="E43" s="11"/>
      <c r="F43" s="11"/>
      <c r="G43" s="11"/>
      <c r="H43" s="11"/>
      <c r="I43" s="11"/>
      <c r="J43" s="11"/>
      <c r="K43" s="11"/>
    </row>
    <row r="44" spans="1:11" x14ac:dyDescent="0.25">
      <c r="A44" s="10" t="s">
        <v>74</v>
      </c>
      <c r="D44" s="7"/>
      <c r="E44" s="11"/>
      <c r="F44" s="11"/>
      <c r="G44" s="11"/>
      <c r="H44" s="11"/>
      <c r="I44" s="11"/>
      <c r="J44" s="11"/>
      <c r="K44" s="11"/>
    </row>
    <row r="45" spans="1:11" x14ac:dyDescent="0.25">
      <c r="A45" s="10" t="s">
        <v>75</v>
      </c>
      <c r="D45" s="7"/>
      <c r="E45" s="11"/>
      <c r="F45" s="11"/>
      <c r="G45" s="11"/>
      <c r="H45" s="11"/>
      <c r="I45" s="11"/>
      <c r="J45" s="11"/>
      <c r="K45" s="11"/>
    </row>
    <row r="46" spans="1:11" x14ac:dyDescent="0.25">
      <c r="A46" s="10" t="s">
        <v>76</v>
      </c>
      <c r="D46" s="7"/>
      <c r="E46" s="11"/>
      <c r="F46" s="11"/>
      <c r="G46" s="11"/>
      <c r="H46" s="11"/>
      <c r="I46" s="11"/>
      <c r="J46" s="11"/>
      <c r="K46" s="11"/>
    </row>
    <row r="47" spans="1:11" x14ac:dyDescent="0.25">
      <c r="A47" s="10" t="s">
        <v>77</v>
      </c>
      <c r="D47" s="7"/>
      <c r="E47" s="11"/>
      <c r="F47" s="11"/>
      <c r="G47" s="11"/>
      <c r="H47" s="11"/>
      <c r="I47" s="11"/>
      <c r="J47" s="11"/>
      <c r="K47" s="11"/>
    </row>
    <row r="48" spans="1:11" x14ac:dyDescent="0.25">
      <c r="A48" s="10"/>
      <c r="D48" s="7"/>
      <c r="E48" s="11"/>
      <c r="F48" s="11"/>
      <c r="G48" s="11"/>
      <c r="H48" s="11"/>
      <c r="I48" s="11"/>
      <c r="J48" s="11"/>
      <c r="K48" s="11"/>
    </row>
    <row r="49" spans="1:11" x14ac:dyDescent="0.25">
      <c r="A49" s="10" t="s">
        <v>147</v>
      </c>
      <c r="D49" s="7"/>
      <c r="E49" s="11"/>
      <c r="F49" s="11"/>
      <c r="G49" s="11"/>
      <c r="H49" s="11"/>
      <c r="I49" s="11"/>
      <c r="J49" s="11"/>
      <c r="K49" s="11"/>
    </row>
    <row r="50" spans="1:11" x14ac:dyDescent="0.25">
      <c r="A50" s="10" t="s">
        <v>148</v>
      </c>
      <c r="D50" s="7"/>
      <c r="E50" s="11"/>
      <c r="F50" s="11"/>
      <c r="G50" s="11"/>
      <c r="H50" s="11"/>
      <c r="I50" s="11"/>
      <c r="J50" s="11"/>
      <c r="K50" s="11"/>
    </row>
    <row r="51" spans="1:11" x14ac:dyDescent="0.25">
      <c r="A51" s="10" t="s">
        <v>149</v>
      </c>
      <c r="D51" s="7"/>
      <c r="E51" s="11"/>
      <c r="F51" s="11"/>
      <c r="G51" s="11"/>
      <c r="H51" s="11"/>
      <c r="I51" s="11"/>
      <c r="J51" s="11"/>
      <c r="K51" s="11"/>
    </row>
    <row r="52" spans="1:11" x14ac:dyDescent="0.25">
      <c r="A52" s="10"/>
      <c r="D52" s="7"/>
      <c r="E52" s="11"/>
      <c r="F52" s="11"/>
      <c r="G52" s="11"/>
      <c r="H52" s="11"/>
      <c r="I52" s="11"/>
      <c r="J52" s="11"/>
      <c r="K52" s="11"/>
    </row>
    <row r="53" spans="1:11" x14ac:dyDescent="0.25">
      <c r="A53" s="7" t="s">
        <v>27</v>
      </c>
      <c r="D53" s="7"/>
      <c r="E53" s="11"/>
      <c r="F53" s="11"/>
      <c r="G53" s="11"/>
      <c r="H53" s="11"/>
      <c r="I53" s="11"/>
      <c r="J53" s="11"/>
      <c r="K53" s="11"/>
    </row>
    <row r="54" spans="1:11" x14ac:dyDescent="0.25">
      <c r="A54" s="10" t="s">
        <v>67</v>
      </c>
      <c r="B54" s="9"/>
      <c r="D54" s="7"/>
      <c r="E54" s="11"/>
      <c r="F54" s="11"/>
      <c r="G54" s="11"/>
      <c r="H54" s="11"/>
      <c r="I54" s="11"/>
      <c r="J54" s="11"/>
      <c r="K54" s="11"/>
    </row>
    <row r="55" spans="1:11" x14ac:dyDescent="0.25">
      <c r="A55" s="10" t="s">
        <v>68</v>
      </c>
      <c r="B55" s="9"/>
      <c r="D55" s="7"/>
      <c r="E55" s="11"/>
      <c r="F55" s="11"/>
      <c r="G55" s="11"/>
      <c r="H55" s="11"/>
      <c r="I55" s="11"/>
      <c r="J55" s="11"/>
      <c r="K55" s="11"/>
    </row>
    <row r="56" spans="1:11" x14ac:dyDescent="0.25">
      <c r="A56" s="10" t="s">
        <v>89</v>
      </c>
      <c r="B56" s="9"/>
      <c r="D56" s="7"/>
      <c r="E56" s="11"/>
      <c r="F56" s="11"/>
      <c r="G56" s="11"/>
      <c r="H56" s="11"/>
      <c r="I56" s="11"/>
      <c r="J56" s="11"/>
      <c r="K56" s="11"/>
    </row>
    <row r="57" spans="1:11" x14ac:dyDescent="0.25">
      <c r="A57" s="19" t="s">
        <v>25</v>
      </c>
      <c r="B57" s="9"/>
      <c r="D57" s="7"/>
      <c r="E57" s="11"/>
      <c r="F57" s="11"/>
      <c r="G57" s="11"/>
      <c r="H57" s="11"/>
      <c r="I57" s="11"/>
      <c r="J57" s="11"/>
      <c r="K57" s="11"/>
    </row>
    <row r="58" spans="1:11" x14ac:dyDescent="0.25">
      <c r="A58" s="19">
        <v>0.98699999999999999</v>
      </c>
      <c r="B58" s="9"/>
      <c r="D58" s="7"/>
      <c r="E58" s="11"/>
      <c r="F58" s="11"/>
      <c r="G58" s="11"/>
      <c r="H58" s="11"/>
      <c r="I58" s="11"/>
      <c r="J58" s="11"/>
      <c r="K58" s="11"/>
    </row>
    <row r="59" spans="1:11" x14ac:dyDescent="0.25">
      <c r="A59" s="23" t="s">
        <v>152</v>
      </c>
      <c r="B59" s="9"/>
      <c r="D59" s="7"/>
      <c r="E59" s="11"/>
      <c r="F59" s="11"/>
      <c r="G59" s="11"/>
      <c r="H59" s="11"/>
      <c r="I59" s="11"/>
      <c r="J59" s="11"/>
      <c r="K59" s="11"/>
    </row>
    <row r="60" spans="1:11" x14ac:dyDescent="0.25">
      <c r="A60" s="18">
        <f>229.594/236.736</f>
        <v>0.96983137334414704</v>
      </c>
      <c r="B60" s="9"/>
      <c r="D60" s="7"/>
      <c r="E60" s="11"/>
      <c r="F60" s="11"/>
      <c r="G60" s="11"/>
      <c r="H60" s="11"/>
      <c r="I60" s="11"/>
      <c r="J60" s="11"/>
      <c r="K60" s="11"/>
    </row>
    <row r="61" spans="1:11" x14ac:dyDescent="0.25">
      <c r="A61" s="2" t="s">
        <v>88</v>
      </c>
    </row>
    <row r="62" spans="1:11" x14ac:dyDescent="0.25">
      <c r="A62" s="25">
        <v>0.97</v>
      </c>
      <c r="B62" s="9"/>
      <c r="D62" s="7"/>
      <c r="E62" s="11"/>
      <c r="F62" s="11"/>
      <c r="G62" s="11"/>
      <c r="H62" s="11"/>
      <c r="I62" s="11"/>
      <c r="J62" s="11"/>
      <c r="K62" s="11"/>
    </row>
    <row r="63" spans="1:11" x14ac:dyDescent="0.25">
      <c r="A63" s="10"/>
      <c r="B63" s="9"/>
      <c r="D63" s="7"/>
      <c r="E63" s="11"/>
      <c r="F63" s="11"/>
      <c r="G63" s="11"/>
      <c r="H63" s="11"/>
      <c r="I63" s="11"/>
      <c r="J63" s="11"/>
      <c r="K63" s="11"/>
    </row>
    <row r="64" spans="1:11" x14ac:dyDescent="0.25">
      <c r="A64" s="19" t="s">
        <v>24</v>
      </c>
      <c r="B64" s="9"/>
      <c r="D64" s="7"/>
      <c r="E64" s="11"/>
      <c r="F64" s="11"/>
      <c r="G64" s="11"/>
      <c r="H64" s="11"/>
      <c r="I64" s="11"/>
      <c r="J64" s="11"/>
      <c r="K64" s="11"/>
    </row>
    <row r="65" spans="1:11" x14ac:dyDescent="0.25">
      <c r="A65" s="10"/>
      <c r="B65" s="9"/>
      <c r="D65" s="7"/>
      <c r="E65" s="11"/>
      <c r="F65" s="11"/>
      <c r="G65" s="11"/>
      <c r="H65" s="11"/>
      <c r="I65" s="11"/>
      <c r="J65" s="11"/>
      <c r="K65" s="11"/>
    </row>
    <row r="66" spans="1:11" x14ac:dyDescent="0.25">
      <c r="A66" s="10"/>
      <c r="B66" s="9"/>
      <c r="D66" s="7"/>
      <c r="E66" s="11"/>
      <c r="F66" s="11"/>
      <c r="G66" s="11"/>
      <c r="H66" s="11"/>
      <c r="I66" s="11"/>
      <c r="J66" s="11"/>
      <c r="K66" s="11"/>
    </row>
    <row r="67" spans="1:11" x14ac:dyDescent="0.25">
      <c r="A67" s="10"/>
      <c r="B67" s="9"/>
      <c r="D67" s="7"/>
      <c r="E67" s="11"/>
      <c r="F67" s="11"/>
      <c r="G67" s="11"/>
      <c r="H67" s="11"/>
      <c r="I67" s="11"/>
      <c r="J67" s="11"/>
      <c r="K67" s="11"/>
    </row>
    <row r="68" spans="1:11" x14ac:dyDescent="0.25">
      <c r="A68" s="10"/>
      <c r="B68" s="9"/>
      <c r="D68" s="7"/>
      <c r="E68" s="11"/>
      <c r="F68" s="11"/>
      <c r="G68" s="11"/>
      <c r="H68" s="11"/>
      <c r="I68" s="11"/>
      <c r="J68" s="11"/>
      <c r="K68" s="11"/>
    </row>
    <row r="69" spans="1:11" x14ac:dyDescent="0.25">
      <c r="A69" s="10"/>
      <c r="B69" s="9"/>
      <c r="D69" s="7"/>
      <c r="E69" s="11"/>
      <c r="F69" s="11"/>
      <c r="G69" s="11"/>
      <c r="H69" s="11"/>
      <c r="I69" s="11"/>
      <c r="J69" s="11"/>
      <c r="K69" s="11"/>
    </row>
    <row r="70" spans="1:11" x14ac:dyDescent="0.25">
      <c r="A70" s="10"/>
      <c r="B70" s="9"/>
      <c r="D70" s="7"/>
      <c r="E70" s="11"/>
      <c r="F70" s="11"/>
      <c r="G70" s="11"/>
      <c r="H70" s="11"/>
      <c r="I70" s="11"/>
      <c r="J70" s="11"/>
      <c r="K70" s="11"/>
    </row>
    <row r="71" spans="1:11" x14ac:dyDescent="0.25">
      <c r="A71" s="10"/>
      <c r="B71" s="9"/>
      <c r="D71" s="7"/>
      <c r="E71" s="11"/>
      <c r="F71" s="11"/>
      <c r="G71" s="11"/>
      <c r="H71" s="11"/>
      <c r="I71" s="11"/>
      <c r="J71" s="11"/>
      <c r="K71" s="11"/>
    </row>
    <row r="72" spans="1:11" x14ac:dyDescent="0.25">
      <c r="A72" s="10"/>
      <c r="B72" s="9"/>
      <c r="D72" s="7"/>
      <c r="E72" s="11"/>
      <c r="F72" s="11"/>
      <c r="G72" s="11"/>
      <c r="H72" s="11"/>
      <c r="I72" s="11"/>
      <c r="J72" s="11"/>
      <c r="K72" s="11"/>
    </row>
    <row r="73" spans="1:11" x14ac:dyDescent="0.25">
      <c r="A73" s="10"/>
      <c r="B73" s="9"/>
      <c r="D73" s="7"/>
      <c r="E73" s="11"/>
      <c r="F73" s="11"/>
      <c r="G73" s="11"/>
      <c r="H73" s="11"/>
      <c r="I73" s="11"/>
      <c r="J73" s="11"/>
      <c r="K73" s="11"/>
    </row>
    <row r="74" spans="1:11" x14ac:dyDescent="0.25">
      <c r="A74" s="10"/>
      <c r="B74" s="9"/>
      <c r="D74" s="7"/>
      <c r="E74" s="11"/>
      <c r="F74" s="11"/>
      <c r="G74" s="11"/>
      <c r="H74" s="11"/>
      <c r="I74" s="11"/>
      <c r="J74" s="11"/>
      <c r="K74" s="11"/>
    </row>
    <row r="75" spans="1:11" x14ac:dyDescent="0.25">
      <c r="A75" s="10"/>
      <c r="B75" s="9"/>
      <c r="D75" s="7"/>
      <c r="E75" s="11"/>
      <c r="F75" s="11"/>
      <c r="G75" s="11"/>
      <c r="H75" s="11"/>
      <c r="I75" s="11"/>
      <c r="J75" s="11"/>
      <c r="K75" s="11"/>
    </row>
    <row r="76" spans="1:11" x14ac:dyDescent="0.25">
      <c r="A76" s="10"/>
      <c r="B76" s="9"/>
      <c r="D76" s="7"/>
      <c r="E76" s="11"/>
      <c r="F76" s="11"/>
      <c r="G76" s="11"/>
      <c r="H76" s="11"/>
      <c r="I76" s="11"/>
      <c r="J76" s="11"/>
      <c r="K76" s="11"/>
    </row>
    <row r="77" spans="1:11" x14ac:dyDescent="0.25">
      <c r="A77" s="10"/>
      <c r="B77" s="9"/>
      <c r="D77" s="7"/>
      <c r="E77" s="11"/>
      <c r="F77" s="11"/>
      <c r="G77" s="11"/>
      <c r="H77" s="11"/>
      <c r="I77" s="11"/>
      <c r="J77" s="11"/>
      <c r="K77" s="11"/>
    </row>
    <row r="78" spans="1:11" x14ac:dyDescent="0.25">
      <c r="A78" s="10"/>
      <c r="B78" s="9"/>
      <c r="D78" s="7"/>
      <c r="E78" s="11"/>
      <c r="F78" s="11"/>
      <c r="G78" s="11"/>
      <c r="H78" s="11"/>
      <c r="I78" s="11"/>
      <c r="J78" s="11"/>
      <c r="K78" s="11"/>
    </row>
    <row r="79" spans="1:11" x14ac:dyDescent="0.25">
      <c r="A79" s="10"/>
      <c r="B79" s="9"/>
      <c r="D79" s="7"/>
      <c r="E79" s="11"/>
      <c r="F79" s="11"/>
      <c r="G79" s="11"/>
      <c r="H79" s="11"/>
      <c r="I79" s="11"/>
      <c r="J79" s="11"/>
      <c r="K79" s="11"/>
    </row>
    <row r="80" spans="1:11" x14ac:dyDescent="0.25">
      <c r="A80" s="10"/>
      <c r="B80" s="9"/>
      <c r="D80" s="7"/>
      <c r="E80" s="11"/>
      <c r="F80" s="11"/>
      <c r="G80" s="11"/>
      <c r="H80" s="11"/>
      <c r="I80" s="11"/>
      <c r="J80" s="11"/>
      <c r="K80" s="11"/>
    </row>
    <row r="81" spans="1:11" x14ac:dyDescent="0.25">
      <c r="A81" s="10"/>
      <c r="B81" s="9"/>
      <c r="D81" s="7"/>
      <c r="E81" s="11"/>
      <c r="F81" s="11"/>
      <c r="G81" s="11"/>
      <c r="H81" s="11"/>
      <c r="I81" s="11"/>
      <c r="J81" s="11"/>
      <c r="K81" s="11"/>
    </row>
    <row r="82" spans="1:11" x14ac:dyDescent="0.25">
      <c r="A82" s="10"/>
      <c r="B82" s="9"/>
      <c r="D82" s="7"/>
      <c r="E82" s="11"/>
      <c r="F82" s="11"/>
      <c r="G82" s="11"/>
      <c r="H82" s="11"/>
      <c r="I82" s="11"/>
      <c r="J82" s="11"/>
      <c r="K82" s="11"/>
    </row>
    <row r="83" spans="1:11" x14ac:dyDescent="0.25">
      <c r="A83" s="7"/>
      <c r="B83" s="9"/>
      <c r="D83" s="7"/>
      <c r="E83" s="11"/>
      <c r="F83" s="11"/>
      <c r="G83" s="11"/>
      <c r="H83" s="11"/>
      <c r="I83" s="11"/>
      <c r="J83" s="11"/>
      <c r="K83" s="11"/>
    </row>
  </sheetData>
  <hyperlinks>
    <hyperlink ref="B23" r:id="rId1" display="http://rredc.nrel.gov/solar/calculators/pvwatts/system.html"/>
    <hyperlink ref="B16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/>
  </sheetViews>
  <sheetFormatPr defaultRowHeight="15" x14ac:dyDescent="0.25"/>
  <cols>
    <col min="1" max="1" width="26.7109375" customWidth="1"/>
    <col min="2" max="2" width="26.7109375" style="23" customWidth="1"/>
    <col min="3" max="3" width="52.5703125" customWidth="1"/>
    <col min="4" max="4" width="34.42578125" customWidth="1"/>
    <col min="5" max="5" width="31" customWidth="1"/>
    <col min="6" max="6" width="29.140625" customWidth="1"/>
  </cols>
  <sheetData>
    <row r="1" spans="1:6" x14ac:dyDescent="0.25">
      <c r="A1" s="1" t="s">
        <v>41</v>
      </c>
      <c r="B1" s="1" t="s">
        <v>91</v>
      </c>
      <c r="C1" s="1" t="s">
        <v>47</v>
      </c>
      <c r="D1" s="1" t="s">
        <v>43</v>
      </c>
      <c r="E1" s="1" t="s">
        <v>42</v>
      </c>
      <c r="F1" s="1" t="s">
        <v>44</v>
      </c>
    </row>
    <row r="2" spans="1:6" x14ac:dyDescent="0.25">
      <c r="A2" s="23" t="s">
        <v>137</v>
      </c>
      <c r="B2" s="23" t="s">
        <v>92</v>
      </c>
      <c r="C2" t="s">
        <v>45</v>
      </c>
      <c r="D2">
        <v>2917</v>
      </c>
      <c r="E2" s="16">
        <v>4.47</v>
      </c>
      <c r="F2" s="16">
        <v>31.16</v>
      </c>
    </row>
    <row r="3" spans="1:6" x14ac:dyDescent="0.25">
      <c r="C3" t="s">
        <v>46</v>
      </c>
      <c r="D3">
        <v>3727</v>
      </c>
      <c r="E3" s="16">
        <v>7.22</v>
      </c>
      <c r="F3" s="16">
        <v>51.37</v>
      </c>
    </row>
    <row r="4" spans="1:6" x14ac:dyDescent="0.25">
      <c r="A4" t="s">
        <v>137</v>
      </c>
      <c r="B4" s="23" t="s">
        <v>93</v>
      </c>
      <c r="C4" t="s">
        <v>48</v>
      </c>
      <c r="D4">
        <v>6492</v>
      </c>
      <c r="E4" s="16">
        <v>8.44</v>
      </c>
      <c r="F4" s="16">
        <v>72.8</v>
      </c>
    </row>
    <row r="5" spans="1:6" x14ac:dyDescent="0.25">
      <c r="A5" s="23" t="s">
        <v>33</v>
      </c>
      <c r="B5" s="23" t="s">
        <v>92</v>
      </c>
      <c r="C5" t="s">
        <v>49</v>
      </c>
      <c r="D5">
        <v>912</v>
      </c>
      <c r="E5" s="16">
        <v>3.6</v>
      </c>
      <c r="F5" s="16">
        <v>13.16</v>
      </c>
    </row>
    <row r="6" spans="1:6" x14ac:dyDescent="0.25">
      <c r="A6" t="s">
        <v>33</v>
      </c>
      <c r="B6" s="23" t="s">
        <v>93</v>
      </c>
      <c r="C6" t="s">
        <v>50</v>
      </c>
      <c r="D6">
        <v>1017</v>
      </c>
      <c r="E6" s="16">
        <v>3.27</v>
      </c>
      <c r="F6" s="16">
        <v>15.36</v>
      </c>
    </row>
    <row r="7" spans="1:6" x14ac:dyDescent="0.25">
      <c r="C7" t="s">
        <v>51</v>
      </c>
      <c r="D7">
        <v>2072</v>
      </c>
      <c r="E7" s="16">
        <v>6.78</v>
      </c>
      <c r="F7" s="16">
        <v>31.77</v>
      </c>
    </row>
    <row r="8" spans="1:6" x14ac:dyDescent="0.25">
      <c r="A8" s="23" t="s">
        <v>36</v>
      </c>
      <c r="B8" s="23" t="s">
        <v>92</v>
      </c>
      <c r="C8" t="s">
        <v>52</v>
      </c>
      <c r="D8">
        <v>968</v>
      </c>
      <c r="E8" s="16">
        <v>15.44</v>
      </c>
      <c r="F8" s="16">
        <v>7.34</v>
      </c>
    </row>
    <row r="9" spans="1:6" x14ac:dyDescent="0.25">
      <c r="A9" s="23" t="s">
        <v>36</v>
      </c>
      <c r="B9" s="23" t="s">
        <v>93</v>
      </c>
      <c r="C9" t="s">
        <v>53</v>
      </c>
      <c r="D9">
        <v>671</v>
      </c>
      <c r="E9" s="16">
        <v>10.37</v>
      </c>
      <c r="F9" s="16">
        <v>7.04</v>
      </c>
    </row>
    <row r="10" spans="1:6" x14ac:dyDescent="0.25">
      <c r="C10" t="s">
        <v>54</v>
      </c>
      <c r="D10">
        <v>6978</v>
      </c>
      <c r="E10" s="16">
        <v>42.97</v>
      </c>
      <c r="F10" s="16">
        <v>0</v>
      </c>
    </row>
    <row r="11" spans="1:6" x14ac:dyDescent="0.25">
      <c r="A11" t="s">
        <v>16</v>
      </c>
      <c r="B11" s="23" t="s">
        <v>94</v>
      </c>
      <c r="C11" t="s">
        <v>55</v>
      </c>
      <c r="D11">
        <v>5366</v>
      </c>
      <c r="E11" s="16">
        <v>2.14</v>
      </c>
      <c r="F11" s="16">
        <v>93.23</v>
      </c>
    </row>
    <row r="12" spans="1:6" x14ac:dyDescent="0.25">
      <c r="C12" t="s">
        <v>56</v>
      </c>
      <c r="D12">
        <v>1477</v>
      </c>
      <c r="E12" s="16">
        <v>7.75</v>
      </c>
      <c r="F12" s="16">
        <v>17.440000000000001</v>
      </c>
    </row>
    <row r="13" spans="1:6" x14ac:dyDescent="0.25">
      <c r="C13" t="s">
        <v>57</v>
      </c>
      <c r="D13">
        <v>1744</v>
      </c>
      <c r="E13" s="16">
        <v>7.75</v>
      </c>
      <c r="F13" s="16">
        <v>17.440000000000001</v>
      </c>
    </row>
    <row r="14" spans="1:6" x14ac:dyDescent="0.25">
      <c r="A14" t="s">
        <v>20</v>
      </c>
      <c r="B14" s="23" t="s">
        <v>94</v>
      </c>
      <c r="C14" t="s">
        <v>2</v>
      </c>
      <c r="D14">
        <v>3659</v>
      </c>
      <c r="E14" s="16">
        <v>5.26</v>
      </c>
      <c r="F14" s="16">
        <v>105.58</v>
      </c>
    </row>
    <row r="15" spans="1:6" x14ac:dyDescent="0.25">
      <c r="A15" t="s">
        <v>34</v>
      </c>
      <c r="B15" s="23" t="s">
        <v>94</v>
      </c>
      <c r="C15" t="s">
        <v>32</v>
      </c>
      <c r="D15">
        <v>2448</v>
      </c>
      <c r="E15" s="16">
        <v>0</v>
      </c>
      <c r="F15" s="16">
        <v>112.85</v>
      </c>
    </row>
    <row r="16" spans="1:6" x14ac:dyDescent="0.25">
      <c r="C16" t="s">
        <v>58</v>
      </c>
      <c r="D16">
        <v>8271</v>
      </c>
      <c r="E16" s="16">
        <v>8.74</v>
      </c>
      <c r="F16" s="16">
        <v>392.6</v>
      </c>
    </row>
    <row r="17" spans="1:6" x14ac:dyDescent="0.25">
      <c r="A17" t="s">
        <v>17</v>
      </c>
      <c r="B17" s="23" t="s">
        <v>94</v>
      </c>
      <c r="C17" t="s">
        <v>59</v>
      </c>
      <c r="D17">
        <v>2651</v>
      </c>
      <c r="E17" s="16">
        <v>5.76</v>
      </c>
      <c r="F17" s="16">
        <v>15.15</v>
      </c>
    </row>
    <row r="18" spans="1:6" x14ac:dyDescent="0.25">
      <c r="A18" t="s">
        <v>139</v>
      </c>
      <c r="B18" s="23" t="s">
        <v>94</v>
      </c>
      <c r="C18" t="s">
        <v>0</v>
      </c>
      <c r="D18" s="24">
        <v>1980</v>
      </c>
      <c r="E18" s="16">
        <v>0</v>
      </c>
      <c r="F18" s="16">
        <v>39.53</v>
      </c>
    </row>
    <row r="19" spans="1:6" x14ac:dyDescent="0.25">
      <c r="A19" t="s">
        <v>138</v>
      </c>
      <c r="B19" s="23" t="s">
        <v>94</v>
      </c>
      <c r="C19" t="s">
        <v>60</v>
      </c>
      <c r="D19" s="24">
        <v>6154</v>
      </c>
      <c r="E19" s="16">
        <v>0</v>
      </c>
      <c r="F19" s="16">
        <v>73.959999999999994</v>
      </c>
    </row>
    <row r="20" spans="1:6" x14ac:dyDescent="0.25">
      <c r="A20" t="s">
        <v>19</v>
      </c>
      <c r="B20" s="23" t="s">
        <v>94</v>
      </c>
      <c r="C20" t="s">
        <v>9</v>
      </c>
      <c r="D20">
        <v>4052</v>
      </c>
      <c r="E20" s="16">
        <v>0</v>
      </c>
      <c r="F20" s="16">
        <v>67.23</v>
      </c>
    </row>
    <row r="21" spans="1:6" x14ac:dyDescent="0.25">
      <c r="A21" t="s">
        <v>18</v>
      </c>
      <c r="B21" s="23" t="s">
        <v>94</v>
      </c>
      <c r="C21" t="s">
        <v>61</v>
      </c>
      <c r="D21" s="24">
        <v>3279</v>
      </c>
      <c r="E21" s="16">
        <v>0</v>
      </c>
      <c r="F21" s="16">
        <v>24.68</v>
      </c>
    </row>
    <row r="23" spans="1:6" x14ac:dyDescent="0.25">
      <c r="A23" t="s">
        <v>66</v>
      </c>
    </row>
    <row r="24" spans="1:6" x14ac:dyDescent="0.25">
      <c r="A24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7" sqref="B7"/>
    </sheetView>
  </sheetViews>
  <sheetFormatPr defaultRowHeight="15" x14ac:dyDescent="0.25"/>
  <cols>
    <col min="1" max="1" width="12.5703125" customWidth="1"/>
    <col min="2" max="2" width="18.42578125" customWidth="1"/>
  </cols>
  <sheetData>
    <row r="1" spans="1:2" s="19" customFormat="1" x14ac:dyDescent="0.25">
      <c r="A1" s="1" t="s">
        <v>85</v>
      </c>
    </row>
    <row r="2" spans="1:2" s="19" customFormat="1" x14ac:dyDescent="0.25">
      <c r="A2" s="13" t="s">
        <v>3</v>
      </c>
      <c r="B2" s="13" t="s">
        <v>26</v>
      </c>
    </row>
    <row r="3" spans="1:2" s="19" customFormat="1" x14ac:dyDescent="0.25">
      <c r="A3" s="17">
        <v>2016</v>
      </c>
      <c r="B3" s="19">
        <v>1590</v>
      </c>
    </row>
    <row r="4" spans="1:2" s="19" customFormat="1" x14ac:dyDescent="0.25"/>
    <row r="5" spans="1:2" x14ac:dyDescent="0.25">
      <c r="A5" s="1" t="s">
        <v>84</v>
      </c>
    </row>
    <row r="6" spans="1:2" s="19" customFormat="1" x14ac:dyDescent="0.25">
      <c r="A6" s="13" t="s">
        <v>3</v>
      </c>
      <c r="B6" s="13" t="s">
        <v>26</v>
      </c>
    </row>
    <row r="7" spans="1:2" x14ac:dyDescent="0.25">
      <c r="A7" s="17" t="s">
        <v>275</v>
      </c>
      <c r="B7" s="16">
        <v>1.06</v>
      </c>
    </row>
    <row r="10" spans="1:2" x14ac:dyDescent="0.25">
      <c r="B10" s="18"/>
    </row>
    <row r="11" spans="1:2" x14ac:dyDescent="0.25">
      <c r="B1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/>
  </sheetViews>
  <sheetFormatPr defaultRowHeight="15" x14ac:dyDescent="0.25"/>
  <cols>
    <col min="1" max="2" width="20.7109375" style="47" customWidth="1"/>
    <col min="3" max="3" width="21" style="47" customWidth="1"/>
    <col min="4" max="8" width="20.7109375" style="47" customWidth="1"/>
  </cols>
  <sheetData>
    <row r="1" spans="1:8" x14ac:dyDescent="0.25">
      <c r="A1" s="26"/>
      <c r="B1" s="26"/>
      <c r="C1" s="27" t="s">
        <v>96</v>
      </c>
      <c r="D1" s="27" t="s">
        <v>96</v>
      </c>
      <c r="E1" s="27" t="s">
        <v>96</v>
      </c>
      <c r="F1" s="27" t="s">
        <v>97</v>
      </c>
      <c r="G1" s="27" t="s">
        <v>97</v>
      </c>
      <c r="H1" s="27" t="s">
        <v>97</v>
      </c>
    </row>
    <row r="2" spans="1:8" ht="45" x14ac:dyDescent="0.25">
      <c r="A2" s="28" t="s">
        <v>98</v>
      </c>
      <c r="B2" s="53" t="s">
        <v>99</v>
      </c>
      <c r="C2" s="55" t="s">
        <v>128</v>
      </c>
      <c r="D2" s="55" t="s">
        <v>129</v>
      </c>
      <c r="E2" s="55" t="s">
        <v>130</v>
      </c>
      <c r="F2" s="57" t="s">
        <v>131</v>
      </c>
      <c r="G2" s="57" t="s">
        <v>132</v>
      </c>
      <c r="H2" s="51" t="s">
        <v>100</v>
      </c>
    </row>
    <row r="3" spans="1:8" ht="30" x14ac:dyDescent="0.25">
      <c r="A3" s="27" t="s">
        <v>101</v>
      </c>
      <c r="B3" s="54"/>
      <c r="C3" s="56"/>
      <c r="D3" s="56"/>
      <c r="E3" s="56"/>
      <c r="F3" s="58"/>
      <c r="G3" s="58"/>
      <c r="H3" s="52"/>
    </row>
    <row r="4" spans="1:8" x14ac:dyDescent="0.25">
      <c r="A4" s="27" t="s">
        <v>102</v>
      </c>
      <c r="B4" s="29">
        <v>1000</v>
      </c>
      <c r="C4" s="26"/>
      <c r="D4" s="26"/>
      <c r="E4" s="26"/>
      <c r="F4" s="26"/>
      <c r="G4" s="26"/>
      <c r="H4" s="26"/>
    </row>
    <row r="5" spans="1:8" ht="28.5" x14ac:dyDescent="0.25">
      <c r="A5" s="30" t="s">
        <v>103</v>
      </c>
      <c r="B5" s="29">
        <v>1000</v>
      </c>
      <c r="C5" s="31">
        <v>2217840</v>
      </c>
      <c r="D5" s="31">
        <v>2461143</v>
      </c>
      <c r="E5" s="31">
        <v>2090180</v>
      </c>
      <c r="F5" s="31">
        <v>2800491</v>
      </c>
      <c r="G5" s="31">
        <v>3433006</v>
      </c>
      <c r="H5" s="31">
        <v>2848907</v>
      </c>
    </row>
    <row r="6" spans="1:8" ht="28.5" x14ac:dyDescent="0.25">
      <c r="A6" s="32" t="s">
        <v>104</v>
      </c>
      <c r="B6" s="32" t="s">
        <v>105</v>
      </c>
      <c r="C6" s="33">
        <v>3641</v>
      </c>
      <c r="D6" s="33">
        <v>4076</v>
      </c>
      <c r="E6" s="33">
        <v>3393</v>
      </c>
      <c r="F6" s="33">
        <v>4589</v>
      </c>
      <c r="G6" s="33">
        <v>5763</v>
      </c>
      <c r="H6" s="33">
        <v>4652</v>
      </c>
    </row>
    <row r="7" spans="1:8" x14ac:dyDescent="0.25">
      <c r="A7" s="34" t="s">
        <v>133</v>
      </c>
      <c r="B7" s="35"/>
      <c r="C7" s="35"/>
      <c r="D7" s="35"/>
      <c r="E7" s="35"/>
      <c r="F7" s="35"/>
      <c r="G7" s="35"/>
      <c r="H7" s="35"/>
    </row>
    <row r="8" spans="1:8" ht="28.5" x14ac:dyDescent="0.25">
      <c r="A8" s="36" t="s">
        <v>106</v>
      </c>
      <c r="B8" s="37">
        <v>1000</v>
      </c>
      <c r="C8" s="38">
        <v>2217840</v>
      </c>
      <c r="D8" s="38">
        <v>2461143</v>
      </c>
      <c r="E8" s="38">
        <v>2090180</v>
      </c>
      <c r="F8" s="38">
        <v>2800491</v>
      </c>
      <c r="G8" s="38">
        <v>3433006</v>
      </c>
      <c r="H8" s="38">
        <v>2848907</v>
      </c>
    </row>
    <row r="9" spans="1:8" x14ac:dyDescent="0.25">
      <c r="A9" s="39" t="s">
        <v>134</v>
      </c>
      <c r="B9" s="35"/>
      <c r="C9" s="35"/>
      <c r="D9" s="35"/>
      <c r="E9" s="35"/>
      <c r="F9" s="35"/>
      <c r="G9" s="35"/>
      <c r="H9" s="35"/>
    </row>
    <row r="10" spans="1:8" x14ac:dyDescent="0.25">
      <c r="A10" s="36" t="s">
        <v>107</v>
      </c>
      <c r="B10" s="37">
        <v>1000</v>
      </c>
      <c r="C10" s="40">
        <v>16571</v>
      </c>
      <c r="D10" s="38">
        <v>16571</v>
      </c>
      <c r="E10" s="38">
        <v>16571</v>
      </c>
      <c r="F10" s="40">
        <v>29871</v>
      </c>
      <c r="G10" s="40">
        <v>34299</v>
      </c>
      <c r="H10" s="40">
        <v>30210</v>
      </c>
    </row>
    <row r="11" spans="1:8" ht="30" x14ac:dyDescent="0.25">
      <c r="A11" s="39" t="s">
        <v>135</v>
      </c>
      <c r="B11" s="35"/>
      <c r="C11" s="35"/>
      <c r="D11" s="35"/>
      <c r="E11" s="35"/>
      <c r="F11" s="35"/>
      <c r="G11" s="35"/>
      <c r="H11" s="35"/>
    </row>
    <row r="12" spans="1:8" x14ac:dyDescent="0.25">
      <c r="A12" s="36" t="s">
        <v>108</v>
      </c>
      <c r="B12" s="37">
        <v>1000</v>
      </c>
      <c r="C12" s="40">
        <v>2455</v>
      </c>
      <c r="D12" s="40">
        <v>1276</v>
      </c>
      <c r="E12" s="41">
        <v>0</v>
      </c>
      <c r="F12" s="41">
        <v>0</v>
      </c>
      <c r="G12" s="41">
        <v>0</v>
      </c>
      <c r="H12" s="41">
        <v>0</v>
      </c>
    </row>
    <row r="13" spans="1:8" ht="42.75" x14ac:dyDescent="0.25">
      <c r="A13" s="36" t="s">
        <v>109</v>
      </c>
      <c r="B13" s="37">
        <v>1000</v>
      </c>
      <c r="C13" s="41">
        <v>0</v>
      </c>
      <c r="D13" s="41">
        <v>0</v>
      </c>
      <c r="E13" s="40">
        <v>1174</v>
      </c>
      <c r="F13" s="40">
        <v>1593</v>
      </c>
      <c r="G13" s="40">
        <v>1415</v>
      </c>
      <c r="H13" s="40">
        <v>1340</v>
      </c>
    </row>
    <row r="14" spans="1:8" x14ac:dyDescent="0.25">
      <c r="A14" s="36" t="s">
        <v>110</v>
      </c>
      <c r="B14" s="37">
        <v>1000</v>
      </c>
      <c r="C14" s="41">
        <v>0</v>
      </c>
      <c r="D14" s="40">
        <v>1751</v>
      </c>
      <c r="E14" s="40">
        <v>1593</v>
      </c>
      <c r="F14" s="41">
        <v>296</v>
      </c>
      <c r="G14" s="40">
        <v>1068</v>
      </c>
      <c r="H14" s="41">
        <v>296</v>
      </c>
    </row>
    <row r="15" spans="1:8" x14ac:dyDescent="0.25">
      <c r="A15" s="36" t="s">
        <v>111</v>
      </c>
      <c r="B15" s="37">
        <v>1000</v>
      </c>
      <c r="C15" s="41">
        <v>440</v>
      </c>
      <c r="D15" s="41">
        <v>440</v>
      </c>
      <c r="E15" s="41">
        <v>440</v>
      </c>
      <c r="F15" s="41">
        <v>451</v>
      </c>
      <c r="G15" s="41">
        <v>407</v>
      </c>
      <c r="H15" s="41">
        <v>440</v>
      </c>
    </row>
    <row r="16" spans="1:8" ht="28.5" x14ac:dyDescent="0.25">
      <c r="A16" s="36" t="s">
        <v>112</v>
      </c>
      <c r="B16" s="37">
        <v>1000</v>
      </c>
      <c r="C16" s="41">
        <v>721</v>
      </c>
      <c r="D16" s="40">
        <v>2740</v>
      </c>
      <c r="E16" s="41">
        <v>473</v>
      </c>
      <c r="F16" s="41">
        <v>0</v>
      </c>
      <c r="G16" s="41">
        <v>0</v>
      </c>
      <c r="H16" s="41">
        <v>0</v>
      </c>
    </row>
    <row r="17" spans="1:8" ht="28.5" x14ac:dyDescent="0.25">
      <c r="A17" s="36" t="s">
        <v>113</v>
      </c>
      <c r="B17" s="37">
        <v>1000</v>
      </c>
      <c r="C17" s="40">
        <v>2877</v>
      </c>
      <c r="D17" s="38">
        <v>10954</v>
      </c>
      <c r="E17" s="40">
        <v>1884</v>
      </c>
      <c r="F17" s="41">
        <v>0</v>
      </c>
      <c r="G17" s="41">
        <v>0</v>
      </c>
      <c r="H17" s="41">
        <v>0</v>
      </c>
    </row>
    <row r="18" spans="1:8" ht="28.5" x14ac:dyDescent="0.25">
      <c r="A18" s="36" t="s">
        <v>114</v>
      </c>
      <c r="B18" s="37">
        <v>1000</v>
      </c>
      <c r="C18" s="40">
        <v>5051</v>
      </c>
      <c r="D18" s="40">
        <v>2635</v>
      </c>
      <c r="E18" s="41">
        <v>617</v>
      </c>
      <c r="F18" s="41">
        <v>0</v>
      </c>
      <c r="G18" s="41">
        <v>0</v>
      </c>
      <c r="H18" s="41">
        <v>0</v>
      </c>
    </row>
    <row r="19" spans="1:8" x14ac:dyDescent="0.25">
      <c r="A19" s="36" t="s">
        <v>115</v>
      </c>
      <c r="B19" s="37">
        <v>1000</v>
      </c>
      <c r="C19" s="41">
        <v>0</v>
      </c>
      <c r="D19" s="41">
        <v>16</v>
      </c>
      <c r="E19" s="41">
        <v>14</v>
      </c>
      <c r="F19" s="41">
        <v>24</v>
      </c>
      <c r="G19" s="41">
        <v>85</v>
      </c>
      <c r="H19" s="41">
        <v>24</v>
      </c>
    </row>
    <row r="20" spans="1:8" x14ac:dyDescent="0.25">
      <c r="A20" s="36" t="s">
        <v>116</v>
      </c>
      <c r="B20" s="37">
        <v>1000</v>
      </c>
      <c r="C20" s="41">
        <v>577</v>
      </c>
      <c r="D20" s="41">
        <v>609</v>
      </c>
      <c r="E20" s="41">
        <v>587</v>
      </c>
      <c r="F20" s="41">
        <v>186</v>
      </c>
      <c r="G20" s="41">
        <v>186</v>
      </c>
      <c r="H20" s="41">
        <v>186</v>
      </c>
    </row>
    <row r="21" spans="1:8" ht="28.5" x14ac:dyDescent="0.25">
      <c r="A21" s="36" t="s">
        <v>117</v>
      </c>
      <c r="B21" s="37">
        <v>1000</v>
      </c>
      <c r="C21" s="40">
        <v>1153</v>
      </c>
      <c r="D21" s="40">
        <v>1153</v>
      </c>
      <c r="E21" s="40">
        <v>1153</v>
      </c>
      <c r="F21" s="41">
        <v>399</v>
      </c>
      <c r="G21" s="41">
        <v>399</v>
      </c>
      <c r="H21" s="41">
        <v>399</v>
      </c>
    </row>
    <row r="22" spans="1:8" x14ac:dyDescent="0.25">
      <c r="A22" s="36" t="s">
        <v>118</v>
      </c>
      <c r="B22" s="37">
        <v>1000</v>
      </c>
      <c r="C22" s="41">
        <v>367</v>
      </c>
      <c r="D22" s="41">
        <v>415</v>
      </c>
      <c r="E22" s="41">
        <v>378</v>
      </c>
      <c r="F22" s="41">
        <v>33</v>
      </c>
      <c r="G22" s="41">
        <v>61</v>
      </c>
      <c r="H22" s="41">
        <v>42</v>
      </c>
    </row>
    <row r="23" spans="1:8" x14ac:dyDescent="0.25">
      <c r="A23" s="36" t="s">
        <v>119</v>
      </c>
      <c r="B23" s="37">
        <v>1000</v>
      </c>
      <c r="C23" s="40">
        <v>1080</v>
      </c>
      <c r="D23" s="41">
        <v>913</v>
      </c>
      <c r="E23" s="41">
        <v>880</v>
      </c>
      <c r="F23" s="41">
        <v>191</v>
      </c>
      <c r="G23" s="41">
        <v>189</v>
      </c>
      <c r="H23" s="41">
        <v>184</v>
      </c>
    </row>
    <row r="24" spans="1:8" x14ac:dyDescent="0.25">
      <c r="A24" s="36" t="s">
        <v>120</v>
      </c>
      <c r="B24" s="37">
        <v>1000</v>
      </c>
      <c r="C24" s="40">
        <v>3241</v>
      </c>
      <c r="D24" s="40">
        <v>3422</v>
      </c>
      <c r="E24" s="40">
        <v>3301</v>
      </c>
      <c r="F24" s="41">
        <v>431</v>
      </c>
      <c r="G24" s="41">
        <v>425</v>
      </c>
      <c r="H24" s="41">
        <v>414</v>
      </c>
    </row>
    <row r="25" spans="1:8" x14ac:dyDescent="0.25">
      <c r="A25" s="36" t="s">
        <v>121</v>
      </c>
      <c r="B25" s="37">
        <v>1000</v>
      </c>
      <c r="C25" s="40">
        <v>2401</v>
      </c>
      <c r="D25" s="40">
        <v>2380</v>
      </c>
      <c r="E25" s="40">
        <v>2428</v>
      </c>
      <c r="F25" s="40">
        <v>2272</v>
      </c>
      <c r="G25" s="40">
        <v>2218</v>
      </c>
      <c r="H25" s="40">
        <v>2280</v>
      </c>
    </row>
    <row r="26" spans="1:8" x14ac:dyDescent="0.25">
      <c r="A26" s="36" t="s">
        <v>122</v>
      </c>
      <c r="B26" s="37">
        <v>1000</v>
      </c>
      <c r="C26" s="42" t="s">
        <v>123</v>
      </c>
      <c r="D26" s="42" t="s">
        <v>123</v>
      </c>
      <c r="E26" s="42" t="s">
        <v>123</v>
      </c>
      <c r="F26" s="41">
        <v>555</v>
      </c>
      <c r="G26" s="41">
        <v>272</v>
      </c>
      <c r="H26" s="41">
        <v>65</v>
      </c>
    </row>
    <row r="27" spans="1:8" x14ac:dyDescent="0.25">
      <c r="A27" s="36" t="s">
        <v>124</v>
      </c>
      <c r="B27" s="37">
        <v>1000</v>
      </c>
      <c r="C27" s="40">
        <v>20364</v>
      </c>
      <c r="D27" s="38">
        <v>28705</v>
      </c>
      <c r="E27" s="38">
        <v>14924</v>
      </c>
      <c r="F27" s="40">
        <v>6430</v>
      </c>
      <c r="G27" s="40">
        <v>6725</v>
      </c>
      <c r="H27" s="40">
        <v>5668</v>
      </c>
    </row>
    <row r="28" spans="1:8" x14ac:dyDescent="0.25">
      <c r="A28" s="43" t="s">
        <v>125</v>
      </c>
      <c r="B28" s="43" t="s">
        <v>126</v>
      </c>
      <c r="C28" s="44">
        <v>3.73</v>
      </c>
      <c r="D28" s="44">
        <v>5.76</v>
      </c>
      <c r="E28" s="44">
        <v>3.07</v>
      </c>
      <c r="F28" s="44">
        <v>1.42</v>
      </c>
      <c r="G28" s="44">
        <v>1.52</v>
      </c>
      <c r="H28" s="44">
        <v>1.24</v>
      </c>
    </row>
    <row r="29" spans="1:8" ht="28.5" x14ac:dyDescent="0.25">
      <c r="A29" s="32" t="s">
        <v>127</v>
      </c>
      <c r="B29" s="45">
        <v>1000</v>
      </c>
      <c r="C29" s="33">
        <v>36935</v>
      </c>
      <c r="D29" s="46">
        <v>45276</v>
      </c>
      <c r="E29" s="46">
        <v>31495</v>
      </c>
      <c r="F29" s="33">
        <v>36301</v>
      </c>
      <c r="G29" s="33">
        <v>41023</v>
      </c>
      <c r="H29" s="33">
        <v>35878</v>
      </c>
    </row>
    <row r="30" spans="1:8" ht="28.5" x14ac:dyDescent="0.25">
      <c r="A30" s="43" t="s">
        <v>127</v>
      </c>
      <c r="B30" s="43" t="s">
        <v>126</v>
      </c>
      <c r="C30" s="44">
        <v>7.69</v>
      </c>
      <c r="D30" s="44">
        <v>9.51</v>
      </c>
      <c r="E30" s="44">
        <v>6.48</v>
      </c>
      <c r="F30" s="44">
        <v>7.99</v>
      </c>
      <c r="G30" s="44">
        <v>9.25</v>
      </c>
      <c r="H30" s="44">
        <v>7.87</v>
      </c>
    </row>
    <row r="32" spans="1:8" x14ac:dyDescent="0.25">
      <c r="B32" s="47" t="s">
        <v>150</v>
      </c>
    </row>
    <row r="33" spans="1:4" x14ac:dyDescent="0.25">
      <c r="A33" s="48" t="s">
        <v>136</v>
      </c>
      <c r="B33" s="49">
        <f>D6/AVERAGE(C6,E6)</f>
        <v>1.1589422803525733</v>
      </c>
      <c r="C33" s="49"/>
      <c r="D33" s="49"/>
    </row>
    <row r="34" spans="1:4" x14ac:dyDescent="0.25">
      <c r="A34" s="48" t="s">
        <v>125</v>
      </c>
      <c r="B34" s="49">
        <f>D28/(AVERAGE(C28,E28))</f>
        <v>1.6941176470588235</v>
      </c>
      <c r="C34" s="49"/>
      <c r="D34" s="49"/>
    </row>
    <row r="35" spans="1:4" x14ac:dyDescent="0.25">
      <c r="A35" s="48" t="s">
        <v>107</v>
      </c>
      <c r="B35" s="49">
        <f>D10/AVERAGE(E10,C10)</f>
        <v>1</v>
      </c>
      <c r="C35" s="49"/>
      <c r="D35" s="49"/>
    </row>
  </sheetData>
  <mergeCells count="7">
    <mergeCell ref="H2:H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6"/>
  <sheetViews>
    <sheetView workbookViewId="0"/>
  </sheetViews>
  <sheetFormatPr defaultRowHeight="15" x14ac:dyDescent="0.25"/>
  <cols>
    <col min="1" max="1" width="21.85546875" bestFit="1" customWidth="1"/>
    <col min="2" max="2" width="21.85546875" style="23" customWidth="1"/>
  </cols>
  <sheetData>
    <row r="1" spans="1:39" s="23" customFormat="1" x14ac:dyDescent="0.25">
      <c r="C1" s="23" t="s">
        <v>189</v>
      </c>
    </row>
    <row r="2" spans="1:39" s="23" customFormat="1" x14ac:dyDescent="0.25">
      <c r="A2" s="23" t="s">
        <v>197</v>
      </c>
      <c r="B2" s="23" t="s">
        <v>196</v>
      </c>
      <c r="C2" s="23">
        <v>2014</v>
      </c>
      <c r="D2" s="23">
        <v>2015</v>
      </c>
      <c r="E2" s="23">
        <v>2016</v>
      </c>
      <c r="F2" s="23">
        <v>2017</v>
      </c>
      <c r="G2" s="23">
        <v>2018</v>
      </c>
      <c r="H2" s="23">
        <v>2019</v>
      </c>
      <c r="I2" s="23">
        <v>2020</v>
      </c>
      <c r="J2" s="23">
        <v>2021</v>
      </c>
      <c r="K2" s="23">
        <v>2022</v>
      </c>
      <c r="L2" s="23">
        <v>2023</v>
      </c>
      <c r="M2" s="23">
        <v>2024</v>
      </c>
      <c r="N2" s="23">
        <v>2025</v>
      </c>
      <c r="O2" s="23">
        <v>2026</v>
      </c>
      <c r="P2" s="23">
        <v>2027</v>
      </c>
      <c r="Q2" s="23">
        <v>2028</v>
      </c>
      <c r="R2" s="23">
        <v>2029</v>
      </c>
      <c r="S2" s="23">
        <v>2030</v>
      </c>
      <c r="T2" s="23">
        <v>2031</v>
      </c>
      <c r="U2" s="23">
        <v>2032</v>
      </c>
      <c r="V2" s="23">
        <v>2033</v>
      </c>
      <c r="W2" s="23">
        <v>2034</v>
      </c>
      <c r="X2" s="23">
        <v>2035</v>
      </c>
      <c r="Y2" s="23">
        <v>2036</v>
      </c>
      <c r="Z2" s="23">
        <v>2037</v>
      </c>
      <c r="AA2" s="23">
        <v>2038</v>
      </c>
      <c r="AB2" s="23">
        <v>2039</v>
      </c>
      <c r="AC2" s="23">
        <v>2040</v>
      </c>
      <c r="AD2" s="23">
        <v>2041</v>
      </c>
      <c r="AE2" s="23">
        <v>2042</v>
      </c>
      <c r="AF2" s="23">
        <v>2043</v>
      </c>
      <c r="AG2" s="23">
        <v>2044</v>
      </c>
      <c r="AH2" s="23">
        <v>2045</v>
      </c>
      <c r="AI2" s="23">
        <v>2046</v>
      </c>
      <c r="AJ2" s="23">
        <v>2047</v>
      </c>
      <c r="AK2" s="23">
        <v>2048</v>
      </c>
      <c r="AL2" s="23">
        <v>2049</v>
      </c>
      <c r="AM2" s="23">
        <v>2050</v>
      </c>
    </row>
    <row r="3" spans="1:39" x14ac:dyDescent="0.25">
      <c r="A3" t="s">
        <v>15</v>
      </c>
      <c r="B3" s="23" t="s">
        <v>190</v>
      </c>
      <c r="C3" s="23">
        <v>6542.8564452168666</v>
      </c>
      <c r="D3" s="23">
        <v>6542.8564452168666</v>
      </c>
      <c r="E3" s="23">
        <v>6542.8564452168666</v>
      </c>
      <c r="F3" s="23">
        <v>6542.8564452168666</v>
      </c>
      <c r="G3" s="23">
        <v>6457.9993624358212</v>
      </c>
      <c r="H3" s="23">
        <v>6359.4154255109343</v>
      </c>
      <c r="I3" s="23">
        <v>6253.4947102646775</v>
      </c>
      <c r="J3" s="23">
        <v>6216.5690640637449</v>
      </c>
      <c r="K3" s="23">
        <v>6184.891880111777</v>
      </c>
      <c r="L3" s="23">
        <v>6153.2158156883124</v>
      </c>
      <c r="M3" s="23">
        <v>6114.6554096016016</v>
      </c>
      <c r="N3" s="23">
        <v>6081.4204111983972</v>
      </c>
      <c r="O3" s="23">
        <v>6041.6429381883763</v>
      </c>
      <c r="P3" s="23">
        <v>5992.8368575310624</v>
      </c>
      <c r="Q3" s="23">
        <v>5959.8013874549097</v>
      </c>
      <c r="R3" s="23">
        <v>5919.9652582605204</v>
      </c>
      <c r="S3" s="23">
        <v>5875.882507647294</v>
      </c>
      <c r="T3" s="23">
        <v>5836.358733733734</v>
      </c>
      <c r="U3" s="23">
        <v>5802.7311260700708</v>
      </c>
      <c r="V3" s="23">
        <v>5761.2898582617399</v>
      </c>
      <c r="W3" s="23">
        <v>5724.7067858461542</v>
      </c>
      <c r="X3" s="23">
        <v>5689.7676796240003</v>
      </c>
      <c r="Y3" s="23">
        <v>5656.0388360920915</v>
      </c>
      <c r="Z3" s="23">
        <v>5616.5109746933867</v>
      </c>
      <c r="AA3" s="23">
        <v>5583.6747603618087</v>
      </c>
      <c r="AB3" s="23">
        <v>5547.0340471460222</v>
      </c>
      <c r="AC3" s="23">
        <v>5512.4362440606674</v>
      </c>
      <c r="AD3" s="23">
        <v>5476.0916177020044</v>
      </c>
      <c r="AE3" s="23">
        <v>5439.7469913433415</v>
      </c>
      <c r="AF3" s="23">
        <v>5403.4023649846786</v>
      </c>
      <c r="AG3" s="23">
        <v>5367.0577386260156</v>
      </c>
      <c r="AH3" s="23">
        <v>5330.7131122673527</v>
      </c>
      <c r="AI3" s="23">
        <v>5294.3684859086898</v>
      </c>
      <c r="AJ3" s="23">
        <v>5258.0238595500268</v>
      </c>
      <c r="AK3" s="23">
        <v>5221.6792331913639</v>
      </c>
      <c r="AL3" s="23">
        <v>5185.334606832701</v>
      </c>
      <c r="AM3" s="23">
        <v>5148.989980474038</v>
      </c>
    </row>
    <row r="4" spans="1:39" x14ac:dyDescent="0.25">
      <c r="A4" t="s">
        <v>15</v>
      </c>
      <c r="B4" s="23" t="s">
        <v>191</v>
      </c>
      <c r="C4" s="23">
        <v>6542.8564452168666</v>
      </c>
      <c r="D4" s="23">
        <v>6542.8564452168666</v>
      </c>
      <c r="E4" s="23">
        <v>6542.8564452168666</v>
      </c>
      <c r="F4" s="23">
        <v>6542.8564452168666</v>
      </c>
      <c r="G4" s="23">
        <v>6457.9993624358212</v>
      </c>
      <c r="H4" s="23">
        <v>6359.4154255109343</v>
      </c>
      <c r="I4" s="23">
        <v>6253.4947102646775</v>
      </c>
      <c r="J4" s="23">
        <v>6216.5690640637449</v>
      </c>
      <c r="K4" s="23">
        <v>6184.891880111777</v>
      </c>
      <c r="L4" s="23">
        <v>6153.2158156883124</v>
      </c>
      <c r="M4" s="23">
        <v>6114.6554096016016</v>
      </c>
      <c r="N4" s="23">
        <v>6081.4204111983972</v>
      </c>
      <c r="O4" s="23">
        <v>6041.6429381883763</v>
      </c>
      <c r="P4" s="23">
        <v>5992.8368575310624</v>
      </c>
      <c r="Q4" s="23">
        <v>5959.8013874549097</v>
      </c>
      <c r="R4" s="23">
        <v>5919.9652582605204</v>
      </c>
      <c r="S4" s="23">
        <v>5875.882507647294</v>
      </c>
      <c r="T4" s="23">
        <v>5836.358733733734</v>
      </c>
      <c r="U4" s="23">
        <v>5802.7311260700708</v>
      </c>
      <c r="V4" s="23">
        <v>5761.2898582617399</v>
      </c>
      <c r="W4" s="23">
        <v>5724.7067858461542</v>
      </c>
      <c r="X4" s="23">
        <v>5689.7676796240003</v>
      </c>
      <c r="Y4" s="23">
        <v>5656.0388360920915</v>
      </c>
      <c r="Z4" s="23">
        <v>5616.5109746933867</v>
      </c>
      <c r="AA4" s="23">
        <v>5583.6747603618087</v>
      </c>
      <c r="AB4" s="23">
        <v>5547.0340471460222</v>
      </c>
      <c r="AC4" s="23">
        <v>5512.4362440606674</v>
      </c>
      <c r="AD4" s="23">
        <v>5476.0916177020044</v>
      </c>
      <c r="AE4" s="23">
        <v>5439.7469913433415</v>
      </c>
      <c r="AF4" s="23">
        <v>5403.4023649846786</v>
      </c>
      <c r="AG4" s="23">
        <v>5367.0577386260156</v>
      </c>
      <c r="AH4" s="23">
        <v>5330.7131122673527</v>
      </c>
      <c r="AI4" s="23">
        <v>5294.3684859086898</v>
      </c>
      <c r="AJ4" s="23">
        <v>5258.0238595500268</v>
      </c>
      <c r="AK4" s="23">
        <v>5221.6792331913639</v>
      </c>
      <c r="AL4" s="23">
        <v>5185.334606832701</v>
      </c>
      <c r="AM4" s="23">
        <v>5148.989980474038</v>
      </c>
    </row>
    <row r="5" spans="1:39" x14ac:dyDescent="0.25">
      <c r="A5" t="s">
        <v>15</v>
      </c>
      <c r="B5" s="23" t="s">
        <v>192</v>
      </c>
      <c r="C5" s="23">
        <v>6542.8564452168666</v>
      </c>
      <c r="D5" s="23">
        <v>6542.8564452168666</v>
      </c>
      <c r="E5" s="23">
        <v>6542.8564452168666</v>
      </c>
      <c r="F5" s="23">
        <v>6542.8564452168666</v>
      </c>
      <c r="G5" s="23">
        <v>6457.9993624358212</v>
      </c>
      <c r="H5" s="23">
        <v>6359.4154255109343</v>
      </c>
      <c r="I5" s="23">
        <v>6253.4947102646775</v>
      </c>
      <c r="J5" s="23">
        <v>6216.5690640637449</v>
      </c>
      <c r="K5" s="23">
        <v>6184.891880111777</v>
      </c>
      <c r="L5" s="23">
        <v>6153.2158156883124</v>
      </c>
      <c r="M5" s="23">
        <v>6114.6554096016016</v>
      </c>
      <c r="N5" s="23">
        <v>6081.4204111983972</v>
      </c>
      <c r="O5" s="23">
        <v>6041.6429381883763</v>
      </c>
      <c r="P5" s="23">
        <v>5992.8368575310624</v>
      </c>
      <c r="Q5" s="23">
        <v>5959.8013874549097</v>
      </c>
      <c r="R5" s="23">
        <v>5919.9652582605204</v>
      </c>
      <c r="S5" s="23">
        <v>5875.882507647294</v>
      </c>
      <c r="T5" s="23">
        <v>5836.358733733734</v>
      </c>
      <c r="U5" s="23">
        <v>5802.7311260700708</v>
      </c>
      <c r="V5" s="23">
        <v>5761.2898582617399</v>
      </c>
      <c r="W5" s="23">
        <v>5724.7067858461542</v>
      </c>
      <c r="X5" s="23">
        <v>5689.7676796240003</v>
      </c>
      <c r="Y5" s="23">
        <v>5656.0388360920915</v>
      </c>
      <c r="Z5" s="23">
        <v>5616.5109746933867</v>
      </c>
      <c r="AA5" s="23">
        <v>5583.6747603618087</v>
      </c>
      <c r="AB5" s="23">
        <v>5547.0340471460222</v>
      </c>
      <c r="AC5" s="23">
        <v>5512.4362440606674</v>
      </c>
      <c r="AD5" s="23">
        <v>5476.0916177020044</v>
      </c>
      <c r="AE5" s="23">
        <v>5439.7469913433415</v>
      </c>
      <c r="AF5" s="23">
        <v>5403.4023649846786</v>
      </c>
      <c r="AG5" s="23">
        <v>5367.0577386260156</v>
      </c>
      <c r="AH5" s="23">
        <v>5330.7131122673527</v>
      </c>
      <c r="AI5" s="23">
        <v>5294.3684859086898</v>
      </c>
      <c r="AJ5" s="23">
        <v>5258.0238595500268</v>
      </c>
      <c r="AK5" s="23">
        <v>5221.6792331913639</v>
      </c>
      <c r="AL5" s="23">
        <v>5185.334606832701</v>
      </c>
      <c r="AM5" s="23">
        <v>5148.989980474038</v>
      </c>
    </row>
    <row r="6" spans="1:39" x14ac:dyDescent="0.25">
      <c r="A6" t="s">
        <v>15</v>
      </c>
      <c r="B6" s="23" t="s">
        <v>193</v>
      </c>
      <c r="C6" s="23">
        <v>6542.8564452168666</v>
      </c>
      <c r="D6" s="23">
        <v>6542.8564452168666</v>
      </c>
      <c r="E6" s="23">
        <v>6542.8564452168666</v>
      </c>
      <c r="F6" s="23">
        <v>6542.8564452168666</v>
      </c>
      <c r="G6" s="23">
        <v>6457.9993624358212</v>
      </c>
      <c r="H6" s="23">
        <v>6359.4154255109343</v>
      </c>
      <c r="I6" s="23">
        <v>6253.4947102646775</v>
      </c>
      <c r="J6" s="23">
        <v>6216.5690640637449</v>
      </c>
      <c r="K6" s="23">
        <v>6184.891880111777</v>
      </c>
      <c r="L6" s="23">
        <v>6153.2158156883124</v>
      </c>
      <c r="M6" s="23">
        <v>6114.6554096016016</v>
      </c>
      <c r="N6" s="23">
        <v>6081.4204111983972</v>
      </c>
      <c r="O6" s="23">
        <v>6041.6429381883763</v>
      </c>
      <c r="P6" s="23">
        <v>5992.8368575310624</v>
      </c>
      <c r="Q6" s="23">
        <v>5959.8013874549097</v>
      </c>
      <c r="R6" s="23">
        <v>5919.9652582605204</v>
      </c>
      <c r="S6" s="23">
        <v>5875.882507647294</v>
      </c>
      <c r="T6" s="23">
        <v>5836.358733733734</v>
      </c>
      <c r="U6" s="23">
        <v>5802.7311260700708</v>
      </c>
      <c r="V6" s="23">
        <v>5761.2898582617399</v>
      </c>
      <c r="W6" s="23">
        <v>5724.7067858461542</v>
      </c>
      <c r="X6" s="23">
        <v>5689.7676796240003</v>
      </c>
      <c r="Y6" s="23">
        <v>5656.0388360920915</v>
      </c>
      <c r="Z6" s="23">
        <v>5616.5109746933867</v>
      </c>
      <c r="AA6" s="23">
        <v>5583.6747603618087</v>
      </c>
      <c r="AB6" s="23">
        <v>5547.0340471460222</v>
      </c>
      <c r="AC6" s="23">
        <v>5512.4362440606674</v>
      </c>
      <c r="AD6" s="23">
        <v>5476.0916177020044</v>
      </c>
      <c r="AE6" s="23">
        <v>5439.7469913433415</v>
      </c>
      <c r="AF6" s="23">
        <v>5403.4023649846786</v>
      </c>
      <c r="AG6" s="23">
        <v>5367.0577386260156</v>
      </c>
      <c r="AH6" s="23">
        <v>5330.7131122673527</v>
      </c>
      <c r="AI6" s="23">
        <v>5294.3684859086898</v>
      </c>
      <c r="AJ6" s="23">
        <v>5258.0238595500268</v>
      </c>
      <c r="AK6" s="23">
        <v>5221.6792331913639</v>
      </c>
      <c r="AL6" s="23">
        <v>5185.334606832701</v>
      </c>
      <c r="AM6" s="23">
        <v>5148.989980474038</v>
      </c>
    </row>
    <row r="7" spans="1:39" x14ac:dyDescent="0.25">
      <c r="A7" t="s">
        <v>15</v>
      </c>
      <c r="B7" s="23" t="s">
        <v>194</v>
      </c>
      <c r="C7" s="23">
        <v>6542.8564452168666</v>
      </c>
      <c r="D7" s="23">
        <v>6542.8564452168666</v>
      </c>
      <c r="E7" s="23">
        <v>6542.8564452168666</v>
      </c>
      <c r="F7" s="23">
        <v>6542.8564452168666</v>
      </c>
      <c r="G7" s="23">
        <v>6457.9993624358212</v>
      </c>
      <c r="H7" s="23">
        <v>6359.4154255109343</v>
      </c>
      <c r="I7" s="23">
        <v>6253.4947102646775</v>
      </c>
      <c r="J7" s="23">
        <v>6216.5690640637449</v>
      </c>
      <c r="K7" s="23">
        <v>6184.891880111777</v>
      </c>
      <c r="L7" s="23">
        <v>6153.2158156883124</v>
      </c>
      <c r="M7" s="23">
        <v>6114.6554096016016</v>
      </c>
      <c r="N7" s="23">
        <v>6081.4204111983972</v>
      </c>
      <c r="O7" s="23">
        <v>6041.6429381883763</v>
      </c>
      <c r="P7" s="23">
        <v>5992.8368575310624</v>
      </c>
      <c r="Q7" s="23">
        <v>5959.8013874549097</v>
      </c>
      <c r="R7" s="23">
        <v>5919.9652582605204</v>
      </c>
      <c r="S7" s="23">
        <v>5875.882507647294</v>
      </c>
      <c r="T7" s="23">
        <v>5836.358733733734</v>
      </c>
      <c r="U7" s="23">
        <v>5802.7311260700708</v>
      </c>
      <c r="V7" s="23">
        <v>5761.2898582617399</v>
      </c>
      <c r="W7" s="23">
        <v>5724.7067858461542</v>
      </c>
      <c r="X7" s="23">
        <v>5689.7676796240003</v>
      </c>
      <c r="Y7" s="23">
        <v>5656.0388360920915</v>
      </c>
      <c r="Z7" s="23">
        <v>5616.5109746933867</v>
      </c>
      <c r="AA7" s="23">
        <v>5583.6747603618087</v>
      </c>
      <c r="AB7" s="23">
        <v>5547.0340471460222</v>
      </c>
      <c r="AC7" s="23">
        <v>5512.4362440606674</v>
      </c>
      <c r="AD7" s="23">
        <v>5476.0916177020044</v>
      </c>
      <c r="AE7" s="23">
        <v>5439.7469913433415</v>
      </c>
      <c r="AF7" s="23">
        <v>5403.4023649846786</v>
      </c>
      <c r="AG7" s="23">
        <v>5367.0577386260156</v>
      </c>
      <c r="AH7" s="23">
        <v>5330.7131122673527</v>
      </c>
      <c r="AI7" s="23">
        <v>5294.3684859086898</v>
      </c>
      <c r="AJ7" s="23">
        <v>5258.0238595500268</v>
      </c>
      <c r="AK7" s="23">
        <v>5221.6792331913639</v>
      </c>
      <c r="AL7" s="23">
        <v>5185.334606832701</v>
      </c>
      <c r="AM7" s="23">
        <v>5148.989980474038</v>
      </c>
    </row>
    <row r="8" spans="1:39" x14ac:dyDescent="0.25">
      <c r="A8" t="s">
        <v>15</v>
      </c>
      <c r="B8" s="23" t="s">
        <v>195</v>
      </c>
      <c r="C8" s="23">
        <v>6542.8564452168666</v>
      </c>
      <c r="D8" s="23">
        <v>6542.8564452168666</v>
      </c>
      <c r="E8" s="23">
        <v>6542.8564452168666</v>
      </c>
      <c r="F8" s="23">
        <v>6542.8564452168666</v>
      </c>
      <c r="G8" s="23">
        <v>6457.9993624358212</v>
      </c>
      <c r="H8" s="23">
        <v>6359.4154255109343</v>
      </c>
      <c r="I8" s="23">
        <v>6253.4947102646775</v>
      </c>
      <c r="J8" s="23">
        <v>6216.5690640637449</v>
      </c>
      <c r="K8" s="23">
        <v>6184.891880111777</v>
      </c>
      <c r="L8" s="23">
        <v>6153.2158156883124</v>
      </c>
      <c r="M8" s="23">
        <v>6114.6554096016016</v>
      </c>
      <c r="N8" s="23">
        <v>6081.4204111983972</v>
      </c>
      <c r="O8" s="23">
        <v>6041.6429381883763</v>
      </c>
      <c r="P8" s="23">
        <v>5992.8368575310624</v>
      </c>
      <c r="Q8" s="23">
        <v>5959.8013874549097</v>
      </c>
      <c r="R8" s="23">
        <v>5919.9652582605204</v>
      </c>
      <c r="S8" s="23">
        <v>5875.882507647294</v>
      </c>
      <c r="T8" s="23">
        <v>5836.358733733734</v>
      </c>
      <c r="U8" s="23">
        <v>5802.7311260700708</v>
      </c>
      <c r="V8" s="23">
        <v>5761.2898582617399</v>
      </c>
      <c r="W8" s="23">
        <v>5724.7067858461542</v>
      </c>
      <c r="X8" s="23">
        <v>5689.7676796240003</v>
      </c>
      <c r="Y8" s="23">
        <v>5656.0388360920915</v>
      </c>
      <c r="Z8" s="23">
        <v>5616.5109746933867</v>
      </c>
      <c r="AA8" s="23">
        <v>5583.6747603618087</v>
      </c>
      <c r="AB8" s="23">
        <v>5547.0340471460222</v>
      </c>
      <c r="AC8" s="23">
        <v>5512.4362440606674</v>
      </c>
      <c r="AD8" s="23">
        <v>5476.0916177020044</v>
      </c>
      <c r="AE8" s="23">
        <v>5439.7469913433415</v>
      </c>
      <c r="AF8" s="23">
        <v>5403.4023649846786</v>
      </c>
      <c r="AG8" s="23">
        <v>5367.0577386260156</v>
      </c>
      <c r="AH8" s="23">
        <v>5330.7131122673527</v>
      </c>
      <c r="AI8" s="23">
        <v>5294.3684859086898</v>
      </c>
      <c r="AJ8" s="23">
        <v>5258.0238595500268</v>
      </c>
      <c r="AK8" s="23">
        <v>5221.6792331913639</v>
      </c>
      <c r="AL8" s="23">
        <v>5185.334606832701</v>
      </c>
      <c r="AM8" s="23">
        <v>5148.989980474038</v>
      </c>
    </row>
    <row r="9" spans="1:39" x14ac:dyDescent="0.25">
      <c r="A9" t="s">
        <v>33</v>
      </c>
      <c r="B9" s="23" t="s">
        <v>198</v>
      </c>
      <c r="C9" s="23">
        <v>1016.669044128</v>
      </c>
      <c r="D9" s="23">
        <v>1016.669044128</v>
      </c>
      <c r="E9" s="23">
        <v>1016.669044128</v>
      </c>
      <c r="F9" s="23">
        <v>1004.3090131037322</v>
      </c>
      <c r="G9" s="23">
        <v>1001.5170920424891</v>
      </c>
      <c r="H9" s="23">
        <v>997.94746053350377</v>
      </c>
      <c r="I9" s="23">
        <v>991.86506413795507</v>
      </c>
      <c r="J9" s="23">
        <v>988.94568391427163</v>
      </c>
      <c r="K9" s="23">
        <v>985.9727361309823</v>
      </c>
      <c r="L9" s="23">
        <v>983.0529453573713</v>
      </c>
      <c r="M9" s="23">
        <v>980.13449520908136</v>
      </c>
      <c r="N9" s="23">
        <v>977.08634725065338</v>
      </c>
      <c r="O9" s="23">
        <v>968.37952682675302</v>
      </c>
      <c r="P9" s="23">
        <v>961.6701153951326</v>
      </c>
      <c r="Q9" s="23">
        <v>955.44918198469429</v>
      </c>
      <c r="R9" s="23">
        <v>951.02484871321496</v>
      </c>
      <c r="S9" s="23">
        <v>946.32216966288581</v>
      </c>
      <c r="T9" s="23">
        <v>942.05678926288329</v>
      </c>
      <c r="U9" s="23">
        <v>938.66291815881618</v>
      </c>
      <c r="V9" s="23">
        <v>935.64632067416107</v>
      </c>
      <c r="W9" s="23">
        <v>932.58592016186583</v>
      </c>
      <c r="X9" s="23">
        <v>929.15231129402503</v>
      </c>
      <c r="Y9" s="23">
        <v>925.69544141063329</v>
      </c>
      <c r="Z9" s="23">
        <v>922.71316258789727</v>
      </c>
      <c r="AA9" s="23">
        <v>919.0731760539195</v>
      </c>
      <c r="AB9" s="23">
        <v>916.08647289146745</v>
      </c>
      <c r="AC9" s="23">
        <v>912.66520676931179</v>
      </c>
      <c r="AD9" s="23">
        <v>909.29951047995439</v>
      </c>
      <c r="AE9" s="23">
        <v>905.93381419059699</v>
      </c>
      <c r="AF9" s="23">
        <v>902.56811790123959</v>
      </c>
      <c r="AG9" s="23">
        <v>899.20242161188219</v>
      </c>
      <c r="AH9" s="23">
        <v>895.83672532252479</v>
      </c>
      <c r="AI9" s="23">
        <v>892.47102903316738</v>
      </c>
      <c r="AJ9" s="23">
        <v>889.10533274380998</v>
      </c>
      <c r="AK9" s="23">
        <v>885.73963645445258</v>
      </c>
      <c r="AL9" s="23">
        <v>882.37394016509518</v>
      </c>
      <c r="AM9" s="23">
        <v>879.00824387573778</v>
      </c>
    </row>
    <row r="10" spans="1:39" x14ac:dyDescent="0.25">
      <c r="A10" s="23" t="s">
        <v>33</v>
      </c>
      <c r="B10" s="23" t="s">
        <v>199</v>
      </c>
      <c r="C10" s="23">
        <v>1016.669044128</v>
      </c>
      <c r="D10" s="23">
        <v>1016.669044128</v>
      </c>
      <c r="E10" s="23">
        <v>1016.669044128</v>
      </c>
      <c r="F10" s="23">
        <v>1004.3090131037322</v>
      </c>
      <c r="G10" s="23">
        <v>1001.5170920424891</v>
      </c>
      <c r="H10" s="23">
        <v>997.94746053350377</v>
      </c>
      <c r="I10" s="23">
        <v>991.86506413795507</v>
      </c>
      <c r="J10" s="23">
        <v>988.94568391427163</v>
      </c>
      <c r="K10" s="23">
        <v>985.9727361309823</v>
      </c>
      <c r="L10" s="23">
        <v>983.0529453573713</v>
      </c>
      <c r="M10" s="23">
        <v>980.13449520908136</v>
      </c>
      <c r="N10" s="23">
        <v>977.08634725065338</v>
      </c>
      <c r="O10" s="23">
        <v>968.37952682675302</v>
      </c>
      <c r="P10" s="23">
        <v>961.6701153951326</v>
      </c>
      <c r="Q10" s="23">
        <v>955.44918198469429</v>
      </c>
      <c r="R10" s="23">
        <v>951.02484871321496</v>
      </c>
      <c r="S10" s="23">
        <v>946.32216966288581</v>
      </c>
      <c r="T10" s="23">
        <v>942.05678926288329</v>
      </c>
      <c r="U10" s="23">
        <v>938.66291815881618</v>
      </c>
      <c r="V10" s="23">
        <v>935.64632067416107</v>
      </c>
      <c r="W10" s="23">
        <v>932.58592016186583</v>
      </c>
      <c r="X10" s="23">
        <v>929.15231129402503</v>
      </c>
      <c r="Y10" s="23">
        <v>925.69544141063329</v>
      </c>
      <c r="Z10" s="23">
        <v>922.71316258789727</v>
      </c>
      <c r="AA10" s="23">
        <v>919.0731760539195</v>
      </c>
      <c r="AB10" s="23">
        <v>916.08647289146745</v>
      </c>
      <c r="AC10" s="23">
        <v>912.66520676931179</v>
      </c>
      <c r="AD10" s="23">
        <v>909.29951047995439</v>
      </c>
      <c r="AE10" s="23">
        <v>905.93381419059699</v>
      </c>
      <c r="AF10" s="23">
        <v>902.56811790123959</v>
      </c>
      <c r="AG10" s="23">
        <v>899.20242161188219</v>
      </c>
      <c r="AH10" s="23">
        <v>895.83672532252479</v>
      </c>
      <c r="AI10" s="23">
        <v>892.47102903316738</v>
      </c>
      <c r="AJ10" s="23">
        <v>889.10533274380998</v>
      </c>
      <c r="AK10" s="23">
        <v>885.73963645445258</v>
      </c>
      <c r="AL10" s="23">
        <v>882.37394016509518</v>
      </c>
      <c r="AM10" s="23">
        <v>879.00824387573778</v>
      </c>
    </row>
    <row r="11" spans="1:39" x14ac:dyDescent="0.25">
      <c r="A11" s="23" t="s">
        <v>33</v>
      </c>
      <c r="B11" s="23" t="s">
        <v>200</v>
      </c>
      <c r="C11" s="23">
        <v>1016.669044128</v>
      </c>
      <c r="D11" s="23">
        <v>1016.669044128</v>
      </c>
      <c r="E11" s="23">
        <v>1016.669044128</v>
      </c>
      <c r="F11" s="23">
        <v>1004.3090131037322</v>
      </c>
      <c r="G11" s="23">
        <v>1001.5170920424891</v>
      </c>
      <c r="H11" s="23">
        <v>997.94746053350377</v>
      </c>
      <c r="I11" s="23">
        <v>991.86506413795507</v>
      </c>
      <c r="J11" s="23">
        <v>988.94568391427163</v>
      </c>
      <c r="K11" s="23">
        <v>985.9727361309823</v>
      </c>
      <c r="L11" s="23">
        <v>983.0529453573713</v>
      </c>
      <c r="M11" s="23">
        <v>980.13449520908136</v>
      </c>
      <c r="N11" s="23">
        <v>977.08634725065338</v>
      </c>
      <c r="O11" s="23">
        <v>968.37952682675302</v>
      </c>
      <c r="P11" s="23">
        <v>961.6701153951326</v>
      </c>
      <c r="Q11" s="23">
        <v>955.44918198469429</v>
      </c>
      <c r="R11" s="23">
        <v>951.02484871321496</v>
      </c>
      <c r="S11" s="23">
        <v>946.32216966288581</v>
      </c>
      <c r="T11" s="23">
        <v>942.05678926288329</v>
      </c>
      <c r="U11" s="23">
        <v>938.66291815881618</v>
      </c>
      <c r="V11" s="23">
        <v>935.64632067416107</v>
      </c>
      <c r="W11" s="23">
        <v>932.58592016186583</v>
      </c>
      <c r="X11" s="23">
        <v>929.15231129402503</v>
      </c>
      <c r="Y11" s="23">
        <v>925.69544141063329</v>
      </c>
      <c r="Z11" s="23">
        <v>922.71316258789727</v>
      </c>
      <c r="AA11" s="23">
        <v>919.0731760539195</v>
      </c>
      <c r="AB11" s="23">
        <v>916.08647289146745</v>
      </c>
      <c r="AC11" s="23">
        <v>912.66520676931179</v>
      </c>
      <c r="AD11" s="23">
        <v>909.29951047995439</v>
      </c>
      <c r="AE11" s="23">
        <v>905.93381419059699</v>
      </c>
      <c r="AF11" s="23">
        <v>902.56811790123959</v>
      </c>
      <c r="AG11" s="23">
        <v>899.20242161188219</v>
      </c>
      <c r="AH11" s="23">
        <v>895.83672532252479</v>
      </c>
      <c r="AI11" s="23">
        <v>892.47102903316738</v>
      </c>
      <c r="AJ11" s="23">
        <v>889.10533274380998</v>
      </c>
      <c r="AK11" s="23">
        <v>885.73963645445258</v>
      </c>
      <c r="AL11" s="23">
        <v>882.37394016509518</v>
      </c>
      <c r="AM11" s="23">
        <v>879.00824387573778</v>
      </c>
    </row>
    <row r="12" spans="1:39" x14ac:dyDescent="0.25">
      <c r="A12" t="s">
        <v>17</v>
      </c>
      <c r="B12" s="23" t="s">
        <v>201</v>
      </c>
      <c r="C12" s="23">
        <v>5937.8628529899997</v>
      </c>
      <c r="D12" s="23">
        <v>5937.8628529899997</v>
      </c>
      <c r="E12" s="23">
        <v>5848.7949101951499</v>
      </c>
      <c r="F12" s="23">
        <v>5759.7269674002991</v>
      </c>
      <c r="G12" s="23">
        <v>5670.6590246054493</v>
      </c>
      <c r="H12" s="23">
        <v>5581.5910818105995</v>
      </c>
      <c r="I12" s="23">
        <v>5492.5231390157496</v>
      </c>
      <c r="J12" s="23">
        <v>5403.4551962208989</v>
      </c>
      <c r="K12" s="23">
        <v>5314.3872534260499</v>
      </c>
      <c r="L12" s="23">
        <v>5225.3193106312001</v>
      </c>
      <c r="M12" s="23">
        <v>5136.2513678363493</v>
      </c>
      <c r="N12" s="23">
        <v>5047.1834250414995</v>
      </c>
      <c r="O12" s="23">
        <v>4958.1154822466497</v>
      </c>
      <c r="P12" s="23">
        <v>4869.0475394517998</v>
      </c>
      <c r="Q12" s="23">
        <v>4779.9795966569491</v>
      </c>
      <c r="R12" s="23">
        <v>4690.9116538620992</v>
      </c>
      <c r="S12" s="23">
        <v>4601.8437110672494</v>
      </c>
      <c r="T12" s="23">
        <v>4512.7757682723995</v>
      </c>
      <c r="U12" s="23">
        <v>4423.7078254775488</v>
      </c>
      <c r="V12" s="23">
        <v>4334.6398826826999</v>
      </c>
      <c r="W12" s="23">
        <v>4245.57193988785</v>
      </c>
      <c r="X12" s="23">
        <v>4156.5039970929993</v>
      </c>
      <c r="Y12" s="23">
        <v>4135.5235483457682</v>
      </c>
      <c r="Z12" s="23">
        <v>4114.5430995985371</v>
      </c>
      <c r="AA12" s="23">
        <v>4093.562650851306</v>
      </c>
      <c r="AB12" s="23">
        <v>4072.5822021040744</v>
      </c>
      <c r="AC12" s="23">
        <v>4051.6017533568433</v>
      </c>
      <c r="AD12" s="23">
        <v>4030.6213046096118</v>
      </c>
      <c r="AE12" s="23">
        <v>4009.6408558623807</v>
      </c>
      <c r="AF12" s="23">
        <v>3988.6604071151487</v>
      </c>
      <c r="AG12" s="23">
        <v>3967.6799583679181</v>
      </c>
      <c r="AH12" s="23">
        <v>3946.6995096206861</v>
      </c>
      <c r="AI12" s="23">
        <v>3925.7190608734554</v>
      </c>
      <c r="AJ12" s="23">
        <v>3904.7386121262234</v>
      </c>
      <c r="AK12" s="23">
        <v>3883.7581633789928</v>
      </c>
      <c r="AL12" s="23">
        <v>3862.7777146317617</v>
      </c>
      <c r="AM12" s="23">
        <v>3841.7972658845301</v>
      </c>
    </row>
    <row r="13" spans="1:39" x14ac:dyDescent="0.25">
      <c r="A13" s="23" t="s">
        <v>17</v>
      </c>
      <c r="B13" s="23" t="s">
        <v>202</v>
      </c>
      <c r="C13" s="23">
        <v>5937.8628529899997</v>
      </c>
      <c r="D13" s="23">
        <v>5937.8628529899997</v>
      </c>
      <c r="E13" s="23">
        <v>5937.8628529899997</v>
      </c>
      <c r="F13" s="23">
        <v>5937.8628529899997</v>
      </c>
      <c r="G13" s="23">
        <v>5937.8628529899997</v>
      </c>
      <c r="H13" s="23">
        <v>5937.8628529899997</v>
      </c>
      <c r="I13" s="23">
        <v>5937.8628529899997</v>
      </c>
      <c r="J13" s="23">
        <v>5937.8628529899997</v>
      </c>
      <c r="K13" s="23">
        <v>5937.8628529899997</v>
      </c>
      <c r="L13" s="23">
        <v>5937.8628529899997</v>
      </c>
      <c r="M13" s="23">
        <v>5937.8628529899997</v>
      </c>
      <c r="N13" s="23">
        <v>5937.8628529899997</v>
      </c>
      <c r="O13" s="23">
        <v>5937.8628529899997</v>
      </c>
      <c r="P13" s="23">
        <v>5937.8628529899997</v>
      </c>
      <c r="Q13" s="23">
        <v>5937.8628529899997</v>
      </c>
      <c r="R13" s="23">
        <v>5937.8628529899997</v>
      </c>
      <c r="S13" s="23">
        <v>5937.8628529899997</v>
      </c>
      <c r="T13" s="23">
        <v>5937.8628529899997</v>
      </c>
      <c r="U13" s="23">
        <v>5937.8628529899997</v>
      </c>
      <c r="V13" s="23">
        <v>5937.8628529899997</v>
      </c>
      <c r="W13" s="23">
        <v>5937.8628529899997</v>
      </c>
      <c r="X13" s="23">
        <v>5937.8628529899997</v>
      </c>
      <c r="Y13" s="23">
        <v>5937.8628529899997</v>
      </c>
      <c r="Z13" s="23">
        <v>5937.8628529899997</v>
      </c>
      <c r="AA13" s="23">
        <v>5937.8628529899997</v>
      </c>
      <c r="AB13" s="23">
        <v>5937.8628529899997</v>
      </c>
      <c r="AC13" s="23">
        <v>5937.8628529899997</v>
      </c>
      <c r="AD13" s="23">
        <v>5937.8628529899997</v>
      </c>
      <c r="AE13" s="23">
        <v>5937.8628529899997</v>
      </c>
      <c r="AF13" s="23">
        <v>5937.8628529899997</v>
      </c>
      <c r="AG13" s="23">
        <v>5937.8628529899997</v>
      </c>
      <c r="AH13" s="23">
        <v>5937.8628529899997</v>
      </c>
      <c r="AI13" s="23">
        <v>5937.8628529899997</v>
      </c>
      <c r="AJ13" s="23">
        <v>5937.8628529899997</v>
      </c>
      <c r="AK13" s="23">
        <v>5937.8628529899997</v>
      </c>
      <c r="AL13" s="23">
        <v>5937.8628529899997</v>
      </c>
      <c r="AM13" s="23">
        <v>5937.8628529899997</v>
      </c>
    </row>
    <row r="14" spans="1:39" x14ac:dyDescent="0.25">
      <c r="A14" s="23" t="s">
        <v>17</v>
      </c>
      <c r="B14" s="23" t="s">
        <v>203</v>
      </c>
      <c r="C14" s="23">
        <v>5937.8628529899997</v>
      </c>
      <c r="D14" s="23">
        <v>5937.8628529899997</v>
      </c>
      <c r="E14" s="23">
        <v>5937.8628529899997</v>
      </c>
      <c r="F14" s="23">
        <v>5937.8628529899997</v>
      </c>
      <c r="G14" s="23">
        <v>5937.8628529899997</v>
      </c>
      <c r="H14" s="23">
        <v>5937.8628529899997</v>
      </c>
      <c r="I14" s="23">
        <v>5937.8628529899997</v>
      </c>
      <c r="J14" s="23">
        <v>5937.8628529899997</v>
      </c>
      <c r="K14" s="23">
        <v>5937.8628529899997</v>
      </c>
      <c r="L14" s="23">
        <v>5937.8628529899997</v>
      </c>
      <c r="M14" s="23">
        <v>5937.8628529899997</v>
      </c>
      <c r="N14" s="23">
        <v>5937.8628529899997</v>
      </c>
      <c r="O14" s="23">
        <v>5937.8628529899997</v>
      </c>
      <c r="P14" s="23">
        <v>5937.8628529899997</v>
      </c>
      <c r="Q14" s="23">
        <v>5937.8628529899997</v>
      </c>
      <c r="R14" s="23">
        <v>5937.8628529899997</v>
      </c>
      <c r="S14" s="23">
        <v>5937.8628529899997</v>
      </c>
      <c r="T14" s="23">
        <v>5937.8628529899997</v>
      </c>
      <c r="U14" s="23">
        <v>5937.8628529899997</v>
      </c>
      <c r="V14" s="23">
        <v>5937.8628529899997</v>
      </c>
      <c r="W14" s="23">
        <v>5937.8628529899997</v>
      </c>
      <c r="X14" s="23">
        <v>5937.8628529899997</v>
      </c>
      <c r="Y14" s="23">
        <v>5937.8628529899997</v>
      </c>
      <c r="Z14" s="23">
        <v>5937.8628529899997</v>
      </c>
      <c r="AA14" s="23">
        <v>5937.8628529899997</v>
      </c>
      <c r="AB14" s="23">
        <v>5937.8628529899997</v>
      </c>
      <c r="AC14" s="23">
        <v>5937.8628529899997</v>
      </c>
      <c r="AD14" s="23">
        <v>5937.8628529899997</v>
      </c>
      <c r="AE14" s="23">
        <v>5937.8628529899997</v>
      </c>
      <c r="AF14" s="23">
        <v>5937.8628529899997</v>
      </c>
      <c r="AG14" s="23">
        <v>5937.8628529899997</v>
      </c>
      <c r="AH14" s="23">
        <v>5937.8628529899997</v>
      </c>
      <c r="AI14" s="23">
        <v>5937.8628529899997</v>
      </c>
      <c r="AJ14" s="23">
        <v>5937.8628529899997</v>
      </c>
      <c r="AK14" s="23">
        <v>5937.8628529899997</v>
      </c>
      <c r="AL14" s="23">
        <v>5937.8628529899997</v>
      </c>
      <c r="AM14" s="23">
        <v>5937.8628529899997</v>
      </c>
    </row>
    <row r="15" spans="1:39" x14ac:dyDescent="0.25">
      <c r="A15" s="23" t="s">
        <v>17</v>
      </c>
      <c r="B15" s="23" t="s">
        <v>204</v>
      </c>
      <c r="C15" s="23">
        <v>5404.5923246599996</v>
      </c>
      <c r="D15" s="23">
        <v>5404.5923246599996</v>
      </c>
      <c r="E15" s="23">
        <v>5323.5234397900995</v>
      </c>
      <c r="F15" s="23">
        <v>5242.4545549201994</v>
      </c>
      <c r="G15" s="23">
        <v>5161.3856700502993</v>
      </c>
      <c r="H15" s="23">
        <v>5080.3167851803992</v>
      </c>
      <c r="I15" s="23">
        <v>4999.2479003105</v>
      </c>
      <c r="J15" s="23">
        <v>4918.179015440599</v>
      </c>
      <c r="K15" s="23">
        <v>4837.1101305706998</v>
      </c>
      <c r="L15" s="23">
        <v>4756.0412457007997</v>
      </c>
      <c r="M15" s="23">
        <v>4674.9723608308996</v>
      </c>
      <c r="N15" s="23">
        <v>4593.9034759609995</v>
      </c>
      <c r="O15" s="23">
        <v>4512.8345910910994</v>
      </c>
      <c r="P15" s="23">
        <v>4431.7657062211993</v>
      </c>
      <c r="Q15" s="23">
        <v>4350.6968213512991</v>
      </c>
      <c r="R15" s="23">
        <v>4269.627936481399</v>
      </c>
      <c r="S15" s="23">
        <v>4188.5590516114989</v>
      </c>
      <c r="T15" s="23">
        <v>4107.4901667415998</v>
      </c>
      <c r="U15" s="23">
        <v>4026.4212818716992</v>
      </c>
      <c r="V15" s="23">
        <v>3945.3523970017995</v>
      </c>
      <c r="W15" s="23">
        <v>3864.2835121318994</v>
      </c>
      <c r="X15" s="23">
        <v>3783.2146272619993</v>
      </c>
      <c r="Y15" s="23">
        <v>3764.1184010482011</v>
      </c>
      <c r="Z15" s="23">
        <v>3745.022174834402</v>
      </c>
      <c r="AA15" s="23">
        <v>3725.9259486206038</v>
      </c>
      <c r="AB15" s="23">
        <v>3706.8297224068046</v>
      </c>
      <c r="AC15" s="23">
        <v>3687.7334961930064</v>
      </c>
      <c r="AD15" s="23">
        <v>3668.6372699792073</v>
      </c>
      <c r="AE15" s="23">
        <v>3649.5410437654091</v>
      </c>
      <c r="AF15" s="23">
        <v>3630.44481755161</v>
      </c>
      <c r="AG15" s="23">
        <v>3611.3485913378117</v>
      </c>
      <c r="AH15" s="23">
        <v>3592.2523651240131</v>
      </c>
      <c r="AI15" s="23">
        <v>3573.1561389102144</v>
      </c>
      <c r="AJ15" s="23">
        <v>3554.0599126964157</v>
      </c>
      <c r="AK15" s="23">
        <v>3534.963686482617</v>
      </c>
      <c r="AL15" s="23">
        <v>3515.8674602688188</v>
      </c>
      <c r="AM15" s="23">
        <v>3496.7712340550197</v>
      </c>
    </row>
    <row r="16" spans="1:39" x14ac:dyDescent="0.25">
      <c r="A16" s="23" t="s">
        <v>17</v>
      </c>
      <c r="B16" s="23" t="s">
        <v>205</v>
      </c>
      <c r="C16" s="23">
        <v>5404.5923246599996</v>
      </c>
      <c r="D16" s="23">
        <v>5404.5923246599996</v>
      </c>
      <c r="E16" s="23">
        <v>5404.5923246599996</v>
      </c>
      <c r="F16" s="23">
        <v>5404.5923246599996</v>
      </c>
      <c r="G16" s="23">
        <v>5404.5923246599996</v>
      </c>
      <c r="H16" s="23">
        <v>5404.5923246599996</v>
      </c>
      <c r="I16" s="23">
        <v>5404.5923246599996</v>
      </c>
      <c r="J16" s="23">
        <v>5404.5923246599996</v>
      </c>
      <c r="K16" s="23">
        <v>5404.5923246599996</v>
      </c>
      <c r="L16" s="23">
        <v>5404.5923246599996</v>
      </c>
      <c r="M16" s="23">
        <v>5404.5923246599996</v>
      </c>
      <c r="N16" s="23">
        <v>5404.5923246599996</v>
      </c>
      <c r="O16" s="23">
        <v>5404.5923246599996</v>
      </c>
      <c r="P16" s="23">
        <v>5404.5923246599996</v>
      </c>
      <c r="Q16" s="23">
        <v>5404.5923246599996</v>
      </c>
      <c r="R16" s="23">
        <v>5404.5923246599996</v>
      </c>
      <c r="S16" s="23">
        <v>5404.5923246599996</v>
      </c>
      <c r="T16" s="23">
        <v>5404.5923246599996</v>
      </c>
      <c r="U16" s="23">
        <v>5404.5923246599996</v>
      </c>
      <c r="V16" s="23">
        <v>5404.5923246599996</v>
      </c>
      <c r="W16" s="23">
        <v>5404.5923246599996</v>
      </c>
      <c r="X16" s="23">
        <v>5404.5923246599996</v>
      </c>
      <c r="Y16" s="23">
        <v>5404.5923246599996</v>
      </c>
      <c r="Z16" s="23">
        <v>5404.5923246599996</v>
      </c>
      <c r="AA16" s="23">
        <v>5404.5923246599996</v>
      </c>
      <c r="AB16" s="23">
        <v>5404.5923246599996</v>
      </c>
      <c r="AC16" s="23">
        <v>5404.5923246599996</v>
      </c>
      <c r="AD16" s="23">
        <v>5404.5923246599996</v>
      </c>
      <c r="AE16" s="23">
        <v>5404.5923246599996</v>
      </c>
      <c r="AF16" s="23">
        <v>5404.5923246599996</v>
      </c>
      <c r="AG16" s="23">
        <v>5404.5923246599996</v>
      </c>
      <c r="AH16" s="23">
        <v>5404.5923246599996</v>
      </c>
      <c r="AI16" s="23">
        <v>5404.5923246599996</v>
      </c>
      <c r="AJ16" s="23">
        <v>5404.5923246599996</v>
      </c>
      <c r="AK16" s="23">
        <v>5404.5923246599996</v>
      </c>
      <c r="AL16" s="23">
        <v>5404.5923246599996</v>
      </c>
      <c r="AM16" s="23">
        <v>5404.5923246599996</v>
      </c>
    </row>
    <row r="17" spans="1:39" x14ac:dyDescent="0.25">
      <c r="A17" s="23" t="s">
        <v>17</v>
      </c>
      <c r="B17" s="23" t="s">
        <v>206</v>
      </c>
      <c r="C17" s="23">
        <v>5404.5923246599996</v>
      </c>
      <c r="D17" s="23">
        <v>5404.5923246599996</v>
      </c>
      <c r="E17" s="23">
        <v>5404.5923246599996</v>
      </c>
      <c r="F17" s="23">
        <v>5404.5923246599996</v>
      </c>
      <c r="G17" s="23">
        <v>5404.5923246599996</v>
      </c>
      <c r="H17" s="23">
        <v>5404.5923246599996</v>
      </c>
      <c r="I17" s="23">
        <v>5404.5923246599996</v>
      </c>
      <c r="J17" s="23">
        <v>5404.5923246599996</v>
      </c>
      <c r="K17" s="23">
        <v>5404.5923246599996</v>
      </c>
      <c r="L17" s="23">
        <v>5404.5923246599996</v>
      </c>
      <c r="M17" s="23">
        <v>5404.5923246599996</v>
      </c>
      <c r="N17" s="23">
        <v>5404.5923246599996</v>
      </c>
      <c r="O17" s="23">
        <v>5404.5923246599996</v>
      </c>
      <c r="P17" s="23">
        <v>5404.5923246599996</v>
      </c>
      <c r="Q17" s="23">
        <v>5404.5923246599996</v>
      </c>
      <c r="R17" s="23">
        <v>5404.5923246599996</v>
      </c>
      <c r="S17" s="23">
        <v>5404.5923246599996</v>
      </c>
      <c r="T17" s="23">
        <v>5404.5923246599996</v>
      </c>
      <c r="U17" s="23">
        <v>5404.5923246599996</v>
      </c>
      <c r="V17" s="23">
        <v>5404.5923246599996</v>
      </c>
      <c r="W17" s="23">
        <v>5404.5923246599996</v>
      </c>
      <c r="X17" s="23">
        <v>5404.5923246599996</v>
      </c>
      <c r="Y17" s="23">
        <v>5404.5923246599996</v>
      </c>
      <c r="Z17" s="23">
        <v>5404.5923246599996</v>
      </c>
      <c r="AA17" s="23">
        <v>5404.5923246599996</v>
      </c>
      <c r="AB17" s="23">
        <v>5404.5923246599996</v>
      </c>
      <c r="AC17" s="23">
        <v>5404.5923246599996</v>
      </c>
      <c r="AD17" s="23">
        <v>5404.5923246599996</v>
      </c>
      <c r="AE17" s="23">
        <v>5404.5923246599996</v>
      </c>
      <c r="AF17" s="23">
        <v>5404.5923246599996</v>
      </c>
      <c r="AG17" s="23">
        <v>5404.5923246599996</v>
      </c>
      <c r="AH17" s="23">
        <v>5404.5923246599996</v>
      </c>
      <c r="AI17" s="23">
        <v>5404.5923246599996</v>
      </c>
      <c r="AJ17" s="23">
        <v>5404.5923246599996</v>
      </c>
      <c r="AK17" s="23">
        <v>5404.5923246599996</v>
      </c>
      <c r="AL17" s="23">
        <v>5404.5923246599996</v>
      </c>
      <c r="AM17" s="23">
        <v>5404.5923246599996</v>
      </c>
    </row>
    <row r="18" spans="1:39" x14ac:dyDescent="0.25">
      <c r="A18" s="23" t="s">
        <v>17</v>
      </c>
      <c r="B18" s="23" t="s">
        <v>207</v>
      </c>
      <c r="C18" s="23">
        <v>3976.7149884099999</v>
      </c>
      <c r="D18" s="23">
        <v>3976.7149884099999</v>
      </c>
      <c r="E18" s="23">
        <v>3927.0060510548751</v>
      </c>
      <c r="F18" s="23">
        <v>3877.2971136997498</v>
      </c>
      <c r="G18" s="23">
        <v>3827.588176344625</v>
      </c>
      <c r="H18" s="23">
        <v>3777.8792389894998</v>
      </c>
      <c r="I18" s="23">
        <v>3728.1703016343749</v>
      </c>
      <c r="J18" s="23">
        <v>3678.4613642792501</v>
      </c>
      <c r="K18" s="23">
        <v>3628.7524269241248</v>
      </c>
      <c r="L18" s="23">
        <v>3579.043489569</v>
      </c>
      <c r="M18" s="23">
        <v>3529.3345522138748</v>
      </c>
      <c r="N18" s="23">
        <v>3479.6256148587499</v>
      </c>
      <c r="O18" s="23">
        <v>3429.9166775036251</v>
      </c>
      <c r="P18" s="23">
        <v>3380.2077401484999</v>
      </c>
      <c r="Q18" s="23">
        <v>3330.498802793375</v>
      </c>
      <c r="R18" s="23">
        <v>3280.7898654382498</v>
      </c>
      <c r="S18" s="23">
        <v>3231.0809280831249</v>
      </c>
      <c r="T18" s="23">
        <v>3181.3719907280001</v>
      </c>
      <c r="U18" s="23">
        <v>3131.6630533728749</v>
      </c>
      <c r="V18" s="23">
        <v>3081.95411601775</v>
      </c>
      <c r="W18" s="23">
        <v>3032.2451786626248</v>
      </c>
      <c r="X18" s="23">
        <v>2982.5362413074999</v>
      </c>
      <c r="Y18" s="23">
        <v>2962.1224377003286</v>
      </c>
      <c r="Z18" s="23">
        <v>2941.7086340931573</v>
      </c>
      <c r="AA18" s="23">
        <v>2921.294830485986</v>
      </c>
      <c r="AB18" s="23">
        <v>2900.8810268788147</v>
      </c>
      <c r="AC18" s="23">
        <v>2880.4672232716434</v>
      </c>
      <c r="AD18" s="23">
        <v>2860.0534196644721</v>
      </c>
      <c r="AE18" s="23">
        <v>2839.6396160573004</v>
      </c>
      <c r="AF18" s="23">
        <v>2819.2258124501291</v>
      </c>
      <c r="AG18" s="23">
        <v>2798.8120088429578</v>
      </c>
      <c r="AH18" s="23">
        <v>2778.3982052357865</v>
      </c>
      <c r="AI18" s="23">
        <v>2757.9844016286152</v>
      </c>
      <c r="AJ18" s="23">
        <v>2737.5705980214439</v>
      </c>
      <c r="AK18" s="23">
        <v>2717.1567944142726</v>
      </c>
      <c r="AL18" s="23">
        <v>2696.7429908071013</v>
      </c>
      <c r="AM18" s="23">
        <v>2676.3291871999299</v>
      </c>
    </row>
    <row r="19" spans="1:39" x14ac:dyDescent="0.25">
      <c r="A19" s="23" t="s">
        <v>17</v>
      </c>
      <c r="B19" s="23" t="s">
        <v>208</v>
      </c>
      <c r="C19" s="23">
        <v>3976.7149884099999</v>
      </c>
      <c r="D19" s="23">
        <v>3976.7149884099999</v>
      </c>
      <c r="E19" s="23">
        <v>3976.7149884099999</v>
      </c>
      <c r="F19" s="23">
        <v>3976.7149884099999</v>
      </c>
      <c r="G19" s="23">
        <v>3976.7149884099999</v>
      </c>
      <c r="H19" s="23">
        <v>3976.7149884099999</v>
      </c>
      <c r="I19" s="23">
        <v>3976.7149884099999</v>
      </c>
      <c r="J19" s="23">
        <v>3976.7149884099999</v>
      </c>
      <c r="K19" s="23">
        <v>3976.7149884099999</v>
      </c>
      <c r="L19" s="23">
        <v>3976.7149884099999</v>
      </c>
      <c r="M19" s="23">
        <v>3976.7149884099999</v>
      </c>
      <c r="N19" s="23">
        <v>3976.7149884099999</v>
      </c>
      <c r="O19" s="23">
        <v>3976.7149884099999</v>
      </c>
      <c r="P19" s="23">
        <v>3976.7149884099999</v>
      </c>
      <c r="Q19" s="23">
        <v>3976.7149884099999</v>
      </c>
      <c r="R19" s="23">
        <v>3976.7149884099999</v>
      </c>
      <c r="S19" s="23">
        <v>3976.7149884099999</v>
      </c>
      <c r="T19" s="23">
        <v>3976.7149884099999</v>
      </c>
      <c r="U19" s="23">
        <v>3976.7149884099999</v>
      </c>
      <c r="V19" s="23">
        <v>3976.7149884099999</v>
      </c>
      <c r="W19" s="23">
        <v>3976.7149884099999</v>
      </c>
      <c r="X19" s="23">
        <v>3976.7149884099999</v>
      </c>
      <c r="Y19" s="23">
        <v>3976.7149884099999</v>
      </c>
      <c r="Z19" s="23">
        <v>3976.7149884099999</v>
      </c>
      <c r="AA19" s="23">
        <v>3976.7149884099999</v>
      </c>
      <c r="AB19" s="23">
        <v>3976.7149884099999</v>
      </c>
      <c r="AC19" s="23">
        <v>3976.7149884099999</v>
      </c>
      <c r="AD19" s="23">
        <v>3976.7149884099999</v>
      </c>
      <c r="AE19" s="23">
        <v>3976.7149884099999</v>
      </c>
      <c r="AF19" s="23">
        <v>3976.7149884099999</v>
      </c>
      <c r="AG19" s="23">
        <v>3976.7149884099999</v>
      </c>
      <c r="AH19" s="23">
        <v>3976.7149884099999</v>
      </c>
      <c r="AI19" s="23">
        <v>3976.7149884099999</v>
      </c>
      <c r="AJ19" s="23">
        <v>3976.7149884099999</v>
      </c>
      <c r="AK19" s="23">
        <v>3976.7149884099999</v>
      </c>
      <c r="AL19" s="23">
        <v>3976.7149884099999</v>
      </c>
      <c r="AM19" s="23">
        <v>3976.7149884099999</v>
      </c>
    </row>
    <row r="20" spans="1:39" x14ac:dyDescent="0.25">
      <c r="A20" s="23" t="s">
        <v>17</v>
      </c>
      <c r="B20" s="23" t="s">
        <v>209</v>
      </c>
      <c r="C20" s="23">
        <v>3976.7149884099999</v>
      </c>
      <c r="D20" s="23">
        <v>3976.7149884099999</v>
      </c>
      <c r="E20" s="23">
        <v>3976.7149884099999</v>
      </c>
      <c r="F20" s="23">
        <v>3976.7149884099999</v>
      </c>
      <c r="G20" s="23">
        <v>3976.7149884099999</v>
      </c>
      <c r="H20" s="23">
        <v>3976.7149884099999</v>
      </c>
      <c r="I20" s="23">
        <v>3976.7149884099999</v>
      </c>
      <c r="J20" s="23">
        <v>3976.7149884099999</v>
      </c>
      <c r="K20" s="23">
        <v>3976.7149884099999</v>
      </c>
      <c r="L20" s="23">
        <v>3976.7149884099999</v>
      </c>
      <c r="M20" s="23">
        <v>3976.7149884099999</v>
      </c>
      <c r="N20" s="23">
        <v>3976.7149884099999</v>
      </c>
      <c r="O20" s="23">
        <v>3976.7149884099999</v>
      </c>
      <c r="P20" s="23">
        <v>3976.7149884099999</v>
      </c>
      <c r="Q20" s="23">
        <v>3976.7149884099999</v>
      </c>
      <c r="R20" s="23">
        <v>3976.7149884099999</v>
      </c>
      <c r="S20" s="23">
        <v>3976.7149884099999</v>
      </c>
      <c r="T20" s="23">
        <v>3976.7149884099999</v>
      </c>
      <c r="U20" s="23">
        <v>3976.7149884099999</v>
      </c>
      <c r="V20" s="23">
        <v>3976.7149884099999</v>
      </c>
      <c r="W20" s="23">
        <v>3976.7149884099999</v>
      </c>
      <c r="X20" s="23">
        <v>3976.7149884099999</v>
      </c>
      <c r="Y20" s="23">
        <v>3976.7149884099999</v>
      </c>
      <c r="Z20" s="23">
        <v>3976.7149884099999</v>
      </c>
      <c r="AA20" s="23">
        <v>3976.7149884099999</v>
      </c>
      <c r="AB20" s="23">
        <v>3976.7149884099999</v>
      </c>
      <c r="AC20" s="23">
        <v>3976.7149884099999</v>
      </c>
      <c r="AD20" s="23">
        <v>3976.7149884099999</v>
      </c>
      <c r="AE20" s="23">
        <v>3976.7149884099999</v>
      </c>
      <c r="AF20" s="23">
        <v>3976.7149884099999</v>
      </c>
      <c r="AG20" s="23">
        <v>3976.7149884099999</v>
      </c>
      <c r="AH20" s="23">
        <v>3976.7149884099999</v>
      </c>
      <c r="AI20" s="23">
        <v>3976.7149884099999</v>
      </c>
      <c r="AJ20" s="23">
        <v>3976.7149884099999</v>
      </c>
      <c r="AK20" s="23">
        <v>3976.7149884099999</v>
      </c>
      <c r="AL20" s="23">
        <v>3976.7149884099999</v>
      </c>
      <c r="AM20" s="23">
        <v>3976.7149884099999</v>
      </c>
    </row>
    <row r="21" spans="1:39" x14ac:dyDescent="0.25">
      <c r="A21" s="23" t="s">
        <v>17</v>
      </c>
      <c r="B21" s="23" t="s">
        <v>210</v>
      </c>
      <c r="C21" s="23">
        <v>3749.3454306399999</v>
      </c>
      <c r="D21" s="23">
        <v>3749.3454306399999</v>
      </c>
      <c r="E21" s="23">
        <v>3702.4786127570001</v>
      </c>
      <c r="F21" s="23">
        <v>3655.6117948739998</v>
      </c>
      <c r="G21" s="23">
        <v>3608.7449769909999</v>
      </c>
      <c r="H21" s="23">
        <v>3561.8781591079996</v>
      </c>
      <c r="I21" s="23">
        <v>3515.0113412249998</v>
      </c>
      <c r="J21" s="23">
        <v>3468.144523342</v>
      </c>
      <c r="K21" s="23">
        <v>3421.2777054589997</v>
      </c>
      <c r="L21" s="23">
        <v>3374.4108875759998</v>
      </c>
      <c r="M21" s="23">
        <v>3327.5440696929995</v>
      </c>
      <c r="N21" s="23">
        <v>3280.6772518099997</v>
      </c>
      <c r="O21" s="23">
        <v>3233.8104339270003</v>
      </c>
      <c r="P21" s="23">
        <v>3186.943616044</v>
      </c>
      <c r="Q21" s="23">
        <v>3140.0767981610002</v>
      </c>
      <c r="R21" s="23">
        <v>3093.2099802779999</v>
      </c>
      <c r="S21" s="23">
        <v>3046.343162395</v>
      </c>
      <c r="T21" s="23">
        <v>2999.4763445120002</v>
      </c>
      <c r="U21" s="23">
        <v>2952.6095266289999</v>
      </c>
      <c r="V21" s="23">
        <v>2905.7427087460001</v>
      </c>
      <c r="W21" s="23">
        <v>2858.8758908629998</v>
      </c>
      <c r="X21" s="23">
        <v>2812.0090729799999</v>
      </c>
      <c r="Y21" s="23">
        <v>2792.7624331027146</v>
      </c>
      <c r="Z21" s="23">
        <v>2773.5157932254292</v>
      </c>
      <c r="AA21" s="23">
        <v>2754.2691533481438</v>
      </c>
      <c r="AB21" s="23">
        <v>2735.0225134708589</v>
      </c>
      <c r="AC21" s="23">
        <v>2715.7758735935736</v>
      </c>
      <c r="AD21" s="23">
        <v>2696.5292337162882</v>
      </c>
      <c r="AE21" s="23">
        <v>2677.2825938390024</v>
      </c>
      <c r="AF21" s="23">
        <v>2658.035953961717</v>
      </c>
      <c r="AG21" s="23">
        <v>2638.7893140844317</v>
      </c>
      <c r="AH21" s="23">
        <v>2619.5426742071468</v>
      </c>
      <c r="AI21" s="23">
        <v>2600.2960343298614</v>
      </c>
      <c r="AJ21" s="23">
        <v>2581.0493944525761</v>
      </c>
      <c r="AK21" s="23">
        <v>2561.8027545752907</v>
      </c>
      <c r="AL21" s="23">
        <v>2542.5561146980053</v>
      </c>
      <c r="AM21" s="23">
        <v>2523.30947482072</v>
      </c>
    </row>
    <row r="22" spans="1:39" x14ac:dyDescent="0.25">
      <c r="A22" s="23" t="s">
        <v>17</v>
      </c>
      <c r="B22" s="23" t="s">
        <v>211</v>
      </c>
      <c r="C22" s="23">
        <v>3749.3454306399999</v>
      </c>
      <c r="D22" s="23">
        <v>3749.3454306399999</v>
      </c>
      <c r="E22" s="23">
        <v>3749.3454306399999</v>
      </c>
      <c r="F22" s="23">
        <v>3749.3454306399999</v>
      </c>
      <c r="G22" s="23">
        <v>3749.3454306399999</v>
      </c>
      <c r="H22" s="23">
        <v>3749.3454306399999</v>
      </c>
      <c r="I22" s="23">
        <v>3749.3454306399999</v>
      </c>
      <c r="J22" s="23">
        <v>3749.3454306399999</v>
      </c>
      <c r="K22" s="23">
        <v>3749.3454306399999</v>
      </c>
      <c r="L22" s="23">
        <v>3749.3454306399999</v>
      </c>
      <c r="M22" s="23">
        <v>3749.3454306399999</v>
      </c>
      <c r="N22" s="23">
        <v>3749.3454306399999</v>
      </c>
      <c r="O22" s="23">
        <v>3749.3454306399999</v>
      </c>
      <c r="P22" s="23">
        <v>3749.3454306399999</v>
      </c>
      <c r="Q22" s="23">
        <v>3749.3454306399999</v>
      </c>
      <c r="R22" s="23">
        <v>3749.3454306399999</v>
      </c>
      <c r="S22" s="23">
        <v>3749.3454306399999</v>
      </c>
      <c r="T22" s="23">
        <v>3749.3454306399999</v>
      </c>
      <c r="U22" s="23">
        <v>3749.3454306399999</v>
      </c>
      <c r="V22" s="23">
        <v>3749.3454306399999</v>
      </c>
      <c r="W22" s="23">
        <v>3749.3454306399999</v>
      </c>
      <c r="X22" s="23">
        <v>3749.3454306399999</v>
      </c>
      <c r="Y22" s="23">
        <v>3749.3454306399999</v>
      </c>
      <c r="Z22" s="23">
        <v>3749.3454306399999</v>
      </c>
      <c r="AA22" s="23">
        <v>3749.3454306399999</v>
      </c>
      <c r="AB22" s="23">
        <v>3749.3454306399999</v>
      </c>
      <c r="AC22" s="23">
        <v>3749.3454306399999</v>
      </c>
      <c r="AD22" s="23">
        <v>3749.3454306399999</v>
      </c>
      <c r="AE22" s="23">
        <v>3749.3454306399999</v>
      </c>
      <c r="AF22" s="23">
        <v>3749.3454306399999</v>
      </c>
      <c r="AG22" s="23">
        <v>3749.3454306399999</v>
      </c>
      <c r="AH22" s="23">
        <v>3749.3454306399999</v>
      </c>
      <c r="AI22" s="23">
        <v>3749.3454306399999</v>
      </c>
      <c r="AJ22" s="23">
        <v>3749.3454306399999</v>
      </c>
      <c r="AK22" s="23">
        <v>3749.3454306399999</v>
      </c>
      <c r="AL22" s="23">
        <v>3749.3454306399999</v>
      </c>
      <c r="AM22" s="23">
        <v>3749.3454306399999</v>
      </c>
    </row>
    <row r="23" spans="1:39" x14ac:dyDescent="0.25">
      <c r="A23" s="23" t="s">
        <v>17</v>
      </c>
      <c r="B23" s="23" t="s">
        <v>212</v>
      </c>
      <c r="C23" s="23">
        <v>3749.3454306399999</v>
      </c>
      <c r="D23" s="23">
        <v>3749.3454306399999</v>
      </c>
      <c r="E23" s="23">
        <v>3749.3454306399999</v>
      </c>
      <c r="F23" s="23">
        <v>3749.3454306399999</v>
      </c>
      <c r="G23" s="23">
        <v>3749.3454306399999</v>
      </c>
      <c r="H23" s="23">
        <v>3749.3454306399999</v>
      </c>
      <c r="I23" s="23">
        <v>3749.3454306399999</v>
      </c>
      <c r="J23" s="23">
        <v>3749.3454306399999</v>
      </c>
      <c r="K23" s="23">
        <v>3749.3454306399999</v>
      </c>
      <c r="L23" s="23">
        <v>3749.3454306399999</v>
      </c>
      <c r="M23" s="23">
        <v>3749.3454306399999</v>
      </c>
      <c r="N23" s="23">
        <v>3749.3454306399999</v>
      </c>
      <c r="O23" s="23">
        <v>3749.3454306399999</v>
      </c>
      <c r="P23" s="23">
        <v>3749.3454306399999</v>
      </c>
      <c r="Q23" s="23">
        <v>3749.3454306399999</v>
      </c>
      <c r="R23" s="23">
        <v>3749.3454306399999</v>
      </c>
      <c r="S23" s="23">
        <v>3749.3454306399999</v>
      </c>
      <c r="T23" s="23">
        <v>3749.3454306399999</v>
      </c>
      <c r="U23" s="23">
        <v>3749.3454306399999</v>
      </c>
      <c r="V23" s="23">
        <v>3749.3454306399999</v>
      </c>
      <c r="W23" s="23">
        <v>3749.3454306399999</v>
      </c>
      <c r="X23" s="23">
        <v>3749.3454306399999</v>
      </c>
      <c r="Y23" s="23">
        <v>3749.3454306399999</v>
      </c>
      <c r="Z23" s="23">
        <v>3749.3454306399999</v>
      </c>
      <c r="AA23" s="23">
        <v>3749.3454306399999</v>
      </c>
      <c r="AB23" s="23">
        <v>3749.3454306399999</v>
      </c>
      <c r="AC23" s="23">
        <v>3749.3454306399999</v>
      </c>
      <c r="AD23" s="23">
        <v>3749.3454306399999</v>
      </c>
      <c r="AE23" s="23">
        <v>3749.3454306399999</v>
      </c>
      <c r="AF23" s="23">
        <v>3749.3454306399999</v>
      </c>
      <c r="AG23" s="23">
        <v>3749.3454306399999</v>
      </c>
      <c r="AH23" s="23">
        <v>3749.3454306399999</v>
      </c>
      <c r="AI23" s="23">
        <v>3749.3454306399999</v>
      </c>
      <c r="AJ23" s="23">
        <v>3749.3454306399999</v>
      </c>
      <c r="AK23" s="23">
        <v>3749.3454306399999</v>
      </c>
      <c r="AL23" s="23">
        <v>3749.3454306399999</v>
      </c>
      <c r="AM23" s="23">
        <v>3749.3454306399999</v>
      </c>
    </row>
    <row r="24" spans="1:39" x14ac:dyDescent="0.25">
      <c r="A24" s="23" t="s">
        <v>17</v>
      </c>
      <c r="B24" s="23" t="s">
        <v>213</v>
      </c>
      <c r="C24" s="23">
        <v>6997.72266167</v>
      </c>
      <c r="D24" s="23">
        <v>6997.72266167</v>
      </c>
      <c r="E24" s="23">
        <v>6892.7568217449498</v>
      </c>
      <c r="F24" s="23">
        <v>6787.7909818198996</v>
      </c>
      <c r="G24" s="23">
        <v>6682.8251418948494</v>
      </c>
      <c r="H24" s="23">
        <v>6577.8593019697992</v>
      </c>
      <c r="I24" s="23">
        <v>6472.8934620447499</v>
      </c>
      <c r="J24" s="23">
        <v>6367.9276221196997</v>
      </c>
      <c r="K24" s="23">
        <v>6262.9617821946504</v>
      </c>
      <c r="L24" s="23">
        <v>6157.9959422696002</v>
      </c>
      <c r="M24" s="23">
        <v>6053.03010234455</v>
      </c>
      <c r="N24" s="23">
        <v>5948.0642624194998</v>
      </c>
      <c r="O24" s="23">
        <v>5843.0984224944496</v>
      </c>
      <c r="P24" s="23">
        <v>5738.1325825693993</v>
      </c>
      <c r="Q24" s="23">
        <v>5633.1667426443491</v>
      </c>
      <c r="R24" s="23">
        <v>5528.2009027192998</v>
      </c>
      <c r="S24" s="23">
        <v>5423.2350627942496</v>
      </c>
      <c r="T24" s="23">
        <v>5318.2692228692003</v>
      </c>
      <c r="U24" s="23">
        <v>5213.3033829441492</v>
      </c>
      <c r="V24" s="23">
        <v>5108.3375430190999</v>
      </c>
      <c r="W24" s="23">
        <v>5003.3717030940497</v>
      </c>
      <c r="X24" s="23">
        <v>4898.4058631689995</v>
      </c>
      <c r="Y24" s="23">
        <v>4873.6805764310993</v>
      </c>
      <c r="Z24" s="23">
        <v>4848.9552896931982</v>
      </c>
      <c r="AA24" s="23">
        <v>4824.230002955298</v>
      </c>
      <c r="AB24" s="23">
        <v>4799.5047162173969</v>
      </c>
      <c r="AC24" s="23">
        <v>4774.7794294794967</v>
      </c>
      <c r="AD24" s="23">
        <v>4750.0541427415956</v>
      </c>
      <c r="AE24" s="23">
        <v>4725.3288560036954</v>
      </c>
      <c r="AF24" s="23">
        <v>4700.6035692657942</v>
      </c>
      <c r="AG24" s="23">
        <v>4675.878282527894</v>
      </c>
      <c r="AH24" s="23">
        <v>4651.1529957899929</v>
      </c>
      <c r="AI24" s="23">
        <v>4626.4277090520927</v>
      </c>
      <c r="AJ24" s="23">
        <v>4601.7024223141916</v>
      </c>
      <c r="AK24" s="23">
        <v>4576.9771355762914</v>
      </c>
      <c r="AL24" s="23">
        <v>4552.2518488383912</v>
      </c>
      <c r="AM24" s="23">
        <v>4527.5265621004901</v>
      </c>
    </row>
    <row r="25" spans="1:39" x14ac:dyDescent="0.25">
      <c r="A25" s="23" t="s">
        <v>17</v>
      </c>
      <c r="B25" s="23" t="s">
        <v>214</v>
      </c>
      <c r="C25" s="23">
        <v>6997.72266167</v>
      </c>
      <c r="D25" s="23">
        <v>6988.7607482344256</v>
      </c>
      <c r="E25" s="23">
        <v>6979.7988347988521</v>
      </c>
      <c r="F25" s="23">
        <v>6961.943830530081</v>
      </c>
      <c r="G25" s="23">
        <v>6944.0888262613098</v>
      </c>
      <c r="H25" s="23">
        <v>6926.3251422732747</v>
      </c>
      <c r="I25" s="23">
        <v>6908.5614582852386</v>
      </c>
      <c r="J25" s="23">
        <v>6890.8887097031911</v>
      </c>
      <c r="K25" s="23">
        <v>6873.2159611211428</v>
      </c>
      <c r="L25" s="23">
        <v>6855.6335881272707</v>
      </c>
      <c r="M25" s="23">
        <v>6838.0512151333987</v>
      </c>
      <c r="N25" s="23">
        <v>6820.5587978643416</v>
      </c>
      <c r="O25" s="23">
        <v>6803.0663805952863</v>
      </c>
      <c r="P25" s="23">
        <v>6785.6634641990731</v>
      </c>
      <c r="Q25" s="23">
        <v>6768.260547802859</v>
      </c>
      <c r="R25" s="23">
        <v>6750.9466774275152</v>
      </c>
      <c r="S25" s="23">
        <v>6733.6328070521713</v>
      </c>
      <c r="T25" s="23">
        <v>6716.407527845724</v>
      </c>
      <c r="U25" s="23">
        <v>6699.1822486392775</v>
      </c>
      <c r="V25" s="23">
        <v>6682.0450707611399</v>
      </c>
      <c r="W25" s="23">
        <v>6664.9078928830031</v>
      </c>
      <c r="X25" s="23">
        <v>6647.8583964698182</v>
      </c>
      <c r="Y25" s="23">
        <v>6630.8089000566324</v>
      </c>
      <c r="Z25" s="23">
        <v>6613.8466302564239</v>
      </c>
      <c r="AA25" s="23">
        <v>6596.8843604562153</v>
      </c>
      <c r="AB25" s="23">
        <v>6580.0088974056252</v>
      </c>
      <c r="AC25" s="23">
        <v>6563.1334343550352</v>
      </c>
      <c r="AD25" s="23">
        <v>6546.3442882134759</v>
      </c>
      <c r="AE25" s="23">
        <v>6529.5551420719175</v>
      </c>
      <c r="AF25" s="23">
        <v>6512.8518929760312</v>
      </c>
      <c r="AG25" s="23">
        <v>6496.1486438801448</v>
      </c>
      <c r="AH25" s="23">
        <v>6479.5308719665709</v>
      </c>
      <c r="AI25" s="23">
        <v>6462.913100052996</v>
      </c>
      <c r="AJ25" s="23">
        <v>6446.3803154811485</v>
      </c>
      <c r="AK25" s="23">
        <v>6429.8475309093001</v>
      </c>
      <c r="AL25" s="23">
        <v>6413.3993488044316</v>
      </c>
      <c r="AM25" s="23">
        <v>6396.9511666995631</v>
      </c>
    </row>
    <row r="26" spans="1:39" x14ac:dyDescent="0.25">
      <c r="A26" s="23" t="s">
        <v>17</v>
      </c>
      <c r="B26" s="23" t="s">
        <v>215</v>
      </c>
      <c r="C26" s="23">
        <v>6997.72266167</v>
      </c>
      <c r="D26" s="23">
        <v>6997.72266167</v>
      </c>
      <c r="E26" s="23">
        <v>6997.72266167</v>
      </c>
      <c r="F26" s="23">
        <v>6997.72266167</v>
      </c>
      <c r="G26" s="23">
        <v>6997.72266167</v>
      </c>
      <c r="H26" s="23">
        <v>6997.72266167</v>
      </c>
      <c r="I26" s="23">
        <v>6997.72266167</v>
      </c>
      <c r="J26" s="23">
        <v>6997.72266167</v>
      </c>
      <c r="K26" s="23">
        <v>6997.72266167</v>
      </c>
      <c r="L26" s="23">
        <v>6997.72266167</v>
      </c>
      <c r="M26" s="23">
        <v>6997.72266167</v>
      </c>
      <c r="N26" s="23">
        <v>6997.72266167</v>
      </c>
      <c r="O26" s="23">
        <v>6997.72266167</v>
      </c>
      <c r="P26" s="23">
        <v>6997.72266167</v>
      </c>
      <c r="Q26" s="23">
        <v>6997.72266167</v>
      </c>
      <c r="R26" s="23">
        <v>6997.72266167</v>
      </c>
      <c r="S26" s="23">
        <v>6997.72266167</v>
      </c>
      <c r="T26" s="23">
        <v>6997.72266167</v>
      </c>
      <c r="U26" s="23">
        <v>6997.72266167</v>
      </c>
      <c r="V26" s="23">
        <v>6997.72266167</v>
      </c>
      <c r="W26" s="23">
        <v>6997.72266167</v>
      </c>
      <c r="X26" s="23">
        <v>6997.72266167</v>
      </c>
      <c r="Y26" s="23">
        <v>6997.72266167</v>
      </c>
      <c r="Z26" s="23">
        <v>6997.72266167</v>
      </c>
      <c r="AA26" s="23">
        <v>6997.72266167</v>
      </c>
      <c r="AB26" s="23">
        <v>6997.72266167</v>
      </c>
      <c r="AC26" s="23">
        <v>6997.72266167</v>
      </c>
      <c r="AD26" s="23">
        <v>6997.72266167</v>
      </c>
      <c r="AE26" s="23">
        <v>6997.72266167</v>
      </c>
      <c r="AF26" s="23">
        <v>6997.72266167</v>
      </c>
      <c r="AG26" s="23">
        <v>6997.72266167</v>
      </c>
      <c r="AH26" s="23">
        <v>6997.72266167</v>
      </c>
      <c r="AI26" s="23">
        <v>6997.72266167</v>
      </c>
      <c r="AJ26" s="23">
        <v>6997.72266167</v>
      </c>
      <c r="AK26" s="23">
        <v>6997.72266167</v>
      </c>
      <c r="AL26" s="23">
        <v>6997.72266167</v>
      </c>
      <c r="AM26" s="23">
        <v>6997.72266167</v>
      </c>
    </row>
    <row r="27" spans="1:39" x14ac:dyDescent="0.25">
      <c r="A27" s="23" t="s">
        <v>17</v>
      </c>
      <c r="B27" s="23" t="s">
        <v>216</v>
      </c>
      <c r="C27" s="23">
        <v>6247.0408507000002</v>
      </c>
      <c r="D27" s="23">
        <v>6247.0408507000002</v>
      </c>
      <c r="E27" s="23">
        <v>6153.3352379395001</v>
      </c>
      <c r="F27" s="23">
        <v>6059.629625179</v>
      </c>
      <c r="G27" s="23">
        <v>5965.9240124184998</v>
      </c>
      <c r="H27" s="23">
        <v>5872.2183996579997</v>
      </c>
      <c r="I27" s="23">
        <v>5778.5127868975005</v>
      </c>
      <c r="J27" s="23">
        <v>5684.8071741369995</v>
      </c>
      <c r="K27" s="23">
        <v>5591.1015613765003</v>
      </c>
      <c r="L27" s="23">
        <v>5497.3959486160002</v>
      </c>
      <c r="M27" s="23">
        <v>5403.6903358555001</v>
      </c>
      <c r="N27" s="23">
        <v>5309.9847230949999</v>
      </c>
      <c r="O27" s="23">
        <v>5216.2791103344998</v>
      </c>
      <c r="P27" s="23">
        <v>5122.5734975739997</v>
      </c>
      <c r="Q27" s="23">
        <v>5028.8678848134996</v>
      </c>
      <c r="R27" s="23">
        <v>4935.1622720529995</v>
      </c>
      <c r="S27" s="23">
        <v>4841.4566592924994</v>
      </c>
      <c r="T27" s="23">
        <v>4747.7510465320001</v>
      </c>
      <c r="U27" s="23">
        <v>4654.0454337714991</v>
      </c>
      <c r="V27" s="23">
        <v>4560.3398210109999</v>
      </c>
      <c r="W27" s="23">
        <v>4466.6342082504998</v>
      </c>
      <c r="X27" s="23">
        <v>4372.9285954899997</v>
      </c>
      <c r="Y27" s="23">
        <v>4350.855717817527</v>
      </c>
      <c r="Z27" s="23">
        <v>4328.7828401450533</v>
      </c>
      <c r="AA27" s="23">
        <v>4306.7099624725806</v>
      </c>
      <c r="AB27" s="23">
        <v>4284.6370848001061</v>
      </c>
      <c r="AC27" s="23">
        <v>4262.5642071276334</v>
      </c>
      <c r="AD27" s="23">
        <v>4240.4913294551598</v>
      </c>
      <c r="AE27" s="23">
        <v>4218.418451782687</v>
      </c>
      <c r="AF27" s="23">
        <v>4196.3455741102134</v>
      </c>
      <c r="AG27" s="23">
        <v>4174.2726964377398</v>
      </c>
      <c r="AH27" s="23">
        <v>4152.1998187652662</v>
      </c>
      <c r="AI27" s="23">
        <v>4130.1269410927935</v>
      </c>
      <c r="AJ27" s="23">
        <v>4108.0540634203198</v>
      </c>
      <c r="AK27" s="23">
        <v>4085.9811857478471</v>
      </c>
      <c r="AL27" s="23">
        <v>4063.908308075374</v>
      </c>
      <c r="AM27" s="23">
        <v>4041.8354304029003</v>
      </c>
    </row>
    <row r="28" spans="1:39" x14ac:dyDescent="0.25">
      <c r="A28" s="23" t="s">
        <v>17</v>
      </c>
      <c r="B28" s="23" t="s">
        <v>217</v>
      </c>
      <c r="C28" s="23">
        <v>6247.0408507000002</v>
      </c>
      <c r="D28" s="23">
        <v>6239.0403279529173</v>
      </c>
      <c r="E28" s="23">
        <v>6231.0398052058345</v>
      </c>
      <c r="F28" s="23">
        <v>6215.100199358435</v>
      </c>
      <c r="G28" s="23">
        <v>6199.1605935110356</v>
      </c>
      <c r="H28" s="23">
        <v>6183.3025115467381</v>
      </c>
      <c r="I28" s="23">
        <v>6167.4444295824405</v>
      </c>
      <c r="J28" s="23">
        <v>6151.6675279139981</v>
      </c>
      <c r="K28" s="23">
        <v>6135.8906262455548</v>
      </c>
      <c r="L28" s="23">
        <v>6120.1944051096989</v>
      </c>
      <c r="M28" s="23">
        <v>6104.4981839738421</v>
      </c>
      <c r="N28" s="23">
        <v>6088.8822685481218</v>
      </c>
      <c r="O28" s="23">
        <v>6073.2663531224016</v>
      </c>
      <c r="P28" s="23">
        <v>6057.7303373491623</v>
      </c>
      <c r="Q28" s="23">
        <v>6042.194321575922</v>
      </c>
      <c r="R28" s="23">
        <v>6026.7377993975078</v>
      </c>
      <c r="S28" s="23">
        <v>6011.2812772190928</v>
      </c>
      <c r="T28" s="23">
        <v>5995.9038425778481</v>
      </c>
      <c r="U28" s="23">
        <v>5980.5264079366034</v>
      </c>
      <c r="V28" s="23">
        <v>5965.2276235396685</v>
      </c>
      <c r="W28" s="23">
        <v>5949.9288391427335</v>
      </c>
      <c r="X28" s="23">
        <v>5934.7083301676594</v>
      </c>
      <c r="Y28" s="23">
        <v>5919.4878211925834</v>
      </c>
      <c r="Z28" s="23">
        <v>5904.3451815817116</v>
      </c>
      <c r="AA28" s="23">
        <v>5889.2025419708407</v>
      </c>
      <c r="AB28" s="23">
        <v>5874.1373969017222</v>
      </c>
      <c r="AC28" s="23">
        <v>5859.0722518326047</v>
      </c>
      <c r="AD28" s="23">
        <v>5844.084164012379</v>
      </c>
      <c r="AE28" s="23">
        <v>5829.0960761921542</v>
      </c>
      <c r="AF28" s="23">
        <v>5814.1846707983714</v>
      </c>
      <c r="AG28" s="23">
        <v>5799.2732654045894</v>
      </c>
      <c r="AH28" s="23">
        <v>5784.4381676147977</v>
      </c>
      <c r="AI28" s="23">
        <v>5769.6030698250061</v>
      </c>
      <c r="AJ28" s="23">
        <v>5754.8438423463467</v>
      </c>
      <c r="AK28" s="23">
        <v>5740.0846148676874</v>
      </c>
      <c r="AL28" s="23">
        <v>5725.4009141129127</v>
      </c>
      <c r="AM28" s="23">
        <v>5710.717213358138</v>
      </c>
    </row>
    <row r="29" spans="1:39" x14ac:dyDescent="0.25">
      <c r="A29" s="23" t="s">
        <v>17</v>
      </c>
      <c r="B29" s="23" t="s">
        <v>218</v>
      </c>
      <c r="C29" s="23">
        <v>6247.0408507000002</v>
      </c>
      <c r="D29" s="23">
        <v>6247.0408507000002</v>
      </c>
      <c r="E29" s="23">
        <v>6247.0408507000002</v>
      </c>
      <c r="F29" s="23">
        <v>6247.0408507000002</v>
      </c>
      <c r="G29" s="23">
        <v>6247.0408507000002</v>
      </c>
      <c r="H29" s="23">
        <v>6247.0408507000002</v>
      </c>
      <c r="I29" s="23">
        <v>6247.0408507000002</v>
      </c>
      <c r="J29" s="23">
        <v>6247.0408507000002</v>
      </c>
      <c r="K29" s="23">
        <v>6247.0408507000002</v>
      </c>
      <c r="L29" s="23">
        <v>6247.0408507000002</v>
      </c>
      <c r="M29" s="23">
        <v>6247.0408507000002</v>
      </c>
      <c r="N29" s="23">
        <v>6247.0408507000002</v>
      </c>
      <c r="O29" s="23">
        <v>6247.0408507000002</v>
      </c>
      <c r="P29" s="23">
        <v>6247.0408507000002</v>
      </c>
      <c r="Q29" s="23">
        <v>6247.0408507000002</v>
      </c>
      <c r="R29" s="23">
        <v>6247.0408507000002</v>
      </c>
      <c r="S29" s="23">
        <v>6247.0408507000002</v>
      </c>
      <c r="T29" s="23">
        <v>6247.0408507000002</v>
      </c>
      <c r="U29" s="23">
        <v>6247.0408507000002</v>
      </c>
      <c r="V29" s="23">
        <v>6247.0408507000002</v>
      </c>
      <c r="W29" s="23">
        <v>6247.0408507000002</v>
      </c>
      <c r="X29" s="23">
        <v>6247.0408507000002</v>
      </c>
      <c r="Y29" s="23">
        <v>6247.0408507000002</v>
      </c>
      <c r="Z29" s="23">
        <v>6247.0408507000002</v>
      </c>
      <c r="AA29" s="23">
        <v>6247.0408507000002</v>
      </c>
      <c r="AB29" s="23">
        <v>6247.0408507000002</v>
      </c>
      <c r="AC29" s="23">
        <v>6247.0408507000002</v>
      </c>
      <c r="AD29" s="23">
        <v>6247.0408507000002</v>
      </c>
      <c r="AE29" s="23">
        <v>6247.0408507000002</v>
      </c>
      <c r="AF29" s="23">
        <v>6247.0408507000002</v>
      </c>
      <c r="AG29" s="23">
        <v>6247.0408507000002</v>
      </c>
      <c r="AH29" s="23">
        <v>6247.0408507000002</v>
      </c>
      <c r="AI29" s="23">
        <v>6247.0408507000002</v>
      </c>
      <c r="AJ29" s="23">
        <v>6247.0408507000002</v>
      </c>
      <c r="AK29" s="23">
        <v>6247.0408507000002</v>
      </c>
      <c r="AL29" s="23">
        <v>6247.0408507000002</v>
      </c>
      <c r="AM29" s="23">
        <v>6247.0408507000002</v>
      </c>
    </row>
    <row r="30" spans="1:39" x14ac:dyDescent="0.25">
      <c r="A30" s="23" t="s">
        <v>17</v>
      </c>
      <c r="B30" s="23" t="s">
        <v>219</v>
      </c>
      <c r="C30" s="23">
        <v>6118.6170122000003</v>
      </c>
      <c r="D30" s="23">
        <v>6118.6170122000003</v>
      </c>
      <c r="E30" s="23">
        <v>6026.8377570170005</v>
      </c>
      <c r="F30" s="23">
        <v>5935.0585018339998</v>
      </c>
      <c r="G30" s="23">
        <v>5843.279246651</v>
      </c>
      <c r="H30" s="23">
        <v>5751.4999914680002</v>
      </c>
      <c r="I30" s="23">
        <v>5659.7207362850004</v>
      </c>
      <c r="J30" s="23">
        <v>5567.9414811019997</v>
      </c>
      <c r="K30" s="23">
        <v>5476.1622259190008</v>
      </c>
      <c r="L30" s="23">
        <v>5384.3829707360001</v>
      </c>
      <c r="M30" s="23">
        <v>5292.6037155530003</v>
      </c>
      <c r="N30" s="23">
        <v>5200.8244603700005</v>
      </c>
      <c r="O30" s="23">
        <v>5109.0452051869997</v>
      </c>
      <c r="P30" s="23">
        <v>5017.2659500039999</v>
      </c>
      <c r="Q30" s="23">
        <v>4925.4866948210001</v>
      </c>
      <c r="R30" s="23">
        <v>4833.7074396379994</v>
      </c>
      <c r="S30" s="23">
        <v>4741.9281844549996</v>
      </c>
      <c r="T30" s="23">
        <v>4650.1489292720007</v>
      </c>
      <c r="U30" s="23">
        <v>4558.3696740889991</v>
      </c>
      <c r="V30" s="23">
        <v>4466.5904189060002</v>
      </c>
      <c r="W30" s="23">
        <v>4374.8111637230004</v>
      </c>
      <c r="X30" s="23">
        <v>4283.0319085399997</v>
      </c>
      <c r="Y30" s="23">
        <v>4261.4127950968932</v>
      </c>
      <c r="Z30" s="23">
        <v>4239.7936816537867</v>
      </c>
      <c r="AA30" s="23">
        <v>4218.1745682106803</v>
      </c>
      <c r="AB30" s="23">
        <v>4196.5554547675729</v>
      </c>
      <c r="AC30" s="23">
        <v>4174.9363413244673</v>
      </c>
      <c r="AD30" s="23">
        <v>4153.3172278813599</v>
      </c>
      <c r="AE30" s="23">
        <v>4131.6981144382535</v>
      </c>
      <c r="AF30" s="23">
        <v>4110.079000995147</v>
      </c>
      <c r="AG30" s="23">
        <v>4088.4598875520405</v>
      </c>
      <c r="AH30" s="23">
        <v>4066.8407741089331</v>
      </c>
      <c r="AI30" s="23">
        <v>4045.2216606658271</v>
      </c>
      <c r="AJ30" s="23">
        <v>4023.6025472227202</v>
      </c>
      <c r="AK30" s="23">
        <v>4001.9834337796137</v>
      </c>
      <c r="AL30" s="23">
        <v>3980.3643203365073</v>
      </c>
      <c r="AM30" s="23">
        <v>3958.7452068934003</v>
      </c>
    </row>
    <row r="31" spans="1:39" x14ac:dyDescent="0.25">
      <c r="A31" s="23" t="s">
        <v>17</v>
      </c>
      <c r="B31" s="23" t="s">
        <v>220</v>
      </c>
      <c r="C31" s="23">
        <v>6118.6170122000003</v>
      </c>
      <c r="D31" s="23">
        <v>6110.780960578646</v>
      </c>
      <c r="E31" s="23">
        <v>6102.9449089572918</v>
      </c>
      <c r="F31" s="23">
        <v>6087.3329823128979</v>
      </c>
      <c r="G31" s="23">
        <v>6071.7210556685031</v>
      </c>
      <c r="H31" s="23">
        <v>6056.1889769761192</v>
      </c>
      <c r="I31" s="23">
        <v>6040.6568982837343</v>
      </c>
      <c r="J31" s="23">
        <v>6025.204331019424</v>
      </c>
      <c r="K31" s="23">
        <v>6009.7517637551118</v>
      </c>
      <c r="L31" s="23">
        <v>5994.3782184295142</v>
      </c>
      <c r="M31" s="23">
        <v>5979.0046731039147</v>
      </c>
      <c r="N31" s="23">
        <v>5963.7097826000081</v>
      </c>
      <c r="O31" s="23">
        <v>5948.4148920961015</v>
      </c>
      <c r="P31" s="23">
        <v>5933.1982587037819</v>
      </c>
      <c r="Q31" s="23">
        <v>5917.9816253114604</v>
      </c>
      <c r="R31" s="23">
        <v>5902.84285132062</v>
      </c>
      <c r="S31" s="23">
        <v>5887.7040773297795</v>
      </c>
      <c r="T31" s="23">
        <v>5872.642765030314</v>
      </c>
      <c r="U31" s="23">
        <v>5857.5814527308476</v>
      </c>
      <c r="V31" s="23">
        <v>5842.5971738195649</v>
      </c>
      <c r="W31" s="23">
        <v>5827.6128949082831</v>
      </c>
      <c r="X31" s="23">
        <v>5812.7052822681635</v>
      </c>
      <c r="Y31" s="23">
        <v>5797.7976696280439</v>
      </c>
      <c r="Z31" s="23">
        <v>5782.9663255489813</v>
      </c>
      <c r="AA31" s="23">
        <v>5768.1349814699197</v>
      </c>
      <c r="AB31" s="23">
        <v>5753.3795388348926</v>
      </c>
      <c r="AC31" s="23">
        <v>5738.6240961998674</v>
      </c>
      <c r="AD31" s="23">
        <v>5723.9441267056864</v>
      </c>
      <c r="AE31" s="23">
        <v>5709.2641572115053</v>
      </c>
      <c r="AF31" s="23">
        <v>5694.6592937411497</v>
      </c>
      <c r="AG31" s="23">
        <v>5680.054430270794</v>
      </c>
      <c r="AH31" s="23">
        <v>5665.5243057072421</v>
      </c>
      <c r="AI31" s="23">
        <v>5650.9941811436902</v>
      </c>
      <c r="AJ31" s="23">
        <v>5636.5383671837517</v>
      </c>
      <c r="AK31" s="23">
        <v>5622.0825532238132</v>
      </c>
      <c r="AL31" s="23">
        <v>5607.7007133435518</v>
      </c>
      <c r="AM31" s="23">
        <v>5593.3188734632904</v>
      </c>
    </row>
    <row r="32" spans="1:39" x14ac:dyDescent="0.25">
      <c r="A32" s="23" t="s">
        <v>17</v>
      </c>
      <c r="B32" s="23" t="s">
        <v>221</v>
      </c>
      <c r="C32" s="23">
        <v>6118.6170122000003</v>
      </c>
      <c r="D32" s="23">
        <v>6118.6170122000003</v>
      </c>
      <c r="E32" s="23">
        <v>6118.6170122000003</v>
      </c>
      <c r="F32" s="23">
        <v>6118.6170122000003</v>
      </c>
      <c r="G32" s="23">
        <v>6118.6170122000003</v>
      </c>
      <c r="H32" s="23">
        <v>6118.6170122000003</v>
      </c>
      <c r="I32" s="23">
        <v>6118.6170122000003</v>
      </c>
      <c r="J32" s="23">
        <v>6118.6170122000003</v>
      </c>
      <c r="K32" s="23">
        <v>6118.6170122000003</v>
      </c>
      <c r="L32" s="23">
        <v>6118.6170122000003</v>
      </c>
      <c r="M32" s="23">
        <v>6118.6170122000003</v>
      </c>
      <c r="N32" s="23">
        <v>6118.6170122000003</v>
      </c>
      <c r="O32" s="23">
        <v>6118.6170122000003</v>
      </c>
      <c r="P32" s="23">
        <v>6118.6170122000003</v>
      </c>
      <c r="Q32" s="23">
        <v>6118.6170122000003</v>
      </c>
      <c r="R32" s="23">
        <v>6118.6170122000003</v>
      </c>
      <c r="S32" s="23">
        <v>6118.6170122000003</v>
      </c>
      <c r="T32" s="23">
        <v>6118.6170122000003</v>
      </c>
      <c r="U32" s="23">
        <v>6118.6170122000003</v>
      </c>
      <c r="V32" s="23">
        <v>6118.6170122000003</v>
      </c>
      <c r="W32" s="23">
        <v>6118.6170122000003</v>
      </c>
      <c r="X32" s="23">
        <v>6118.6170122000003</v>
      </c>
      <c r="Y32" s="23">
        <v>6118.6170122000003</v>
      </c>
      <c r="Z32" s="23">
        <v>6118.6170122000003</v>
      </c>
      <c r="AA32" s="23">
        <v>6118.6170122000003</v>
      </c>
      <c r="AB32" s="23">
        <v>6118.6170122000003</v>
      </c>
      <c r="AC32" s="23">
        <v>6118.6170122000003</v>
      </c>
      <c r="AD32" s="23">
        <v>6118.6170122000003</v>
      </c>
      <c r="AE32" s="23">
        <v>6118.6170122000003</v>
      </c>
      <c r="AF32" s="23">
        <v>6118.6170122000003</v>
      </c>
      <c r="AG32" s="23">
        <v>6118.6170122000003</v>
      </c>
      <c r="AH32" s="23">
        <v>6118.6170122000003</v>
      </c>
      <c r="AI32" s="23">
        <v>6118.6170122000003</v>
      </c>
      <c r="AJ32" s="23">
        <v>6118.6170122000003</v>
      </c>
      <c r="AK32" s="23">
        <v>6118.6170122000003</v>
      </c>
      <c r="AL32" s="23">
        <v>6118.6170122000003</v>
      </c>
      <c r="AM32" s="23">
        <v>6118.6170122000003</v>
      </c>
    </row>
    <row r="33" spans="1:39" x14ac:dyDescent="0.25">
      <c r="A33" s="23" t="s">
        <v>17</v>
      </c>
      <c r="B33" s="23" t="s">
        <v>222</v>
      </c>
      <c r="C33" s="23">
        <v>5508.1456035900001</v>
      </c>
      <c r="D33" s="23">
        <v>5508.1456035900001</v>
      </c>
      <c r="E33" s="23">
        <v>5425.52341953615</v>
      </c>
      <c r="F33" s="23">
        <v>5342.9012354822999</v>
      </c>
      <c r="G33" s="23">
        <v>5260.2790514284497</v>
      </c>
      <c r="H33" s="23">
        <v>5177.6568673745996</v>
      </c>
      <c r="I33" s="23">
        <v>5095.0346833207504</v>
      </c>
      <c r="J33" s="23">
        <v>5012.4124992668994</v>
      </c>
      <c r="K33" s="23">
        <v>4929.7903152130502</v>
      </c>
      <c r="L33" s="23">
        <v>4847.1681311592001</v>
      </c>
      <c r="M33" s="23">
        <v>4764.54594710535</v>
      </c>
      <c r="N33" s="23">
        <v>4681.9237630514999</v>
      </c>
      <c r="O33" s="23">
        <v>4599.3015789976498</v>
      </c>
      <c r="P33" s="23">
        <v>4516.6793949437997</v>
      </c>
      <c r="Q33" s="23">
        <v>4434.0572108899496</v>
      </c>
      <c r="R33" s="23">
        <v>4351.4350268360995</v>
      </c>
      <c r="S33" s="23">
        <v>4268.8128427822494</v>
      </c>
      <c r="T33" s="23">
        <v>4186.1906587284002</v>
      </c>
      <c r="U33" s="23">
        <v>4103.5684746745492</v>
      </c>
      <c r="V33" s="23">
        <v>4020.9462906207</v>
      </c>
      <c r="W33" s="23">
        <v>3938.3241065668499</v>
      </c>
      <c r="X33" s="23">
        <v>3855.7019225129998</v>
      </c>
      <c r="Y33" s="23">
        <v>3836.239808046982</v>
      </c>
      <c r="Z33" s="23">
        <v>3816.7776935809638</v>
      </c>
      <c r="AA33" s="23">
        <v>3797.3155791149461</v>
      </c>
      <c r="AB33" s="23">
        <v>3777.8534646489279</v>
      </c>
      <c r="AC33" s="23">
        <v>3758.3913501829102</v>
      </c>
      <c r="AD33" s="23">
        <v>3738.929235716892</v>
      </c>
      <c r="AE33" s="23">
        <v>3719.4671212508742</v>
      </c>
      <c r="AF33" s="23">
        <v>3700.0050067848561</v>
      </c>
      <c r="AG33" s="23">
        <v>3680.5428923188383</v>
      </c>
      <c r="AH33" s="23">
        <v>3661.0807778528197</v>
      </c>
      <c r="AI33" s="23">
        <v>3641.6186633868019</v>
      </c>
      <c r="AJ33" s="23">
        <v>3622.1565489207837</v>
      </c>
      <c r="AK33" s="23">
        <v>3602.694434454766</v>
      </c>
      <c r="AL33" s="23">
        <v>3583.2323199887483</v>
      </c>
      <c r="AM33" s="23">
        <v>3563.7702055227301</v>
      </c>
    </row>
    <row r="34" spans="1:39" x14ac:dyDescent="0.25">
      <c r="A34" s="23" t="s">
        <v>17</v>
      </c>
      <c r="B34" s="23" t="s">
        <v>223</v>
      </c>
      <c r="C34" s="23">
        <v>5508.1456035900001</v>
      </c>
      <c r="D34" s="23">
        <v>5501.091376596939</v>
      </c>
      <c r="E34" s="23">
        <v>5494.037149603877</v>
      </c>
      <c r="F34" s="23">
        <v>5479.9828682297648</v>
      </c>
      <c r="G34" s="23">
        <v>5465.9285868556526</v>
      </c>
      <c r="H34" s="23">
        <v>5451.9461867816681</v>
      </c>
      <c r="I34" s="23">
        <v>5437.9637867076826</v>
      </c>
      <c r="J34" s="23">
        <v>5424.0529649858163</v>
      </c>
      <c r="K34" s="23">
        <v>5410.142143263949</v>
      </c>
      <c r="L34" s="23">
        <v>5396.3024592425527</v>
      </c>
      <c r="M34" s="23">
        <v>5382.4627752211563</v>
      </c>
      <c r="N34" s="23">
        <v>5368.693898411494</v>
      </c>
      <c r="O34" s="23">
        <v>5354.9250216018327</v>
      </c>
      <c r="P34" s="23">
        <v>5341.2265939744411</v>
      </c>
      <c r="Q34" s="23">
        <v>5327.5281663470487</v>
      </c>
      <c r="R34" s="23">
        <v>5313.8998298724619</v>
      </c>
      <c r="S34" s="23">
        <v>5300.2714933978759</v>
      </c>
      <c r="T34" s="23">
        <v>5286.7128900466305</v>
      </c>
      <c r="U34" s="23">
        <v>5273.154286695386</v>
      </c>
      <c r="V34" s="23">
        <v>5259.6650308972894</v>
      </c>
      <c r="W34" s="23">
        <v>5246.1757750991937</v>
      </c>
      <c r="X34" s="23">
        <v>5232.7555363655119</v>
      </c>
      <c r="Y34" s="23">
        <v>5219.3352976318283</v>
      </c>
      <c r="Z34" s="23">
        <v>5205.9837179330943</v>
      </c>
      <c r="AA34" s="23">
        <v>5192.6321382343604</v>
      </c>
      <c r="AB34" s="23">
        <v>5179.3488870818392</v>
      </c>
      <c r="AC34" s="23">
        <v>5166.065635929318</v>
      </c>
      <c r="AD34" s="23">
        <v>5152.8503277528162</v>
      </c>
      <c r="AE34" s="23">
        <v>5139.6350195763143</v>
      </c>
      <c r="AF34" s="23">
        <v>5126.4873238870978</v>
      </c>
      <c r="AG34" s="23">
        <v>5113.3396281978812</v>
      </c>
      <c r="AH34" s="23">
        <v>5100.2592145072113</v>
      </c>
      <c r="AI34" s="23">
        <v>5087.1788008165413</v>
      </c>
      <c r="AJ34" s="23">
        <v>5074.1652835542282</v>
      </c>
      <c r="AK34" s="23">
        <v>5061.151766291915</v>
      </c>
      <c r="AL34" s="23">
        <v>5048.2048425099483</v>
      </c>
      <c r="AM34" s="23">
        <v>5035.2579187279816</v>
      </c>
    </row>
    <row r="35" spans="1:39" x14ac:dyDescent="0.25">
      <c r="A35" s="23" t="s">
        <v>17</v>
      </c>
      <c r="B35" s="23" t="s">
        <v>224</v>
      </c>
      <c r="C35" s="23">
        <v>5508.1456035900001</v>
      </c>
      <c r="D35" s="23">
        <v>5508.1456035900001</v>
      </c>
      <c r="E35" s="23">
        <v>5508.1456035900001</v>
      </c>
      <c r="F35" s="23">
        <v>5508.1456035900001</v>
      </c>
      <c r="G35" s="23">
        <v>5508.1456035900001</v>
      </c>
      <c r="H35" s="23">
        <v>5508.1456035900001</v>
      </c>
      <c r="I35" s="23">
        <v>5508.1456035900001</v>
      </c>
      <c r="J35" s="23">
        <v>5508.1456035900001</v>
      </c>
      <c r="K35" s="23">
        <v>5508.1456035900001</v>
      </c>
      <c r="L35" s="23">
        <v>5508.1456035900001</v>
      </c>
      <c r="M35" s="23">
        <v>5508.1456035900001</v>
      </c>
      <c r="N35" s="23">
        <v>5508.1456035900001</v>
      </c>
      <c r="O35" s="23">
        <v>5508.1456035900001</v>
      </c>
      <c r="P35" s="23">
        <v>5508.1456035900001</v>
      </c>
      <c r="Q35" s="23">
        <v>5508.1456035900001</v>
      </c>
      <c r="R35" s="23">
        <v>5508.1456035900001</v>
      </c>
      <c r="S35" s="23">
        <v>5508.1456035900001</v>
      </c>
      <c r="T35" s="23">
        <v>5508.1456035900001</v>
      </c>
      <c r="U35" s="23">
        <v>5508.1456035900001</v>
      </c>
      <c r="V35" s="23">
        <v>5508.1456035900001</v>
      </c>
      <c r="W35" s="23">
        <v>5508.1456035900001</v>
      </c>
      <c r="X35" s="23">
        <v>5508.1456035900001</v>
      </c>
      <c r="Y35" s="23">
        <v>5508.1456035900001</v>
      </c>
      <c r="Z35" s="23">
        <v>5508.1456035900001</v>
      </c>
      <c r="AA35" s="23">
        <v>5508.1456035900001</v>
      </c>
      <c r="AB35" s="23">
        <v>5508.1456035900001</v>
      </c>
      <c r="AC35" s="23">
        <v>5508.1456035900001</v>
      </c>
      <c r="AD35" s="23">
        <v>5508.1456035900001</v>
      </c>
      <c r="AE35" s="23">
        <v>5508.1456035900001</v>
      </c>
      <c r="AF35" s="23">
        <v>5508.1456035900001</v>
      </c>
      <c r="AG35" s="23">
        <v>5508.1456035900001</v>
      </c>
      <c r="AH35" s="23">
        <v>5508.1456035900001</v>
      </c>
      <c r="AI35" s="23">
        <v>5508.1456035900001</v>
      </c>
      <c r="AJ35" s="23">
        <v>5508.1456035900001</v>
      </c>
      <c r="AK35" s="23">
        <v>5508.1456035900001</v>
      </c>
      <c r="AL35" s="23">
        <v>5508.1456035900001</v>
      </c>
      <c r="AM35" s="23">
        <v>5508.1456035900001</v>
      </c>
    </row>
    <row r="36" spans="1:39" x14ac:dyDescent="0.25">
      <c r="A36" t="s">
        <v>16</v>
      </c>
      <c r="B36" s="23" t="s">
        <v>225</v>
      </c>
      <c r="C36" s="23">
        <v>5486.0752926746272</v>
      </c>
      <c r="D36" s="23">
        <v>5486.0752926746272</v>
      </c>
      <c r="E36" s="23">
        <v>5486.0752926746272</v>
      </c>
      <c r="F36" s="23">
        <v>5486.0752926746272</v>
      </c>
      <c r="G36" s="23">
        <v>5486.0752926746272</v>
      </c>
      <c r="H36" s="23">
        <v>5486.0752926746272</v>
      </c>
      <c r="I36" s="23">
        <v>5486.0752926746272</v>
      </c>
      <c r="J36" s="23">
        <v>5486.0752926746272</v>
      </c>
      <c r="K36" s="23">
        <v>5486.0752926746272</v>
      </c>
      <c r="L36" s="23">
        <v>5456.941915280695</v>
      </c>
      <c r="M36" s="23">
        <v>5427.8146075422128</v>
      </c>
      <c r="N36" s="23">
        <v>5398.6820007496799</v>
      </c>
      <c r="O36" s="23">
        <v>5369.554129275567</v>
      </c>
      <c r="P36" s="23">
        <v>5340.4236280942096</v>
      </c>
      <c r="Q36" s="23">
        <v>5311.2919735167416</v>
      </c>
      <c r="R36" s="23">
        <v>5282.1649602154803</v>
      </c>
      <c r="S36" s="23">
        <v>5253.033366304574</v>
      </c>
      <c r="T36" s="23">
        <v>5223.8993712422762</v>
      </c>
      <c r="U36" s="23">
        <v>5194.7715493250989</v>
      </c>
      <c r="V36" s="23">
        <v>5165.6423864073486</v>
      </c>
      <c r="W36" s="23">
        <v>5136.5121041657794</v>
      </c>
      <c r="X36" s="23">
        <v>5107.3811547755313</v>
      </c>
      <c r="Y36" s="23">
        <v>5078.2492803038613</v>
      </c>
      <c r="Z36" s="23">
        <v>5049.1202056943148</v>
      </c>
      <c r="AA36" s="23">
        <v>5019.9890377112424</v>
      </c>
      <c r="AB36" s="23">
        <v>4990.8610303601599</v>
      </c>
      <c r="AC36" s="23">
        <v>4961.7269185916175</v>
      </c>
      <c r="AD36" s="23">
        <v>4932.5962738203216</v>
      </c>
      <c r="AE36" s="23">
        <v>4903.4656290490257</v>
      </c>
      <c r="AF36" s="23">
        <v>4874.3349842777297</v>
      </c>
      <c r="AG36" s="23">
        <v>4845.2043395064338</v>
      </c>
      <c r="AH36" s="23">
        <v>4816.0736947351379</v>
      </c>
      <c r="AI36" s="23">
        <v>4786.943049963842</v>
      </c>
      <c r="AJ36" s="23">
        <v>4757.8124051925461</v>
      </c>
      <c r="AK36" s="23">
        <v>4728.6817604212501</v>
      </c>
      <c r="AL36" s="23">
        <v>4699.5511156499542</v>
      </c>
      <c r="AM36" s="23">
        <v>4670.4204708786583</v>
      </c>
    </row>
    <row r="37" spans="1:39" x14ac:dyDescent="0.25">
      <c r="A37" t="s">
        <v>19</v>
      </c>
      <c r="B37" s="23" t="s">
        <v>226</v>
      </c>
      <c r="C37">
        <v>6846</v>
      </c>
      <c r="D37">
        <v>6470.5</v>
      </c>
      <c r="E37">
        <v>6095</v>
      </c>
      <c r="F37">
        <v>5719.5</v>
      </c>
      <c r="G37">
        <v>5343.9999999999991</v>
      </c>
      <c r="H37">
        <v>4968.4999999999991</v>
      </c>
      <c r="I37">
        <v>4593</v>
      </c>
      <c r="J37">
        <v>4289.3999999999996</v>
      </c>
      <c r="K37">
        <v>3985.8</v>
      </c>
      <c r="L37">
        <v>3682.2</v>
      </c>
      <c r="M37">
        <v>3378.6</v>
      </c>
      <c r="N37">
        <v>3075</v>
      </c>
      <c r="O37">
        <v>3017.593469053299</v>
      </c>
      <c r="P37">
        <v>2964.8560988497466</v>
      </c>
      <c r="Q37">
        <v>2916.1194698419463</v>
      </c>
      <c r="R37">
        <v>2870.8487025610348</v>
      </c>
      <c r="S37">
        <v>2828.6091111083806</v>
      </c>
      <c r="T37">
        <v>2789.0426456530035</v>
      </c>
      <c r="U37">
        <v>2751.8508708004974</v>
      </c>
      <c r="V37">
        <v>2716.7824203272044</v>
      </c>
      <c r="W37">
        <v>2683.6235872892566</v>
      </c>
      <c r="X37">
        <v>2652.1911544600166</v>
      </c>
      <c r="Y37">
        <v>2622.3268543554586</v>
      </c>
      <c r="Z37">
        <v>2593.8930337600796</v>
      </c>
      <c r="AA37">
        <v>2566.769221587529</v>
      </c>
      <c r="AB37">
        <v>2540.8493831895535</v>
      </c>
      <c r="AC37">
        <v>2516.03970264602</v>
      </c>
      <c r="AD37">
        <v>2492.2567756404369</v>
      </c>
      <c r="AE37">
        <v>2469.426124902076</v>
      </c>
      <c r="AF37">
        <v>2447.4809714509611</v>
      </c>
      <c r="AG37">
        <v>2426.3612104630743</v>
      </c>
      <c r="AH37">
        <v>2406.0125521496225</v>
      </c>
      <c r="AI37">
        <v>2386.3857967025447</v>
      </c>
      <c r="AJ37">
        <v>2367.4362189371036</v>
      </c>
      <c r="AK37">
        <v>2349.1230432739289</v>
      </c>
      <c r="AL37">
        <v>2331.4089935847323</v>
      </c>
      <c r="AM37">
        <v>2314.2599054286479</v>
      </c>
    </row>
    <row r="38" spans="1:39" x14ac:dyDescent="0.25">
      <c r="A38" s="23" t="s">
        <v>19</v>
      </c>
      <c r="B38" s="23" t="s">
        <v>227</v>
      </c>
      <c r="C38">
        <v>6846</v>
      </c>
      <c r="D38">
        <v>6470.5</v>
      </c>
      <c r="E38">
        <v>6095</v>
      </c>
      <c r="F38">
        <v>5719.5</v>
      </c>
      <c r="G38">
        <v>5343.9999999999991</v>
      </c>
      <c r="H38">
        <v>4968.4999999999991</v>
      </c>
      <c r="I38">
        <v>4593</v>
      </c>
      <c r="J38">
        <v>4441.2</v>
      </c>
      <c r="K38">
        <v>4289.3999999999996</v>
      </c>
      <c r="L38">
        <v>4137.6000000000004</v>
      </c>
      <c r="M38">
        <v>3985.8</v>
      </c>
      <c r="N38">
        <v>3834</v>
      </c>
      <c r="O38">
        <v>3682.2</v>
      </c>
      <c r="P38">
        <v>3530.4</v>
      </c>
      <c r="Q38">
        <v>3378.6</v>
      </c>
      <c r="R38">
        <v>3226.8</v>
      </c>
      <c r="S38">
        <v>3075</v>
      </c>
      <c r="T38">
        <v>3075</v>
      </c>
      <c r="U38">
        <v>3075</v>
      </c>
      <c r="V38">
        <v>3075</v>
      </c>
      <c r="W38">
        <v>3075</v>
      </c>
      <c r="X38">
        <v>3075</v>
      </c>
      <c r="Y38">
        <v>3075</v>
      </c>
      <c r="Z38">
        <v>3075</v>
      </c>
      <c r="AA38">
        <v>3075</v>
      </c>
      <c r="AB38">
        <v>3075</v>
      </c>
      <c r="AC38">
        <v>3075</v>
      </c>
      <c r="AD38">
        <v>3075</v>
      </c>
      <c r="AE38">
        <v>3075</v>
      </c>
      <c r="AF38">
        <v>3075</v>
      </c>
      <c r="AG38">
        <v>3075</v>
      </c>
      <c r="AH38">
        <v>3075</v>
      </c>
      <c r="AI38">
        <v>3075</v>
      </c>
      <c r="AJ38">
        <v>3075</v>
      </c>
      <c r="AK38">
        <v>3075</v>
      </c>
      <c r="AL38">
        <v>3075</v>
      </c>
      <c r="AM38">
        <v>3075</v>
      </c>
    </row>
    <row r="39" spans="1:39" x14ac:dyDescent="0.25">
      <c r="A39" s="23" t="s">
        <v>19</v>
      </c>
      <c r="B39" s="23" t="s">
        <v>228</v>
      </c>
      <c r="C39">
        <v>6846</v>
      </c>
      <c r="D39">
        <v>6846</v>
      </c>
      <c r="E39">
        <v>6846</v>
      </c>
      <c r="F39">
        <v>6846</v>
      </c>
      <c r="G39">
        <v>6846</v>
      </c>
      <c r="H39">
        <v>6846</v>
      </c>
      <c r="I39">
        <v>6846</v>
      </c>
      <c r="J39">
        <v>6846</v>
      </c>
      <c r="K39">
        <v>6846</v>
      </c>
      <c r="L39">
        <v>6846</v>
      </c>
      <c r="M39">
        <v>6846</v>
      </c>
      <c r="N39">
        <v>6846</v>
      </c>
      <c r="O39">
        <v>6846</v>
      </c>
      <c r="P39">
        <v>6846</v>
      </c>
      <c r="Q39">
        <v>6846</v>
      </c>
      <c r="R39">
        <v>6846</v>
      </c>
      <c r="S39">
        <v>6846</v>
      </c>
      <c r="T39">
        <v>6846</v>
      </c>
      <c r="U39">
        <v>6846</v>
      </c>
      <c r="V39">
        <v>6846</v>
      </c>
      <c r="W39">
        <v>6846</v>
      </c>
      <c r="X39">
        <v>6846</v>
      </c>
      <c r="Y39">
        <v>6846</v>
      </c>
      <c r="Z39">
        <v>6846</v>
      </c>
      <c r="AA39">
        <v>6846</v>
      </c>
      <c r="AB39">
        <v>6846</v>
      </c>
      <c r="AC39">
        <v>6846</v>
      </c>
      <c r="AD39">
        <v>6846</v>
      </c>
      <c r="AE39">
        <v>6846</v>
      </c>
      <c r="AF39">
        <v>6846</v>
      </c>
      <c r="AG39">
        <v>6846</v>
      </c>
      <c r="AH39">
        <v>6846</v>
      </c>
      <c r="AI39">
        <v>6846</v>
      </c>
      <c r="AJ39">
        <v>6846</v>
      </c>
      <c r="AK39">
        <v>6846</v>
      </c>
      <c r="AL39">
        <v>6846</v>
      </c>
      <c r="AM39">
        <v>6846</v>
      </c>
    </row>
    <row r="40" spans="1:39" x14ac:dyDescent="0.25">
      <c r="A40" s="23" t="s">
        <v>19</v>
      </c>
      <c r="B40" s="23" t="s">
        <v>229</v>
      </c>
      <c r="C40">
        <v>6846</v>
      </c>
      <c r="D40">
        <v>6470.5</v>
      </c>
      <c r="E40">
        <v>6095</v>
      </c>
      <c r="F40">
        <v>5719.5</v>
      </c>
      <c r="G40">
        <v>5343.9999999999991</v>
      </c>
      <c r="H40">
        <v>4968.4999999999991</v>
      </c>
      <c r="I40">
        <v>4593</v>
      </c>
      <c r="J40">
        <v>4289.3999999999996</v>
      </c>
      <c r="K40">
        <v>3985.8</v>
      </c>
      <c r="L40">
        <v>3682.2</v>
      </c>
      <c r="M40">
        <v>3378.6</v>
      </c>
      <c r="N40">
        <v>3075</v>
      </c>
      <c r="O40">
        <v>3017.593469053299</v>
      </c>
      <c r="P40">
        <v>2964.8560988497466</v>
      </c>
      <c r="Q40">
        <v>2916.1194698419463</v>
      </c>
      <c r="R40">
        <v>2870.8487025610348</v>
      </c>
      <c r="S40">
        <v>2828.6091111083806</v>
      </c>
      <c r="T40">
        <v>2789.0426456530035</v>
      </c>
      <c r="U40">
        <v>2751.8508708004974</v>
      </c>
      <c r="V40">
        <v>2716.7824203272044</v>
      </c>
      <c r="W40">
        <v>2683.6235872892566</v>
      </c>
      <c r="X40">
        <v>2652.1911544600166</v>
      </c>
      <c r="Y40">
        <v>2622.3268543554586</v>
      </c>
      <c r="Z40">
        <v>2593.8930337600796</v>
      </c>
      <c r="AA40">
        <v>2566.769221587529</v>
      </c>
      <c r="AB40">
        <v>2540.8493831895535</v>
      </c>
      <c r="AC40">
        <v>2516.03970264602</v>
      </c>
      <c r="AD40">
        <v>2492.2567756404369</v>
      </c>
      <c r="AE40">
        <v>2469.426124902076</v>
      </c>
      <c r="AF40">
        <v>2447.4809714509611</v>
      </c>
      <c r="AG40">
        <v>2426.3612104630743</v>
      </c>
      <c r="AH40">
        <v>2406.0125521496225</v>
      </c>
      <c r="AI40">
        <v>2386.3857967025447</v>
      </c>
      <c r="AJ40">
        <v>2367.4362189371036</v>
      </c>
      <c r="AK40">
        <v>2349.1230432739289</v>
      </c>
      <c r="AL40">
        <v>2331.4089935847323</v>
      </c>
      <c r="AM40">
        <v>2314.2599054286479</v>
      </c>
    </row>
    <row r="41" spans="1:39" x14ac:dyDescent="0.25">
      <c r="A41" s="23" t="s">
        <v>19</v>
      </c>
      <c r="B41" s="23" t="s">
        <v>230</v>
      </c>
      <c r="C41">
        <v>6846</v>
      </c>
      <c r="D41">
        <v>6470.5</v>
      </c>
      <c r="E41">
        <v>6095</v>
      </c>
      <c r="F41">
        <v>5719.5</v>
      </c>
      <c r="G41">
        <v>5343.9999999999991</v>
      </c>
      <c r="H41">
        <v>4968.4999999999991</v>
      </c>
      <c r="I41">
        <v>4593</v>
      </c>
      <c r="J41">
        <v>4441.2</v>
      </c>
      <c r="K41">
        <v>4289.3999999999996</v>
      </c>
      <c r="L41">
        <v>4137.6000000000004</v>
      </c>
      <c r="M41">
        <v>3985.8</v>
      </c>
      <c r="N41">
        <v>3834</v>
      </c>
      <c r="O41">
        <v>3682.2</v>
      </c>
      <c r="P41">
        <v>3530.4</v>
      </c>
      <c r="Q41">
        <v>3378.6</v>
      </c>
      <c r="R41">
        <v>3226.8</v>
      </c>
      <c r="S41">
        <v>3075</v>
      </c>
      <c r="T41">
        <v>3075</v>
      </c>
      <c r="U41">
        <v>3075</v>
      </c>
      <c r="V41">
        <v>3075</v>
      </c>
      <c r="W41">
        <v>3075</v>
      </c>
      <c r="X41">
        <v>3075</v>
      </c>
      <c r="Y41">
        <v>3075</v>
      </c>
      <c r="Z41">
        <v>3075</v>
      </c>
      <c r="AA41">
        <v>3075</v>
      </c>
      <c r="AB41">
        <v>3075</v>
      </c>
      <c r="AC41">
        <v>3075</v>
      </c>
      <c r="AD41">
        <v>3075</v>
      </c>
      <c r="AE41">
        <v>3075</v>
      </c>
      <c r="AF41">
        <v>3075</v>
      </c>
      <c r="AG41">
        <v>3075</v>
      </c>
      <c r="AH41">
        <v>3075</v>
      </c>
      <c r="AI41">
        <v>3075</v>
      </c>
      <c r="AJ41">
        <v>3075</v>
      </c>
      <c r="AK41">
        <v>3075</v>
      </c>
      <c r="AL41">
        <v>3075</v>
      </c>
      <c r="AM41">
        <v>3075</v>
      </c>
    </row>
    <row r="42" spans="1:39" x14ac:dyDescent="0.25">
      <c r="A42" s="23" t="s">
        <v>19</v>
      </c>
      <c r="B42" s="23" t="s">
        <v>231</v>
      </c>
      <c r="C42">
        <v>6846</v>
      </c>
      <c r="D42">
        <v>6846</v>
      </c>
      <c r="E42">
        <v>6846</v>
      </c>
      <c r="F42">
        <v>6846</v>
      </c>
      <c r="G42">
        <v>6846</v>
      </c>
      <c r="H42">
        <v>6846</v>
      </c>
      <c r="I42">
        <v>6846</v>
      </c>
      <c r="J42">
        <v>6846</v>
      </c>
      <c r="K42">
        <v>6846</v>
      </c>
      <c r="L42">
        <v>6846</v>
      </c>
      <c r="M42">
        <v>6846</v>
      </c>
      <c r="N42">
        <v>6846</v>
      </c>
      <c r="O42">
        <v>6846</v>
      </c>
      <c r="P42">
        <v>6846</v>
      </c>
      <c r="Q42">
        <v>6846</v>
      </c>
      <c r="R42">
        <v>6846</v>
      </c>
      <c r="S42">
        <v>6846</v>
      </c>
      <c r="T42">
        <v>6846</v>
      </c>
      <c r="U42">
        <v>6846</v>
      </c>
      <c r="V42">
        <v>6846</v>
      </c>
      <c r="W42">
        <v>6846</v>
      </c>
      <c r="X42">
        <v>6846</v>
      </c>
      <c r="Y42">
        <v>6846</v>
      </c>
      <c r="Z42">
        <v>6846</v>
      </c>
      <c r="AA42">
        <v>6846</v>
      </c>
      <c r="AB42">
        <v>6846</v>
      </c>
      <c r="AC42">
        <v>6846</v>
      </c>
      <c r="AD42">
        <v>6846</v>
      </c>
      <c r="AE42">
        <v>6846</v>
      </c>
      <c r="AF42">
        <v>6846</v>
      </c>
      <c r="AG42">
        <v>6846</v>
      </c>
      <c r="AH42">
        <v>6846</v>
      </c>
      <c r="AI42">
        <v>6846</v>
      </c>
      <c r="AJ42">
        <v>6846</v>
      </c>
      <c r="AK42">
        <v>6846</v>
      </c>
      <c r="AL42">
        <v>6846</v>
      </c>
      <c r="AM42">
        <v>6846</v>
      </c>
    </row>
    <row r="43" spans="1:39" x14ac:dyDescent="0.25">
      <c r="A43" s="23" t="s">
        <v>19</v>
      </c>
      <c r="B43" s="23" t="s">
        <v>232</v>
      </c>
      <c r="C43">
        <v>6846</v>
      </c>
      <c r="D43">
        <v>6470.5</v>
      </c>
      <c r="E43">
        <v>6095</v>
      </c>
      <c r="F43">
        <v>5719.5</v>
      </c>
      <c r="G43">
        <v>5343.9999999999991</v>
      </c>
      <c r="H43">
        <v>4968.4999999999991</v>
      </c>
      <c r="I43">
        <v>4593</v>
      </c>
      <c r="J43">
        <v>4289.3999999999996</v>
      </c>
      <c r="K43">
        <v>3985.8</v>
      </c>
      <c r="L43">
        <v>3682.2</v>
      </c>
      <c r="M43">
        <v>3378.6</v>
      </c>
      <c r="N43">
        <v>3075</v>
      </c>
      <c r="O43">
        <v>3017.593469053299</v>
      </c>
      <c r="P43">
        <v>2964.8560988497466</v>
      </c>
      <c r="Q43">
        <v>2916.1194698419463</v>
      </c>
      <c r="R43">
        <v>2870.8487025610348</v>
      </c>
      <c r="S43">
        <v>2828.6091111083806</v>
      </c>
      <c r="T43">
        <v>2789.0426456530035</v>
      </c>
      <c r="U43">
        <v>2751.8508708004974</v>
      </c>
      <c r="V43">
        <v>2716.7824203272044</v>
      </c>
      <c r="W43">
        <v>2683.6235872892566</v>
      </c>
      <c r="X43">
        <v>2652.1911544600166</v>
      </c>
      <c r="Y43">
        <v>2622.3268543554586</v>
      </c>
      <c r="Z43">
        <v>2593.8930337600796</v>
      </c>
      <c r="AA43">
        <v>2566.769221587529</v>
      </c>
      <c r="AB43">
        <v>2540.8493831895535</v>
      </c>
      <c r="AC43">
        <v>2516.03970264602</v>
      </c>
      <c r="AD43">
        <v>2492.2567756404369</v>
      </c>
      <c r="AE43">
        <v>2469.426124902076</v>
      </c>
      <c r="AF43">
        <v>2447.4809714509611</v>
      </c>
      <c r="AG43">
        <v>2426.3612104630743</v>
      </c>
      <c r="AH43">
        <v>2406.0125521496225</v>
      </c>
      <c r="AI43">
        <v>2386.3857967025447</v>
      </c>
      <c r="AJ43">
        <v>2367.4362189371036</v>
      </c>
      <c r="AK43">
        <v>2349.1230432739289</v>
      </c>
      <c r="AL43">
        <v>2331.4089935847323</v>
      </c>
      <c r="AM43">
        <v>2314.2599054286479</v>
      </c>
    </row>
    <row r="44" spans="1:39" x14ac:dyDescent="0.25">
      <c r="A44" s="23" t="s">
        <v>19</v>
      </c>
      <c r="B44" s="23" t="s">
        <v>233</v>
      </c>
      <c r="C44">
        <v>6846</v>
      </c>
      <c r="D44">
        <v>6470.5</v>
      </c>
      <c r="E44">
        <v>6095</v>
      </c>
      <c r="F44">
        <v>5719.5</v>
      </c>
      <c r="G44">
        <v>5343.9999999999991</v>
      </c>
      <c r="H44">
        <v>4968.4999999999991</v>
      </c>
      <c r="I44">
        <v>4593</v>
      </c>
      <c r="J44">
        <v>4441.2</v>
      </c>
      <c r="K44">
        <v>4289.3999999999996</v>
      </c>
      <c r="L44">
        <v>4137.6000000000004</v>
      </c>
      <c r="M44">
        <v>3985.8</v>
      </c>
      <c r="N44">
        <v>3834</v>
      </c>
      <c r="O44">
        <v>3682.2</v>
      </c>
      <c r="P44">
        <v>3530.4</v>
      </c>
      <c r="Q44">
        <v>3378.6</v>
      </c>
      <c r="R44">
        <v>3226.8</v>
      </c>
      <c r="S44">
        <v>3075</v>
      </c>
      <c r="T44">
        <v>3075</v>
      </c>
      <c r="U44">
        <v>3075</v>
      </c>
      <c r="V44">
        <v>3075</v>
      </c>
      <c r="W44">
        <v>3075</v>
      </c>
      <c r="X44">
        <v>3075</v>
      </c>
      <c r="Y44">
        <v>3075</v>
      </c>
      <c r="Z44">
        <v>3075</v>
      </c>
      <c r="AA44">
        <v>3075</v>
      </c>
      <c r="AB44">
        <v>3075</v>
      </c>
      <c r="AC44">
        <v>3075</v>
      </c>
      <c r="AD44">
        <v>3075</v>
      </c>
      <c r="AE44">
        <v>3075</v>
      </c>
      <c r="AF44">
        <v>3075</v>
      </c>
      <c r="AG44">
        <v>3075</v>
      </c>
      <c r="AH44">
        <v>3075</v>
      </c>
      <c r="AI44">
        <v>3075</v>
      </c>
      <c r="AJ44">
        <v>3075</v>
      </c>
      <c r="AK44">
        <v>3075</v>
      </c>
      <c r="AL44">
        <v>3075</v>
      </c>
      <c r="AM44">
        <v>3075</v>
      </c>
    </row>
    <row r="45" spans="1:39" x14ac:dyDescent="0.25">
      <c r="A45" s="23" t="s">
        <v>19</v>
      </c>
      <c r="B45" s="23" t="s">
        <v>234</v>
      </c>
      <c r="C45">
        <v>6846</v>
      </c>
      <c r="D45">
        <v>6846</v>
      </c>
      <c r="E45">
        <v>6846</v>
      </c>
      <c r="F45">
        <v>6846</v>
      </c>
      <c r="G45">
        <v>6846</v>
      </c>
      <c r="H45">
        <v>6846</v>
      </c>
      <c r="I45">
        <v>6846</v>
      </c>
      <c r="J45">
        <v>6846</v>
      </c>
      <c r="K45">
        <v>6846</v>
      </c>
      <c r="L45">
        <v>6846</v>
      </c>
      <c r="M45">
        <v>6846</v>
      </c>
      <c r="N45">
        <v>6846</v>
      </c>
      <c r="O45">
        <v>6846</v>
      </c>
      <c r="P45">
        <v>6846</v>
      </c>
      <c r="Q45">
        <v>6846</v>
      </c>
      <c r="R45">
        <v>6846</v>
      </c>
      <c r="S45">
        <v>6846</v>
      </c>
      <c r="T45">
        <v>6846</v>
      </c>
      <c r="U45">
        <v>6846</v>
      </c>
      <c r="V45">
        <v>6846</v>
      </c>
      <c r="W45">
        <v>6846</v>
      </c>
      <c r="X45">
        <v>6846</v>
      </c>
      <c r="Y45">
        <v>6846</v>
      </c>
      <c r="Z45">
        <v>6846</v>
      </c>
      <c r="AA45">
        <v>6846</v>
      </c>
      <c r="AB45">
        <v>6846</v>
      </c>
      <c r="AC45">
        <v>6846</v>
      </c>
      <c r="AD45">
        <v>6846</v>
      </c>
      <c r="AE45">
        <v>6846</v>
      </c>
      <c r="AF45">
        <v>6846</v>
      </c>
      <c r="AG45">
        <v>6846</v>
      </c>
      <c r="AH45">
        <v>6846</v>
      </c>
      <c r="AI45">
        <v>6846</v>
      </c>
      <c r="AJ45">
        <v>6846</v>
      </c>
      <c r="AK45">
        <v>6846</v>
      </c>
      <c r="AL45">
        <v>6846</v>
      </c>
      <c r="AM45">
        <v>6846</v>
      </c>
    </row>
    <row r="46" spans="1:39" x14ac:dyDescent="0.25">
      <c r="A46" s="23" t="s">
        <v>19</v>
      </c>
      <c r="B46" s="23" t="s">
        <v>235</v>
      </c>
      <c r="C46">
        <v>8024.8</v>
      </c>
      <c r="D46">
        <v>7618.9666666666672</v>
      </c>
      <c r="E46">
        <v>7213.1333333333323</v>
      </c>
      <c r="F46">
        <v>6807.3</v>
      </c>
      <c r="G46">
        <v>6401.4666666666653</v>
      </c>
      <c r="H46">
        <v>5995.6333333333323</v>
      </c>
      <c r="I46">
        <v>5589.8</v>
      </c>
      <c r="J46">
        <v>5178.6000000000004</v>
      </c>
      <c r="K46">
        <v>4767.3999999999996</v>
      </c>
      <c r="L46">
        <v>4356.2</v>
      </c>
      <c r="M46">
        <v>3945</v>
      </c>
      <c r="N46">
        <v>3533.8</v>
      </c>
      <c r="O46">
        <v>3471.6686658690255</v>
      </c>
      <c r="P46">
        <v>3414.5682612589681</v>
      </c>
      <c r="Q46">
        <v>3361.7799878568567</v>
      </c>
      <c r="R46">
        <v>3312.7284941024159</v>
      </c>
      <c r="S46">
        <v>3266.946081344076</v>
      </c>
      <c r="T46">
        <v>3224.047411581701</v>
      </c>
      <c r="U46">
        <v>3183.7112284171449</v>
      </c>
      <c r="V46">
        <v>3145.66688229582</v>
      </c>
      <c r="W46">
        <v>3109.6842214713138</v>
      </c>
      <c r="X46">
        <v>3075.565888334756</v>
      </c>
      <c r="Y46">
        <v>3043.1413656845384</v>
      </c>
      <c r="Z46">
        <v>3012.2623166701351</v>
      </c>
      <c r="AA46">
        <v>2982.7988951025327</v>
      </c>
      <c r="AB46">
        <v>2954.6367932632411</v>
      </c>
      <c r="AC46">
        <v>2927.6748570429681</v>
      </c>
      <c r="AD46">
        <v>2901.8231423274815</v>
      </c>
      <c r="AE46">
        <v>2877.0013180860142</v>
      </c>
      <c r="AF46">
        <v>2853.1373444392179</v>
      </c>
      <c r="AG46">
        <v>2830.1663707151115</v>
      </c>
      <c r="AH46">
        <v>2808.0298109344353</v>
      </c>
      <c r="AI46">
        <v>2786.6745634665122</v>
      </c>
      <c r="AJ46">
        <v>2766.0523486638094</v>
      </c>
      <c r="AK46">
        <v>2746.1191436672866</v>
      </c>
      <c r="AL46">
        <v>2726.8346977456517</v>
      </c>
      <c r="AM46">
        <v>2708.1621147580863</v>
      </c>
    </row>
    <row r="47" spans="1:39" x14ac:dyDescent="0.25">
      <c r="A47" s="23" t="s">
        <v>19</v>
      </c>
      <c r="B47" s="23" t="s">
        <v>236</v>
      </c>
      <c r="C47">
        <v>8024.8</v>
      </c>
      <c r="D47">
        <v>7618.9666666666672</v>
      </c>
      <c r="E47">
        <v>7213.1333333333323</v>
      </c>
      <c r="F47">
        <v>6807.3</v>
      </c>
      <c r="G47">
        <v>6401.4666666666653</v>
      </c>
      <c r="H47">
        <v>5995.6333333333323</v>
      </c>
      <c r="I47">
        <v>5589.8</v>
      </c>
      <c r="J47">
        <v>5384.2</v>
      </c>
      <c r="K47">
        <v>5178.6000000000004</v>
      </c>
      <c r="L47">
        <v>4973</v>
      </c>
      <c r="M47">
        <v>4767.3999999999996</v>
      </c>
      <c r="N47">
        <v>4561.8</v>
      </c>
      <c r="O47">
        <v>4356.2</v>
      </c>
      <c r="P47">
        <v>4150.6000000000004</v>
      </c>
      <c r="Q47">
        <v>3945</v>
      </c>
      <c r="R47">
        <v>3739.4</v>
      </c>
      <c r="S47">
        <v>3533.8</v>
      </c>
      <c r="T47">
        <v>3533.8</v>
      </c>
      <c r="U47">
        <v>3533.8</v>
      </c>
      <c r="V47">
        <v>3533.8</v>
      </c>
      <c r="W47">
        <v>3533.8</v>
      </c>
      <c r="X47">
        <v>3533.8</v>
      </c>
      <c r="Y47">
        <v>3533.8</v>
      </c>
      <c r="Z47">
        <v>3533.8</v>
      </c>
      <c r="AA47">
        <v>3533.8</v>
      </c>
      <c r="AB47">
        <v>3533.8</v>
      </c>
      <c r="AC47">
        <v>3533.8</v>
      </c>
      <c r="AD47">
        <v>3533.8</v>
      </c>
      <c r="AE47">
        <v>3533.8</v>
      </c>
      <c r="AF47">
        <v>3533.8</v>
      </c>
      <c r="AG47">
        <v>3533.8</v>
      </c>
      <c r="AH47">
        <v>3533.8</v>
      </c>
      <c r="AI47">
        <v>3533.8</v>
      </c>
      <c r="AJ47">
        <v>3533.8</v>
      </c>
      <c r="AK47">
        <v>3533.8</v>
      </c>
      <c r="AL47">
        <v>3533.8</v>
      </c>
      <c r="AM47">
        <v>3533.8</v>
      </c>
    </row>
    <row r="48" spans="1:39" x14ac:dyDescent="0.25">
      <c r="A48" s="23" t="s">
        <v>19</v>
      </c>
      <c r="B48" s="23" t="s">
        <v>237</v>
      </c>
      <c r="C48">
        <v>8024.8</v>
      </c>
      <c r="D48">
        <v>8024.8</v>
      </c>
      <c r="E48">
        <v>8024.8</v>
      </c>
      <c r="F48">
        <v>8024.8</v>
      </c>
      <c r="G48">
        <v>8024.8</v>
      </c>
      <c r="H48">
        <v>8024.8</v>
      </c>
      <c r="I48">
        <v>8024.8</v>
      </c>
      <c r="J48">
        <v>8024.8</v>
      </c>
      <c r="K48">
        <v>8024.8</v>
      </c>
      <c r="L48">
        <v>8024.8</v>
      </c>
      <c r="M48">
        <v>8024.8</v>
      </c>
      <c r="N48">
        <v>8024.8</v>
      </c>
      <c r="O48">
        <v>8024.8</v>
      </c>
      <c r="P48">
        <v>8024.8</v>
      </c>
      <c r="Q48">
        <v>8024.8</v>
      </c>
      <c r="R48">
        <v>8024.8</v>
      </c>
      <c r="S48">
        <v>8024.8</v>
      </c>
      <c r="T48">
        <v>8024.8</v>
      </c>
      <c r="U48">
        <v>8024.8</v>
      </c>
      <c r="V48">
        <v>8024.8</v>
      </c>
      <c r="W48">
        <v>8024.8</v>
      </c>
      <c r="X48">
        <v>8024.8</v>
      </c>
      <c r="Y48">
        <v>8024.8</v>
      </c>
      <c r="Z48">
        <v>8024.8</v>
      </c>
      <c r="AA48">
        <v>8024.8</v>
      </c>
      <c r="AB48">
        <v>8024.8</v>
      </c>
      <c r="AC48">
        <v>8024.8</v>
      </c>
      <c r="AD48">
        <v>8024.8</v>
      </c>
      <c r="AE48">
        <v>8024.8</v>
      </c>
      <c r="AF48">
        <v>8024.8</v>
      </c>
      <c r="AG48">
        <v>8024.8</v>
      </c>
      <c r="AH48">
        <v>8024.8</v>
      </c>
      <c r="AI48">
        <v>8024.8</v>
      </c>
      <c r="AJ48">
        <v>8024.8</v>
      </c>
      <c r="AK48">
        <v>8024.8</v>
      </c>
      <c r="AL48">
        <v>8024.8</v>
      </c>
      <c r="AM48">
        <v>8024.8</v>
      </c>
    </row>
    <row r="49" spans="1:39" x14ac:dyDescent="0.25">
      <c r="A49" s="23" t="s">
        <v>19</v>
      </c>
      <c r="B49" s="23" t="s">
        <v>238</v>
      </c>
      <c r="C49">
        <v>8024.8</v>
      </c>
      <c r="D49">
        <v>7618.9666666666672</v>
      </c>
      <c r="E49">
        <v>7213.1333333333323</v>
      </c>
      <c r="F49">
        <v>6807.3</v>
      </c>
      <c r="G49">
        <v>6401.4666666666653</v>
      </c>
      <c r="H49">
        <v>5995.6333333333323</v>
      </c>
      <c r="I49">
        <v>5589.8</v>
      </c>
      <c r="J49">
        <v>5178.6000000000004</v>
      </c>
      <c r="K49">
        <v>4767.3999999999996</v>
      </c>
      <c r="L49">
        <v>4356.2</v>
      </c>
      <c r="M49">
        <v>3945</v>
      </c>
      <c r="N49">
        <v>3533.8</v>
      </c>
      <c r="O49">
        <v>3471.6686658690255</v>
      </c>
      <c r="P49">
        <v>3414.5682612589681</v>
      </c>
      <c r="Q49">
        <v>3361.7799878568567</v>
      </c>
      <c r="R49">
        <v>3312.7284941024159</v>
      </c>
      <c r="S49">
        <v>3266.946081344076</v>
      </c>
      <c r="T49">
        <v>3224.047411581701</v>
      </c>
      <c r="U49">
        <v>3183.7112284171449</v>
      </c>
      <c r="V49">
        <v>3145.66688229582</v>
      </c>
      <c r="W49">
        <v>3109.6842214713138</v>
      </c>
      <c r="X49">
        <v>3075.565888334756</v>
      </c>
      <c r="Y49">
        <v>3043.1413656845384</v>
      </c>
      <c r="Z49">
        <v>3012.2623166701351</v>
      </c>
      <c r="AA49">
        <v>2982.7988951025327</v>
      </c>
      <c r="AB49">
        <v>2954.6367932632411</v>
      </c>
      <c r="AC49">
        <v>2927.6748570429681</v>
      </c>
      <c r="AD49">
        <v>2901.8231423274815</v>
      </c>
      <c r="AE49">
        <v>2877.0013180860142</v>
      </c>
      <c r="AF49">
        <v>2853.1373444392179</v>
      </c>
      <c r="AG49">
        <v>2830.1663707151115</v>
      </c>
      <c r="AH49">
        <v>2808.0298109344353</v>
      </c>
      <c r="AI49">
        <v>2786.6745634665122</v>
      </c>
      <c r="AJ49">
        <v>2766.0523486638094</v>
      </c>
      <c r="AK49">
        <v>2746.1191436672866</v>
      </c>
      <c r="AL49">
        <v>2726.8346977456517</v>
      </c>
      <c r="AM49">
        <v>2708.1621147580863</v>
      </c>
    </row>
    <row r="50" spans="1:39" x14ac:dyDescent="0.25">
      <c r="A50" s="23" t="s">
        <v>19</v>
      </c>
      <c r="B50" s="23" t="s">
        <v>239</v>
      </c>
      <c r="C50">
        <v>8024.8</v>
      </c>
      <c r="D50">
        <v>7618.9666666666672</v>
      </c>
      <c r="E50">
        <v>7213.1333333333323</v>
      </c>
      <c r="F50">
        <v>6807.3</v>
      </c>
      <c r="G50">
        <v>6401.4666666666653</v>
      </c>
      <c r="H50">
        <v>5995.6333333333323</v>
      </c>
      <c r="I50">
        <v>5589.8</v>
      </c>
      <c r="J50">
        <v>5384.2</v>
      </c>
      <c r="K50">
        <v>5178.6000000000004</v>
      </c>
      <c r="L50">
        <v>4973</v>
      </c>
      <c r="M50">
        <v>4767.3999999999996</v>
      </c>
      <c r="N50">
        <v>4561.8</v>
      </c>
      <c r="O50">
        <v>4356.2</v>
      </c>
      <c r="P50">
        <v>4150.6000000000004</v>
      </c>
      <c r="Q50">
        <v>3945</v>
      </c>
      <c r="R50">
        <v>3739.4</v>
      </c>
      <c r="S50">
        <v>3533.8</v>
      </c>
      <c r="T50">
        <v>3533.8</v>
      </c>
      <c r="U50">
        <v>3533.8</v>
      </c>
      <c r="V50">
        <v>3533.8</v>
      </c>
      <c r="W50">
        <v>3533.8</v>
      </c>
      <c r="X50">
        <v>3533.8</v>
      </c>
      <c r="Y50">
        <v>3533.8</v>
      </c>
      <c r="Z50">
        <v>3533.8</v>
      </c>
      <c r="AA50">
        <v>3533.8</v>
      </c>
      <c r="AB50">
        <v>3533.8</v>
      </c>
      <c r="AC50">
        <v>3533.8</v>
      </c>
      <c r="AD50">
        <v>3533.8</v>
      </c>
      <c r="AE50">
        <v>3533.8</v>
      </c>
      <c r="AF50">
        <v>3533.8</v>
      </c>
      <c r="AG50">
        <v>3533.8</v>
      </c>
      <c r="AH50">
        <v>3533.8</v>
      </c>
      <c r="AI50">
        <v>3533.8</v>
      </c>
      <c r="AJ50">
        <v>3533.8</v>
      </c>
      <c r="AK50">
        <v>3533.8</v>
      </c>
      <c r="AL50">
        <v>3533.8</v>
      </c>
      <c r="AM50">
        <v>3533.8</v>
      </c>
    </row>
    <row r="51" spans="1:39" x14ac:dyDescent="0.25">
      <c r="A51" s="23" t="s">
        <v>19</v>
      </c>
      <c r="B51" s="23" t="s">
        <v>240</v>
      </c>
      <c r="C51">
        <v>8024.8</v>
      </c>
      <c r="D51">
        <v>8024.8</v>
      </c>
      <c r="E51">
        <v>8024.8</v>
      </c>
      <c r="F51">
        <v>8024.8</v>
      </c>
      <c r="G51">
        <v>8024.8</v>
      </c>
      <c r="H51">
        <v>8024.8</v>
      </c>
      <c r="I51">
        <v>8024.8</v>
      </c>
      <c r="J51">
        <v>8024.8</v>
      </c>
      <c r="K51">
        <v>8024.8</v>
      </c>
      <c r="L51">
        <v>8024.8</v>
      </c>
      <c r="M51">
        <v>8024.8</v>
      </c>
      <c r="N51">
        <v>8024.8</v>
      </c>
      <c r="O51">
        <v>8024.8</v>
      </c>
      <c r="P51">
        <v>8024.8</v>
      </c>
      <c r="Q51">
        <v>8024.8</v>
      </c>
      <c r="R51">
        <v>8024.8</v>
      </c>
      <c r="S51">
        <v>8024.8</v>
      </c>
      <c r="T51">
        <v>8024.8</v>
      </c>
      <c r="U51">
        <v>8024.8</v>
      </c>
      <c r="V51">
        <v>8024.8</v>
      </c>
      <c r="W51">
        <v>8024.8</v>
      </c>
      <c r="X51">
        <v>8024.8</v>
      </c>
      <c r="Y51">
        <v>8024.8</v>
      </c>
      <c r="Z51">
        <v>8024.8</v>
      </c>
      <c r="AA51">
        <v>8024.8</v>
      </c>
      <c r="AB51">
        <v>8024.8</v>
      </c>
      <c r="AC51">
        <v>8024.8</v>
      </c>
      <c r="AD51">
        <v>8024.8</v>
      </c>
      <c r="AE51">
        <v>8024.8</v>
      </c>
      <c r="AF51">
        <v>8024.8</v>
      </c>
      <c r="AG51">
        <v>8024.8</v>
      </c>
      <c r="AH51">
        <v>8024.8</v>
      </c>
      <c r="AI51">
        <v>8024.8</v>
      </c>
      <c r="AJ51">
        <v>8024.8</v>
      </c>
      <c r="AK51">
        <v>8024.8</v>
      </c>
      <c r="AL51">
        <v>8024.8</v>
      </c>
      <c r="AM51">
        <v>8024.8</v>
      </c>
    </row>
    <row r="52" spans="1:39" x14ac:dyDescent="0.25">
      <c r="A52" s="23" t="s">
        <v>19</v>
      </c>
      <c r="B52" s="23" t="s">
        <v>241</v>
      </c>
      <c r="C52">
        <v>8024.8</v>
      </c>
      <c r="D52">
        <v>7618.9666666666672</v>
      </c>
      <c r="E52">
        <v>7213.1333333333323</v>
      </c>
      <c r="F52">
        <v>6807.3</v>
      </c>
      <c r="G52">
        <v>6401.4666666666653</v>
      </c>
      <c r="H52">
        <v>5995.6333333333323</v>
      </c>
      <c r="I52">
        <v>5589.8</v>
      </c>
      <c r="J52">
        <v>5178.6000000000004</v>
      </c>
      <c r="K52">
        <v>4767.3999999999996</v>
      </c>
      <c r="L52">
        <v>4356.2</v>
      </c>
      <c r="M52">
        <v>3945</v>
      </c>
      <c r="N52">
        <v>3533.8</v>
      </c>
      <c r="O52">
        <v>3471.6686658690255</v>
      </c>
      <c r="P52">
        <v>3414.5682612589681</v>
      </c>
      <c r="Q52">
        <v>3361.7799878568567</v>
      </c>
      <c r="R52">
        <v>3312.7284941024159</v>
      </c>
      <c r="S52">
        <v>3266.946081344076</v>
      </c>
      <c r="T52">
        <v>3224.047411581701</v>
      </c>
      <c r="U52">
        <v>3183.7112284171449</v>
      </c>
      <c r="V52">
        <v>3145.66688229582</v>
      </c>
      <c r="W52">
        <v>3109.6842214713138</v>
      </c>
      <c r="X52">
        <v>3075.565888334756</v>
      </c>
      <c r="Y52">
        <v>3043.1413656845384</v>
      </c>
      <c r="Z52">
        <v>3012.2623166701351</v>
      </c>
      <c r="AA52">
        <v>2982.7988951025327</v>
      </c>
      <c r="AB52">
        <v>2954.6367932632411</v>
      </c>
      <c r="AC52">
        <v>2927.6748570429681</v>
      </c>
      <c r="AD52">
        <v>2901.8231423274815</v>
      </c>
      <c r="AE52">
        <v>2877.0013180860142</v>
      </c>
      <c r="AF52">
        <v>2853.1373444392179</v>
      </c>
      <c r="AG52">
        <v>2830.1663707151115</v>
      </c>
      <c r="AH52">
        <v>2808.0298109344353</v>
      </c>
      <c r="AI52">
        <v>2786.6745634665122</v>
      </c>
      <c r="AJ52">
        <v>2766.0523486638094</v>
      </c>
      <c r="AK52">
        <v>2746.1191436672866</v>
      </c>
      <c r="AL52">
        <v>2726.8346977456517</v>
      </c>
      <c r="AM52">
        <v>2708.1621147580863</v>
      </c>
    </row>
    <row r="53" spans="1:39" x14ac:dyDescent="0.25">
      <c r="A53" s="23" t="s">
        <v>19</v>
      </c>
      <c r="B53" s="23" t="s">
        <v>242</v>
      </c>
      <c r="C53">
        <v>8024.8</v>
      </c>
      <c r="D53">
        <v>7618.9666666666672</v>
      </c>
      <c r="E53">
        <v>7213.1333333333323</v>
      </c>
      <c r="F53">
        <v>6807.3</v>
      </c>
      <c r="G53">
        <v>6401.4666666666653</v>
      </c>
      <c r="H53">
        <v>5995.6333333333323</v>
      </c>
      <c r="I53">
        <v>5589.8</v>
      </c>
      <c r="J53">
        <v>5384.2</v>
      </c>
      <c r="K53">
        <v>5178.6000000000004</v>
      </c>
      <c r="L53">
        <v>4973</v>
      </c>
      <c r="M53">
        <v>4767.3999999999996</v>
      </c>
      <c r="N53">
        <v>4561.8</v>
      </c>
      <c r="O53">
        <v>4356.2</v>
      </c>
      <c r="P53">
        <v>4150.6000000000004</v>
      </c>
      <c r="Q53">
        <v>3945</v>
      </c>
      <c r="R53">
        <v>3739.4</v>
      </c>
      <c r="S53">
        <v>3533.8</v>
      </c>
      <c r="T53">
        <v>3533.8</v>
      </c>
      <c r="U53">
        <v>3533.8</v>
      </c>
      <c r="V53">
        <v>3533.8</v>
      </c>
      <c r="W53">
        <v>3533.8</v>
      </c>
      <c r="X53">
        <v>3533.8</v>
      </c>
      <c r="Y53">
        <v>3533.8</v>
      </c>
      <c r="Z53">
        <v>3533.8</v>
      </c>
      <c r="AA53">
        <v>3533.8</v>
      </c>
      <c r="AB53">
        <v>3533.8</v>
      </c>
      <c r="AC53">
        <v>3533.8</v>
      </c>
      <c r="AD53">
        <v>3533.8</v>
      </c>
      <c r="AE53">
        <v>3533.8</v>
      </c>
      <c r="AF53">
        <v>3533.8</v>
      </c>
      <c r="AG53">
        <v>3533.8</v>
      </c>
      <c r="AH53">
        <v>3533.8</v>
      </c>
      <c r="AI53">
        <v>3533.8</v>
      </c>
      <c r="AJ53">
        <v>3533.8</v>
      </c>
      <c r="AK53">
        <v>3533.8</v>
      </c>
      <c r="AL53">
        <v>3533.8</v>
      </c>
      <c r="AM53">
        <v>3533.8</v>
      </c>
    </row>
    <row r="54" spans="1:39" x14ac:dyDescent="0.25">
      <c r="A54" s="23" t="s">
        <v>19</v>
      </c>
      <c r="B54" s="23" t="s">
        <v>243</v>
      </c>
      <c r="C54">
        <v>8024.8</v>
      </c>
      <c r="D54">
        <v>8024.8</v>
      </c>
      <c r="E54">
        <v>8024.8</v>
      </c>
      <c r="F54">
        <v>8024.8</v>
      </c>
      <c r="G54">
        <v>8024.8</v>
      </c>
      <c r="H54">
        <v>8024.8</v>
      </c>
      <c r="I54">
        <v>8024.8</v>
      </c>
      <c r="J54">
        <v>8024.8</v>
      </c>
      <c r="K54">
        <v>8024.8</v>
      </c>
      <c r="L54">
        <v>8024.8</v>
      </c>
      <c r="M54">
        <v>8024.8</v>
      </c>
      <c r="N54">
        <v>8024.8</v>
      </c>
      <c r="O54">
        <v>8024.8</v>
      </c>
      <c r="P54">
        <v>8024.8</v>
      </c>
      <c r="Q54">
        <v>8024.8</v>
      </c>
      <c r="R54">
        <v>8024.8</v>
      </c>
      <c r="S54">
        <v>8024.8</v>
      </c>
      <c r="T54">
        <v>8024.8</v>
      </c>
      <c r="U54">
        <v>8024.8</v>
      </c>
      <c r="V54">
        <v>8024.8</v>
      </c>
      <c r="W54">
        <v>8024.8</v>
      </c>
      <c r="X54">
        <v>8024.8</v>
      </c>
      <c r="Y54">
        <v>8024.8</v>
      </c>
      <c r="Z54">
        <v>8024.8</v>
      </c>
      <c r="AA54">
        <v>8024.8</v>
      </c>
      <c r="AB54">
        <v>8024.8</v>
      </c>
      <c r="AC54">
        <v>8024.8</v>
      </c>
      <c r="AD54">
        <v>8024.8</v>
      </c>
      <c r="AE54">
        <v>8024.8</v>
      </c>
      <c r="AF54">
        <v>8024.8</v>
      </c>
      <c r="AG54">
        <v>8024.8</v>
      </c>
      <c r="AH54">
        <v>8024.8</v>
      </c>
      <c r="AI54">
        <v>8024.8</v>
      </c>
      <c r="AJ54">
        <v>8024.8</v>
      </c>
      <c r="AK54">
        <v>8024.8</v>
      </c>
      <c r="AL54">
        <v>8024.8</v>
      </c>
      <c r="AM54">
        <v>8024.8</v>
      </c>
    </row>
    <row r="55" spans="1:39" x14ac:dyDescent="0.25">
      <c r="A55" t="s">
        <v>20</v>
      </c>
      <c r="B55" s="23" t="s">
        <v>244</v>
      </c>
      <c r="C55">
        <v>3717.5439999999999</v>
      </c>
      <c r="D55">
        <v>3710.9490289887999</v>
      </c>
      <c r="E55">
        <v>3704.3540579775995</v>
      </c>
      <c r="F55">
        <v>3652.80402779631</v>
      </c>
      <c r="G55">
        <v>3636.1527608365041</v>
      </c>
      <c r="H55">
        <v>3639.8391614884681</v>
      </c>
      <c r="I55">
        <v>3625.9568981595094</v>
      </c>
      <c r="J55">
        <v>3612.0725828713853</v>
      </c>
      <c r="K55">
        <v>3598.1888247685265</v>
      </c>
      <c r="L55">
        <v>3584.3027744005512</v>
      </c>
      <c r="M55">
        <v>3570.4209071152109</v>
      </c>
      <c r="N55">
        <v>3556.5352891022026</v>
      </c>
      <c r="O55">
        <v>3542.6533450968104</v>
      </c>
      <c r="P55">
        <v>3528.7691420415908</v>
      </c>
      <c r="Q55">
        <v>3514.884050486261</v>
      </c>
      <c r="R55">
        <v>3501.002716309647</v>
      </c>
      <c r="S55">
        <v>3487.1179545018231</v>
      </c>
      <c r="T55">
        <v>3473.2313565139352</v>
      </c>
      <c r="U55">
        <v>3459.3489857460058</v>
      </c>
      <c r="V55">
        <v>3445.4664885180396</v>
      </c>
      <c r="W55">
        <v>3431.5823174600864</v>
      </c>
      <c r="X55">
        <v>3417.697796194253</v>
      </c>
      <c r="Y55">
        <v>3403.8125760455455</v>
      </c>
      <c r="Z55">
        <v>3389.9296760843818</v>
      </c>
      <c r="AA55">
        <v>3376.0451562449302</v>
      </c>
      <c r="AB55">
        <v>3362.1626677838681</v>
      </c>
      <c r="AC55">
        <v>3348.2762839866841</v>
      </c>
      <c r="AD55">
        <v>3334.3921169351702</v>
      </c>
      <c r="AE55">
        <v>3320.5079498836562</v>
      </c>
      <c r="AF55">
        <v>3306.6237828321423</v>
      </c>
      <c r="AG55">
        <v>3292.7396157806284</v>
      </c>
      <c r="AH55">
        <v>3278.8554487291144</v>
      </c>
      <c r="AI55">
        <v>3264.9712816776005</v>
      </c>
      <c r="AJ55">
        <v>3251.0871146260865</v>
      </c>
      <c r="AK55">
        <v>3237.2029475745726</v>
      </c>
      <c r="AL55">
        <v>3223.3187805230586</v>
      </c>
      <c r="AM55">
        <v>3209.4346134715447</v>
      </c>
    </row>
    <row r="56" spans="1:39" x14ac:dyDescent="0.25">
      <c r="A56" s="23" t="s">
        <v>20</v>
      </c>
      <c r="B56" s="23" t="s">
        <v>245</v>
      </c>
      <c r="C56">
        <v>3717.5439999999999</v>
      </c>
      <c r="D56">
        <v>3710.9490289887999</v>
      </c>
      <c r="E56">
        <v>3704.3540579775995</v>
      </c>
      <c r="F56">
        <v>3652.80402779631</v>
      </c>
      <c r="G56">
        <v>3636.1527608365041</v>
      </c>
      <c r="H56">
        <v>3639.8391614884681</v>
      </c>
      <c r="I56">
        <v>3625.9568981595094</v>
      </c>
      <c r="J56">
        <v>3612.0725828713853</v>
      </c>
      <c r="K56">
        <v>3598.1888247685265</v>
      </c>
      <c r="L56">
        <v>3584.3027744005512</v>
      </c>
      <c r="M56">
        <v>3570.4209071152109</v>
      </c>
      <c r="N56">
        <v>3556.5352891022026</v>
      </c>
      <c r="O56">
        <v>3542.6533450968104</v>
      </c>
      <c r="P56">
        <v>3528.7691420415908</v>
      </c>
      <c r="Q56">
        <v>3514.884050486261</v>
      </c>
      <c r="R56">
        <v>3501.002716309647</v>
      </c>
      <c r="S56">
        <v>3487.1179545018231</v>
      </c>
      <c r="T56">
        <v>3473.2313565139352</v>
      </c>
      <c r="U56">
        <v>3459.3489857460058</v>
      </c>
      <c r="V56">
        <v>3445.4664885180396</v>
      </c>
      <c r="W56">
        <v>3431.5823174600864</v>
      </c>
      <c r="X56">
        <v>3417.697796194253</v>
      </c>
      <c r="Y56">
        <v>3403.8125760455455</v>
      </c>
      <c r="Z56">
        <v>3389.9296760843818</v>
      </c>
      <c r="AA56">
        <v>3376.0451562449302</v>
      </c>
      <c r="AB56">
        <v>3362.1626677838681</v>
      </c>
      <c r="AC56">
        <v>3348.2762839866841</v>
      </c>
      <c r="AD56">
        <v>3334.3921169351702</v>
      </c>
      <c r="AE56">
        <v>3320.5079498836562</v>
      </c>
      <c r="AF56">
        <v>3306.6237828321423</v>
      </c>
      <c r="AG56">
        <v>3292.7396157806284</v>
      </c>
      <c r="AH56">
        <v>3278.8554487291144</v>
      </c>
      <c r="AI56">
        <v>3264.9712816776005</v>
      </c>
      <c r="AJ56">
        <v>3251.0871146260865</v>
      </c>
      <c r="AK56">
        <v>3237.2029475745726</v>
      </c>
      <c r="AL56">
        <v>3223.3187805230586</v>
      </c>
      <c r="AM56">
        <v>3209.4346134715447</v>
      </c>
    </row>
    <row r="57" spans="1:39" x14ac:dyDescent="0.25">
      <c r="A57" s="23" t="s">
        <v>20</v>
      </c>
      <c r="B57" s="23" t="s">
        <v>246</v>
      </c>
      <c r="C57">
        <v>3717.5439999999999</v>
      </c>
      <c r="D57">
        <v>3710.9490289887999</v>
      </c>
      <c r="E57">
        <v>3704.3540579775995</v>
      </c>
      <c r="F57">
        <v>3652.80402779631</v>
      </c>
      <c r="G57">
        <v>3636.1527608365041</v>
      </c>
      <c r="H57">
        <v>3639.8391614884681</v>
      </c>
      <c r="I57">
        <v>3625.9568981595094</v>
      </c>
      <c r="J57">
        <v>3612.0725828713853</v>
      </c>
      <c r="K57">
        <v>3598.1888247685265</v>
      </c>
      <c r="L57">
        <v>3584.3027744005512</v>
      </c>
      <c r="M57">
        <v>3570.4209071152109</v>
      </c>
      <c r="N57">
        <v>3556.5352891022026</v>
      </c>
      <c r="O57">
        <v>3542.6533450968104</v>
      </c>
      <c r="P57">
        <v>3528.7691420415908</v>
      </c>
      <c r="Q57">
        <v>3514.884050486261</v>
      </c>
      <c r="R57">
        <v>3501.002716309647</v>
      </c>
      <c r="S57">
        <v>3487.1179545018231</v>
      </c>
      <c r="T57">
        <v>3473.2313565139352</v>
      </c>
      <c r="U57">
        <v>3459.3489857460058</v>
      </c>
      <c r="V57">
        <v>3445.4664885180396</v>
      </c>
      <c r="W57">
        <v>3431.5823174600864</v>
      </c>
      <c r="X57">
        <v>3417.697796194253</v>
      </c>
      <c r="Y57">
        <v>3403.8125760455455</v>
      </c>
      <c r="Z57">
        <v>3389.9296760843818</v>
      </c>
      <c r="AA57">
        <v>3376.0451562449302</v>
      </c>
      <c r="AB57">
        <v>3362.1626677838681</v>
      </c>
      <c r="AC57">
        <v>3348.2762839866841</v>
      </c>
      <c r="AD57">
        <v>3334.3921169351702</v>
      </c>
      <c r="AE57">
        <v>3320.5079498836562</v>
      </c>
      <c r="AF57">
        <v>3306.6237828321423</v>
      </c>
      <c r="AG57">
        <v>3292.7396157806284</v>
      </c>
      <c r="AH57">
        <v>3278.8554487291144</v>
      </c>
      <c r="AI57">
        <v>3264.9712816776005</v>
      </c>
      <c r="AJ57">
        <v>3251.0871146260865</v>
      </c>
      <c r="AK57">
        <v>3237.2029475745726</v>
      </c>
      <c r="AL57">
        <v>3223.3187805230586</v>
      </c>
      <c r="AM57">
        <v>3209.4346134715447</v>
      </c>
    </row>
    <row r="58" spans="1:39" x14ac:dyDescent="0.25">
      <c r="A58" s="23" t="s">
        <v>20</v>
      </c>
      <c r="B58" s="23" t="s">
        <v>247</v>
      </c>
      <c r="C58">
        <v>3829.4706747999999</v>
      </c>
      <c r="D58">
        <v>3829.4706747999999</v>
      </c>
      <c r="E58">
        <v>3829.4706747999999</v>
      </c>
      <c r="F58">
        <v>3786.4984756975882</v>
      </c>
      <c r="G58">
        <v>3776.7917858449173</v>
      </c>
      <c r="H58">
        <v>3786.5605630822392</v>
      </c>
      <c r="I58">
        <v>3777.7673768673831</v>
      </c>
      <c r="J58">
        <v>3768.9715745398594</v>
      </c>
      <c r="K58">
        <v>3760.1761455135784</v>
      </c>
      <c r="L58">
        <v>3751.3785241791838</v>
      </c>
      <c r="M58">
        <v>3742.5855247199493</v>
      </c>
      <c r="N58">
        <v>3733.7881984332084</v>
      </c>
      <c r="O58">
        <v>3724.9950856573073</v>
      </c>
      <c r="P58">
        <v>3716.1990322504685</v>
      </c>
      <c r="Q58">
        <v>3707.4030275161676</v>
      </c>
      <c r="R58">
        <v>3698.6100208118155</v>
      </c>
      <c r="S58">
        <v>3689.8139781524605</v>
      </c>
      <c r="T58">
        <v>3681.0160666269694</v>
      </c>
      <c r="U58">
        <v>3672.2223566741864</v>
      </c>
      <c r="V58">
        <v>3663.4282219302031</v>
      </c>
      <c r="W58">
        <v>3654.6325345240239</v>
      </c>
      <c r="X58">
        <v>3645.8368104774627</v>
      </c>
      <c r="Y58">
        <v>3637.0402169200461</v>
      </c>
      <c r="Z58">
        <v>3628.2459332058643</v>
      </c>
      <c r="AA58">
        <v>3619.4499993446084</v>
      </c>
      <c r="AB58">
        <v>3610.655961559356</v>
      </c>
      <c r="AC58">
        <v>3601.8583775951356</v>
      </c>
      <c r="AD58">
        <v>3593.0628175394031</v>
      </c>
      <c r="AE58">
        <v>3584.2672574836706</v>
      </c>
      <c r="AF58">
        <v>3575.4716974279381</v>
      </c>
      <c r="AG58">
        <v>3566.6761373722056</v>
      </c>
      <c r="AH58">
        <v>3557.8805773164731</v>
      </c>
      <c r="AI58">
        <v>3549.0850172607406</v>
      </c>
      <c r="AJ58">
        <v>3540.2894572050081</v>
      </c>
      <c r="AK58">
        <v>3531.4938971492757</v>
      </c>
      <c r="AL58">
        <v>3522.6983370935432</v>
      </c>
      <c r="AM58">
        <v>3513.9027770378107</v>
      </c>
    </row>
    <row r="59" spans="1:39" x14ac:dyDescent="0.25">
      <c r="A59" s="23" t="s">
        <v>20</v>
      </c>
      <c r="B59" s="23" t="s">
        <v>248</v>
      </c>
      <c r="C59">
        <v>3829.4706747999999</v>
      </c>
      <c r="D59">
        <v>3829.4706747999999</v>
      </c>
      <c r="E59">
        <v>3829.4706747999999</v>
      </c>
      <c r="F59">
        <v>3786.4984756975882</v>
      </c>
      <c r="G59">
        <v>3776.7917858449173</v>
      </c>
      <c r="H59">
        <v>3786.5605630822392</v>
      </c>
      <c r="I59">
        <v>3777.7673768673831</v>
      </c>
      <c r="J59">
        <v>3768.9715745398594</v>
      </c>
      <c r="K59">
        <v>3760.1761455135784</v>
      </c>
      <c r="L59">
        <v>3751.3785241791838</v>
      </c>
      <c r="M59">
        <v>3742.5855247199493</v>
      </c>
      <c r="N59">
        <v>3733.7881984332084</v>
      </c>
      <c r="O59">
        <v>3724.9950856573073</v>
      </c>
      <c r="P59">
        <v>3716.1990322504685</v>
      </c>
      <c r="Q59">
        <v>3707.4030275161676</v>
      </c>
      <c r="R59">
        <v>3698.6100208118155</v>
      </c>
      <c r="S59">
        <v>3689.8139781524605</v>
      </c>
      <c r="T59">
        <v>3681.0160666269694</v>
      </c>
      <c r="U59">
        <v>3672.2223566741864</v>
      </c>
      <c r="V59">
        <v>3663.4282219302031</v>
      </c>
      <c r="W59">
        <v>3654.6325345240239</v>
      </c>
      <c r="X59">
        <v>3645.8368104774627</v>
      </c>
      <c r="Y59">
        <v>3637.0402169200461</v>
      </c>
      <c r="Z59">
        <v>3628.2459332058643</v>
      </c>
      <c r="AA59">
        <v>3619.4499993446084</v>
      </c>
      <c r="AB59">
        <v>3610.655961559356</v>
      </c>
      <c r="AC59">
        <v>3601.8583775951356</v>
      </c>
      <c r="AD59">
        <v>3593.0628175394031</v>
      </c>
      <c r="AE59">
        <v>3584.2672574836706</v>
      </c>
      <c r="AF59">
        <v>3575.4716974279381</v>
      </c>
      <c r="AG59">
        <v>3566.6761373722056</v>
      </c>
      <c r="AH59">
        <v>3557.8805773164731</v>
      </c>
      <c r="AI59">
        <v>3549.0850172607406</v>
      </c>
      <c r="AJ59">
        <v>3540.2894572050081</v>
      </c>
      <c r="AK59">
        <v>3531.4938971492757</v>
      </c>
      <c r="AL59">
        <v>3522.6983370935432</v>
      </c>
      <c r="AM59">
        <v>3513.9027770378107</v>
      </c>
    </row>
    <row r="60" spans="1:39" x14ac:dyDescent="0.25">
      <c r="A60" s="23" t="s">
        <v>20</v>
      </c>
      <c r="B60" s="23" t="s">
        <v>249</v>
      </c>
      <c r="C60">
        <v>3829.4706747999999</v>
      </c>
      <c r="D60">
        <v>3829.4706747999999</v>
      </c>
      <c r="E60">
        <v>3829.4706747999999</v>
      </c>
      <c r="F60">
        <v>3786.4984756975882</v>
      </c>
      <c r="G60">
        <v>3776.7917858449173</v>
      </c>
      <c r="H60">
        <v>3786.5605630822392</v>
      </c>
      <c r="I60">
        <v>3777.7673768673831</v>
      </c>
      <c r="J60">
        <v>3768.9715745398594</v>
      </c>
      <c r="K60">
        <v>3760.1761455135784</v>
      </c>
      <c r="L60">
        <v>3751.3785241791838</v>
      </c>
      <c r="M60">
        <v>3742.5855247199493</v>
      </c>
      <c r="N60">
        <v>3733.7881984332084</v>
      </c>
      <c r="O60">
        <v>3724.9950856573073</v>
      </c>
      <c r="P60">
        <v>3716.1990322504685</v>
      </c>
      <c r="Q60">
        <v>3707.4030275161676</v>
      </c>
      <c r="R60">
        <v>3698.6100208118155</v>
      </c>
      <c r="S60">
        <v>3689.8139781524605</v>
      </c>
      <c r="T60">
        <v>3681.0160666269694</v>
      </c>
      <c r="U60">
        <v>3672.2223566741864</v>
      </c>
      <c r="V60">
        <v>3663.4282219302031</v>
      </c>
      <c r="W60">
        <v>3654.6325345240239</v>
      </c>
      <c r="X60">
        <v>3645.8368104774627</v>
      </c>
      <c r="Y60">
        <v>3637.0402169200461</v>
      </c>
      <c r="Z60">
        <v>3628.2459332058643</v>
      </c>
      <c r="AA60">
        <v>3619.4499993446084</v>
      </c>
      <c r="AB60">
        <v>3610.655961559356</v>
      </c>
      <c r="AC60">
        <v>3601.8583775951356</v>
      </c>
      <c r="AD60">
        <v>3593.0628175394031</v>
      </c>
      <c r="AE60">
        <v>3584.2672574836706</v>
      </c>
      <c r="AF60">
        <v>3575.4716974279381</v>
      </c>
      <c r="AG60">
        <v>3566.6761373722056</v>
      </c>
      <c r="AH60">
        <v>3557.8805773164731</v>
      </c>
      <c r="AI60">
        <v>3549.0850172607406</v>
      </c>
      <c r="AJ60">
        <v>3540.2894572050081</v>
      </c>
      <c r="AK60">
        <v>3531.4938971492757</v>
      </c>
      <c r="AL60">
        <v>3522.6983370935432</v>
      </c>
      <c r="AM60">
        <v>3513.9027770378107</v>
      </c>
    </row>
    <row r="61" spans="1:39" x14ac:dyDescent="0.25">
      <c r="A61" s="23" t="s">
        <v>20</v>
      </c>
      <c r="B61" s="23" t="s">
        <v>250</v>
      </c>
      <c r="C61">
        <v>3829.4706747999999</v>
      </c>
      <c r="D61">
        <v>3829.4706747999999</v>
      </c>
      <c r="E61">
        <v>3829.4706747999999</v>
      </c>
      <c r="F61">
        <v>3786.4984756975882</v>
      </c>
      <c r="G61">
        <v>3776.7917858449173</v>
      </c>
      <c r="H61">
        <v>3786.5605630822392</v>
      </c>
      <c r="I61">
        <v>3777.7673768673831</v>
      </c>
      <c r="J61">
        <v>3768.9715745398594</v>
      </c>
      <c r="K61">
        <v>3760.1761455135784</v>
      </c>
      <c r="L61">
        <v>3751.3785241791838</v>
      </c>
      <c r="M61">
        <v>3742.5855247199493</v>
      </c>
      <c r="N61">
        <v>3733.7881984332084</v>
      </c>
      <c r="O61">
        <v>3724.9950856573073</v>
      </c>
      <c r="P61">
        <v>3716.1990322504685</v>
      </c>
      <c r="Q61">
        <v>3707.4030275161676</v>
      </c>
      <c r="R61">
        <v>3698.6100208118155</v>
      </c>
      <c r="S61">
        <v>3689.8139781524605</v>
      </c>
      <c r="T61">
        <v>3681.0160666269694</v>
      </c>
      <c r="U61">
        <v>3672.2223566741864</v>
      </c>
      <c r="V61">
        <v>3663.4282219302031</v>
      </c>
      <c r="W61">
        <v>3654.6325345240239</v>
      </c>
      <c r="X61">
        <v>3645.8368104774627</v>
      </c>
      <c r="Y61">
        <v>3637.0402169200461</v>
      </c>
      <c r="Z61">
        <v>3628.2459332058643</v>
      </c>
      <c r="AA61">
        <v>3619.4499993446084</v>
      </c>
      <c r="AB61">
        <v>3610.655961559356</v>
      </c>
      <c r="AC61">
        <v>3601.8583775951356</v>
      </c>
      <c r="AD61">
        <v>3593.0628175394031</v>
      </c>
      <c r="AE61">
        <v>3584.2672574836706</v>
      </c>
      <c r="AF61">
        <v>3575.4716974279381</v>
      </c>
      <c r="AG61">
        <v>3566.6761373722056</v>
      </c>
      <c r="AH61">
        <v>3557.8805773164731</v>
      </c>
      <c r="AI61">
        <v>3549.0850172607406</v>
      </c>
      <c r="AJ61">
        <v>3540.2894572050081</v>
      </c>
      <c r="AK61">
        <v>3531.4938971492757</v>
      </c>
      <c r="AL61">
        <v>3522.6983370935432</v>
      </c>
      <c r="AM61">
        <v>3513.9027770378107</v>
      </c>
    </row>
    <row r="62" spans="1:39" x14ac:dyDescent="0.25">
      <c r="A62" s="23" t="s">
        <v>20</v>
      </c>
      <c r="B62" s="23" t="s">
        <v>251</v>
      </c>
      <c r="C62">
        <v>3829.4706747999999</v>
      </c>
      <c r="D62">
        <v>3829.4706747999999</v>
      </c>
      <c r="E62">
        <v>3829.4706747999999</v>
      </c>
      <c r="F62">
        <v>3786.4984756975882</v>
      </c>
      <c r="G62">
        <v>3776.7917858449173</v>
      </c>
      <c r="H62">
        <v>3786.5605630822392</v>
      </c>
      <c r="I62">
        <v>3777.7673768673831</v>
      </c>
      <c r="J62">
        <v>3768.9715745398594</v>
      </c>
      <c r="K62">
        <v>3760.1761455135784</v>
      </c>
      <c r="L62">
        <v>3751.3785241791838</v>
      </c>
      <c r="M62">
        <v>3742.5855247199493</v>
      </c>
      <c r="N62">
        <v>3733.7881984332084</v>
      </c>
      <c r="O62">
        <v>3724.9950856573073</v>
      </c>
      <c r="P62">
        <v>3716.1990322504685</v>
      </c>
      <c r="Q62">
        <v>3707.4030275161676</v>
      </c>
      <c r="R62">
        <v>3698.6100208118155</v>
      </c>
      <c r="S62">
        <v>3689.8139781524605</v>
      </c>
      <c r="T62">
        <v>3681.0160666269694</v>
      </c>
      <c r="U62">
        <v>3672.2223566741864</v>
      </c>
      <c r="V62">
        <v>3663.4282219302031</v>
      </c>
      <c r="W62">
        <v>3654.6325345240239</v>
      </c>
      <c r="X62">
        <v>3645.8368104774627</v>
      </c>
      <c r="Y62">
        <v>3637.0402169200461</v>
      </c>
      <c r="Z62">
        <v>3628.2459332058643</v>
      </c>
      <c r="AA62">
        <v>3619.4499993446084</v>
      </c>
      <c r="AB62">
        <v>3610.655961559356</v>
      </c>
      <c r="AC62">
        <v>3601.8583775951356</v>
      </c>
      <c r="AD62">
        <v>3593.0628175394031</v>
      </c>
      <c r="AE62">
        <v>3584.2672574836706</v>
      </c>
      <c r="AF62">
        <v>3575.4716974279381</v>
      </c>
      <c r="AG62">
        <v>3566.6761373722056</v>
      </c>
      <c r="AH62">
        <v>3557.8805773164731</v>
      </c>
      <c r="AI62">
        <v>3549.0850172607406</v>
      </c>
      <c r="AJ62">
        <v>3540.2894572050081</v>
      </c>
      <c r="AK62">
        <v>3531.4938971492757</v>
      </c>
      <c r="AL62">
        <v>3522.6983370935432</v>
      </c>
      <c r="AM62">
        <v>3513.9027770378107</v>
      </c>
    </row>
    <row r="63" spans="1:39" x14ac:dyDescent="0.25">
      <c r="A63" s="23" t="s">
        <v>20</v>
      </c>
      <c r="B63" s="23" t="s">
        <v>252</v>
      </c>
      <c r="C63">
        <v>3829.4706747999999</v>
      </c>
      <c r="D63">
        <v>3829.4706747999999</v>
      </c>
      <c r="E63">
        <v>3829.4706747999999</v>
      </c>
      <c r="F63">
        <v>3786.4984756975882</v>
      </c>
      <c r="G63">
        <v>3776.7917858449173</v>
      </c>
      <c r="H63">
        <v>3786.5605630822392</v>
      </c>
      <c r="I63">
        <v>3777.7673768673831</v>
      </c>
      <c r="J63">
        <v>3768.9715745398594</v>
      </c>
      <c r="K63">
        <v>3760.1761455135784</v>
      </c>
      <c r="L63">
        <v>3751.3785241791838</v>
      </c>
      <c r="M63">
        <v>3742.5855247199493</v>
      </c>
      <c r="N63">
        <v>3733.7881984332084</v>
      </c>
      <c r="O63">
        <v>3724.9950856573073</v>
      </c>
      <c r="P63">
        <v>3716.1990322504685</v>
      </c>
      <c r="Q63">
        <v>3707.4030275161676</v>
      </c>
      <c r="R63">
        <v>3698.6100208118155</v>
      </c>
      <c r="S63">
        <v>3689.8139781524605</v>
      </c>
      <c r="T63">
        <v>3681.0160666269694</v>
      </c>
      <c r="U63">
        <v>3672.2223566741864</v>
      </c>
      <c r="V63">
        <v>3663.4282219302031</v>
      </c>
      <c r="W63">
        <v>3654.6325345240239</v>
      </c>
      <c r="X63">
        <v>3645.8368104774627</v>
      </c>
      <c r="Y63">
        <v>3637.0402169200461</v>
      </c>
      <c r="Z63">
        <v>3628.2459332058643</v>
      </c>
      <c r="AA63">
        <v>3619.4499993446084</v>
      </c>
      <c r="AB63">
        <v>3610.655961559356</v>
      </c>
      <c r="AC63">
        <v>3601.8583775951356</v>
      </c>
      <c r="AD63">
        <v>3593.0628175394031</v>
      </c>
      <c r="AE63">
        <v>3584.2672574836706</v>
      </c>
      <c r="AF63">
        <v>3575.4716974279381</v>
      </c>
      <c r="AG63">
        <v>3566.6761373722056</v>
      </c>
      <c r="AH63">
        <v>3557.8805773164731</v>
      </c>
      <c r="AI63">
        <v>3549.0850172607406</v>
      </c>
      <c r="AJ63">
        <v>3540.2894572050081</v>
      </c>
      <c r="AK63">
        <v>3531.4938971492757</v>
      </c>
      <c r="AL63">
        <v>3522.6983370935432</v>
      </c>
      <c r="AM63">
        <v>3513.9027770378107</v>
      </c>
    </row>
    <row r="64" spans="1:39" x14ac:dyDescent="0.25">
      <c r="A64" t="s">
        <v>34</v>
      </c>
      <c r="B64" s="23" t="s">
        <v>253</v>
      </c>
      <c r="C64">
        <v>4567</v>
      </c>
      <c r="D64">
        <v>4567</v>
      </c>
      <c r="E64">
        <v>4544.1650000000009</v>
      </c>
      <c r="F64">
        <v>4521.3300000000017</v>
      </c>
      <c r="G64">
        <v>4498.4950000000026</v>
      </c>
      <c r="H64">
        <v>4475.6599999999962</v>
      </c>
      <c r="I64">
        <v>4452.8249999999971</v>
      </c>
      <c r="J64">
        <v>4429.989999999998</v>
      </c>
      <c r="K64">
        <v>4407.1549999999988</v>
      </c>
      <c r="L64">
        <v>4384.32</v>
      </c>
      <c r="M64">
        <v>4361.4850000000006</v>
      </c>
      <c r="N64">
        <v>4338.6500000000015</v>
      </c>
      <c r="O64">
        <v>4315.8150000000023</v>
      </c>
      <c r="P64">
        <v>4292.9799999999959</v>
      </c>
      <c r="Q64">
        <v>4270.1449999999968</v>
      </c>
      <c r="R64">
        <v>4247.3099999999977</v>
      </c>
      <c r="S64">
        <v>4224.4749999999985</v>
      </c>
      <c r="T64">
        <v>4201.6399999999994</v>
      </c>
      <c r="U64">
        <v>4178.8050000000003</v>
      </c>
      <c r="V64">
        <v>4155.9700000000012</v>
      </c>
      <c r="W64">
        <v>4133.135000000002</v>
      </c>
      <c r="X64">
        <v>4110.3</v>
      </c>
      <c r="Y64">
        <v>4087.4649999999965</v>
      </c>
      <c r="Z64">
        <v>4064.6299999999974</v>
      </c>
      <c r="AA64">
        <v>4041.7949999999983</v>
      </c>
      <c r="AB64">
        <v>4018.9599999999991</v>
      </c>
      <c r="AC64">
        <v>3996.125</v>
      </c>
      <c r="AD64">
        <v>3973.2900000000009</v>
      </c>
      <c r="AE64">
        <v>3950.4550000000017</v>
      </c>
      <c r="AF64">
        <v>3927.6200000000026</v>
      </c>
      <c r="AG64">
        <v>3904.7849999999962</v>
      </c>
      <c r="AH64">
        <v>3881.9499999999971</v>
      </c>
      <c r="AI64">
        <v>3859.114999999998</v>
      </c>
      <c r="AJ64">
        <v>3836.2799999999988</v>
      </c>
      <c r="AK64">
        <v>3813.4449999999997</v>
      </c>
      <c r="AL64">
        <v>3790.6100000000006</v>
      </c>
      <c r="AM64">
        <v>3767.7750000000015</v>
      </c>
    </row>
    <row r="65" spans="1:39" x14ac:dyDescent="0.25">
      <c r="A65" s="23" t="s">
        <v>34</v>
      </c>
      <c r="B65" s="23" t="s">
        <v>254</v>
      </c>
      <c r="C65">
        <v>4567</v>
      </c>
      <c r="D65">
        <v>4567</v>
      </c>
      <c r="E65">
        <v>4567</v>
      </c>
      <c r="F65">
        <v>4567</v>
      </c>
      <c r="G65">
        <v>4567</v>
      </c>
      <c r="H65">
        <v>4567</v>
      </c>
      <c r="I65">
        <v>4567</v>
      </c>
      <c r="J65">
        <v>4567</v>
      </c>
      <c r="K65">
        <v>4567</v>
      </c>
      <c r="L65">
        <v>4567</v>
      </c>
      <c r="M65">
        <v>4567</v>
      </c>
      <c r="N65">
        <v>4567</v>
      </c>
      <c r="O65">
        <v>4567</v>
      </c>
      <c r="P65">
        <v>4567</v>
      </c>
      <c r="Q65">
        <v>4567</v>
      </c>
      <c r="R65">
        <v>4567</v>
      </c>
      <c r="S65">
        <v>4567</v>
      </c>
      <c r="T65">
        <v>4567</v>
      </c>
      <c r="U65">
        <v>4567</v>
      </c>
      <c r="V65">
        <v>4567</v>
      </c>
      <c r="W65">
        <v>4567</v>
      </c>
      <c r="X65">
        <v>4567</v>
      </c>
      <c r="Y65">
        <v>4567</v>
      </c>
      <c r="Z65">
        <v>4567</v>
      </c>
      <c r="AA65">
        <v>4567</v>
      </c>
      <c r="AB65">
        <v>4567</v>
      </c>
      <c r="AC65">
        <v>4567</v>
      </c>
      <c r="AD65">
        <v>4567</v>
      </c>
      <c r="AE65">
        <v>4567</v>
      </c>
      <c r="AF65">
        <v>4567</v>
      </c>
      <c r="AG65">
        <v>4567</v>
      </c>
      <c r="AH65">
        <v>4567</v>
      </c>
      <c r="AI65">
        <v>4567</v>
      </c>
      <c r="AJ65">
        <v>4567</v>
      </c>
      <c r="AK65">
        <v>4567</v>
      </c>
      <c r="AL65">
        <v>4567</v>
      </c>
      <c r="AM65">
        <v>4567</v>
      </c>
    </row>
    <row r="66" spans="1:39" x14ac:dyDescent="0.25">
      <c r="A66" s="23" t="s">
        <v>34</v>
      </c>
      <c r="B66" s="23" t="s">
        <v>255</v>
      </c>
      <c r="C66">
        <v>4567</v>
      </c>
      <c r="D66">
        <v>4567</v>
      </c>
      <c r="E66">
        <v>4567</v>
      </c>
      <c r="F66">
        <v>4567</v>
      </c>
      <c r="G66">
        <v>4567</v>
      </c>
      <c r="H66">
        <v>4567</v>
      </c>
      <c r="I66">
        <v>4567</v>
      </c>
      <c r="J66">
        <v>4567</v>
      </c>
      <c r="K66">
        <v>4567</v>
      </c>
      <c r="L66">
        <v>4567</v>
      </c>
      <c r="M66">
        <v>4567</v>
      </c>
      <c r="N66">
        <v>4567</v>
      </c>
      <c r="O66">
        <v>4567</v>
      </c>
      <c r="P66">
        <v>4567</v>
      </c>
      <c r="Q66">
        <v>4567</v>
      </c>
      <c r="R66">
        <v>4567</v>
      </c>
      <c r="S66">
        <v>4567</v>
      </c>
      <c r="T66">
        <v>4567</v>
      </c>
      <c r="U66">
        <v>4567</v>
      </c>
      <c r="V66">
        <v>4567</v>
      </c>
      <c r="W66">
        <v>4567</v>
      </c>
      <c r="X66">
        <v>4567</v>
      </c>
      <c r="Y66">
        <v>4567</v>
      </c>
      <c r="Z66">
        <v>4567</v>
      </c>
      <c r="AA66">
        <v>4567</v>
      </c>
      <c r="AB66">
        <v>4567</v>
      </c>
      <c r="AC66">
        <v>4567</v>
      </c>
      <c r="AD66">
        <v>4567</v>
      </c>
      <c r="AE66">
        <v>4567</v>
      </c>
      <c r="AF66">
        <v>4567</v>
      </c>
      <c r="AG66">
        <v>4567</v>
      </c>
      <c r="AH66">
        <v>4567</v>
      </c>
      <c r="AI66">
        <v>4567</v>
      </c>
      <c r="AJ66">
        <v>4567</v>
      </c>
      <c r="AK66">
        <v>4567</v>
      </c>
      <c r="AL66">
        <v>4567</v>
      </c>
      <c r="AM66">
        <v>4567</v>
      </c>
    </row>
    <row r="67" spans="1:39" x14ac:dyDescent="0.25">
      <c r="A67" s="23" t="s">
        <v>34</v>
      </c>
      <c r="B67" s="23" t="s">
        <v>256</v>
      </c>
      <c r="C67">
        <v>5465</v>
      </c>
      <c r="D67">
        <v>5465</v>
      </c>
      <c r="E67">
        <v>5437.6750000000029</v>
      </c>
      <c r="F67">
        <v>5410.3499999999985</v>
      </c>
      <c r="G67">
        <v>5383.0250000000015</v>
      </c>
      <c r="H67">
        <v>5355.7000000000044</v>
      </c>
      <c r="I67">
        <v>5328.375</v>
      </c>
      <c r="J67">
        <v>5301.0500000000029</v>
      </c>
      <c r="K67">
        <v>5273.7249999999985</v>
      </c>
      <c r="L67">
        <v>5246.4000000000015</v>
      </c>
      <c r="M67">
        <v>5219.0750000000044</v>
      </c>
      <c r="N67">
        <v>5191.75</v>
      </c>
      <c r="O67">
        <v>5164.4250000000029</v>
      </c>
      <c r="P67">
        <v>5137.0999999999985</v>
      </c>
      <c r="Q67">
        <v>5109.7750000000015</v>
      </c>
      <c r="R67">
        <v>5082.4500000000044</v>
      </c>
      <c r="S67">
        <v>5055.125</v>
      </c>
      <c r="T67">
        <v>5027.8000000000029</v>
      </c>
      <c r="U67">
        <v>5000.4749999999985</v>
      </c>
      <c r="V67">
        <v>4973.1500000000015</v>
      </c>
      <c r="W67">
        <v>4945.8250000000044</v>
      </c>
      <c r="X67">
        <v>4918.5</v>
      </c>
      <c r="Y67">
        <v>4891.1750000000029</v>
      </c>
      <c r="Z67">
        <v>4863.8499999999985</v>
      </c>
      <c r="AA67">
        <v>4836.5250000000015</v>
      </c>
      <c r="AB67">
        <v>4809.2000000000044</v>
      </c>
      <c r="AC67">
        <v>4781.875</v>
      </c>
      <c r="AD67">
        <v>4754.5500000000029</v>
      </c>
      <c r="AE67">
        <v>4727.2249999999985</v>
      </c>
      <c r="AF67">
        <v>4699.9000000000015</v>
      </c>
      <c r="AG67">
        <v>4672.5750000000044</v>
      </c>
      <c r="AH67">
        <v>4645.25</v>
      </c>
      <c r="AI67">
        <v>4617.9250000000029</v>
      </c>
      <c r="AJ67">
        <v>4590.5999999999985</v>
      </c>
      <c r="AK67">
        <v>4563.2750000000015</v>
      </c>
      <c r="AL67">
        <v>4535.9500000000044</v>
      </c>
      <c r="AM67">
        <v>4508.625</v>
      </c>
    </row>
    <row r="68" spans="1:39" x14ac:dyDescent="0.25">
      <c r="A68" s="23" t="s">
        <v>34</v>
      </c>
      <c r="B68" s="23" t="s">
        <v>257</v>
      </c>
      <c r="C68">
        <v>5465</v>
      </c>
      <c r="D68">
        <v>5465</v>
      </c>
      <c r="E68">
        <v>5465</v>
      </c>
      <c r="F68">
        <v>5465</v>
      </c>
      <c r="G68">
        <v>5465</v>
      </c>
      <c r="H68">
        <v>5465</v>
      </c>
      <c r="I68">
        <v>5465</v>
      </c>
      <c r="J68">
        <v>5465</v>
      </c>
      <c r="K68">
        <v>5465</v>
      </c>
      <c r="L68">
        <v>5465</v>
      </c>
      <c r="M68">
        <v>5465</v>
      </c>
      <c r="N68">
        <v>5465</v>
      </c>
      <c r="O68">
        <v>5465</v>
      </c>
      <c r="P68">
        <v>5465</v>
      </c>
      <c r="Q68">
        <v>5465</v>
      </c>
      <c r="R68">
        <v>5465</v>
      </c>
      <c r="S68">
        <v>5465</v>
      </c>
      <c r="T68">
        <v>5465</v>
      </c>
      <c r="U68">
        <v>5465</v>
      </c>
      <c r="V68">
        <v>5465</v>
      </c>
      <c r="W68">
        <v>5465</v>
      </c>
      <c r="X68">
        <v>5465</v>
      </c>
      <c r="Y68">
        <v>5465</v>
      </c>
      <c r="Z68">
        <v>5465</v>
      </c>
      <c r="AA68">
        <v>5465</v>
      </c>
      <c r="AB68">
        <v>5465</v>
      </c>
      <c r="AC68">
        <v>5465</v>
      </c>
      <c r="AD68">
        <v>5465</v>
      </c>
      <c r="AE68">
        <v>5465</v>
      </c>
      <c r="AF68">
        <v>5465</v>
      </c>
      <c r="AG68">
        <v>5465</v>
      </c>
      <c r="AH68">
        <v>5465</v>
      </c>
      <c r="AI68">
        <v>5465</v>
      </c>
      <c r="AJ68">
        <v>5465</v>
      </c>
      <c r="AK68">
        <v>5465</v>
      </c>
      <c r="AL68">
        <v>5465</v>
      </c>
      <c r="AM68">
        <v>5465</v>
      </c>
    </row>
    <row r="69" spans="1:39" x14ac:dyDescent="0.25">
      <c r="A69" s="23" t="s">
        <v>34</v>
      </c>
      <c r="B69" s="23" t="s">
        <v>258</v>
      </c>
      <c r="C69">
        <v>5465</v>
      </c>
      <c r="D69">
        <v>5465</v>
      </c>
      <c r="E69">
        <v>5465</v>
      </c>
      <c r="F69">
        <v>5465</v>
      </c>
      <c r="G69">
        <v>5465</v>
      </c>
      <c r="H69">
        <v>5465</v>
      </c>
      <c r="I69">
        <v>5465</v>
      </c>
      <c r="J69">
        <v>5465</v>
      </c>
      <c r="K69">
        <v>5465</v>
      </c>
      <c r="L69">
        <v>5465</v>
      </c>
      <c r="M69">
        <v>5465</v>
      </c>
      <c r="N69">
        <v>5465</v>
      </c>
      <c r="O69">
        <v>5465</v>
      </c>
      <c r="P69">
        <v>5465</v>
      </c>
      <c r="Q69">
        <v>5465</v>
      </c>
      <c r="R69">
        <v>5465</v>
      </c>
      <c r="S69">
        <v>5465</v>
      </c>
      <c r="T69">
        <v>5465</v>
      </c>
      <c r="U69">
        <v>5465</v>
      </c>
      <c r="V69">
        <v>5465</v>
      </c>
      <c r="W69">
        <v>5465</v>
      </c>
      <c r="X69">
        <v>5465</v>
      </c>
      <c r="Y69">
        <v>5465</v>
      </c>
      <c r="Z69">
        <v>5465</v>
      </c>
      <c r="AA69">
        <v>5465</v>
      </c>
      <c r="AB69">
        <v>5465</v>
      </c>
      <c r="AC69">
        <v>5465</v>
      </c>
      <c r="AD69">
        <v>5465</v>
      </c>
      <c r="AE69">
        <v>5465</v>
      </c>
      <c r="AF69">
        <v>5465</v>
      </c>
      <c r="AG69">
        <v>5465</v>
      </c>
      <c r="AH69">
        <v>5465</v>
      </c>
      <c r="AI69">
        <v>5465</v>
      </c>
      <c r="AJ69">
        <v>5465</v>
      </c>
      <c r="AK69">
        <v>5465</v>
      </c>
      <c r="AL69">
        <v>5465</v>
      </c>
      <c r="AM69">
        <v>5465</v>
      </c>
    </row>
    <row r="70" spans="1:39" x14ac:dyDescent="0.25">
      <c r="A70" s="23" t="s">
        <v>34</v>
      </c>
      <c r="B70" s="23" t="s">
        <v>259</v>
      </c>
      <c r="C70">
        <v>8100</v>
      </c>
      <c r="D70">
        <v>8100</v>
      </c>
      <c r="E70">
        <v>8059.5</v>
      </c>
      <c r="F70">
        <v>8019</v>
      </c>
      <c r="G70">
        <v>7978.5</v>
      </c>
      <c r="H70">
        <v>7938</v>
      </c>
      <c r="I70">
        <v>7897.5</v>
      </c>
      <c r="J70">
        <v>7857</v>
      </c>
      <c r="K70">
        <v>7816.5</v>
      </c>
      <c r="L70">
        <v>7776</v>
      </c>
      <c r="M70">
        <v>7735.5</v>
      </c>
      <c r="N70">
        <v>7695</v>
      </c>
      <c r="O70">
        <v>7654.5</v>
      </c>
      <c r="P70">
        <v>7614</v>
      </c>
      <c r="Q70">
        <v>7573.5</v>
      </c>
      <c r="R70">
        <v>7533</v>
      </c>
      <c r="S70">
        <v>7492.5</v>
      </c>
      <c r="T70">
        <v>7452</v>
      </c>
      <c r="U70">
        <v>7411.5</v>
      </c>
      <c r="V70">
        <v>7371</v>
      </c>
      <c r="W70">
        <v>7330.5</v>
      </c>
      <c r="X70">
        <v>7290</v>
      </c>
      <c r="Y70">
        <v>7249.5</v>
      </c>
      <c r="Z70">
        <v>7209</v>
      </c>
      <c r="AA70">
        <v>7168.5</v>
      </c>
      <c r="AB70">
        <v>7128</v>
      </c>
      <c r="AC70">
        <v>7087.5</v>
      </c>
      <c r="AD70">
        <v>7047</v>
      </c>
      <c r="AE70">
        <v>7006.5</v>
      </c>
      <c r="AF70">
        <v>6966</v>
      </c>
      <c r="AG70">
        <v>6925.5</v>
      </c>
      <c r="AH70">
        <v>6885</v>
      </c>
      <c r="AI70">
        <v>6844.5</v>
      </c>
      <c r="AJ70">
        <v>6804</v>
      </c>
      <c r="AK70">
        <v>6763.5</v>
      </c>
      <c r="AL70">
        <v>6723</v>
      </c>
      <c r="AM70">
        <v>6682.5</v>
      </c>
    </row>
    <row r="71" spans="1:39" x14ac:dyDescent="0.25">
      <c r="A71" s="23" t="s">
        <v>34</v>
      </c>
      <c r="B71" s="23" t="s">
        <v>260</v>
      </c>
      <c r="C71">
        <v>8100</v>
      </c>
      <c r="D71">
        <v>8100</v>
      </c>
      <c r="E71">
        <v>8100</v>
      </c>
      <c r="F71">
        <v>8100</v>
      </c>
      <c r="G71">
        <v>8100</v>
      </c>
      <c r="H71">
        <v>8100</v>
      </c>
      <c r="I71">
        <v>8100</v>
      </c>
      <c r="J71">
        <v>8100</v>
      </c>
      <c r="K71">
        <v>8100</v>
      </c>
      <c r="L71">
        <v>8100</v>
      </c>
      <c r="M71">
        <v>8100</v>
      </c>
      <c r="N71">
        <v>8100</v>
      </c>
      <c r="O71">
        <v>8100</v>
      </c>
      <c r="P71">
        <v>8100</v>
      </c>
      <c r="Q71">
        <v>8100</v>
      </c>
      <c r="R71">
        <v>8100</v>
      </c>
      <c r="S71">
        <v>8100</v>
      </c>
      <c r="T71">
        <v>8100</v>
      </c>
      <c r="U71">
        <v>8100</v>
      </c>
      <c r="V71">
        <v>8100</v>
      </c>
      <c r="W71">
        <v>8100</v>
      </c>
      <c r="X71">
        <v>8100</v>
      </c>
      <c r="Y71">
        <v>8100</v>
      </c>
      <c r="Z71">
        <v>8100</v>
      </c>
      <c r="AA71">
        <v>8100</v>
      </c>
      <c r="AB71">
        <v>8100</v>
      </c>
      <c r="AC71">
        <v>8100</v>
      </c>
      <c r="AD71">
        <v>8100</v>
      </c>
      <c r="AE71">
        <v>8100</v>
      </c>
      <c r="AF71">
        <v>8100</v>
      </c>
      <c r="AG71">
        <v>8100</v>
      </c>
      <c r="AH71">
        <v>8100</v>
      </c>
      <c r="AI71">
        <v>8100</v>
      </c>
      <c r="AJ71">
        <v>8100</v>
      </c>
      <c r="AK71">
        <v>8100</v>
      </c>
      <c r="AL71">
        <v>8100</v>
      </c>
      <c r="AM71">
        <v>8100</v>
      </c>
    </row>
    <row r="72" spans="1:39" x14ac:dyDescent="0.25">
      <c r="A72" s="23" t="s">
        <v>34</v>
      </c>
      <c r="B72" s="23" t="s">
        <v>261</v>
      </c>
      <c r="C72">
        <v>8100</v>
      </c>
      <c r="D72">
        <v>8100</v>
      </c>
      <c r="E72">
        <v>8100</v>
      </c>
      <c r="F72">
        <v>8100</v>
      </c>
      <c r="G72">
        <v>8100</v>
      </c>
      <c r="H72">
        <v>8100</v>
      </c>
      <c r="I72">
        <v>8100</v>
      </c>
      <c r="J72">
        <v>8100</v>
      </c>
      <c r="K72">
        <v>8100</v>
      </c>
      <c r="L72">
        <v>8100</v>
      </c>
      <c r="M72">
        <v>8100</v>
      </c>
      <c r="N72">
        <v>8100</v>
      </c>
      <c r="O72">
        <v>8100</v>
      </c>
      <c r="P72">
        <v>8100</v>
      </c>
      <c r="Q72">
        <v>8100</v>
      </c>
      <c r="R72">
        <v>8100</v>
      </c>
      <c r="S72">
        <v>8100</v>
      </c>
      <c r="T72">
        <v>8100</v>
      </c>
      <c r="U72">
        <v>8100</v>
      </c>
      <c r="V72">
        <v>8100</v>
      </c>
      <c r="W72">
        <v>8100</v>
      </c>
      <c r="X72">
        <v>8100</v>
      </c>
      <c r="Y72">
        <v>8100</v>
      </c>
      <c r="Z72">
        <v>8100</v>
      </c>
      <c r="AA72">
        <v>8100</v>
      </c>
      <c r="AB72">
        <v>8100</v>
      </c>
      <c r="AC72">
        <v>8100</v>
      </c>
      <c r="AD72">
        <v>8100</v>
      </c>
      <c r="AE72">
        <v>8100</v>
      </c>
      <c r="AF72">
        <v>8100</v>
      </c>
      <c r="AG72">
        <v>8100</v>
      </c>
      <c r="AH72">
        <v>8100</v>
      </c>
      <c r="AI72">
        <v>8100</v>
      </c>
      <c r="AJ72">
        <v>8100</v>
      </c>
      <c r="AK72">
        <v>8100</v>
      </c>
      <c r="AL72">
        <v>8100</v>
      </c>
      <c r="AM72">
        <v>8100</v>
      </c>
    </row>
    <row r="73" spans="1:39" x14ac:dyDescent="0.25">
      <c r="A73" s="23" t="s">
        <v>34</v>
      </c>
      <c r="B73" s="23" t="s">
        <v>262</v>
      </c>
      <c r="C73">
        <v>12179</v>
      </c>
      <c r="D73">
        <v>12179</v>
      </c>
      <c r="E73">
        <v>12118.104999999996</v>
      </c>
      <c r="F73">
        <v>12057.209999999992</v>
      </c>
      <c r="G73">
        <v>11996.315000000002</v>
      </c>
      <c r="H73">
        <v>11935.419999999998</v>
      </c>
      <c r="I73">
        <v>11874.524999999994</v>
      </c>
      <c r="J73">
        <v>11813.62999999999</v>
      </c>
      <c r="K73">
        <v>11752.735000000001</v>
      </c>
      <c r="L73">
        <v>11691.839999999997</v>
      </c>
      <c r="M73">
        <v>11630.944999999992</v>
      </c>
      <c r="N73">
        <v>11570.050000000003</v>
      </c>
      <c r="O73">
        <v>11509.154999999999</v>
      </c>
      <c r="P73">
        <v>11448.259999999995</v>
      </c>
      <c r="Q73">
        <v>11387.364999999991</v>
      </c>
      <c r="R73">
        <v>11326.470000000001</v>
      </c>
      <c r="S73">
        <v>11265.574999999997</v>
      </c>
      <c r="T73">
        <v>11204.679999999993</v>
      </c>
      <c r="U73">
        <v>11143.785000000003</v>
      </c>
      <c r="V73">
        <v>11082.89</v>
      </c>
      <c r="W73">
        <v>11021.994999999995</v>
      </c>
      <c r="X73">
        <v>10961.1</v>
      </c>
      <c r="Y73">
        <v>10900.205000000002</v>
      </c>
      <c r="Z73">
        <v>10839.309999999998</v>
      </c>
      <c r="AA73">
        <v>10778.414999999994</v>
      </c>
      <c r="AB73">
        <v>10717.51999999999</v>
      </c>
      <c r="AC73">
        <v>10656.625</v>
      </c>
      <c r="AD73">
        <v>10595.729999999996</v>
      </c>
      <c r="AE73">
        <v>10534.834999999992</v>
      </c>
      <c r="AF73">
        <v>10473.940000000002</v>
      </c>
      <c r="AG73">
        <v>10413.044999999998</v>
      </c>
      <c r="AH73">
        <v>10352.149999999994</v>
      </c>
      <c r="AI73">
        <v>10291.25499999999</v>
      </c>
      <c r="AJ73">
        <v>10230.36</v>
      </c>
      <c r="AK73">
        <v>10169.464999999997</v>
      </c>
      <c r="AL73">
        <v>10108.569999999992</v>
      </c>
      <c r="AM73">
        <v>10047.675000000003</v>
      </c>
    </row>
    <row r="74" spans="1:39" x14ac:dyDescent="0.25">
      <c r="A74" s="23" t="s">
        <v>34</v>
      </c>
      <c r="B74" s="23" t="s">
        <v>263</v>
      </c>
      <c r="C74">
        <v>12179</v>
      </c>
      <c r="D74">
        <v>12179</v>
      </c>
      <c r="E74">
        <v>12179</v>
      </c>
      <c r="F74">
        <v>12179</v>
      </c>
      <c r="G74">
        <v>12179</v>
      </c>
      <c r="H74">
        <v>12179</v>
      </c>
      <c r="I74">
        <v>12179</v>
      </c>
      <c r="J74">
        <v>12179</v>
      </c>
      <c r="K74">
        <v>12179</v>
      </c>
      <c r="L74">
        <v>12179</v>
      </c>
      <c r="M74">
        <v>12179</v>
      </c>
      <c r="N74">
        <v>12179</v>
      </c>
      <c r="O74">
        <v>12179</v>
      </c>
      <c r="P74">
        <v>12179</v>
      </c>
      <c r="Q74">
        <v>12179</v>
      </c>
      <c r="R74">
        <v>12179</v>
      </c>
      <c r="S74">
        <v>12179</v>
      </c>
      <c r="T74">
        <v>12179</v>
      </c>
      <c r="U74">
        <v>12179</v>
      </c>
      <c r="V74">
        <v>12179</v>
      </c>
      <c r="W74">
        <v>12179</v>
      </c>
      <c r="X74">
        <v>12179</v>
      </c>
      <c r="Y74">
        <v>12179</v>
      </c>
      <c r="Z74">
        <v>12179</v>
      </c>
      <c r="AA74">
        <v>12179</v>
      </c>
      <c r="AB74">
        <v>12179</v>
      </c>
      <c r="AC74">
        <v>12179</v>
      </c>
      <c r="AD74">
        <v>12179</v>
      </c>
      <c r="AE74">
        <v>12179</v>
      </c>
      <c r="AF74">
        <v>12179</v>
      </c>
      <c r="AG74">
        <v>12179</v>
      </c>
      <c r="AH74">
        <v>12179</v>
      </c>
      <c r="AI74">
        <v>12179</v>
      </c>
      <c r="AJ74">
        <v>12179</v>
      </c>
      <c r="AK74">
        <v>12179</v>
      </c>
      <c r="AL74">
        <v>12179</v>
      </c>
      <c r="AM74">
        <v>12179</v>
      </c>
    </row>
    <row r="75" spans="1:39" x14ac:dyDescent="0.25">
      <c r="A75" s="23" t="s">
        <v>34</v>
      </c>
      <c r="B75" s="23" t="s">
        <v>264</v>
      </c>
      <c r="C75">
        <v>12179</v>
      </c>
      <c r="D75">
        <v>12179</v>
      </c>
      <c r="E75">
        <v>12179</v>
      </c>
      <c r="F75">
        <v>12179</v>
      </c>
      <c r="G75">
        <v>12179</v>
      </c>
      <c r="H75">
        <v>12179</v>
      </c>
      <c r="I75">
        <v>12179</v>
      </c>
      <c r="J75">
        <v>12179</v>
      </c>
      <c r="K75">
        <v>12179</v>
      </c>
      <c r="L75">
        <v>12179</v>
      </c>
      <c r="M75">
        <v>12179</v>
      </c>
      <c r="N75">
        <v>12179</v>
      </c>
      <c r="O75">
        <v>12179</v>
      </c>
      <c r="P75">
        <v>12179</v>
      </c>
      <c r="Q75">
        <v>12179</v>
      </c>
      <c r="R75">
        <v>12179</v>
      </c>
      <c r="S75">
        <v>12179</v>
      </c>
      <c r="T75">
        <v>12179</v>
      </c>
      <c r="U75">
        <v>12179</v>
      </c>
      <c r="V75">
        <v>12179</v>
      </c>
      <c r="W75">
        <v>12179</v>
      </c>
      <c r="X75">
        <v>12179</v>
      </c>
      <c r="Y75">
        <v>12179</v>
      </c>
      <c r="Z75">
        <v>12179</v>
      </c>
      <c r="AA75">
        <v>12179</v>
      </c>
      <c r="AB75">
        <v>12179</v>
      </c>
      <c r="AC75">
        <v>12179</v>
      </c>
      <c r="AD75">
        <v>12179</v>
      </c>
      <c r="AE75">
        <v>12179</v>
      </c>
      <c r="AF75">
        <v>12179</v>
      </c>
      <c r="AG75">
        <v>12179</v>
      </c>
      <c r="AH75">
        <v>12179</v>
      </c>
      <c r="AI75">
        <v>12179</v>
      </c>
      <c r="AJ75">
        <v>12179</v>
      </c>
      <c r="AK75">
        <v>12179</v>
      </c>
      <c r="AL75">
        <v>12179</v>
      </c>
      <c r="AM75">
        <v>12179</v>
      </c>
    </row>
    <row r="76" spans="1:39" x14ac:dyDescent="0.25">
      <c r="A76" s="23" t="s">
        <v>34</v>
      </c>
      <c r="B76" s="23" t="s">
        <v>265</v>
      </c>
      <c r="C76">
        <v>8100</v>
      </c>
      <c r="D76">
        <v>8100</v>
      </c>
      <c r="E76">
        <v>8059.5</v>
      </c>
      <c r="F76">
        <v>8019</v>
      </c>
      <c r="G76">
        <v>7978.5</v>
      </c>
      <c r="H76">
        <v>7938</v>
      </c>
      <c r="I76">
        <v>7897.5</v>
      </c>
      <c r="J76">
        <v>7857</v>
      </c>
      <c r="K76">
        <v>7816.5</v>
      </c>
      <c r="L76">
        <v>7776</v>
      </c>
      <c r="M76">
        <v>7735.5</v>
      </c>
      <c r="N76">
        <v>7695</v>
      </c>
      <c r="O76">
        <v>7654.5</v>
      </c>
      <c r="P76">
        <v>7614</v>
      </c>
      <c r="Q76">
        <v>7573.5</v>
      </c>
      <c r="R76">
        <v>7533</v>
      </c>
      <c r="S76">
        <v>7492.5</v>
      </c>
      <c r="T76">
        <v>7452</v>
      </c>
      <c r="U76">
        <v>7411.5</v>
      </c>
      <c r="V76">
        <v>7371</v>
      </c>
      <c r="W76">
        <v>7330.5</v>
      </c>
      <c r="X76">
        <v>7290</v>
      </c>
      <c r="Y76">
        <v>7249.5</v>
      </c>
      <c r="Z76">
        <v>7209</v>
      </c>
      <c r="AA76">
        <v>7168.5</v>
      </c>
      <c r="AB76">
        <v>7128</v>
      </c>
      <c r="AC76">
        <v>7087.5</v>
      </c>
      <c r="AD76">
        <v>7047</v>
      </c>
      <c r="AE76">
        <v>7006.5</v>
      </c>
      <c r="AF76">
        <v>6966</v>
      </c>
      <c r="AG76">
        <v>6925.5</v>
      </c>
      <c r="AH76">
        <v>6885</v>
      </c>
      <c r="AI76">
        <v>6844.5</v>
      </c>
      <c r="AJ76">
        <v>6804</v>
      </c>
      <c r="AK76">
        <v>6763.5</v>
      </c>
      <c r="AL76">
        <v>6723</v>
      </c>
      <c r="AM76">
        <v>6682.5</v>
      </c>
    </row>
    <row r="77" spans="1:39" x14ac:dyDescent="0.25">
      <c r="A77" s="23" t="s">
        <v>34</v>
      </c>
      <c r="B77" s="23" t="s">
        <v>266</v>
      </c>
      <c r="C77">
        <v>8100</v>
      </c>
      <c r="D77">
        <v>8100</v>
      </c>
      <c r="E77">
        <v>8100</v>
      </c>
      <c r="F77">
        <v>8100</v>
      </c>
      <c r="G77">
        <v>8100</v>
      </c>
      <c r="H77">
        <v>8100</v>
      </c>
      <c r="I77">
        <v>8100</v>
      </c>
      <c r="J77">
        <v>8100</v>
      </c>
      <c r="K77">
        <v>8100</v>
      </c>
      <c r="L77">
        <v>8100</v>
      </c>
      <c r="M77">
        <v>8100</v>
      </c>
      <c r="N77">
        <v>8100</v>
      </c>
      <c r="O77">
        <v>8100</v>
      </c>
      <c r="P77">
        <v>8100</v>
      </c>
      <c r="Q77">
        <v>8100</v>
      </c>
      <c r="R77">
        <v>8100</v>
      </c>
      <c r="S77">
        <v>8100</v>
      </c>
      <c r="T77">
        <v>8100</v>
      </c>
      <c r="U77">
        <v>8100</v>
      </c>
      <c r="V77">
        <v>8100</v>
      </c>
      <c r="W77">
        <v>8100</v>
      </c>
      <c r="X77">
        <v>8100</v>
      </c>
      <c r="Y77">
        <v>8100</v>
      </c>
      <c r="Z77">
        <v>8100</v>
      </c>
      <c r="AA77">
        <v>8100</v>
      </c>
      <c r="AB77">
        <v>8100</v>
      </c>
      <c r="AC77">
        <v>8100</v>
      </c>
      <c r="AD77">
        <v>8100</v>
      </c>
      <c r="AE77">
        <v>8100</v>
      </c>
      <c r="AF77">
        <v>8100</v>
      </c>
      <c r="AG77">
        <v>8100</v>
      </c>
      <c r="AH77">
        <v>8100</v>
      </c>
      <c r="AI77">
        <v>8100</v>
      </c>
      <c r="AJ77">
        <v>8100</v>
      </c>
      <c r="AK77">
        <v>8100</v>
      </c>
      <c r="AL77">
        <v>8100</v>
      </c>
      <c r="AM77">
        <v>8100</v>
      </c>
    </row>
    <row r="78" spans="1:39" x14ac:dyDescent="0.25">
      <c r="A78" s="23" t="s">
        <v>34</v>
      </c>
      <c r="B78" s="23" t="s">
        <v>267</v>
      </c>
      <c r="C78">
        <v>8100</v>
      </c>
      <c r="D78">
        <v>8100</v>
      </c>
      <c r="E78">
        <v>8100</v>
      </c>
      <c r="F78">
        <v>8100</v>
      </c>
      <c r="G78">
        <v>8100</v>
      </c>
      <c r="H78">
        <v>8100</v>
      </c>
      <c r="I78">
        <v>8100</v>
      </c>
      <c r="J78">
        <v>8100</v>
      </c>
      <c r="K78">
        <v>8100</v>
      </c>
      <c r="L78">
        <v>8100</v>
      </c>
      <c r="M78">
        <v>8100</v>
      </c>
      <c r="N78">
        <v>8100</v>
      </c>
      <c r="O78">
        <v>8100</v>
      </c>
      <c r="P78">
        <v>8100</v>
      </c>
      <c r="Q78">
        <v>8100</v>
      </c>
      <c r="R78">
        <v>8100</v>
      </c>
      <c r="S78">
        <v>8100</v>
      </c>
      <c r="T78">
        <v>8100</v>
      </c>
      <c r="U78">
        <v>8100</v>
      </c>
      <c r="V78">
        <v>8100</v>
      </c>
      <c r="W78">
        <v>8100</v>
      </c>
      <c r="X78">
        <v>8100</v>
      </c>
      <c r="Y78">
        <v>8100</v>
      </c>
      <c r="Z78">
        <v>8100</v>
      </c>
      <c r="AA78">
        <v>8100</v>
      </c>
      <c r="AB78">
        <v>8100</v>
      </c>
      <c r="AC78">
        <v>8100</v>
      </c>
      <c r="AD78">
        <v>8100</v>
      </c>
      <c r="AE78">
        <v>8100</v>
      </c>
      <c r="AF78">
        <v>8100</v>
      </c>
      <c r="AG78">
        <v>8100</v>
      </c>
      <c r="AH78">
        <v>8100</v>
      </c>
      <c r="AI78">
        <v>8100</v>
      </c>
      <c r="AJ78">
        <v>8100</v>
      </c>
      <c r="AK78">
        <v>8100</v>
      </c>
      <c r="AL78">
        <v>8100</v>
      </c>
      <c r="AM78">
        <v>8100</v>
      </c>
    </row>
    <row r="79" spans="1:39" x14ac:dyDescent="0.25">
      <c r="A79" s="23" t="s">
        <v>34</v>
      </c>
      <c r="B79" s="23" t="s">
        <v>268</v>
      </c>
      <c r="C79">
        <v>12179</v>
      </c>
      <c r="D79">
        <v>12179</v>
      </c>
      <c r="E79">
        <v>12118.104999999996</v>
      </c>
      <c r="F79">
        <v>12057.209999999992</v>
      </c>
      <c r="G79">
        <v>11996.315000000002</v>
      </c>
      <c r="H79">
        <v>11935.419999999998</v>
      </c>
      <c r="I79">
        <v>11874.524999999994</v>
      </c>
      <c r="J79">
        <v>11813.62999999999</v>
      </c>
      <c r="K79">
        <v>11752.735000000001</v>
      </c>
      <c r="L79">
        <v>11691.839999999997</v>
      </c>
      <c r="M79">
        <v>11630.944999999992</v>
      </c>
      <c r="N79">
        <v>11570.050000000003</v>
      </c>
      <c r="O79">
        <v>11509.154999999999</v>
      </c>
      <c r="P79">
        <v>11448.259999999995</v>
      </c>
      <c r="Q79">
        <v>11387.364999999991</v>
      </c>
      <c r="R79">
        <v>11326.470000000001</v>
      </c>
      <c r="S79">
        <v>11265.574999999997</v>
      </c>
      <c r="T79">
        <v>11204.679999999993</v>
      </c>
      <c r="U79">
        <v>11143.785000000003</v>
      </c>
      <c r="V79">
        <v>11082.89</v>
      </c>
      <c r="W79">
        <v>11021.994999999995</v>
      </c>
      <c r="X79">
        <v>10961.1</v>
      </c>
      <c r="Y79">
        <v>10900.205000000002</v>
      </c>
      <c r="Z79">
        <v>10839.309999999998</v>
      </c>
      <c r="AA79">
        <v>10778.414999999994</v>
      </c>
      <c r="AB79">
        <v>10717.51999999999</v>
      </c>
      <c r="AC79">
        <v>10656.625</v>
      </c>
      <c r="AD79">
        <v>10595.729999999996</v>
      </c>
      <c r="AE79">
        <v>10534.834999999992</v>
      </c>
      <c r="AF79">
        <v>10473.940000000002</v>
      </c>
      <c r="AG79">
        <v>10413.044999999998</v>
      </c>
      <c r="AH79">
        <v>10352.149999999994</v>
      </c>
      <c r="AI79">
        <v>10291.25499999999</v>
      </c>
      <c r="AJ79">
        <v>10230.36</v>
      </c>
      <c r="AK79">
        <v>10169.464999999997</v>
      </c>
      <c r="AL79">
        <v>10108.569999999992</v>
      </c>
      <c r="AM79">
        <v>10047.675000000003</v>
      </c>
    </row>
    <row r="80" spans="1:39" x14ac:dyDescent="0.25">
      <c r="A80" s="23" t="s">
        <v>34</v>
      </c>
      <c r="B80" s="23" t="s">
        <v>269</v>
      </c>
      <c r="C80">
        <v>12179</v>
      </c>
      <c r="D80">
        <v>12179</v>
      </c>
      <c r="E80">
        <v>12179</v>
      </c>
      <c r="F80">
        <v>12179</v>
      </c>
      <c r="G80">
        <v>12179</v>
      </c>
      <c r="H80">
        <v>12179</v>
      </c>
      <c r="I80">
        <v>12179</v>
      </c>
      <c r="J80">
        <v>12179</v>
      </c>
      <c r="K80">
        <v>12179</v>
      </c>
      <c r="L80">
        <v>12179</v>
      </c>
      <c r="M80">
        <v>12179</v>
      </c>
      <c r="N80">
        <v>12179</v>
      </c>
      <c r="O80">
        <v>12179</v>
      </c>
      <c r="P80">
        <v>12179</v>
      </c>
      <c r="Q80">
        <v>12179</v>
      </c>
      <c r="R80">
        <v>12179</v>
      </c>
      <c r="S80">
        <v>12179</v>
      </c>
      <c r="T80">
        <v>12179</v>
      </c>
      <c r="U80">
        <v>12179</v>
      </c>
      <c r="V80">
        <v>12179</v>
      </c>
      <c r="W80">
        <v>12179</v>
      </c>
      <c r="X80">
        <v>12179</v>
      </c>
      <c r="Y80">
        <v>12179</v>
      </c>
      <c r="Z80">
        <v>12179</v>
      </c>
      <c r="AA80">
        <v>12179</v>
      </c>
      <c r="AB80">
        <v>12179</v>
      </c>
      <c r="AC80">
        <v>12179</v>
      </c>
      <c r="AD80">
        <v>12179</v>
      </c>
      <c r="AE80">
        <v>12179</v>
      </c>
      <c r="AF80">
        <v>12179</v>
      </c>
      <c r="AG80">
        <v>12179</v>
      </c>
      <c r="AH80">
        <v>12179</v>
      </c>
      <c r="AI80">
        <v>12179</v>
      </c>
      <c r="AJ80">
        <v>12179</v>
      </c>
      <c r="AK80">
        <v>12179</v>
      </c>
      <c r="AL80">
        <v>12179</v>
      </c>
      <c r="AM80">
        <v>12179</v>
      </c>
    </row>
    <row r="81" spans="1:39" x14ac:dyDescent="0.25">
      <c r="A81" s="23" t="s">
        <v>34</v>
      </c>
      <c r="B81" s="23" t="s">
        <v>270</v>
      </c>
      <c r="C81">
        <v>12179</v>
      </c>
      <c r="D81">
        <v>12179</v>
      </c>
      <c r="E81">
        <v>12179</v>
      </c>
      <c r="F81">
        <v>12179</v>
      </c>
      <c r="G81">
        <v>12179</v>
      </c>
      <c r="H81">
        <v>12179</v>
      </c>
      <c r="I81">
        <v>12179</v>
      </c>
      <c r="J81">
        <v>12179</v>
      </c>
      <c r="K81">
        <v>12179</v>
      </c>
      <c r="L81">
        <v>12179</v>
      </c>
      <c r="M81">
        <v>12179</v>
      </c>
      <c r="N81">
        <v>12179</v>
      </c>
      <c r="O81">
        <v>12179</v>
      </c>
      <c r="P81">
        <v>12179</v>
      </c>
      <c r="Q81">
        <v>12179</v>
      </c>
      <c r="R81">
        <v>12179</v>
      </c>
      <c r="S81">
        <v>12179</v>
      </c>
      <c r="T81">
        <v>12179</v>
      </c>
      <c r="U81">
        <v>12179</v>
      </c>
      <c r="V81">
        <v>12179</v>
      </c>
      <c r="W81">
        <v>12179</v>
      </c>
      <c r="X81">
        <v>12179</v>
      </c>
      <c r="Y81">
        <v>12179</v>
      </c>
      <c r="Z81">
        <v>12179</v>
      </c>
      <c r="AA81">
        <v>12179</v>
      </c>
      <c r="AB81">
        <v>12179</v>
      </c>
      <c r="AC81">
        <v>12179</v>
      </c>
      <c r="AD81">
        <v>12179</v>
      </c>
      <c r="AE81">
        <v>12179</v>
      </c>
      <c r="AF81">
        <v>12179</v>
      </c>
      <c r="AG81">
        <v>12179</v>
      </c>
      <c r="AH81">
        <v>12179</v>
      </c>
      <c r="AI81">
        <v>12179</v>
      </c>
      <c r="AJ81">
        <v>12179</v>
      </c>
      <c r="AK81">
        <v>12179</v>
      </c>
      <c r="AL81">
        <v>12179</v>
      </c>
      <c r="AM81">
        <v>12179</v>
      </c>
    </row>
    <row r="82" spans="1:39" x14ac:dyDescent="0.25">
      <c r="A82" t="s">
        <v>36</v>
      </c>
      <c r="B82" s="23" t="s">
        <v>271</v>
      </c>
      <c r="C82">
        <v>869.1945425319999</v>
      </c>
      <c r="D82">
        <v>869.1945425319999</v>
      </c>
      <c r="E82">
        <v>869.1945425319999</v>
      </c>
      <c r="F82">
        <v>858.62741493637793</v>
      </c>
      <c r="G82">
        <v>856.06408958861391</v>
      </c>
      <c r="H82">
        <v>852.83490886891002</v>
      </c>
      <c r="I82">
        <v>847.03272752304963</v>
      </c>
      <c r="J82">
        <v>844.46920584429665</v>
      </c>
      <c r="K82">
        <v>841.8508735167876</v>
      </c>
      <c r="L82">
        <v>839.28702582250469</v>
      </c>
      <c r="M82">
        <v>836.72416172758733</v>
      </c>
      <c r="N82">
        <v>834.02901630504152</v>
      </c>
      <c r="O82">
        <v>825.53986956372273</v>
      </c>
      <c r="P82">
        <v>819.09585517208427</v>
      </c>
      <c r="Q82">
        <v>813.15208078780756</v>
      </c>
      <c r="R82">
        <v>809.04752589329939</v>
      </c>
      <c r="S82">
        <v>804.65823531380477</v>
      </c>
      <c r="T82">
        <v>800.71662122066573</v>
      </c>
      <c r="U82">
        <v>797.66732010864519</v>
      </c>
      <c r="V82">
        <v>795.00411868284925</v>
      </c>
      <c r="W82">
        <v>792.29618780335556</v>
      </c>
      <c r="X82">
        <v>789.20614826026861</v>
      </c>
      <c r="Y82">
        <v>786.09230759352158</v>
      </c>
      <c r="Z82">
        <v>783.46431021330568</v>
      </c>
      <c r="AA82">
        <v>780.16309431076229</v>
      </c>
      <c r="AB82">
        <v>777.53046299323228</v>
      </c>
      <c r="AC82">
        <v>774.45320894761869</v>
      </c>
      <c r="AD82">
        <v>771.43270631100006</v>
      </c>
      <c r="AE82">
        <v>768.41220367438143</v>
      </c>
      <c r="AF82">
        <v>765.3917010377628</v>
      </c>
      <c r="AG82">
        <v>762.37119840114417</v>
      </c>
      <c r="AH82">
        <v>759.35069576452554</v>
      </c>
      <c r="AI82">
        <v>756.33019312790691</v>
      </c>
      <c r="AJ82">
        <v>753.30969049128828</v>
      </c>
      <c r="AK82">
        <v>750.28918785466965</v>
      </c>
      <c r="AL82">
        <v>747.26868521805102</v>
      </c>
      <c r="AM82">
        <v>744.24818258143239</v>
      </c>
    </row>
    <row r="83" spans="1:39" x14ac:dyDescent="0.25">
      <c r="A83" s="23" t="s">
        <v>36</v>
      </c>
      <c r="B83" s="23" t="s">
        <v>272</v>
      </c>
      <c r="C83">
        <v>869.1945425319999</v>
      </c>
      <c r="D83">
        <v>869.1945425319999</v>
      </c>
      <c r="E83">
        <v>869.1945425319999</v>
      </c>
      <c r="F83">
        <v>858.62741493637793</v>
      </c>
      <c r="G83">
        <v>856.06408958861391</v>
      </c>
      <c r="H83">
        <v>852.83490886891002</v>
      </c>
      <c r="I83">
        <v>847.03272752304963</v>
      </c>
      <c r="J83">
        <v>844.46920584429665</v>
      </c>
      <c r="K83">
        <v>841.8508735167876</v>
      </c>
      <c r="L83">
        <v>839.28702582250469</v>
      </c>
      <c r="M83">
        <v>836.72416172758733</v>
      </c>
      <c r="N83">
        <v>834.02901630504152</v>
      </c>
      <c r="O83">
        <v>825.53986956372273</v>
      </c>
      <c r="P83">
        <v>819.09585517208427</v>
      </c>
      <c r="Q83">
        <v>813.15208078780756</v>
      </c>
      <c r="R83">
        <v>809.04752589329939</v>
      </c>
      <c r="S83">
        <v>804.65823531380477</v>
      </c>
      <c r="T83">
        <v>800.71662122066573</v>
      </c>
      <c r="U83">
        <v>797.66732010864519</v>
      </c>
      <c r="V83">
        <v>795.00411868284925</v>
      </c>
      <c r="W83">
        <v>792.29618780335556</v>
      </c>
      <c r="X83">
        <v>789.20614826026861</v>
      </c>
      <c r="Y83">
        <v>786.09230759352158</v>
      </c>
      <c r="Z83">
        <v>783.46431021330568</v>
      </c>
      <c r="AA83">
        <v>780.16309431076229</v>
      </c>
      <c r="AB83">
        <v>777.53046299323228</v>
      </c>
      <c r="AC83">
        <v>774.45320894761869</v>
      </c>
      <c r="AD83">
        <v>771.43270631100006</v>
      </c>
      <c r="AE83">
        <v>768.41220367438143</v>
      </c>
      <c r="AF83">
        <v>765.3917010377628</v>
      </c>
      <c r="AG83">
        <v>762.37119840114417</v>
      </c>
      <c r="AH83">
        <v>759.35069576452554</v>
      </c>
      <c r="AI83">
        <v>756.33019312790691</v>
      </c>
      <c r="AJ83">
        <v>753.30969049128828</v>
      </c>
      <c r="AK83">
        <v>750.28918785466965</v>
      </c>
      <c r="AL83">
        <v>747.26868521805102</v>
      </c>
      <c r="AM83">
        <v>744.24818258143239</v>
      </c>
    </row>
    <row r="84" spans="1:39" x14ac:dyDescent="0.25">
      <c r="A84" s="23" t="s">
        <v>36</v>
      </c>
      <c r="B84" s="23" t="s">
        <v>273</v>
      </c>
      <c r="C84">
        <v>869.1945425319999</v>
      </c>
      <c r="D84">
        <v>869.1945425319999</v>
      </c>
      <c r="E84">
        <v>869.1945425319999</v>
      </c>
      <c r="F84">
        <v>858.62741493637793</v>
      </c>
      <c r="G84">
        <v>856.06408958861391</v>
      </c>
      <c r="H84">
        <v>852.83490886891002</v>
      </c>
      <c r="I84">
        <v>847.03272752304963</v>
      </c>
      <c r="J84">
        <v>844.46920584429665</v>
      </c>
      <c r="K84">
        <v>841.8508735167876</v>
      </c>
      <c r="L84">
        <v>839.28702582250469</v>
      </c>
      <c r="M84">
        <v>836.72416172758733</v>
      </c>
      <c r="N84">
        <v>834.02901630504152</v>
      </c>
      <c r="O84">
        <v>825.53986956372273</v>
      </c>
      <c r="P84">
        <v>819.09585517208427</v>
      </c>
      <c r="Q84">
        <v>813.15208078780756</v>
      </c>
      <c r="R84">
        <v>809.04752589329939</v>
      </c>
      <c r="S84">
        <v>804.65823531380477</v>
      </c>
      <c r="T84">
        <v>800.71662122066573</v>
      </c>
      <c r="U84">
        <v>797.66732010864519</v>
      </c>
      <c r="V84">
        <v>795.00411868284925</v>
      </c>
      <c r="W84">
        <v>792.29618780335556</v>
      </c>
      <c r="X84">
        <v>789.20614826026861</v>
      </c>
      <c r="Y84">
        <v>786.09230759352158</v>
      </c>
      <c r="Z84">
        <v>783.46431021330568</v>
      </c>
      <c r="AA84">
        <v>780.16309431076229</v>
      </c>
      <c r="AB84">
        <v>777.53046299323228</v>
      </c>
      <c r="AC84">
        <v>774.45320894761869</v>
      </c>
      <c r="AD84">
        <v>771.43270631100006</v>
      </c>
      <c r="AE84">
        <v>768.41220367438143</v>
      </c>
      <c r="AF84">
        <v>765.3917010377628</v>
      </c>
      <c r="AG84">
        <v>762.37119840114417</v>
      </c>
      <c r="AH84">
        <v>759.35069576452554</v>
      </c>
      <c r="AI84">
        <v>756.33019312790691</v>
      </c>
      <c r="AJ84">
        <v>753.30969049128828</v>
      </c>
      <c r="AK84">
        <v>750.28918785466965</v>
      </c>
      <c r="AL84">
        <v>747.26868521805102</v>
      </c>
      <c r="AM84">
        <v>744.24818258143239</v>
      </c>
    </row>
    <row r="85" spans="1:39" x14ac:dyDescent="0.25">
      <c r="A85" t="s">
        <v>138</v>
      </c>
      <c r="B85" s="23" t="s">
        <v>155</v>
      </c>
      <c r="C85">
        <v>5391.5126343022939</v>
      </c>
      <c r="D85">
        <v>5074.8167298440767</v>
      </c>
      <c r="E85">
        <v>4757.8205281140663</v>
      </c>
      <c r="F85">
        <v>4612.5306023211451</v>
      </c>
      <c r="G85">
        <v>4467.240676528223</v>
      </c>
      <c r="H85">
        <v>4321.9507507353028</v>
      </c>
      <c r="I85">
        <v>4176.6608249423807</v>
      </c>
      <c r="J85">
        <v>4000.5518239812632</v>
      </c>
      <c r="K85">
        <v>3824.4428230201461</v>
      </c>
      <c r="L85">
        <v>3648.3338220590294</v>
      </c>
      <c r="M85">
        <v>3595.5011217706947</v>
      </c>
      <c r="N85">
        <v>3542.6684214823595</v>
      </c>
      <c r="O85">
        <v>3489.8357211940242</v>
      </c>
      <c r="P85">
        <v>3437.0030209056895</v>
      </c>
      <c r="Q85">
        <v>3384.1703206173543</v>
      </c>
      <c r="R85">
        <v>3331.337620329019</v>
      </c>
      <c r="S85">
        <v>3278.5049200406843</v>
      </c>
      <c r="T85">
        <v>3252.0885698965167</v>
      </c>
      <c r="U85">
        <v>3225.6722197523491</v>
      </c>
      <c r="V85">
        <v>3199.2558696081815</v>
      </c>
      <c r="W85">
        <v>3172.8395194640138</v>
      </c>
      <c r="X85">
        <v>3146.4231693198467</v>
      </c>
      <c r="Y85">
        <v>3120.0068191756791</v>
      </c>
      <c r="Z85">
        <v>3093.5904690315115</v>
      </c>
      <c r="AA85">
        <v>3067.1741188873439</v>
      </c>
      <c r="AB85">
        <v>3040.7577687431763</v>
      </c>
      <c r="AC85">
        <v>3014.3414185990096</v>
      </c>
      <c r="AD85">
        <v>2990.5667034692583</v>
      </c>
      <c r="AE85">
        <v>2966.791988339508</v>
      </c>
      <c r="AF85">
        <v>2943.0172732097567</v>
      </c>
      <c r="AG85">
        <v>2919.2425580800059</v>
      </c>
      <c r="AH85">
        <v>2895.4678429502551</v>
      </c>
      <c r="AI85">
        <v>2871.6931278205043</v>
      </c>
      <c r="AJ85">
        <v>2847.9184126907539</v>
      </c>
      <c r="AK85">
        <v>2824.1436975610027</v>
      </c>
      <c r="AL85">
        <v>2800.3689824312523</v>
      </c>
      <c r="AM85">
        <v>2776.5942673015006</v>
      </c>
    </row>
    <row r="86" spans="1:39" x14ac:dyDescent="0.25">
      <c r="A86" s="23" t="s">
        <v>138</v>
      </c>
      <c r="B86" s="23" t="s">
        <v>156</v>
      </c>
      <c r="C86">
        <v>5391.5126343022939</v>
      </c>
      <c r="D86">
        <v>5276.7773618920364</v>
      </c>
      <c r="E86">
        <v>5161.7417922099867</v>
      </c>
      <c r="F86">
        <v>5021.1369509697561</v>
      </c>
      <c r="G86">
        <v>4880.5321097295246</v>
      </c>
      <c r="H86">
        <v>4739.927268489294</v>
      </c>
      <c r="I86">
        <v>4599.3224272490606</v>
      </c>
      <c r="J86">
        <v>4423.2134262879445</v>
      </c>
      <c r="K86">
        <v>4247.1044253268274</v>
      </c>
      <c r="L86">
        <v>4070.9954243657098</v>
      </c>
      <c r="M86">
        <v>4048.3528385278523</v>
      </c>
      <c r="N86">
        <v>4025.7102526899939</v>
      </c>
      <c r="O86">
        <v>4003.0676668521364</v>
      </c>
      <c r="P86">
        <v>3980.425081014278</v>
      </c>
      <c r="Q86">
        <v>3957.7824951764201</v>
      </c>
      <c r="R86">
        <v>3935.1399093385621</v>
      </c>
      <c r="S86">
        <v>3912.4973235007046</v>
      </c>
      <c r="T86">
        <v>3901.9307834430379</v>
      </c>
      <c r="U86">
        <v>3891.3642433853706</v>
      </c>
      <c r="V86">
        <v>3880.7977033277039</v>
      </c>
      <c r="W86">
        <v>3870.2311632700366</v>
      </c>
      <c r="X86">
        <v>3859.6646232123699</v>
      </c>
      <c r="Y86">
        <v>3849.0980831547031</v>
      </c>
      <c r="Z86">
        <v>3838.5315430970354</v>
      </c>
      <c r="AA86">
        <v>3827.9650030393686</v>
      </c>
      <c r="AB86">
        <v>3817.3984629817014</v>
      </c>
      <c r="AC86">
        <v>3806.8319229240342</v>
      </c>
      <c r="AD86">
        <v>3794.8216486878946</v>
      </c>
      <c r="AE86">
        <v>3782.8113744517541</v>
      </c>
      <c r="AF86">
        <v>3770.8011002156145</v>
      </c>
      <c r="AG86">
        <v>3758.7908259794744</v>
      </c>
      <c r="AH86">
        <v>3746.7805517433344</v>
      </c>
      <c r="AI86">
        <v>3734.7702775071948</v>
      </c>
      <c r="AJ86">
        <v>3722.7600032710548</v>
      </c>
      <c r="AK86">
        <v>3710.7497290349147</v>
      </c>
      <c r="AL86">
        <v>3698.7394547987751</v>
      </c>
      <c r="AM86">
        <v>3686.7291805626332</v>
      </c>
    </row>
    <row r="87" spans="1:39" x14ac:dyDescent="0.25">
      <c r="A87" s="23" t="s">
        <v>138</v>
      </c>
      <c r="B87" s="23" t="s">
        <v>157</v>
      </c>
      <c r="C87">
        <v>5391.5126343022939</v>
      </c>
      <c r="D87">
        <v>5391.5126343022939</v>
      </c>
      <c r="E87">
        <v>5391.5126343022939</v>
      </c>
      <c r="F87">
        <v>5391.5126343022939</v>
      </c>
      <c r="G87">
        <v>5391.5126343022939</v>
      </c>
      <c r="H87">
        <v>5391.5126343022939</v>
      </c>
      <c r="I87">
        <v>5391.5126343022939</v>
      </c>
      <c r="J87">
        <v>5391.5126343022939</v>
      </c>
      <c r="K87">
        <v>5391.5126343022939</v>
      </c>
      <c r="L87">
        <v>5391.5126343022939</v>
      </c>
      <c r="M87">
        <v>5391.5126343022939</v>
      </c>
      <c r="N87">
        <v>5391.5126343022939</v>
      </c>
      <c r="O87">
        <v>5391.5126343022939</v>
      </c>
      <c r="P87">
        <v>5391.5126343022939</v>
      </c>
      <c r="Q87">
        <v>5391.5126343022939</v>
      </c>
      <c r="R87">
        <v>5391.5126343022939</v>
      </c>
      <c r="S87">
        <v>5391.5126343022939</v>
      </c>
      <c r="T87">
        <v>5391.5126343022939</v>
      </c>
      <c r="U87">
        <v>5391.5126343022939</v>
      </c>
      <c r="V87">
        <v>5391.5126343022939</v>
      </c>
      <c r="W87">
        <v>5391.5126343022939</v>
      </c>
      <c r="X87">
        <v>5391.5126343022939</v>
      </c>
      <c r="Y87">
        <v>5391.5126343022939</v>
      </c>
      <c r="Z87">
        <v>5391.5126343022939</v>
      </c>
      <c r="AA87">
        <v>5391.5126343022939</v>
      </c>
      <c r="AB87">
        <v>5391.5126343022939</v>
      </c>
      <c r="AC87">
        <v>5391.5126343022939</v>
      </c>
      <c r="AD87">
        <v>5391.5126343022939</v>
      </c>
      <c r="AE87">
        <v>5391.5126343022939</v>
      </c>
      <c r="AF87">
        <v>5391.5126343022939</v>
      </c>
      <c r="AG87">
        <v>5391.5126343022939</v>
      </c>
      <c r="AH87">
        <v>5391.5126343022939</v>
      </c>
      <c r="AI87">
        <v>5391.5126343022939</v>
      </c>
      <c r="AJ87">
        <v>5391.5126343022939</v>
      </c>
      <c r="AK87">
        <v>5391.5126343022939</v>
      </c>
      <c r="AL87">
        <v>5391.5126343022939</v>
      </c>
      <c r="AM87">
        <v>5391.5126343022939</v>
      </c>
    </row>
    <row r="88" spans="1:39" x14ac:dyDescent="0.25">
      <c r="A88" s="23" t="s">
        <v>138</v>
      </c>
      <c r="B88" s="23" t="s">
        <v>158</v>
      </c>
      <c r="C88">
        <v>5391.512634302233</v>
      </c>
      <c r="D88">
        <v>5074.8167298440767</v>
      </c>
      <c r="E88">
        <v>4757.8205281140663</v>
      </c>
      <c r="F88">
        <v>4612.5306023211451</v>
      </c>
      <c r="G88">
        <v>4467.240676528223</v>
      </c>
      <c r="H88">
        <v>4321.9507507353028</v>
      </c>
      <c r="I88">
        <v>4176.6608249423807</v>
      </c>
      <c r="J88">
        <v>4000.5518239812632</v>
      </c>
      <c r="K88">
        <v>3824.4428230201461</v>
      </c>
      <c r="L88">
        <v>3648.3338220590294</v>
      </c>
      <c r="M88">
        <v>3595.5011217706947</v>
      </c>
      <c r="N88">
        <v>3542.6684214823595</v>
      </c>
      <c r="O88">
        <v>3489.8357211940242</v>
      </c>
      <c r="P88">
        <v>3437.0030209056895</v>
      </c>
      <c r="Q88">
        <v>3384.1703206173543</v>
      </c>
      <c r="R88">
        <v>3331.337620329019</v>
      </c>
      <c r="S88">
        <v>3278.5049200406843</v>
      </c>
      <c r="T88">
        <v>3252.0885698965167</v>
      </c>
      <c r="U88">
        <v>3225.6722197523491</v>
      </c>
      <c r="V88">
        <v>3199.2558696081815</v>
      </c>
      <c r="W88">
        <v>3172.8395194640138</v>
      </c>
      <c r="X88">
        <v>3146.4231693198467</v>
      </c>
      <c r="Y88">
        <v>3120.0068191756791</v>
      </c>
      <c r="Z88">
        <v>3093.5904690315115</v>
      </c>
      <c r="AA88">
        <v>3067.1741188873439</v>
      </c>
      <c r="AB88">
        <v>3040.7577687431763</v>
      </c>
      <c r="AC88">
        <v>3014.3414185990096</v>
      </c>
      <c r="AD88">
        <v>2990.5667034692583</v>
      </c>
      <c r="AE88">
        <v>2966.791988339508</v>
      </c>
      <c r="AF88">
        <v>2943.0172732097567</v>
      </c>
      <c r="AG88">
        <v>2919.2425580800059</v>
      </c>
      <c r="AH88">
        <v>2895.4678429502551</v>
      </c>
      <c r="AI88">
        <v>2871.6931278205043</v>
      </c>
      <c r="AJ88">
        <v>2847.9184126907539</v>
      </c>
      <c r="AK88">
        <v>2824.1436975610027</v>
      </c>
      <c r="AL88">
        <v>2800.3689824312523</v>
      </c>
      <c r="AM88">
        <v>2776.5942673015006</v>
      </c>
    </row>
    <row r="89" spans="1:39" x14ac:dyDescent="0.25">
      <c r="A89" s="23" t="s">
        <v>138</v>
      </c>
      <c r="B89" s="23" t="s">
        <v>159</v>
      </c>
      <c r="C89">
        <v>5391.512634302233</v>
      </c>
      <c r="D89">
        <v>5276.7773618920355</v>
      </c>
      <c r="E89">
        <v>5161.7417922099858</v>
      </c>
      <c r="F89">
        <v>5021.1369509697552</v>
      </c>
      <c r="G89">
        <v>4880.5321097295237</v>
      </c>
      <c r="H89">
        <v>4739.9272684892931</v>
      </c>
      <c r="I89">
        <v>4599.3224272490606</v>
      </c>
      <c r="J89">
        <v>4423.2134262879445</v>
      </c>
      <c r="K89">
        <v>4247.1044253268274</v>
      </c>
      <c r="L89">
        <v>4070.9954243657098</v>
      </c>
      <c r="M89">
        <v>4048.3528385278523</v>
      </c>
      <c r="N89">
        <v>4025.7102526899939</v>
      </c>
      <c r="O89">
        <v>4003.0676668521364</v>
      </c>
      <c r="P89">
        <v>3980.425081014278</v>
      </c>
      <c r="Q89">
        <v>3957.7824951764201</v>
      </c>
      <c r="R89">
        <v>3935.1399093385621</v>
      </c>
      <c r="S89">
        <v>3912.4973235007046</v>
      </c>
      <c r="T89">
        <v>3901.9307834430379</v>
      </c>
      <c r="U89">
        <v>3891.3642433853706</v>
      </c>
      <c r="V89">
        <v>3880.7977033277039</v>
      </c>
      <c r="W89">
        <v>3870.2311632700366</v>
      </c>
      <c r="X89">
        <v>3859.6646232123699</v>
      </c>
      <c r="Y89">
        <v>3849.0980831547031</v>
      </c>
      <c r="Z89">
        <v>3838.5315430970354</v>
      </c>
      <c r="AA89">
        <v>3827.9650030393686</v>
      </c>
      <c r="AB89">
        <v>3817.3984629817014</v>
      </c>
      <c r="AC89">
        <v>3806.8319229240342</v>
      </c>
      <c r="AD89">
        <v>3794.8216486878946</v>
      </c>
      <c r="AE89">
        <v>3782.8113744517541</v>
      </c>
      <c r="AF89">
        <v>3770.8011002156145</v>
      </c>
      <c r="AG89">
        <v>3758.7908259794744</v>
      </c>
      <c r="AH89">
        <v>3746.7805517433344</v>
      </c>
      <c r="AI89">
        <v>3734.7702775071948</v>
      </c>
      <c r="AJ89">
        <v>3722.7600032710548</v>
      </c>
      <c r="AK89">
        <v>3710.7497290349147</v>
      </c>
      <c r="AL89">
        <v>3698.7394547987751</v>
      </c>
      <c r="AM89">
        <v>3686.7291805626332</v>
      </c>
    </row>
    <row r="90" spans="1:39" x14ac:dyDescent="0.25">
      <c r="A90" s="23" t="s">
        <v>138</v>
      </c>
      <c r="B90" s="23" t="s">
        <v>160</v>
      </c>
      <c r="C90">
        <v>5391.512634302233</v>
      </c>
      <c r="D90">
        <v>5391.512634302233</v>
      </c>
      <c r="E90">
        <v>5391.512634302233</v>
      </c>
      <c r="F90">
        <v>5391.512634302233</v>
      </c>
      <c r="G90">
        <v>5391.512634302233</v>
      </c>
      <c r="H90">
        <v>5391.512634302233</v>
      </c>
      <c r="I90">
        <v>5391.512634302233</v>
      </c>
      <c r="J90">
        <v>5391.512634302233</v>
      </c>
      <c r="K90">
        <v>5391.512634302233</v>
      </c>
      <c r="L90">
        <v>5391.512634302233</v>
      </c>
      <c r="M90">
        <v>5391.512634302233</v>
      </c>
      <c r="N90">
        <v>5391.512634302233</v>
      </c>
      <c r="O90">
        <v>5391.512634302233</v>
      </c>
      <c r="P90">
        <v>5391.512634302233</v>
      </c>
      <c r="Q90">
        <v>5391.512634302233</v>
      </c>
      <c r="R90">
        <v>5391.512634302233</v>
      </c>
      <c r="S90">
        <v>5391.512634302233</v>
      </c>
      <c r="T90">
        <v>5391.512634302233</v>
      </c>
      <c r="U90">
        <v>5391.512634302233</v>
      </c>
      <c r="V90">
        <v>5391.512634302233</v>
      </c>
      <c r="W90">
        <v>5391.512634302233</v>
      </c>
      <c r="X90">
        <v>5391.512634302233</v>
      </c>
      <c r="Y90">
        <v>5391.512634302233</v>
      </c>
      <c r="Z90">
        <v>5391.512634302233</v>
      </c>
      <c r="AA90">
        <v>5391.512634302233</v>
      </c>
      <c r="AB90">
        <v>5391.512634302233</v>
      </c>
      <c r="AC90">
        <v>5391.512634302233</v>
      </c>
      <c r="AD90">
        <v>5391.512634302233</v>
      </c>
      <c r="AE90">
        <v>5391.512634302233</v>
      </c>
      <c r="AF90">
        <v>5391.512634302233</v>
      </c>
      <c r="AG90">
        <v>5391.512634302233</v>
      </c>
      <c r="AH90">
        <v>5391.512634302233</v>
      </c>
      <c r="AI90">
        <v>5391.512634302233</v>
      </c>
      <c r="AJ90">
        <v>5391.512634302233</v>
      </c>
      <c r="AK90">
        <v>5391.512634302233</v>
      </c>
      <c r="AL90">
        <v>5391.512634302233</v>
      </c>
      <c r="AM90">
        <v>5391.512634302233</v>
      </c>
    </row>
    <row r="91" spans="1:39" x14ac:dyDescent="0.25">
      <c r="A91" s="23" t="s">
        <v>138</v>
      </c>
      <c r="B91" s="23" t="s">
        <v>161</v>
      </c>
      <c r="C91">
        <v>5391.5126343022639</v>
      </c>
      <c r="D91">
        <v>5074.8167298440767</v>
      </c>
      <c r="E91">
        <v>4757.8205281140663</v>
      </c>
      <c r="F91">
        <v>4612.5306023211451</v>
      </c>
      <c r="G91">
        <v>4467.240676528223</v>
      </c>
      <c r="H91">
        <v>4321.9507507353028</v>
      </c>
      <c r="I91">
        <v>4176.6608249423807</v>
      </c>
      <c r="J91">
        <v>4000.5518239812632</v>
      </c>
      <c r="K91">
        <v>3824.4428230201461</v>
      </c>
      <c r="L91">
        <v>3648.3338220590294</v>
      </c>
      <c r="M91">
        <v>3595.5011217706947</v>
      </c>
      <c r="N91">
        <v>3542.6684214823595</v>
      </c>
      <c r="O91">
        <v>3489.8357211940242</v>
      </c>
      <c r="P91">
        <v>3437.0030209056895</v>
      </c>
      <c r="Q91">
        <v>3384.1703206173543</v>
      </c>
      <c r="R91">
        <v>3331.337620329019</v>
      </c>
      <c r="S91">
        <v>3278.5049200406843</v>
      </c>
      <c r="T91">
        <v>3252.0885698965167</v>
      </c>
      <c r="U91">
        <v>3225.6722197523491</v>
      </c>
      <c r="V91">
        <v>3199.2558696081815</v>
      </c>
      <c r="W91">
        <v>3172.8395194640138</v>
      </c>
      <c r="X91">
        <v>3146.4231693198467</v>
      </c>
      <c r="Y91">
        <v>3120.0068191756791</v>
      </c>
      <c r="Z91">
        <v>3093.5904690315115</v>
      </c>
      <c r="AA91">
        <v>3067.1741188873439</v>
      </c>
      <c r="AB91">
        <v>3040.7577687431763</v>
      </c>
      <c r="AC91">
        <v>3014.3414185990096</v>
      </c>
      <c r="AD91">
        <v>2990.5667034692583</v>
      </c>
      <c r="AE91">
        <v>2966.791988339508</v>
      </c>
      <c r="AF91">
        <v>2943.0172732097567</v>
      </c>
      <c r="AG91">
        <v>2919.2425580800059</v>
      </c>
      <c r="AH91">
        <v>2895.4678429502551</v>
      </c>
      <c r="AI91">
        <v>2871.6931278205043</v>
      </c>
      <c r="AJ91">
        <v>2847.9184126907539</v>
      </c>
      <c r="AK91">
        <v>2824.1436975610027</v>
      </c>
      <c r="AL91">
        <v>2800.3689824312523</v>
      </c>
      <c r="AM91">
        <v>2776.5942673015006</v>
      </c>
    </row>
    <row r="92" spans="1:39" x14ac:dyDescent="0.25">
      <c r="A92" s="23" t="s">
        <v>138</v>
      </c>
      <c r="B92" s="23" t="s">
        <v>162</v>
      </c>
      <c r="C92">
        <v>5391.5126343022639</v>
      </c>
      <c r="D92">
        <v>5276.7773618920355</v>
      </c>
      <c r="E92">
        <v>5161.7417922099858</v>
      </c>
      <c r="F92">
        <v>5021.1369509697552</v>
      </c>
      <c r="G92">
        <v>4880.5321097295237</v>
      </c>
      <c r="H92">
        <v>4739.9272684892931</v>
      </c>
      <c r="I92">
        <v>4599.3224272490606</v>
      </c>
      <c r="J92">
        <v>4423.2134262879445</v>
      </c>
      <c r="K92">
        <v>4247.1044253268274</v>
      </c>
      <c r="L92">
        <v>4070.9954243657098</v>
      </c>
      <c r="M92">
        <v>4048.3528385278523</v>
      </c>
      <c r="N92">
        <v>4025.7102526899939</v>
      </c>
      <c r="O92">
        <v>4003.0676668521364</v>
      </c>
      <c r="P92">
        <v>3980.425081014278</v>
      </c>
      <c r="Q92">
        <v>3957.7824951764201</v>
      </c>
      <c r="R92">
        <v>3935.1399093385621</v>
      </c>
      <c r="S92">
        <v>3912.4973235007046</v>
      </c>
      <c r="T92">
        <v>3901.9307834430379</v>
      </c>
      <c r="U92">
        <v>3891.3642433853706</v>
      </c>
      <c r="V92">
        <v>3880.7977033277039</v>
      </c>
      <c r="W92">
        <v>3870.2311632700366</v>
      </c>
      <c r="X92">
        <v>3859.6646232123699</v>
      </c>
      <c r="Y92">
        <v>3849.0980831547031</v>
      </c>
      <c r="Z92">
        <v>3838.5315430970354</v>
      </c>
      <c r="AA92">
        <v>3827.9650030393686</v>
      </c>
      <c r="AB92">
        <v>3817.3984629817014</v>
      </c>
      <c r="AC92">
        <v>3806.8319229240342</v>
      </c>
      <c r="AD92">
        <v>3794.8216486878946</v>
      </c>
      <c r="AE92">
        <v>3782.8113744517541</v>
      </c>
      <c r="AF92">
        <v>3770.8011002156145</v>
      </c>
      <c r="AG92">
        <v>3758.7908259794744</v>
      </c>
      <c r="AH92">
        <v>3746.7805517433344</v>
      </c>
      <c r="AI92">
        <v>3734.7702775071948</v>
      </c>
      <c r="AJ92">
        <v>3722.7600032710548</v>
      </c>
      <c r="AK92">
        <v>3710.7497290349147</v>
      </c>
      <c r="AL92">
        <v>3698.7394547987751</v>
      </c>
      <c r="AM92">
        <v>3686.7291805626332</v>
      </c>
    </row>
    <row r="93" spans="1:39" x14ac:dyDescent="0.25">
      <c r="A93" s="23" t="s">
        <v>138</v>
      </c>
      <c r="B93" s="23" t="s">
        <v>163</v>
      </c>
      <c r="C93">
        <v>5391.5126343022639</v>
      </c>
      <c r="D93">
        <v>5391.5126343022639</v>
      </c>
      <c r="E93">
        <v>5391.5126343022639</v>
      </c>
      <c r="F93">
        <v>5391.5126343022639</v>
      </c>
      <c r="G93">
        <v>5391.5126343022639</v>
      </c>
      <c r="H93">
        <v>5391.5126343022639</v>
      </c>
      <c r="I93">
        <v>5391.5126343022639</v>
      </c>
      <c r="J93">
        <v>5391.5126343022639</v>
      </c>
      <c r="K93">
        <v>5391.5126343022639</v>
      </c>
      <c r="L93">
        <v>5391.5126343022639</v>
      </c>
      <c r="M93">
        <v>5391.5126343022639</v>
      </c>
      <c r="N93">
        <v>5391.5126343022639</v>
      </c>
      <c r="O93">
        <v>5391.5126343022639</v>
      </c>
      <c r="P93">
        <v>5391.5126343022639</v>
      </c>
      <c r="Q93">
        <v>5391.5126343022639</v>
      </c>
      <c r="R93">
        <v>5391.5126343022639</v>
      </c>
      <c r="S93">
        <v>5391.5126343022639</v>
      </c>
      <c r="T93">
        <v>5391.5126343022639</v>
      </c>
      <c r="U93">
        <v>5391.5126343022639</v>
      </c>
      <c r="V93">
        <v>5391.5126343022639</v>
      </c>
      <c r="W93">
        <v>5391.5126343022639</v>
      </c>
      <c r="X93">
        <v>5391.5126343022639</v>
      </c>
      <c r="Y93">
        <v>5391.5126343022639</v>
      </c>
      <c r="Z93">
        <v>5391.5126343022639</v>
      </c>
      <c r="AA93">
        <v>5391.5126343022639</v>
      </c>
      <c r="AB93">
        <v>5391.5126343022639</v>
      </c>
      <c r="AC93">
        <v>5391.5126343022639</v>
      </c>
      <c r="AD93">
        <v>5391.5126343022639</v>
      </c>
      <c r="AE93">
        <v>5391.5126343022639</v>
      </c>
      <c r="AF93">
        <v>5391.5126343022639</v>
      </c>
      <c r="AG93">
        <v>5391.5126343022639</v>
      </c>
      <c r="AH93">
        <v>5391.5126343022639</v>
      </c>
      <c r="AI93">
        <v>5391.5126343022639</v>
      </c>
      <c r="AJ93">
        <v>5391.5126343022639</v>
      </c>
      <c r="AK93">
        <v>5391.5126343022639</v>
      </c>
      <c r="AL93">
        <v>5391.5126343022639</v>
      </c>
      <c r="AM93">
        <v>5391.5126343022639</v>
      </c>
    </row>
    <row r="94" spans="1:39" x14ac:dyDescent="0.25">
      <c r="A94" s="23" t="s">
        <v>138</v>
      </c>
      <c r="B94" s="23" t="s">
        <v>164</v>
      </c>
      <c r="C94">
        <v>5391.5126343023448</v>
      </c>
      <c r="D94">
        <v>5074.8167298440767</v>
      </c>
      <c r="E94">
        <v>4757.8205281140663</v>
      </c>
      <c r="F94">
        <v>4612.5306023211451</v>
      </c>
      <c r="G94">
        <v>4467.240676528223</v>
      </c>
      <c r="H94">
        <v>4321.9507507353028</v>
      </c>
      <c r="I94">
        <v>4176.6608249423807</v>
      </c>
      <c r="J94">
        <v>4000.5518239812632</v>
      </c>
      <c r="K94">
        <v>3824.4428230201461</v>
      </c>
      <c r="L94">
        <v>3648.3338220590294</v>
      </c>
      <c r="M94">
        <v>3595.5011217706947</v>
      </c>
      <c r="N94">
        <v>3542.6684214823595</v>
      </c>
      <c r="O94">
        <v>3489.8357211940242</v>
      </c>
      <c r="P94">
        <v>3437.0030209056895</v>
      </c>
      <c r="Q94">
        <v>3384.1703206173543</v>
      </c>
      <c r="R94">
        <v>3331.337620329019</v>
      </c>
      <c r="S94">
        <v>3278.5049200406843</v>
      </c>
      <c r="T94">
        <v>3252.0885698965167</v>
      </c>
      <c r="U94">
        <v>3225.6722197523491</v>
      </c>
      <c r="V94">
        <v>3199.2558696081815</v>
      </c>
      <c r="W94">
        <v>3172.8395194640138</v>
      </c>
      <c r="X94">
        <v>3146.4231693198467</v>
      </c>
      <c r="Y94">
        <v>3120.0068191756791</v>
      </c>
      <c r="Z94">
        <v>3093.5904690315115</v>
      </c>
      <c r="AA94">
        <v>3067.1741188873439</v>
      </c>
      <c r="AB94">
        <v>3040.7577687431763</v>
      </c>
      <c r="AC94">
        <v>3014.3414185990096</v>
      </c>
      <c r="AD94">
        <v>2990.5667034692583</v>
      </c>
      <c r="AE94">
        <v>2966.791988339508</v>
      </c>
      <c r="AF94">
        <v>2943.0172732097567</v>
      </c>
      <c r="AG94">
        <v>2919.2425580800059</v>
      </c>
      <c r="AH94">
        <v>2895.4678429502551</v>
      </c>
      <c r="AI94">
        <v>2871.6931278205043</v>
      </c>
      <c r="AJ94">
        <v>2847.9184126907539</v>
      </c>
      <c r="AK94">
        <v>2824.1436975610027</v>
      </c>
      <c r="AL94">
        <v>2800.3689824312523</v>
      </c>
      <c r="AM94">
        <v>2776.5942673015006</v>
      </c>
    </row>
    <row r="95" spans="1:39" x14ac:dyDescent="0.25">
      <c r="A95" s="23" t="s">
        <v>138</v>
      </c>
      <c r="B95" s="23" t="s">
        <v>165</v>
      </c>
      <c r="C95">
        <v>5391.5126343023448</v>
      </c>
      <c r="D95">
        <v>5276.7773618920364</v>
      </c>
      <c r="E95">
        <v>5161.7417922099867</v>
      </c>
      <c r="F95">
        <v>5021.1369509697561</v>
      </c>
      <c r="G95">
        <v>4880.5321097295246</v>
      </c>
      <c r="H95">
        <v>4739.927268489294</v>
      </c>
      <c r="I95">
        <v>4599.3224272490606</v>
      </c>
      <c r="J95">
        <v>4423.2134262879445</v>
      </c>
      <c r="K95">
        <v>4247.1044253268274</v>
      </c>
      <c r="L95">
        <v>4070.9954243657098</v>
      </c>
      <c r="M95">
        <v>4048.3528385278523</v>
      </c>
      <c r="N95">
        <v>4025.7102526899939</v>
      </c>
      <c r="O95">
        <v>4003.0676668521364</v>
      </c>
      <c r="P95">
        <v>3980.425081014278</v>
      </c>
      <c r="Q95">
        <v>3957.7824951764201</v>
      </c>
      <c r="R95">
        <v>3935.1399093385621</v>
      </c>
      <c r="S95">
        <v>3912.4973235007046</v>
      </c>
      <c r="T95">
        <v>3901.9307834430379</v>
      </c>
      <c r="U95">
        <v>3891.3642433853706</v>
      </c>
      <c r="V95">
        <v>3880.7977033277039</v>
      </c>
      <c r="W95">
        <v>3870.2311632700366</v>
      </c>
      <c r="X95">
        <v>3859.6646232123699</v>
      </c>
      <c r="Y95">
        <v>3849.0980831547031</v>
      </c>
      <c r="Z95">
        <v>3838.5315430970354</v>
      </c>
      <c r="AA95">
        <v>3827.9650030393686</v>
      </c>
      <c r="AB95">
        <v>3817.3984629817014</v>
      </c>
      <c r="AC95">
        <v>3806.8319229240342</v>
      </c>
      <c r="AD95">
        <v>3794.8216486878946</v>
      </c>
      <c r="AE95">
        <v>3782.8113744517541</v>
      </c>
      <c r="AF95">
        <v>3770.8011002156145</v>
      </c>
      <c r="AG95">
        <v>3758.7908259794744</v>
      </c>
      <c r="AH95">
        <v>3746.7805517433344</v>
      </c>
      <c r="AI95">
        <v>3734.7702775071948</v>
      </c>
      <c r="AJ95">
        <v>3722.7600032710548</v>
      </c>
      <c r="AK95">
        <v>3710.7497290349147</v>
      </c>
      <c r="AL95">
        <v>3698.7394547987751</v>
      </c>
      <c r="AM95">
        <v>3686.7291805626332</v>
      </c>
    </row>
    <row r="96" spans="1:39" x14ac:dyDescent="0.25">
      <c r="A96" s="23" t="s">
        <v>138</v>
      </c>
      <c r="B96" s="23" t="s">
        <v>166</v>
      </c>
      <c r="C96">
        <v>5391.5126343023448</v>
      </c>
      <c r="D96">
        <v>5391.5126343023448</v>
      </c>
      <c r="E96">
        <v>5391.5126343023448</v>
      </c>
      <c r="F96">
        <v>5391.5126343023448</v>
      </c>
      <c r="G96">
        <v>5391.5126343023448</v>
      </c>
      <c r="H96">
        <v>5391.5126343023448</v>
      </c>
      <c r="I96">
        <v>5391.5126343023448</v>
      </c>
      <c r="J96">
        <v>5391.5126343023448</v>
      </c>
      <c r="K96">
        <v>5391.5126343023448</v>
      </c>
      <c r="L96">
        <v>5391.5126343023448</v>
      </c>
      <c r="M96">
        <v>5391.5126343023448</v>
      </c>
      <c r="N96">
        <v>5391.5126343023448</v>
      </c>
      <c r="O96">
        <v>5391.5126343023448</v>
      </c>
      <c r="P96">
        <v>5391.5126343023448</v>
      </c>
      <c r="Q96">
        <v>5391.5126343023448</v>
      </c>
      <c r="R96">
        <v>5391.5126343023448</v>
      </c>
      <c r="S96">
        <v>5391.5126343023448</v>
      </c>
      <c r="T96">
        <v>5391.5126343023448</v>
      </c>
      <c r="U96">
        <v>5391.5126343023448</v>
      </c>
      <c r="V96">
        <v>5391.5126343023448</v>
      </c>
      <c r="W96">
        <v>5391.5126343023448</v>
      </c>
      <c r="X96">
        <v>5391.5126343023448</v>
      </c>
      <c r="Y96">
        <v>5391.5126343023448</v>
      </c>
      <c r="Z96">
        <v>5391.5126343023448</v>
      </c>
      <c r="AA96">
        <v>5391.5126343023448</v>
      </c>
      <c r="AB96">
        <v>5391.5126343023448</v>
      </c>
      <c r="AC96">
        <v>5391.5126343023448</v>
      </c>
      <c r="AD96">
        <v>5391.5126343023448</v>
      </c>
      <c r="AE96">
        <v>5391.5126343023448</v>
      </c>
      <c r="AF96">
        <v>5391.5126343023448</v>
      </c>
      <c r="AG96">
        <v>5391.5126343023448</v>
      </c>
      <c r="AH96">
        <v>5391.5126343023448</v>
      </c>
      <c r="AI96">
        <v>5391.5126343023448</v>
      </c>
      <c r="AJ96">
        <v>5391.5126343023448</v>
      </c>
      <c r="AK96">
        <v>5391.5126343023448</v>
      </c>
      <c r="AL96">
        <v>5391.5126343023448</v>
      </c>
      <c r="AM96">
        <v>5391.5126343023448</v>
      </c>
    </row>
    <row r="97" spans="1:39" x14ac:dyDescent="0.25">
      <c r="A97" s="23" t="s">
        <v>138</v>
      </c>
      <c r="B97" s="23" t="s">
        <v>167</v>
      </c>
      <c r="C97">
        <v>5953.3433007831181</v>
      </c>
      <c r="D97">
        <v>5602.9375563360591</v>
      </c>
      <c r="E97">
        <v>5252.2315146171977</v>
      </c>
      <c r="F97">
        <v>5091.491245496054</v>
      </c>
      <c r="G97">
        <v>4930.7509763749094</v>
      </c>
      <c r="H97">
        <v>4770.0107072537648</v>
      </c>
      <c r="I97">
        <v>4609.2704381326212</v>
      </c>
      <c r="J97">
        <v>4414.4337482888095</v>
      </c>
      <c r="K97">
        <v>4219.5970584449988</v>
      </c>
      <c r="L97">
        <v>4024.7603686011867</v>
      </c>
      <c r="M97">
        <v>3966.3093616480433</v>
      </c>
      <c r="N97">
        <v>3907.8583546949003</v>
      </c>
      <c r="O97">
        <v>3849.4073477417569</v>
      </c>
      <c r="P97">
        <v>3790.9563407886139</v>
      </c>
      <c r="Q97">
        <v>3732.5053338354705</v>
      </c>
      <c r="R97">
        <v>3674.0543268823271</v>
      </c>
      <c r="S97">
        <v>3615.6033199291828</v>
      </c>
      <c r="T97">
        <v>3586.3778164526111</v>
      </c>
      <c r="U97">
        <v>3557.1523129760399</v>
      </c>
      <c r="V97">
        <v>3527.9268094994682</v>
      </c>
      <c r="W97">
        <v>3498.7013060228965</v>
      </c>
      <c r="X97">
        <v>3469.4758025463252</v>
      </c>
      <c r="Y97">
        <v>3440.2502990697535</v>
      </c>
      <c r="Z97">
        <v>3411.0247955931814</v>
      </c>
      <c r="AA97">
        <v>3381.7992921166101</v>
      </c>
      <c r="AB97">
        <v>3352.5737886400384</v>
      </c>
      <c r="AC97">
        <v>3323.3482851634662</v>
      </c>
      <c r="AD97">
        <v>3297.0453320345518</v>
      </c>
      <c r="AE97">
        <v>3270.7423789056379</v>
      </c>
      <c r="AF97">
        <v>3244.4394257767235</v>
      </c>
      <c r="AG97">
        <v>3218.1364726478087</v>
      </c>
      <c r="AH97">
        <v>3191.8335195188943</v>
      </c>
      <c r="AI97">
        <v>3165.5305663899799</v>
      </c>
      <c r="AJ97">
        <v>3139.2276132610659</v>
      </c>
      <c r="AK97">
        <v>3112.9246601321515</v>
      </c>
      <c r="AL97">
        <v>3086.6217070032367</v>
      </c>
      <c r="AM97">
        <v>3060.3187538743205</v>
      </c>
    </row>
    <row r="98" spans="1:39" x14ac:dyDescent="0.25">
      <c r="A98" s="23" t="s">
        <v>138</v>
      </c>
      <c r="B98" s="23" t="s">
        <v>168</v>
      </c>
      <c r="C98">
        <v>5953.3433007831181</v>
      </c>
      <c r="D98">
        <v>5828.2256129827429</v>
      </c>
      <c r="E98">
        <v>5702.807627910568</v>
      </c>
      <c r="F98">
        <v>5546.3253443723688</v>
      </c>
      <c r="G98">
        <v>5389.8430608341687</v>
      </c>
      <c r="H98">
        <v>5233.3607772959695</v>
      </c>
      <c r="I98">
        <v>5076.8784937577675</v>
      </c>
      <c r="J98">
        <v>4882.0418039139568</v>
      </c>
      <c r="K98">
        <v>4687.205114070146</v>
      </c>
      <c r="L98">
        <v>4492.3684242263344</v>
      </c>
      <c r="M98">
        <v>4467.3179926749863</v>
      </c>
      <c r="N98">
        <v>4442.2675611236391</v>
      </c>
      <c r="O98">
        <v>4417.2171295722919</v>
      </c>
      <c r="P98">
        <v>4392.1666980209448</v>
      </c>
      <c r="Q98">
        <v>4367.1162664695967</v>
      </c>
      <c r="R98">
        <v>4342.0658349182495</v>
      </c>
      <c r="S98">
        <v>4317.0154033669041</v>
      </c>
      <c r="T98">
        <v>4305.3252019762749</v>
      </c>
      <c r="U98">
        <v>4293.6350005856457</v>
      </c>
      <c r="V98">
        <v>4281.9447991950174</v>
      </c>
      <c r="W98">
        <v>4270.2545978043881</v>
      </c>
      <c r="X98">
        <v>4258.5643964137589</v>
      </c>
      <c r="Y98">
        <v>4246.8741950231306</v>
      </c>
      <c r="Z98">
        <v>4235.1839936325014</v>
      </c>
      <c r="AA98">
        <v>4223.4937922418721</v>
      </c>
      <c r="AB98">
        <v>4211.8035908512438</v>
      </c>
      <c r="AC98">
        <v>4200.1133894606164</v>
      </c>
      <c r="AD98">
        <v>4186.8259250861938</v>
      </c>
      <c r="AE98">
        <v>4173.5384607117712</v>
      </c>
      <c r="AF98">
        <v>4160.2509963373486</v>
      </c>
      <c r="AG98">
        <v>4146.963531962926</v>
      </c>
      <c r="AH98">
        <v>4133.6760675885043</v>
      </c>
      <c r="AI98">
        <v>4120.3886032140817</v>
      </c>
      <c r="AJ98">
        <v>4107.1011388396591</v>
      </c>
      <c r="AK98">
        <v>4093.813674465237</v>
      </c>
      <c r="AL98">
        <v>4080.5262100908144</v>
      </c>
      <c r="AM98">
        <v>4067.2387457163932</v>
      </c>
    </row>
    <row r="99" spans="1:39" x14ac:dyDescent="0.25">
      <c r="A99" s="23" t="s">
        <v>138</v>
      </c>
      <c r="B99" s="23" t="s">
        <v>169</v>
      </c>
      <c r="C99">
        <v>5953.3433007831181</v>
      </c>
      <c r="D99">
        <v>5953.3433007831181</v>
      </c>
      <c r="E99">
        <v>5953.3433007831181</v>
      </c>
      <c r="F99">
        <v>5953.3433007831181</v>
      </c>
      <c r="G99">
        <v>5953.3433007831181</v>
      </c>
      <c r="H99">
        <v>5953.3433007831181</v>
      </c>
      <c r="I99">
        <v>5953.3433007831181</v>
      </c>
      <c r="J99">
        <v>5953.3433007831181</v>
      </c>
      <c r="K99">
        <v>5953.3433007831181</v>
      </c>
      <c r="L99">
        <v>5953.3433007831181</v>
      </c>
      <c r="M99">
        <v>5953.3433007831181</v>
      </c>
      <c r="N99">
        <v>5953.3433007831181</v>
      </c>
      <c r="O99">
        <v>5953.3433007831181</v>
      </c>
      <c r="P99">
        <v>5953.3433007831181</v>
      </c>
      <c r="Q99">
        <v>5953.3433007831181</v>
      </c>
      <c r="R99">
        <v>5953.3433007831181</v>
      </c>
      <c r="S99">
        <v>5953.3433007831181</v>
      </c>
      <c r="T99">
        <v>5953.3433007831181</v>
      </c>
      <c r="U99">
        <v>5953.3433007831181</v>
      </c>
      <c r="V99">
        <v>5953.3433007831181</v>
      </c>
      <c r="W99">
        <v>5953.3433007831181</v>
      </c>
      <c r="X99">
        <v>5953.3433007831181</v>
      </c>
      <c r="Y99">
        <v>5953.3433007831181</v>
      </c>
      <c r="Z99">
        <v>5953.3433007831181</v>
      </c>
      <c r="AA99">
        <v>5953.3433007831181</v>
      </c>
      <c r="AB99">
        <v>5953.3433007831181</v>
      </c>
      <c r="AC99">
        <v>5953.3433007831181</v>
      </c>
      <c r="AD99">
        <v>5953.3433007831181</v>
      </c>
      <c r="AE99">
        <v>5953.3433007831181</v>
      </c>
      <c r="AF99">
        <v>5953.3433007831181</v>
      </c>
      <c r="AG99">
        <v>5953.3433007831181</v>
      </c>
      <c r="AH99">
        <v>5953.3433007831181</v>
      </c>
      <c r="AI99">
        <v>5953.3433007831181</v>
      </c>
      <c r="AJ99">
        <v>5953.3433007831181</v>
      </c>
      <c r="AK99">
        <v>5953.3433007831181</v>
      </c>
      <c r="AL99">
        <v>5953.3433007831181</v>
      </c>
      <c r="AM99">
        <v>5953.3433007831181</v>
      </c>
    </row>
    <row r="100" spans="1:39" x14ac:dyDescent="0.25">
      <c r="A100" s="23" t="s">
        <v>138</v>
      </c>
      <c r="B100" s="23" t="s">
        <v>170</v>
      </c>
      <c r="C100">
        <v>5953.3433007831181</v>
      </c>
      <c r="D100">
        <v>5602.9375563360591</v>
      </c>
      <c r="E100">
        <v>5252.2315146171977</v>
      </c>
      <c r="F100">
        <v>5091.491245496054</v>
      </c>
      <c r="G100">
        <v>4930.7509763749094</v>
      </c>
      <c r="H100">
        <v>4770.0107072537648</v>
      </c>
      <c r="I100">
        <v>4609.2704381326212</v>
      </c>
      <c r="J100">
        <v>4414.4337482888095</v>
      </c>
      <c r="K100">
        <v>4219.5970584449988</v>
      </c>
      <c r="L100">
        <v>4024.7603686011867</v>
      </c>
      <c r="M100">
        <v>3966.3093616480433</v>
      </c>
      <c r="N100">
        <v>3907.8583546949003</v>
      </c>
      <c r="O100">
        <v>3849.4073477417569</v>
      </c>
      <c r="P100">
        <v>3790.9563407886139</v>
      </c>
      <c r="Q100">
        <v>3732.5053338354705</v>
      </c>
      <c r="R100">
        <v>3674.0543268823271</v>
      </c>
      <c r="S100">
        <v>3615.6033199291828</v>
      </c>
      <c r="T100">
        <v>3586.3778164526111</v>
      </c>
      <c r="U100">
        <v>3557.1523129760399</v>
      </c>
      <c r="V100">
        <v>3527.9268094994682</v>
      </c>
      <c r="W100">
        <v>3498.7013060228965</v>
      </c>
      <c r="X100">
        <v>3469.4758025463252</v>
      </c>
      <c r="Y100">
        <v>3440.2502990697535</v>
      </c>
      <c r="Z100">
        <v>3411.0247955931814</v>
      </c>
      <c r="AA100">
        <v>3381.7992921166101</v>
      </c>
      <c r="AB100">
        <v>3352.5737886400384</v>
      </c>
      <c r="AC100">
        <v>3323.3482851634662</v>
      </c>
      <c r="AD100">
        <v>3297.0453320345518</v>
      </c>
      <c r="AE100">
        <v>3270.7423789056379</v>
      </c>
      <c r="AF100">
        <v>3244.4394257767235</v>
      </c>
      <c r="AG100">
        <v>3218.1364726478087</v>
      </c>
      <c r="AH100">
        <v>3191.8335195188943</v>
      </c>
      <c r="AI100">
        <v>3165.5305663899799</v>
      </c>
      <c r="AJ100">
        <v>3139.2276132610659</v>
      </c>
      <c r="AK100">
        <v>3112.9246601321515</v>
      </c>
      <c r="AL100">
        <v>3086.6217070032367</v>
      </c>
      <c r="AM100">
        <v>3060.3187538743205</v>
      </c>
    </row>
    <row r="101" spans="1:39" x14ac:dyDescent="0.25">
      <c r="A101" s="23" t="s">
        <v>138</v>
      </c>
      <c r="B101" s="23" t="s">
        <v>171</v>
      </c>
      <c r="C101">
        <v>5953.3433007831181</v>
      </c>
      <c r="D101">
        <v>5828.2256129827429</v>
      </c>
      <c r="E101">
        <v>5702.807627910568</v>
      </c>
      <c r="F101">
        <v>5546.3253443723688</v>
      </c>
      <c r="G101">
        <v>5389.8430608341687</v>
      </c>
      <c r="H101">
        <v>5233.3607772959695</v>
      </c>
      <c r="I101">
        <v>5076.8784937577675</v>
      </c>
      <c r="J101">
        <v>4882.0418039139568</v>
      </c>
      <c r="K101">
        <v>4687.205114070146</v>
      </c>
      <c r="L101">
        <v>4492.3684242263344</v>
      </c>
      <c r="M101">
        <v>4467.3179926749863</v>
      </c>
      <c r="N101">
        <v>4442.2675611236391</v>
      </c>
      <c r="O101">
        <v>4417.2171295722919</v>
      </c>
      <c r="P101">
        <v>4392.1666980209448</v>
      </c>
      <c r="Q101">
        <v>4367.1162664695967</v>
      </c>
      <c r="R101">
        <v>4342.0658349182495</v>
      </c>
      <c r="S101">
        <v>4317.0154033669041</v>
      </c>
      <c r="T101">
        <v>4305.3252019762749</v>
      </c>
      <c r="U101">
        <v>4293.6350005856457</v>
      </c>
      <c r="V101">
        <v>4281.9447991950174</v>
      </c>
      <c r="W101">
        <v>4270.2545978043881</v>
      </c>
      <c r="X101">
        <v>4258.5643964137589</v>
      </c>
      <c r="Y101">
        <v>4246.8741950231306</v>
      </c>
      <c r="Z101">
        <v>4235.1839936325014</v>
      </c>
      <c r="AA101">
        <v>4223.4937922418721</v>
      </c>
      <c r="AB101">
        <v>4211.8035908512438</v>
      </c>
      <c r="AC101">
        <v>4200.1133894606164</v>
      </c>
      <c r="AD101">
        <v>4186.8259250861938</v>
      </c>
      <c r="AE101">
        <v>4173.5384607117712</v>
      </c>
      <c r="AF101">
        <v>4160.2509963373486</v>
      </c>
      <c r="AG101">
        <v>4146.963531962926</v>
      </c>
      <c r="AH101">
        <v>4133.6760675885043</v>
      </c>
      <c r="AI101">
        <v>4120.3886032140817</v>
      </c>
      <c r="AJ101">
        <v>4107.1011388396591</v>
      </c>
      <c r="AK101">
        <v>4093.813674465237</v>
      </c>
      <c r="AL101">
        <v>4080.5262100908144</v>
      </c>
      <c r="AM101">
        <v>4067.2387457163932</v>
      </c>
    </row>
    <row r="102" spans="1:39" x14ac:dyDescent="0.25">
      <c r="A102" s="23" t="s">
        <v>138</v>
      </c>
      <c r="B102" s="23" t="s">
        <v>172</v>
      </c>
      <c r="C102">
        <v>5953.3433007831181</v>
      </c>
      <c r="D102">
        <v>5953.3433007831181</v>
      </c>
      <c r="E102">
        <v>5953.3433007831181</v>
      </c>
      <c r="F102">
        <v>5953.3433007831181</v>
      </c>
      <c r="G102">
        <v>5953.3433007831181</v>
      </c>
      <c r="H102">
        <v>5953.3433007831181</v>
      </c>
      <c r="I102">
        <v>5953.3433007831181</v>
      </c>
      <c r="J102">
        <v>5953.3433007831181</v>
      </c>
      <c r="K102">
        <v>5953.3433007831181</v>
      </c>
      <c r="L102">
        <v>5953.3433007831181</v>
      </c>
      <c r="M102">
        <v>5953.3433007831181</v>
      </c>
      <c r="N102">
        <v>5953.3433007831181</v>
      </c>
      <c r="O102">
        <v>5953.3433007831181</v>
      </c>
      <c r="P102">
        <v>5953.3433007831181</v>
      </c>
      <c r="Q102">
        <v>5953.3433007831181</v>
      </c>
      <c r="R102">
        <v>5953.3433007831181</v>
      </c>
      <c r="S102">
        <v>5953.3433007831181</v>
      </c>
      <c r="T102">
        <v>5953.3433007831181</v>
      </c>
      <c r="U102">
        <v>5953.3433007831181</v>
      </c>
      <c r="V102">
        <v>5953.3433007831181</v>
      </c>
      <c r="W102">
        <v>5953.3433007831181</v>
      </c>
      <c r="X102">
        <v>5953.3433007831181</v>
      </c>
      <c r="Y102">
        <v>5953.3433007831181</v>
      </c>
      <c r="Z102">
        <v>5953.3433007831181</v>
      </c>
      <c r="AA102">
        <v>5953.3433007831181</v>
      </c>
      <c r="AB102">
        <v>5953.3433007831181</v>
      </c>
      <c r="AC102">
        <v>5953.3433007831181</v>
      </c>
      <c r="AD102">
        <v>5953.3433007831181</v>
      </c>
      <c r="AE102">
        <v>5953.3433007831181</v>
      </c>
      <c r="AF102">
        <v>5953.3433007831181</v>
      </c>
      <c r="AG102">
        <v>5953.3433007831181</v>
      </c>
      <c r="AH102">
        <v>5953.3433007831181</v>
      </c>
      <c r="AI102">
        <v>5953.3433007831181</v>
      </c>
      <c r="AJ102">
        <v>5953.3433007831181</v>
      </c>
      <c r="AK102">
        <v>5953.3433007831181</v>
      </c>
      <c r="AL102">
        <v>5953.3433007831181</v>
      </c>
      <c r="AM102">
        <v>5953.3433007831181</v>
      </c>
    </row>
    <row r="103" spans="1:39" x14ac:dyDescent="0.25">
      <c r="A103" s="23" t="s">
        <v>138</v>
      </c>
      <c r="B103" s="23" t="s">
        <v>173</v>
      </c>
      <c r="C103">
        <v>5953.3433007831181</v>
      </c>
      <c r="D103">
        <v>5602.9375563360591</v>
      </c>
      <c r="E103">
        <v>5252.2315146171977</v>
      </c>
      <c r="F103">
        <v>5091.491245496054</v>
      </c>
      <c r="G103">
        <v>4930.7509763749094</v>
      </c>
      <c r="H103">
        <v>4770.0107072537648</v>
      </c>
      <c r="I103">
        <v>4609.2704381326212</v>
      </c>
      <c r="J103">
        <v>4414.4337482888095</v>
      </c>
      <c r="K103">
        <v>4219.5970584449988</v>
      </c>
      <c r="L103">
        <v>4024.7603686011867</v>
      </c>
      <c r="M103">
        <v>3966.3093616480433</v>
      </c>
      <c r="N103">
        <v>3907.8583546949003</v>
      </c>
      <c r="O103">
        <v>3849.4073477417569</v>
      </c>
      <c r="P103">
        <v>3790.9563407886139</v>
      </c>
      <c r="Q103">
        <v>3732.5053338354705</v>
      </c>
      <c r="R103">
        <v>3674.0543268823271</v>
      </c>
      <c r="S103">
        <v>3615.6033199291828</v>
      </c>
      <c r="T103">
        <v>3586.3778164526111</v>
      </c>
      <c r="U103">
        <v>3557.1523129760399</v>
      </c>
      <c r="V103">
        <v>3527.9268094994682</v>
      </c>
      <c r="W103">
        <v>3498.7013060228965</v>
      </c>
      <c r="X103">
        <v>3469.4758025463252</v>
      </c>
      <c r="Y103">
        <v>3440.2502990697535</v>
      </c>
      <c r="Z103">
        <v>3411.0247955931814</v>
      </c>
      <c r="AA103">
        <v>3381.7992921166101</v>
      </c>
      <c r="AB103">
        <v>3352.5737886400384</v>
      </c>
      <c r="AC103">
        <v>3323.3482851634662</v>
      </c>
      <c r="AD103">
        <v>3297.0453320345518</v>
      </c>
      <c r="AE103">
        <v>3270.7423789056379</v>
      </c>
      <c r="AF103">
        <v>3244.4394257767235</v>
      </c>
      <c r="AG103">
        <v>3218.1364726478087</v>
      </c>
      <c r="AH103">
        <v>3191.8335195188943</v>
      </c>
      <c r="AI103">
        <v>3165.5305663899799</v>
      </c>
      <c r="AJ103">
        <v>3139.2276132610659</v>
      </c>
      <c r="AK103">
        <v>3112.9246601321515</v>
      </c>
      <c r="AL103">
        <v>3086.6217070032367</v>
      </c>
      <c r="AM103">
        <v>3060.3187538743205</v>
      </c>
    </row>
    <row r="104" spans="1:39" x14ac:dyDescent="0.25">
      <c r="A104" s="23" t="s">
        <v>138</v>
      </c>
      <c r="B104" s="23" t="s">
        <v>174</v>
      </c>
      <c r="C104">
        <v>5953.3433007831181</v>
      </c>
      <c r="D104">
        <v>5828.2256129827429</v>
      </c>
      <c r="E104">
        <v>5702.807627910568</v>
      </c>
      <c r="F104">
        <v>5546.3253443723688</v>
      </c>
      <c r="G104">
        <v>5389.8430608341687</v>
      </c>
      <c r="H104">
        <v>5233.3607772959695</v>
      </c>
      <c r="I104">
        <v>5076.8784937577675</v>
      </c>
      <c r="J104">
        <v>4882.0418039139568</v>
      </c>
      <c r="K104">
        <v>4687.205114070146</v>
      </c>
      <c r="L104">
        <v>4492.3684242263344</v>
      </c>
      <c r="M104">
        <v>4467.3179926749863</v>
      </c>
      <c r="N104">
        <v>4442.2675611236391</v>
      </c>
      <c r="O104">
        <v>4417.2171295722919</v>
      </c>
      <c r="P104">
        <v>4392.1666980209448</v>
      </c>
      <c r="Q104">
        <v>4367.1162664695967</v>
      </c>
      <c r="R104">
        <v>4342.0658349182495</v>
      </c>
      <c r="S104">
        <v>4317.0154033669041</v>
      </c>
      <c r="T104">
        <v>4305.3252019762749</v>
      </c>
      <c r="U104">
        <v>4293.6350005856457</v>
      </c>
      <c r="V104">
        <v>4281.9447991950174</v>
      </c>
      <c r="W104">
        <v>4270.2545978043881</v>
      </c>
      <c r="X104">
        <v>4258.5643964137589</v>
      </c>
      <c r="Y104">
        <v>4246.8741950231306</v>
      </c>
      <c r="Z104">
        <v>4235.1839936325014</v>
      </c>
      <c r="AA104">
        <v>4223.4937922418721</v>
      </c>
      <c r="AB104">
        <v>4211.8035908512438</v>
      </c>
      <c r="AC104">
        <v>4200.1133894606164</v>
      </c>
      <c r="AD104">
        <v>4186.8259250861938</v>
      </c>
      <c r="AE104">
        <v>4173.5384607117712</v>
      </c>
      <c r="AF104">
        <v>4160.2509963373486</v>
      </c>
      <c r="AG104">
        <v>4146.963531962926</v>
      </c>
      <c r="AH104">
        <v>4133.6760675885043</v>
      </c>
      <c r="AI104">
        <v>4120.3886032140817</v>
      </c>
      <c r="AJ104">
        <v>4107.1011388396591</v>
      </c>
      <c r="AK104">
        <v>4093.813674465237</v>
      </c>
      <c r="AL104">
        <v>4080.5262100908144</v>
      </c>
      <c r="AM104">
        <v>4067.2387457163932</v>
      </c>
    </row>
    <row r="105" spans="1:39" x14ac:dyDescent="0.25">
      <c r="A105" s="23" t="s">
        <v>138</v>
      </c>
      <c r="B105" s="23" t="s">
        <v>175</v>
      </c>
      <c r="C105">
        <v>5953.3433007831181</v>
      </c>
      <c r="D105">
        <v>5953.3433007831181</v>
      </c>
      <c r="E105">
        <v>5953.3433007831181</v>
      </c>
      <c r="F105">
        <v>5953.3433007831181</v>
      </c>
      <c r="G105">
        <v>5953.3433007831181</v>
      </c>
      <c r="H105">
        <v>5953.3433007831181</v>
      </c>
      <c r="I105">
        <v>5953.3433007831181</v>
      </c>
      <c r="J105">
        <v>5953.3433007831181</v>
      </c>
      <c r="K105">
        <v>5953.3433007831181</v>
      </c>
      <c r="L105">
        <v>5953.3433007831181</v>
      </c>
      <c r="M105">
        <v>5953.3433007831181</v>
      </c>
      <c r="N105">
        <v>5953.3433007831181</v>
      </c>
      <c r="O105">
        <v>5953.3433007831181</v>
      </c>
      <c r="P105">
        <v>5953.3433007831181</v>
      </c>
      <c r="Q105">
        <v>5953.3433007831181</v>
      </c>
      <c r="R105">
        <v>5953.3433007831181</v>
      </c>
      <c r="S105">
        <v>5953.3433007831181</v>
      </c>
      <c r="T105">
        <v>5953.3433007831181</v>
      </c>
      <c r="U105">
        <v>5953.3433007831181</v>
      </c>
      <c r="V105">
        <v>5953.3433007831181</v>
      </c>
      <c r="W105">
        <v>5953.3433007831181</v>
      </c>
      <c r="X105">
        <v>5953.3433007831181</v>
      </c>
      <c r="Y105">
        <v>5953.3433007831181</v>
      </c>
      <c r="Z105">
        <v>5953.3433007831181</v>
      </c>
      <c r="AA105">
        <v>5953.3433007831181</v>
      </c>
      <c r="AB105">
        <v>5953.3433007831181</v>
      </c>
      <c r="AC105">
        <v>5953.3433007831181</v>
      </c>
      <c r="AD105">
        <v>5953.3433007831181</v>
      </c>
      <c r="AE105">
        <v>5953.3433007831181</v>
      </c>
      <c r="AF105">
        <v>5953.3433007831181</v>
      </c>
      <c r="AG105">
        <v>5953.3433007831181</v>
      </c>
      <c r="AH105">
        <v>5953.3433007831181</v>
      </c>
      <c r="AI105">
        <v>5953.3433007831181</v>
      </c>
      <c r="AJ105">
        <v>5953.3433007831181</v>
      </c>
      <c r="AK105">
        <v>5953.3433007831181</v>
      </c>
      <c r="AL105">
        <v>5953.3433007831181</v>
      </c>
      <c r="AM105">
        <v>5953.3433007831181</v>
      </c>
    </row>
    <row r="106" spans="1:39" x14ac:dyDescent="0.25">
      <c r="A106" s="23" t="s">
        <v>138</v>
      </c>
      <c r="B106" s="23" t="s">
        <v>176</v>
      </c>
      <c r="C106">
        <v>6968.7620282760181</v>
      </c>
      <c r="D106">
        <v>6557.4311601793643</v>
      </c>
      <c r="E106">
        <v>6145.7999948109309</v>
      </c>
      <c r="F106">
        <v>5957.1357106837331</v>
      </c>
      <c r="G106">
        <v>5768.4714265565344</v>
      </c>
      <c r="H106">
        <v>5579.8071424293366</v>
      </c>
      <c r="I106">
        <v>5391.142858302137</v>
      </c>
      <c r="J106">
        <v>5162.458877541897</v>
      </c>
      <c r="K106">
        <v>4933.7748967816578</v>
      </c>
      <c r="L106">
        <v>4705.0909160214169</v>
      </c>
      <c r="M106">
        <v>4636.4857217933441</v>
      </c>
      <c r="N106">
        <v>4567.8805275652712</v>
      </c>
      <c r="O106">
        <v>4499.2753333371993</v>
      </c>
      <c r="P106">
        <v>4430.6701391091265</v>
      </c>
      <c r="Q106">
        <v>4362.0649448810545</v>
      </c>
      <c r="R106">
        <v>4293.4597506529817</v>
      </c>
      <c r="S106">
        <v>4224.8545564249107</v>
      </c>
      <c r="T106">
        <v>4190.5519593108738</v>
      </c>
      <c r="U106">
        <v>4156.2493621968379</v>
      </c>
      <c r="V106">
        <v>4121.9467650828019</v>
      </c>
      <c r="W106">
        <v>4087.6441679687655</v>
      </c>
      <c r="X106">
        <v>4053.3415708547291</v>
      </c>
      <c r="Y106">
        <v>4019.0389737406927</v>
      </c>
      <c r="Z106">
        <v>3984.7363766266571</v>
      </c>
      <c r="AA106">
        <v>3950.4337795126207</v>
      </c>
      <c r="AB106">
        <v>3916.1311823985843</v>
      </c>
      <c r="AC106">
        <v>3881.8285852845497</v>
      </c>
      <c r="AD106">
        <v>3850.9562478819171</v>
      </c>
      <c r="AE106">
        <v>3820.0839104792844</v>
      </c>
      <c r="AF106">
        <v>3789.2115730766513</v>
      </c>
      <c r="AG106">
        <v>3758.3392356740192</v>
      </c>
      <c r="AH106">
        <v>3727.4668982713865</v>
      </c>
      <c r="AI106">
        <v>3696.5945608687534</v>
      </c>
      <c r="AJ106">
        <v>3665.7222234661208</v>
      </c>
      <c r="AK106">
        <v>3634.8498860634882</v>
      </c>
      <c r="AL106">
        <v>3603.9775486608555</v>
      </c>
      <c r="AM106">
        <v>3573.1052112582247</v>
      </c>
    </row>
    <row r="107" spans="1:39" x14ac:dyDescent="0.25">
      <c r="A107" s="23" t="s">
        <v>138</v>
      </c>
      <c r="B107" s="23" t="s">
        <v>177</v>
      </c>
      <c r="C107">
        <v>6968.7620282760181</v>
      </c>
      <c r="D107">
        <v>6822.3822247310518</v>
      </c>
      <c r="E107">
        <v>6675.702123914305</v>
      </c>
      <c r="F107">
        <v>6491.7726959674073</v>
      </c>
      <c r="G107">
        <v>6307.8432680205096</v>
      </c>
      <c r="H107">
        <v>6123.9138400736119</v>
      </c>
      <c r="I107">
        <v>5939.9844121267151</v>
      </c>
      <c r="J107">
        <v>5711.3004313664742</v>
      </c>
      <c r="K107">
        <v>5482.6164506062341</v>
      </c>
      <c r="L107">
        <v>5253.9324698459932</v>
      </c>
      <c r="M107">
        <v>5224.5302437482478</v>
      </c>
      <c r="N107">
        <v>5195.1280176505034</v>
      </c>
      <c r="O107">
        <v>5165.725791552758</v>
      </c>
      <c r="P107">
        <v>5136.3235654550135</v>
      </c>
      <c r="Q107">
        <v>5106.9213393572691</v>
      </c>
      <c r="R107">
        <v>5077.5191132595237</v>
      </c>
      <c r="S107">
        <v>5048.1168871617756</v>
      </c>
      <c r="T107">
        <v>5034.3958483161614</v>
      </c>
      <c r="U107">
        <v>5020.6748094705481</v>
      </c>
      <c r="V107">
        <v>5006.9537706249339</v>
      </c>
      <c r="W107">
        <v>4993.2327317793197</v>
      </c>
      <c r="X107">
        <v>4979.5116929337055</v>
      </c>
      <c r="Y107">
        <v>4965.7906540880922</v>
      </c>
      <c r="Z107">
        <v>4952.069615242478</v>
      </c>
      <c r="AA107">
        <v>4938.3485763968638</v>
      </c>
      <c r="AB107">
        <v>4924.6275375512496</v>
      </c>
      <c r="AC107">
        <v>4910.9064987056327</v>
      </c>
      <c r="AD107">
        <v>4895.3107182097274</v>
      </c>
      <c r="AE107">
        <v>4879.714937713823</v>
      </c>
      <c r="AF107">
        <v>4864.1191572179187</v>
      </c>
      <c r="AG107">
        <v>4848.5233767220134</v>
      </c>
      <c r="AH107">
        <v>4832.927596226109</v>
      </c>
      <c r="AI107">
        <v>4817.3318157302047</v>
      </c>
      <c r="AJ107">
        <v>4801.7360352343003</v>
      </c>
      <c r="AK107">
        <v>4786.1402547383959</v>
      </c>
      <c r="AL107">
        <v>4770.5444742424916</v>
      </c>
      <c r="AM107">
        <v>4754.9486937465826</v>
      </c>
    </row>
    <row r="108" spans="1:39" x14ac:dyDescent="0.25">
      <c r="A108" s="23" t="s">
        <v>138</v>
      </c>
      <c r="B108" s="23" t="s">
        <v>178</v>
      </c>
      <c r="C108">
        <v>6968.7620282760181</v>
      </c>
      <c r="D108">
        <v>6968.7620282760181</v>
      </c>
      <c r="E108">
        <v>6968.7620282760181</v>
      </c>
      <c r="F108">
        <v>6968.7620282760181</v>
      </c>
      <c r="G108">
        <v>6968.7620282760181</v>
      </c>
      <c r="H108">
        <v>6968.7620282760181</v>
      </c>
      <c r="I108">
        <v>6968.7620282760181</v>
      </c>
      <c r="J108">
        <v>6968.7620282760181</v>
      </c>
      <c r="K108">
        <v>6968.7620282760181</v>
      </c>
      <c r="L108">
        <v>6968.7620282760181</v>
      </c>
      <c r="M108">
        <v>6968.7620282760181</v>
      </c>
      <c r="N108">
        <v>6968.7620282760181</v>
      </c>
      <c r="O108">
        <v>6968.7620282760181</v>
      </c>
      <c r="P108">
        <v>6968.7620282760181</v>
      </c>
      <c r="Q108">
        <v>6968.7620282760181</v>
      </c>
      <c r="R108">
        <v>6968.7620282760181</v>
      </c>
      <c r="S108">
        <v>6968.7620282760181</v>
      </c>
      <c r="T108">
        <v>6968.7620282760181</v>
      </c>
      <c r="U108">
        <v>6968.7620282760181</v>
      </c>
      <c r="V108">
        <v>6968.7620282760181</v>
      </c>
      <c r="W108">
        <v>6968.7620282760181</v>
      </c>
      <c r="X108">
        <v>6968.7620282760181</v>
      </c>
      <c r="Y108">
        <v>6968.7620282760181</v>
      </c>
      <c r="Z108">
        <v>6968.7620282760181</v>
      </c>
      <c r="AA108">
        <v>6968.7620282760181</v>
      </c>
      <c r="AB108">
        <v>6968.7620282760181</v>
      </c>
      <c r="AC108">
        <v>6968.7620282760181</v>
      </c>
      <c r="AD108">
        <v>6968.7620282760181</v>
      </c>
      <c r="AE108">
        <v>6968.7620282760181</v>
      </c>
      <c r="AF108">
        <v>6968.7620282760181</v>
      </c>
      <c r="AG108">
        <v>6968.7620282760181</v>
      </c>
      <c r="AH108">
        <v>6968.7620282760181</v>
      </c>
      <c r="AI108">
        <v>6968.7620282760181</v>
      </c>
      <c r="AJ108">
        <v>6968.7620282760181</v>
      </c>
      <c r="AK108">
        <v>6968.7620282760181</v>
      </c>
      <c r="AL108">
        <v>6968.7620282760181</v>
      </c>
      <c r="AM108">
        <v>6968.7620282760181</v>
      </c>
    </row>
    <row r="109" spans="1:39" x14ac:dyDescent="0.25">
      <c r="A109" s="23" t="s">
        <v>138</v>
      </c>
      <c r="B109" s="23" t="s">
        <v>179</v>
      </c>
      <c r="C109">
        <v>6968.762028276089</v>
      </c>
      <c r="D109">
        <v>6557.4311601793643</v>
      </c>
      <c r="E109">
        <v>6145.7999948109309</v>
      </c>
      <c r="F109">
        <v>5957.1357106837331</v>
      </c>
      <c r="G109">
        <v>5768.4714265565344</v>
      </c>
      <c r="H109">
        <v>5579.8071424293366</v>
      </c>
      <c r="I109">
        <v>5391.142858302137</v>
      </c>
      <c r="J109">
        <v>5162.458877541897</v>
      </c>
      <c r="K109">
        <v>4933.7748967816578</v>
      </c>
      <c r="L109">
        <v>4705.0909160214169</v>
      </c>
      <c r="M109">
        <v>4636.4857217933441</v>
      </c>
      <c r="N109">
        <v>4567.8805275652712</v>
      </c>
      <c r="O109">
        <v>4499.2753333371993</v>
      </c>
      <c r="P109">
        <v>4430.6701391091265</v>
      </c>
      <c r="Q109">
        <v>4362.0649448810545</v>
      </c>
      <c r="R109">
        <v>4293.4597506529817</v>
      </c>
      <c r="S109">
        <v>4224.8545564249107</v>
      </c>
      <c r="T109">
        <v>4190.5519593108738</v>
      </c>
      <c r="U109">
        <v>4156.2493621968379</v>
      </c>
      <c r="V109">
        <v>4121.9467650828019</v>
      </c>
      <c r="W109">
        <v>4087.6441679687655</v>
      </c>
      <c r="X109">
        <v>4053.3415708547291</v>
      </c>
      <c r="Y109">
        <v>4019.0389737406927</v>
      </c>
      <c r="Z109">
        <v>3984.7363766266571</v>
      </c>
      <c r="AA109">
        <v>3950.4337795126207</v>
      </c>
      <c r="AB109">
        <v>3916.1311823985843</v>
      </c>
      <c r="AC109">
        <v>3881.8285852845497</v>
      </c>
      <c r="AD109">
        <v>3850.9562478819171</v>
      </c>
      <c r="AE109">
        <v>3820.0839104792844</v>
      </c>
      <c r="AF109">
        <v>3789.2115730766513</v>
      </c>
      <c r="AG109">
        <v>3758.3392356740192</v>
      </c>
      <c r="AH109">
        <v>3727.4668982713865</v>
      </c>
      <c r="AI109">
        <v>3696.5945608687534</v>
      </c>
      <c r="AJ109">
        <v>3665.7222234661208</v>
      </c>
      <c r="AK109">
        <v>3634.8498860634882</v>
      </c>
      <c r="AL109">
        <v>3603.9775486608555</v>
      </c>
      <c r="AM109">
        <v>3573.1052112582247</v>
      </c>
    </row>
    <row r="110" spans="1:39" x14ac:dyDescent="0.25">
      <c r="A110" s="23" t="s">
        <v>138</v>
      </c>
      <c r="B110" s="23" t="s">
        <v>180</v>
      </c>
      <c r="C110">
        <v>6968.762028276089</v>
      </c>
      <c r="D110">
        <v>6822.3822247310518</v>
      </c>
      <c r="E110">
        <v>6675.702123914305</v>
      </c>
      <c r="F110">
        <v>6491.7726959674073</v>
      </c>
      <c r="G110">
        <v>6307.8432680205096</v>
      </c>
      <c r="H110">
        <v>6123.9138400736119</v>
      </c>
      <c r="I110">
        <v>5939.9844121267151</v>
      </c>
      <c r="J110">
        <v>5711.3004313664742</v>
      </c>
      <c r="K110">
        <v>5482.6164506062341</v>
      </c>
      <c r="L110">
        <v>5253.9324698459932</v>
      </c>
      <c r="M110">
        <v>5224.5302437482478</v>
      </c>
      <c r="N110">
        <v>5195.1280176505034</v>
      </c>
      <c r="O110">
        <v>5165.725791552758</v>
      </c>
      <c r="P110">
        <v>5136.3235654550135</v>
      </c>
      <c r="Q110">
        <v>5106.9213393572691</v>
      </c>
      <c r="R110">
        <v>5077.5191132595237</v>
      </c>
      <c r="S110">
        <v>5048.1168871617756</v>
      </c>
      <c r="T110">
        <v>5034.3958483161614</v>
      </c>
      <c r="U110">
        <v>5020.6748094705481</v>
      </c>
      <c r="V110">
        <v>5006.9537706249339</v>
      </c>
      <c r="W110">
        <v>4993.2327317793197</v>
      </c>
      <c r="X110">
        <v>4979.5116929337055</v>
      </c>
      <c r="Y110">
        <v>4965.7906540880922</v>
      </c>
      <c r="Z110">
        <v>4952.069615242478</v>
      </c>
      <c r="AA110">
        <v>4938.3485763968638</v>
      </c>
      <c r="AB110">
        <v>4924.6275375512496</v>
      </c>
      <c r="AC110">
        <v>4910.9064987056327</v>
      </c>
      <c r="AD110">
        <v>4895.3107182097274</v>
      </c>
      <c r="AE110">
        <v>4879.714937713823</v>
      </c>
      <c r="AF110">
        <v>4864.1191572179187</v>
      </c>
      <c r="AG110">
        <v>4848.5233767220134</v>
      </c>
      <c r="AH110">
        <v>4832.927596226109</v>
      </c>
      <c r="AI110">
        <v>4817.3318157302047</v>
      </c>
      <c r="AJ110">
        <v>4801.7360352343003</v>
      </c>
      <c r="AK110">
        <v>4786.1402547383959</v>
      </c>
      <c r="AL110">
        <v>4770.5444742424916</v>
      </c>
      <c r="AM110">
        <v>4754.9486937465826</v>
      </c>
    </row>
    <row r="111" spans="1:39" x14ac:dyDescent="0.25">
      <c r="A111" s="23" t="s">
        <v>138</v>
      </c>
      <c r="B111" s="23" t="s">
        <v>181</v>
      </c>
      <c r="C111">
        <v>6968.762028276089</v>
      </c>
      <c r="D111">
        <v>6968.762028276089</v>
      </c>
      <c r="E111">
        <v>6968.762028276089</v>
      </c>
      <c r="F111">
        <v>6968.762028276089</v>
      </c>
      <c r="G111">
        <v>6968.762028276089</v>
      </c>
      <c r="H111">
        <v>6968.762028276089</v>
      </c>
      <c r="I111">
        <v>6968.762028276089</v>
      </c>
      <c r="J111">
        <v>6968.762028276089</v>
      </c>
      <c r="K111">
        <v>6968.762028276089</v>
      </c>
      <c r="L111">
        <v>6968.762028276089</v>
      </c>
      <c r="M111">
        <v>6968.762028276089</v>
      </c>
      <c r="N111">
        <v>6968.762028276089</v>
      </c>
      <c r="O111">
        <v>6968.762028276089</v>
      </c>
      <c r="P111">
        <v>6968.762028276089</v>
      </c>
      <c r="Q111">
        <v>6968.762028276089</v>
      </c>
      <c r="R111">
        <v>6968.762028276089</v>
      </c>
      <c r="S111">
        <v>6968.762028276089</v>
      </c>
      <c r="T111">
        <v>6968.762028276089</v>
      </c>
      <c r="U111">
        <v>6968.762028276089</v>
      </c>
      <c r="V111">
        <v>6968.762028276089</v>
      </c>
      <c r="W111">
        <v>6968.762028276089</v>
      </c>
      <c r="X111">
        <v>6968.762028276089</v>
      </c>
      <c r="Y111">
        <v>6968.762028276089</v>
      </c>
      <c r="Z111">
        <v>6968.762028276089</v>
      </c>
      <c r="AA111">
        <v>6968.762028276089</v>
      </c>
      <c r="AB111">
        <v>6968.762028276089</v>
      </c>
      <c r="AC111">
        <v>6968.762028276089</v>
      </c>
      <c r="AD111">
        <v>6968.762028276089</v>
      </c>
      <c r="AE111">
        <v>6968.762028276089</v>
      </c>
      <c r="AF111">
        <v>6968.762028276089</v>
      </c>
      <c r="AG111">
        <v>6968.762028276089</v>
      </c>
      <c r="AH111">
        <v>6968.762028276089</v>
      </c>
      <c r="AI111">
        <v>6968.762028276089</v>
      </c>
      <c r="AJ111">
        <v>6968.762028276089</v>
      </c>
      <c r="AK111">
        <v>6968.762028276089</v>
      </c>
      <c r="AL111">
        <v>6968.762028276089</v>
      </c>
      <c r="AM111">
        <v>6968.762028276089</v>
      </c>
    </row>
    <row r="112" spans="1:39" x14ac:dyDescent="0.25">
      <c r="A112" s="23" t="s">
        <v>138</v>
      </c>
      <c r="B112" s="23" t="s">
        <v>182</v>
      </c>
      <c r="C112">
        <v>6968.762028276079</v>
      </c>
      <c r="D112">
        <v>6557.4311601793643</v>
      </c>
      <c r="E112">
        <v>6145.7999948109309</v>
      </c>
      <c r="F112">
        <v>5957.1357106837331</v>
      </c>
      <c r="G112">
        <v>5768.4714265565344</v>
      </c>
      <c r="H112">
        <v>5579.8071424293366</v>
      </c>
      <c r="I112">
        <v>5391.142858302137</v>
      </c>
      <c r="J112">
        <v>5162.458877541897</v>
      </c>
      <c r="K112">
        <v>4933.7748967816578</v>
      </c>
      <c r="L112">
        <v>4705.0909160214169</v>
      </c>
      <c r="M112">
        <v>4636.4857217933441</v>
      </c>
      <c r="N112">
        <v>4567.8805275652712</v>
      </c>
      <c r="O112">
        <v>4499.2753333371993</v>
      </c>
      <c r="P112">
        <v>4430.6701391091265</v>
      </c>
      <c r="Q112">
        <v>4362.0649448810545</v>
      </c>
      <c r="R112">
        <v>4293.4597506529817</v>
      </c>
      <c r="S112">
        <v>4224.8545564249107</v>
      </c>
      <c r="T112">
        <v>4190.5519593108738</v>
      </c>
      <c r="U112">
        <v>4156.2493621968379</v>
      </c>
      <c r="V112">
        <v>4121.9467650828019</v>
      </c>
      <c r="W112">
        <v>4087.6441679687655</v>
      </c>
      <c r="X112">
        <v>4053.3415708547291</v>
      </c>
      <c r="Y112">
        <v>4019.0389737406927</v>
      </c>
      <c r="Z112">
        <v>3984.7363766266571</v>
      </c>
      <c r="AA112">
        <v>3950.4337795126207</v>
      </c>
      <c r="AB112">
        <v>3916.1311823985843</v>
      </c>
      <c r="AC112">
        <v>3881.8285852845497</v>
      </c>
      <c r="AD112">
        <v>3850.9562478819171</v>
      </c>
      <c r="AE112">
        <v>3820.0839104792844</v>
      </c>
      <c r="AF112">
        <v>3789.2115730766513</v>
      </c>
      <c r="AG112">
        <v>3758.3392356740192</v>
      </c>
      <c r="AH112">
        <v>3727.4668982713865</v>
      </c>
      <c r="AI112">
        <v>3696.5945608687534</v>
      </c>
      <c r="AJ112">
        <v>3665.7222234661208</v>
      </c>
      <c r="AK112">
        <v>3634.8498860634882</v>
      </c>
      <c r="AL112">
        <v>3603.9775486608555</v>
      </c>
      <c r="AM112">
        <v>3573.1052112582247</v>
      </c>
    </row>
    <row r="113" spans="1:39" x14ac:dyDescent="0.25">
      <c r="A113" s="23" t="s">
        <v>138</v>
      </c>
      <c r="B113" s="23" t="s">
        <v>183</v>
      </c>
      <c r="C113">
        <v>6968.762028276079</v>
      </c>
      <c r="D113">
        <v>6822.3822247310518</v>
      </c>
      <c r="E113">
        <v>6675.702123914305</v>
      </c>
      <c r="F113">
        <v>6491.7726959674073</v>
      </c>
      <c r="G113">
        <v>6307.8432680205096</v>
      </c>
      <c r="H113">
        <v>6123.9138400736119</v>
      </c>
      <c r="I113">
        <v>5939.9844121267151</v>
      </c>
      <c r="J113">
        <v>5711.3004313664742</v>
      </c>
      <c r="K113">
        <v>5482.6164506062341</v>
      </c>
      <c r="L113">
        <v>5253.9324698459932</v>
      </c>
      <c r="M113">
        <v>5224.5302437482478</v>
      </c>
      <c r="N113">
        <v>5195.1280176505034</v>
      </c>
      <c r="O113">
        <v>5165.725791552758</v>
      </c>
      <c r="P113">
        <v>5136.3235654550135</v>
      </c>
      <c r="Q113">
        <v>5106.9213393572691</v>
      </c>
      <c r="R113">
        <v>5077.5191132595237</v>
      </c>
      <c r="S113">
        <v>5048.1168871617756</v>
      </c>
      <c r="T113">
        <v>5034.3958483161614</v>
      </c>
      <c r="U113">
        <v>5020.6748094705481</v>
      </c>
      <c r="V113">
        <v>5006.9537706249339</v>
      </c>
      <c r="W113">
        <v>4993.2327317793197</v>
      </c>
      <c r="X113">
        <v>4979.5116929337055</v>
      </c>
      <c r="Y113">
        <v>4965.7906540880922</v>
      </c>
      <c r="Z113">
        <v>4952.069615242478</v>
      </c>
      <c r="AA113">
        <v>4938.3485763968638</v>
      </c>
      <c r="AB113">
        <v>4924.6275375512496</v>
      </c>
      <c r="AC113">
        <v>4910.9064987056327</v>
      </c>
      <c r="AD113">
        <v>4895.3107182097274</v>
      </c>
      <c r="AE113">
        <v>4879.714937713823</v>
      </c>
      <c r="AF113">
        <v>4864.1191572179187</v>
      </c>
      <c r="AG113">
        <v>4848.5233767220134</v>
      </c>
      <c r="AH113">
        <v>4832.927596226109</v>
      </c>
      <c r="AI113">
        <v>4817.3318157302047</v>
      </c>
      <c r="AJ113">
        <v>4801.7360352343003</v>
      </c>
      <c r="AK113">
        <v>4786.1402547383959</v>
      </c>
      <c r="AL113">
        <v>4770.5444742424916</v>
      </c>
      <c r="AM113">
        <v>4754.9486937465826</v>
      </c>
    </row>
    <row r="114" spans="1:39" x14ac:dyDescent="0.25">
      <c r="A114" s="23" t="s">
        <v>138</v>
      </c>
      <c r="B114" s="23" t="s">
        <v>184</v>
      </c>
      <c r="C114">
        <v>6968.762028276079</v>
      </c>
      <c r="D114">
        <v>6968.762028276079</v>
      </c>
      <c r="E114">
        <v>6968.762028276079</v>
      </c>
      <c r="F114">
        <v>6968.762028276079</v>
      </c>
      <c r="G114">
        <v>6968.762028276079</v>
      </c>
      <c r="H114">
        <v>6968.762028276079</v>
      </c>
      <c r="I114">
        <v>6968.762028276079</v>
      </c>
      <c r="J114">
        <v>6968.762028276079</v>
      </c>
      <c r="K114">
        <v>6968.762028276079</v>
      </c>
      <c r="L114">
        <v>6968.762028276079</v>
      </c>
      <c r="M114">
        <v>6968.762028276079</v>
      </c>
      <c r="N114">
        <v>6968.762028276079</v>
      </c>
      <c r="O114">
        <v>6968.762028276079</v>
      </c>
      <c r="P114">
        <v>6968.762028276079</v>
      </c>
      <c r="Q114">
        <v>6968.762028276079</v>
      </c>
      <c r="R114">
        <v>6968.762028276079</v>
      </c>
      <c r="S114">
        <v>6968.762028276079</v>
      </c>
      <c r="T114">
        <v>6968.762028276079</v>
      </c>
      <c r="U114">
        <v>6968.762028276079</v>
      </c>
      <c r="V114">
        <v>6968.762028276079</v>
      </c>
      <c r="W114">
        <v>6968.762028276079</v>
      </c>
      <c r="X114">
        <v>6968.762028276079</v>
      </c>
      <c r="Y114">
        <v>6968.762028276079</v>
      </c>
      <c r="Z114">
        <v>6968.762028276079</v>
      </c>
      <c r="AA114">
        <v>6968.762028276079</v>
      </c>
      <c r="AB114">
        <v>6968.762028276079</v>
      </c>
      <c r="AC114">
        <v>6968.762028276079</v>
      </c>
      <c r="AD114">
        <v>6968.762028276079</v>
      </c>
      <c r="AE114">
        <v>6968.762028276079</v>
      </c>
      <c r="AF114">
        <v>6968.762028276079</v>
      </c>
      <c r="AG114">
        <v>6968.762028276079</v>
      </c>
      <c r="AH114">
        <v>6968.762028276079</v>
      </c>
      <c r="AI114">
        <v>6968.762028276079</v>
      </c>
      <c r="AJ114">
        <v>6968.762028276079</v>
      </c>
      <c r="AK114">
        <v>6968.762028276079</v>
      </c>
      <c r="AL114">
        <v>6968.762028276079</v>
      </c>
      <c r="AM114">
        <v>6968.762028276079</v>
      </c>
    </row>
    <row r="117" spans="1:39" x14ac:dyDescent="0.25">
      <c r="A117" s="23"/>
      <c r="B117" s="23">
        <v>2014</v>
      </c>
      <c r="C117" s="47">
        <v>2015</v>
      </c>
      <c r="D117" s="47">
        <v>2016</v>
      </c>
      <c r="E117" s="47">
        <v>2017</v>
      </c>
      <c r="F117" s="47">
        <v>2018</v>
      </c>
      <c r="G117" s="47">
        <v>2019</v>
      </c>
      <c r="H117" s="47">
        <v>2020</v>
      </c>
      <c r="I117" s="47">
        <v>2021</v>
      </c>
      <c r="J117" s="47">
        <v>2022</v>
      </c>
      <c r="K117" s="47">
        <v>2023</v>
      </c>
      <c r="L117" s="47">
        <v>2024</v>
      </c>
      <c r="M117" s="47">
        <v>2025</v>
      </c>
      <c r="N117" s="47">
        <v>2026</v>
      </c>
      <c r="O117" s="47">
        <v>2027</v>
      </c>
      <c r="P117" s="47">
        <v>2028</v>
      </c>
      <c r="Q117" s="47">
        <v>2029</v>
      </c>
      <c r="R117" s="47">
        <v>2030</v>
      </c>
      <c r="S117" s="47">
        <v>2031</v>
      </c>
      <c r="T117" s="47">
        <v>2032</v>
      </c>
      <c r="U117" s="47">
        <v>2033</v>
      </c>
      <c r="V117" s="47">
        <v>2034</v>
      </c>
      <c r="W117" s="47">
        <v>2035</v>
      </c>
      <c r="X117" s="47">
        <v>2036</v>
      </c>
      <c r="Y117" s="47">
        <v>2037</v>
      </c>
      <c r="Z117" s="47">
        <v>2038</v>
      </c>
      <c r="AA117" s="47">
        <v>2039</v>
      </c>
      <c r="AB117" s="47">
        <v>2040</v>
      </c>
      <c r="AC117" s="47">
        <v>2041</v>
      </c>
      <c r="AD117" s="47">
        <v>2042</v>
      </c>
      <c r="AE117" s="47">
        <v>2043</v>
      </c>
      <c r="AF117" s="47">
        <v>2044</v>
      </c>
      <c r="AG117" s="47">
        <v>2045</v>
      </c>
      <c r="AH117" s="47">
        <v>2046</v>
      </c>
      <c r="AI117" s="47">
        <v>2047</v>
      </c>
      <c r="AJ117" s="47">
        <v>2048</v>
      </c>
      <c r="AK117" s="47">
        <v>2049</v>
      </c>
      <c r="AL117" s="47">
        <v>2050</v>
      </c>
    </row>
    <row r="118" spans="1:39" x14ac:dyDescent="0.25">
      <c r="A118" s="23" t="s">
        <v>15</v>
      </c>
      <c r="B118" s="23">
        <f>AVERAGEIF($A$3:$A$114,$A118,C$3:C$114)/AVERAGEIF($A$3:$A$114,$A118,$C$3:$C$114)</f>
        <v>1</v>
      </c>
      <c r="C118" s="23">
        <f t="shared" ref="C118:AL126" si="0">AVERAGEIF($A$3:$A$114,$A118,D$3:D$114)/AVERAGEIF($A$3:$A$114,$A118,$C$3:$C$114)</f>
        <v>1</v>
      </c>
      <c r="D118" s="23">
        <f t="shared" si="0"/>
        <v>1</v>
      </c>
      <c r="E118" s="23">
        <f t="shared" si="0"/>
        <v>1</v>
      </c>
      <c r="F118" s="23">
        <f t="shared" si="0"/>
        <v>0.9870305754846449</v>
      </c>
      <c r="G118" s="23">
        <f t="shared" si="0"/>
        <v>0.97196315993757809</v>
      </c>
      <c r="H118" s="23">
        <f t="shared" si="0"/>
        <v>0.95577440260610869</v>
      </c>
      <c r="I118" s="23">
        <f t="shared" si="0"/>
        <v>0.95013074428804678</v>
      </c>
      <c r="J118" s="23">
        <f t="shared" si="0"/>
        <v>0.94528925277479114</v>
      </c>
      <c r="K118" s="23">
        <f t="shared" si="0"/>
        <v>0.94044793236853008</v>
      </c>
      <c r="L118" s="23">
        <f t="shared" si="0"/>
        <v>0.93455441989281318</v>
      </c>
      <c r="M118" s="23">
        <f t="shared" si="0"/>
        <v>0.9294748344424093</v>
      </c>
      <c r="N118" s="23">
        <f t="shared" si="0"/>
        <v>0.92339530735159259</v>
      </c>
      <c r="O118" s="23">
        <f t="shared" si="0"/>
        <v>0.91593586191427245</v>
      </c>
      <c r="P118" s="23">
        <f t="shared" si="0"/>
        <v>0.91088677206295787</v>
      </c>
      <c r="Q118" s="23">
        <f t="shared" si="0"/>
        <v>0.90479828005217688</v>
      </c>
      <c r="R118" s="23">
        <f t="shared" si="0"/>
        <v>0.89806074103044686</v>
      </c>
      <c r="S118" s="23">
        <f t="shared" si="0"/>
        <v>0.89201998891483936</v>
      </c>
      <c r="T118" s="23">
        <f t="shared" si="0"/>
        <v>0.88688039767587123</v>
      </c>
      <c r="U118" s="23">
        <f t="shared" si="0"/>
        <v>0.8805465787765393</v>
      </c>
      <c r="V118" s="23">
        <f t="shared" si="0"/>
        <v>0.87495527890286851</v>
      </c>
      <c r="W118" s="23">
        <f t="shared" si="0"/>
        <v>0.86961524026459214</v>
      </c>
      <c r="X118" s="23">
        <f t="shared" si="0"/>
        <v>0.86446017629301963</v>
      </c>
      <c r="Y118" s="23">
        <f t="shared" si="0"/>
        <v>0.85841879945254185</v>
      </c>
      <c r="Z118" s="23">
        <f t="shared" si="0"/>
        <v>0.85340016353923465</v>
      </c>
      <c r="AA118" s="23">
        <f t="shared" si="0"/>
        <v>0.84780005393533642</v>
      </c>
      <c r="AB118" s="23">
        <f t="shared" si="0"/>
        <v>0.84251217953750401</v>
      </c>
      <c r="AC118" s="23">
        <f t="shared" si="0"/>
        <v>0.83695732338820972</v>
      </c>
      <c r="AD118" s="23">
        <f t="shared" si="0"/>
        <v>0.83140246723891542</v>
      </c>
      <c r="AE118" s="23">
        <f t="shared" si="0"/>
        <v>0.82584761108962101</v>
      </c>
      <c r="AF118" s="23">
        <f t="shared" si="0"/>
        <v>0.82029275494032672</v>
      </c>
      <c r="AG118" s="23">
        <f t="shared" si="0"/>
        <v>0.81473789879103242</v>
      </c>
      <c r="AH118" s="23">
        <f t="shared" si="0"/>
        <v>0.80918304264173802</v>
      </c>
      <c r="AI118" s="23">
        <f t="shared" si="0"/>
        <v>0.80362818649244372</v>
      </c>
      <c r="AJ118" s="23">
        <f t="shared" si="0"/>
        <v>0.79807333034314942</v>
      </c>
      <c r="AK118" s="23">
        <f t="shared" si="0"/>
        <v>0.79251847419385513</v>
      </c>
      <c r="AL118" s="23">
        <f t="shared" si="0"/>
        <v>0.78696361804456072</v>
      </c>
    </row>
    <row r="119" spans="1:39" x14ac:dyDescent="0.25">
      <c r="A119" s="23" t="s">
        <v>33</v>
      </c>
      <c r="B119" s="23">
        <f t="shared" ref="B119:Q126" si="1">AVERAGEIF($A$3:$A$114,$A119,C$3:C$114)/AVERAGEIF($A$3:$A$114,$A119,$C$3:$C$114)</f>
        <v>1</v>
      </c>
      <c r="C119" s="23">
        <f t="shared" si="1"/>
        <v>1</v>
      </c>
      <c r="D119" s="23">
        <f t="shared" si="1"/>
        <v>1</v>
      </c>
      <c r="E119" s="23">
        <f t="shared" si="1"/>
        <v>0.98784262086501395</v>
      </c>
      <c r="F119" s="23">
        <f t="shared" si="1"/>
        <v>0.98509647542332057</v>
      </c>
      <c r="G119" s="23">
        <f t="shared" si="1"/>
        <v>0.98158537067433405</v>
      </c>
      <c r="H119" s="23">
        <f t="shared" si="1"/>
        <v>0.9756026996855014</v>
      </c>
      <c r="I119" s="23">
        <f t="shared" si="1"/>
        <v>0.97273118486900834</v>
      </c>
      <c r="J119" s="23">
        <f t="shared" si="1"/>
        <v>0.96980698077283733</v>
      </c>
      <c r="K119" s="23">
        <f t="shared" si="1"/>
        <v>0.96693506213768765</v>
      </c>
      <c r="L119" s="23">
        <f t="shared" si="1"/>
        <v>0.96406446214731112</v>
      </c>
      <c r="M119" s="23">
        <f t="shared" si="1"/>
        <v>0.96106629083872919</v>
      </c>
      <c r="N119" s="23">
        <f t="shared" si="1"/>
        <v>0.95250222520282879</v>
      </c>
      <c r="O119" s="23">
        <f t="shared" si="1"/>
        <v>0.94590281955516775</v>
      </c>
      <c r="P119" s="23">
        <f t="shared" si="1"/>
        <v>0.93978388296870563</v>
      </c>
      <c r="Q119" s="23">
        <f t="shared" si="1"/>
        <v>0.93543208992746663</v>
      </c>
      <c r="R119" s="23">
        <f t="shared" si="0"/>
        <v>0.93080651479316845</v>
      </c>
      <c r="S119" s="23">
        <f t="shared" si="0"/>
        <v>0.92661106847301333</v>
      </c>
      <c r="T119" s="23">
        <f t="shared" si="0"/>
        <v>0.92327284240655727</v>
      </c>
      <c r="U119" s="23">
        <f t="shared" si="0"/>
        <v>0.92030570427829594</v>
      </c>
      <c r="V119" s="23">
        <f t="shared" si="0"/>
        <v>0.91729548130556826</v>
      </c>
      <c r="W119" s="23">
        <f t="shared" si="0"/>
        <v>0.91391816900549139</v>
      </c>
      <c r="X119" s="23">
        <f t="shared" si="0"/>
        <v>0.91051797707149129</v>
      </c>
      <c r="Y119" s="23">
        <f t="shared" si="0"/>
        <v>0.90758459492519605</v>
      </c>
      <c r="Z119" s="23">
        <f t="shared" si="0"/>
        <v>0.90400428867410954</v>
      </c>
      <c r="AA119" s="23">
        <f t="shared" si="0"/>
        <v>0.90106655472843411</v>
      </c>
      <c r="AB119" s="23">
        <f t="shared" si="0"/>
        <v>0.89770138280555922</v>
      </c>
      <c r="AC119" s="23">
        <f t="shared" si="0"/>
        <v>0.89439086960679826</v>
      </c>
      <c r="AD119" s="23">
        <f t="shared" si="0"/>
        <v>0.8910803564080374</v>
      </c>
      <c r="AE119" s="23">
        <f t="shared" si="0"/>
        <v>0.88776984320927643</v>
      </c>
      <c r="AF119" s="23">
        <f t="shared" si="0"/>
        <v>0.88445933001051547</v>
      </c>
      <c r="AG119" s="23">
        <f t="shared" si="0"/>
        <v>0.88114881681175461</v>
      </c>
      <c r="AH119" s="23">
        <f t="shared" si="0"/>
        <v>0.87783830361299364</v>
      </c>
      <c r="AI119" s="23">
        <f t="shared" si="0"/>
        <v>0.87452779041423268</v>
      </c>
      <c r="AJ119" s="23">
        <f t="shared" si="0"/>
        <v>0.87121727721547182</v>
      </c>
      <c r="AK119" s="23">
        <f t="shared" si="0"/>
        <v>0.86790676401671085</v>
      </c>
      <c r="AL119" s="23">
        <f t="shared" si="0"/>
        <v>0.86459625081794989</v>
      </c>
    </row>
    <row r="120" spans="1:39" x14ac:dyDescent="0.25">
      <c r="A120" s="23" t="s">
        <v>16</v>
      </c>
      <c r="B120" s="23">
        <f t="shared" si="1"/>
        <v>1</v>
      </c>
      <c r="C120" s="23">
        <f t="shared" si="0"/>
        <v>1</v>
      </c>
      <c r="D120" s="23">
        <f t="shared" si="0"/>
        <v>1</v>
      </c>
      <c r="E120" s="23">
        <f t="shared" si="0"/>
        <v>1</v>
      </c>
      <c r="F120" s="23">
        <f t="shared" si="0"/>
        <v>1</v>
      </c>
      <c r="G120" s="23">
        <f t="shared" si="0"/>
        <v>1</v>
      </c>
      <c r="H120" s="23">
        <f t="shared" si="0"/>
        <v>1</v>
      </c>
      <c r="I120" s="23">
        <f t="shared" si="0"/>
        <v>1</v>
      </c>
      <c r="J120" s="23">
        <f t="shared" si="0"/>
        <v>1</v>
      </c>
      <c r="K120" s="23">
        <f t="shared" si="0"/>
        <v>0.99468957755048804</v>
      </c>
      <c r="L120" s="23">
        <f t="shared" si="0"/>
        <v>0.98938026147577518</v>
      </c>
      <c r="M120" s="23">
        <f t="shared" si="0"/>
        <v>0.98406997949123287</v>
      </c>
      <c r="N120" s="23">
        <f t="shared" si="0"/>
        <v>0.97876056065897477</v>
      </c>
      <c r="O120" s="23">
        <f t="shared" si="0"/>
        <v>0.97345066248454493</v>
      </c>
      <c r="P120" s="23">
        <f t="shared" si="0"/>
        <v>0.96814055406945143</v>
      </c>
      <c r="Q120" s="23">
        <f t="shared" si="0"/>
        <v>0.96283129166465842</v>
      </c>
      <c r="R120" s="23">
        <f t="shared" si="0"/>
        <v>0.95752119430784588</v>
      </c>
      <c r="S120" s="23">
        <f t="shared" si="0"/>
        <v>0.9522106592699473</v>
      </c>
      <c r="T120" s="23">
        <f t="shared" si="0"/>
        <v>0.94690124947091114</v>
      </c>
      <c r="U120" s="23">
        <f t="shared" si="0"/>
        <v>0.94159159523473146</v>
      </c>
      <c r="V120" s="23">
        <f t="shared" si="0"/>
        <v>0.93628173696857431</v>
      </c>
      <c r="W120" s="23">
        <f t="shared" si="0"/>
        <v>0.93097175709477531</v>
      </c>
      <c r="X120" s="23">
        <f t="shared" si="0"/>
        <v>0.92566160859743896</v>
      </c>
      <c r="Y120" s="23">
        <f t="shared" si="0"/>
        <v>0.92035197045804973</v>
      </c>
      <c r="Z120" s="23">
        <f t="shared" si="0"/>
        <v>0.91504195073922256</v>
      </c>
      <c r="AA120" s="23">
        <f t="shared" si="0"/>
        <v>0.90973250713935505</v>
      </c>
      <c r="AB120" s="23">
        <f t="shared" si="0"/>
        <v>0.9044219508282807</v>
      </c>
      <c r="AC120" s="23">
        <f t="shared" si="0"/>
        <v>0.89911202648032418</v>
      </c>
      <c r="AD120" s="23">
        <f t="shared" si="0"/>
        <v>0.89380210213236755</v>
      </c>
      <c r="AE120" s="23">
        <f t="shared" si="0"/>
        <v>0.88849217778441103</v>
      </c>
      <c r="AF120" s="23">
        <f t="shared" si="0"/>
        <v>0.88318225343645451</v>
      </c>
      <c r="AG120" s="23">
        <f t="shared" si="0"/>
        <v>0.87787232908849788</v>
      </c>
      <c r="AH120" s="23">
        <f t="shared" si="0"/>
        <v>0.87256240474054136</v>
      </c>
      <c r="AI120" s="23">
        <f t="shared" si="0"/>
        <v>0.86725248039258485</v>
      </c>
      <c r="AJ120" s="23">
        <f t="shared" si="0"/>
        <v>0.86194255604462822</v>
      </c>
      <c r="AK120" s="23">
        <f t="shared" si="0"/>
        <v>0.8566326316966717</v>
      </c>
      <c r="AL120" s="23">
        <f t="shared" si="0"/>
        <v>0.85132270734871507</v>
      </c>
    </row>
    <row r="121" spans="1:39" x14ac:dyDescent="0.25">
      <c r="A121" s="23" t="s">
        <v>17</v>
      </c>
      <c r="B121" s="23">
        <f t="shared" si="1"/>
        <v>1</v>
      </c>
      <c r="C121" s="23">
        <f t="shared" si="0"/>
        <v>0.99975836227772585</v>
      </c>
      <c r="D121" s="23">
        <f t="shared" si="0"/>
        <v>0.99466325112733922</v>
      </c>
      <c r="E121" s="23">
        <f t="shared" si="0"/>
        <v>0.98932835790046247</v>
      </c>
      <c r="F121" s="23">
        <f t="shared" si="0"/>
        <v>0.98399346467358528</v>
      </c>
      <c r="G121" s="23">
        <f t="shared" si="0"/>
        <v>0.97866103369149471</v>
      </c>
      <c r="H121" s="23">
        <f t="shared" si="0"/>
        <v>0.97332860270940413</v>
      </c>
      <c r="I121" s="23">
        <f t="shared" si="0"/>
        <v>0.96799862359482336</v>
      </c>
      <c r="J121" s="23">
        <f t="shared" si="0"/>
        <v>0.96266864448024259</v>
      </c>
      <c r="K121" s="23">
        <f t="shared" si="0"/>
        <v>0.95734110213895041</v>
      </c>
      <c r="L121" s="23">
        <f t="shared" si="0"/>
        <v>0.95201355979765845</v>
      </c>
      <c r="M121" s="23">
        <f t="shared" si="0"/>
        <v>0.94668844290898935</v>
      </c>
      <c r="N121" s="23">
        <f t="shared" si="0"/>
        <v>0.94136332602032036</v>
      </c>
      <c r="O121" s="23">
        <f t="shared" si="0"/>
        <v>0.93604062232021989</v>
      </c>
      <c r="P121" s="23">
        <f t="shared" si="0"/>
        <v>0.93071791862011943</v>
      </c>
      <c r="Q121" s="23">
        <f t="shared" si="0"/>
        <v>0.92539761584453317</v>
      </c>
      <c r="R121" s="23">
        <f t="shared" si="0"/>
        <v>0.92007731306894658</v>
      </c>
      <c r="S121" s="23">
        <f t="shared" si="0"/>
        <v>0.91475939895381986</v>
      </c>
      <c r="T121" s="23">
        <f t="shared" si="0"/>
        <v>0.90944148483869325</v>
      </c>
      <c r="U121" s="23">
        <f t="shared" si="0"/>
        <v>0.90412594617658282</v>
      </c>
      <c r="V121" s="23">
        <f t="shared" si="0"/>
        <v>0.89881040751447216</v>
      </c>
      <c r="W121" s="23">
        <f t="shared" si="0"/>
        <v>0.89349723298471229</v>
      </c>
      <c r="X121" s="23">
        <f t="shared" si="0"/>
        <v>0.89176597709927896</v>
      </c>
      <c r="Y121" s="23">
        <f t="shared" si="0"/>
        <v>0.89003707308214175</v>
      </c>
      <c r="Z121" s="23">
        <f t="shared" si="0"/>
        <v>0.88830816906500465</v>
      </c>
      <c r="AA121" s="23">
        <f t="shared" si="0"/>
        <v>0.88658160559549781</v>
      </c>
      <c r="AB121" s="23">
        <f t="shared" si="0"/>
        <v>0.88485504212599109</v>
      </c>
      <c r="AC121" s="23">
        <f t="shared" si="0"/>
        <v>0.88313080599667149</v>
      </c>
      <c r="AD121" s="23">
        <f t="shared" si="0"/>
        <v>0.88140656986735166</v>
      </c>
      <c r="AE121" s="23">
        <f t="shared" si="0"/>
        <v>0.87968464975755345</v>
      </c>
      <c r="AF121" s="23">
        <f t="shared" si="0"/>
        <v>0.87796272964775512</v>
      </c>
      <c r="AG121" s="23">
        <f t="shared" si="0"/>
        <v>0.87624311423681278</v>
      </c>
      <c r="AH121" s="23">
        <f t="shared" si="0"/>
        <v>0.87452349882587044</v>
      </c>
      <c r="AI121" s="23">
        <f t="shared" si="0"/>
        <v>0.87280617490634038</v>
      </c>
      <c r="AJ121" s="23">
        <f t="shared" si="0"/>
        <v>0.87108885098681033</v>
      </c>
      <c r="AK121" s="23">
        <f t="shared" si="0"/>
        <v>0.86937380818141585</v>
      </c>
      <c r="AL121" s="23">
        <f t="shared" si="0"/>
        <v>0.86765876537602138</v>
      </c>
    </row>
    <row r="122" spans="1:39" s="23" customFormat="1" x14ac:dyDescent="0.25">
      <c r="A122" s="23" t="s">
        <v>19</v>
      </c>
      <c r="B122" s="23">
        <f t="shared" si="1"/>
        <v>1</v>
      </c>
      <c r="C122" s="23">
        <f t="shared" si="1"/>
        <v>0.96497236941597719</v>
      </c>
      <c r="D122" s="23">
        <f t="shared" si="1"/>
        <v>0.92994473883195394</v>
      </c>
      <c r="E122" s="23">
        <f t="shared" si="1"/>
        <v>0.89491710824793125</v>
      </c>
      <c r="F122" s="23">
        <f t="shared" si="1"/>
        <v>0.85988947766390789</v>
      </c>
      <c r="G122" s="23">
        <f t="shared" si="1"/>
        <v>0.82486184707988508</v>
      </c>
      <c r="H122" s="23">
        <f t="shared" si="1"/>
        <v>0.78983421649586227</v>
      </c>
      <c r="I122" s="23">
        <f t="shared" si="1"/>
        <v>0.76580053976024598</v>
      </c>
      <c r="J122" s="23">
        <f t="shared" si="1"/>
        <v>0.74176686302462991</v>
      </c>
      <c r="K122" s="23">
        <f t="shared" si="1"/>
        <v>0.71773318628901372</v>
      </c>
      <c r="L122" s="23">
        <f t="shared" si="1"/>
        <v>0.69369950955339765</v>
      </c>
      <c r="M122" s="23">
        <f t="shared" si="1"/>
        <v>0.66966583281778169</v>
      </c>
      <c r="N122" s="23">
        <f t="shared" si="1"/>
        <v>0.65897513101564398</v>
      </c>
      <c r="O122" s="23">
        <f t="shared" si="1"/>
        <v>0.64850185957511186</v>
      </c>
      <c r="P122" s="23">
        <f t="shared" si="1"/>
        <v>0.63821492360193133</v>
      </c>
      <c r="Q122" s="23">
        <f t="shared" si="1"/>
        <v>0.62808943694272124</v>
      </c>
      <c r="R122" s="23">
        <f t="shared" ref="R122:AL122" si="2">AVERAGEIF($A$3:$A$114,$A122,S$3:S$114)/AVERAGEIF($A$3:$A$114,$A122,$C$3:$C$114)</f>
        <v>0.61810517238374219</v>
      </c>
      <c r="S122" s="23">
        <f t="shared" si="2"/>
        <v>0.61625669224777646</v>
      </c>
      <c r="T122" s="23">
        <f t="shared" si="2"/>
        <v>0.61451888038342806</v>
      </c>
      <c r="U122" s="23">
        <f t="shared" si="2"/>
        <v>0.61288003565428051</v>
      </c>
      <c r="V122" s="23">
        <f t="shared" si="2"/>
        <v>0.61133020883791445</v>
      </c>
      <c r="W122" s="23">
        <f t="shared" si="2"/>
        <v>0.60986086923803184</v>
      </c>
      <c r="X122" s="23">
        <f t="shared" si="2"/>
        <v>0.60846464704969916</v>
      </c>
      <c r="Y122" s="23">
        <f t="shared" si="2"/>
        <v>0.60713513172190292</v>
      </c>
      <c r="Z122" s="23">
        <f t="shared" si="2"/>
        <v>0.60586671231967049</v>
      </c>
      <c r="AA122" s="23">
        <f t="shared" si="2"/>
        <v>0.60465444980437721</v>
      </c>
      <c r="AB122" s="23">
        <f t="shared" si="2"/>
        <v>0.60349397386576353</v>
      </c>
      <c r="AC122" s="23">
        <f t="shared" si="2"/>
        <v>0.60238139884803166</v>
      </c>
      <c r="AD122" s="23">
        <f t="shared" si="2"/>
        <v>0.60131325467780461</v>
      </c>
      <c r="AE122" s="23">
        <f t="shared" si="2"/>
        <v>0.60028642968973167</v>
      </c>
      <c r="AF122" s="23">
        <f t="shared" si="2"/>
        <v>0.59929812296980634</v>
      </c>
      <c r="AG122" s="23">
        <f t="shared" si="2"/>
        <v>0.59834580437465956</v>
      </c>
      <c r="AH122" s="23">
        <f t="shared" si="2"/>
        <v>0.59742718078760748</v>
      </c>
      <c r="AI122" s="23">
        <f t="shared" si="2"/>
        <v>0.59654016747812078</v>
      </c>
      <c r="AJ122" s="23">
        <f t="shared" si="2"/>
        <v>0.59568286366438972</v>
      </c>
      <c r="AK122" s="23">
        <f t="shared" si="2"/>
        <v>0.59485353155917164</v>
      </c>
      <c r="AL122" s="23">
        <f t="shared" si="2"/>
        <v>0.59405057831873509</v>
      </c>
    </row>
    <row r="123" spans="1:39" x14ac:dyDescent="0.25">
      <c r="A123" s="23" t="s">
        <v>20</v>
      </c>
      <c r="B123" s="23">
        <f t="shared" si="1"/>
        <v>1</v>
      </c>
      <c r="C123" s="23">
        <f t="shared" si="0"/>
        <v>0.9994202980262763</v>
      </c>
      <c r="D123" s="23">
        <f t="shared" si="0"/>
        <v>0.99884059605255282</v>
      </c>
      <c r="E123" s="23">
        <f t="shared" si="0"/>
        <v>0.98675475194860518</v>
      </c>
      <c r="F123" s="23">
        <f t="shared" si="0"/>
        <v>0.98358464751328278</v>
      </c>
      <c r="G123" s="23">
        <f t="shared" si="0"/>
        <v>0.98562604733167414</v>
      </c>
      <c r="H123" s="23">
        <f t="shared" si="0"/>
        <v>0.98285993505783587</v>
      </c>
      <c r="I123" s="23">
        <f t="shared" si="0"/>
        <v>0.98009318249973776</v>
      </c>
      <c r="J123" s="23">
        <f t="shared" si="0"/>
        <v>0.97732654454537804</v>
      </c>
      <c r="K123" s="23">
        <f t="shared" si="0"/>
        <v>0.97455931968907639</v>
      </c>
      <c r="L123" s="23">
        <f t="shared" si="0"/>
        <v>0.97179327505957969</v>
      </c>
      <c r="M123" s="23">
        <f t="shared" si="0"/>
        <v>0.96902614007728072</v>
      </c>
      <c r="N123" s="23">
        <f t="shared" si="0"/>
        <v>0.96626006878283632</v>
      </c>
      <c r="O123" s="23">
        <f t="shared" si="0"/>
        <v>0.96349328195002915</v>
      </c>
      <c r="P123" s="23">
        <f t="shared" si="0"/>
        <v>0.96072642557421206</v>
      </c>
      <c r="Q123" s="23">
        <f t="shared" si="0"/>
        <v>0.95796042653159685</v>
      </c>
      <c r="R123" s="23">
        <f t="shared" si="0"/>
        <v>0.95519359247351554</v>
      </c>
      <c r="S123" s="23">
        <f t="shared" si="0"/>
        <v>0.95242626846514111</v>
      </c>
      <c r="T123" s="23">
        <f t="shared" si="0"/>
        <v>0.94966005467358527</v>
      </c>
      <c r="U123" s="23">
        <f t="shared" si="0"/>
        <v>0.94689375508730433</v>
      </c>
      <c r="V123" s="23">
        <f t="shared" si="0"/>
        <v>0.94412703541043885</v>
      </c>
      <c r="W123" s="23">
        <f t="shared" si="0"/>
        <v>0.941360278508663</v>
      </c>
      <c r="X123" s="23">
        <f t="shared" si="0"/>
        <v>0.93859330731358748</v>
      </c>
      <c r="Y123" s="23">
        <f t="shared" si="0"/>
        <v>0.93582694613766992</v>
      </c>
      <c r="Z123" s="23">
        <f t="shared" si="0"/>
        <v>0.93306015247559482</v>
      </c>
      <c r="AA123" s="23">
        <f t="shared" si="0"/>
        <v>0.93029387070539327</v>
      </c>
      <c r="AB123" s="23">
        <f t="shared" si="0"/>
        <v>0.92752662311018252</v>
      </c>
      <c r="AC123" s="23">
        <f t="shared" si="0"/>
        <v>0.92475992617384939</v>
      </c>
      <c r="AD123" s="23">
        <f t="shared" si="0"/>
        <v>0.92199322923751603</v>
      </c>
      <c r="AE123" s="23">
        <f t="shared" si="0"/>
        <v>0.91922653230118279</v>
      </c>
      <c r="AF123" s="23">
        <f t="shared" si="0"/>
        <v>0.91645983536484943</v>
      </c>
      <c r="AG123" s="23">
        <f t="shared" si="0"/>
        <v>0.91369313842851629</v>
      </c>
      <c r="AH123" s="23">
        <f t="shared" si="0"/>
        <v>0.91092644149218283</v>
      </c>
      <c r="AI123" s="23">
        <f t="shared" si="0"/>
        <v>0.90815974455584969</v>
      </c>
      <c r="AJ123" s="23">
        <f t="shared" si="0"/>
        <v>0.90539304761951622</v>
      </c>
      <c r="AK123" s="23">
        <f t="shared" si="0"/>
        <v>0.90262635068318298</v>
      </c>
      <c r="AL123" s="23">
        <f t="shared" si="0"/>
        <v>0.89985965374684962</v>
      </c>
    </row>
    <row r="124" spans="1:39" x14ac:dyDescent="0.25">
      <c r="A124" s="23" t="s">
        <v>34</v>
      </c>
      <c r="B124" s="23">
        <f t="shared" si="1"/>
        <v>1</v>
      </c>
      <c r="C124" s="23">
        <f t="shared" si="0"/>
        <v>1</v>
      </c>
      <c r="D124" s="23">
        <f t="shared" si="0"/>
        <v>0.99833333333333341</v>
      </c>
      <c r="E124" s="23">
        <f t="shared" si="0"/>
        <v>0.99666666666666659</v>
      </c>
      <c r="F124" s="23">
        <f t="shared" si="0"/>
        <v>0.99500000000000022</v>
      </c>
      <c r="G124" s="23">
        <f t="shared" si="0"/>
        <v>0.99333333333333351</v>
      </c>
      <c r="H124" s="23">
        <f t="shared" si="0"/>
        <v>0.9916666666666667</v>
      </c>
      <c r="I124" s="23">
        <f t="shared" si="0"/>
        <v>0.98999999999999988</v>
      </c>
      <c r="J124" s="23">
        <f t="shared" si="0"/>
        <v>0.98833333333333329</v>
      </c>
      <c r="K124" s="23">
        <f t="shared" si="0"/>
        <v>0.98666666666666669</v>
      </c>
      <c r="L124" s="23">
        <f t="shared" si="0"/>
        <v>0.98500000000000021</v>
      </c>
      <c r="M124" s="23">
        <f t="shared" si="0"/>
        <v>0.98333333333333339</v>
      </c>
      <c r="N124" s="23">
        <f t="shared" si="0"/>
        <v>0.98166666666666658</v>
      </c>
      <c r="O124" s="23">
        <f t="shared" si="0"/>
        <v>0.98</v>
      </c>
      <c r="P124" s="23">
        <f t="shared" si="0"/>
        <v>0.97833333333333317</v>
      </c>
      <c r="Q124" s="23">
        <f t="shared" si="0"/>
        <v>0.9766666666666669</v>
      </c>
      <c r="R124" s="23">
        <f t="shared" si="0"/>
        <v>0.97500000000000009</v>
      </c>
      <c r="S124" s="23">
        <f t="shared" si="0"/>
        <v>0.97333333333333327</v>
      </c>
      <c r="T124" s="23">
        <f t="shared" si="0"/>
        <v>0.97166666666666668</v>
      </c>
      <c r="U124" s="23">
        <f t="shared" si="0"/>
        <v>0.9700000000000002</v>
      </c>
      <c r="V124" s="23">
        <f t="shared" si="0"/>
        <v>0.96833333333333349</v>
      </c>
      <c r="W124" s="23">
        <f t="shared" si="0"/>
        <v>0.96666666666666679</v>
      </c>
      <c r="X124" s="23">
        <f t="shared" si="0"/>
        <v>0.96499999999999997</v>
      </c>
      <c r="Y124" s="23">
        <f t="shared" si="0"/>
        <v>0.96333333333333326</v>
      </c>
      <c r="Z124" s="23">
        <f t="shared" si="0"/>
        <v>0.96166666666666645</v>
      </c>
      <c r="AA124" s="23">
        <f t="shared" si="0"/>
        <v>0.96</v>
      </c>
      <c r="AB124" s="23">
        <f t="shared" si="0"/>
        <v>0.95833333333333348</v>
      </c>
      <c r="AC124" s="23">
        <f t="shared" si="0"/>
        <v>0.95666666666666667</v>
      </c>
      <c r="AD124" s="23">
        <f t="shared" si="0"/>
        <v>0.95499999999999985</v>
      </c>
      <c r="AE124" s="23">
        <f t="shared" si="0"/>
        <v>0.95333333333333348</v>
      </c>
      <c r="AF124" s="23">
        <f t="shared" si="0"/>
        <v>0.95166666666666677</v>
      </c>
      <c r="AG124" s="23">
        <f t="shared" si="0"/>
        <v>0.95000000000000007</v>
      </c>
      <c r="AH124" s="23">
        <f t="shared" si="0"/>
        <v>0.94833333333333336</v>
      </c>
      <c r="AI124" s="23">
        <f t="shared" si="0"/>
        <v>0.94666666666666655</v>
      </c>
      <c r="AJ124" s="23">
        <f t="shared" si="0"/>
        <v>0.94499999999999995</v>
      </c>
      <c r="AK124" s="23">
        <f t="shared" si="0"/>
        <v>0.94333333333333347</v>
      </c>
      <c r="AL124" s="23">
        <f t="shared" si="0"/>
        <v>0.94166666666666676</v>
      </c>
    </row>
    <row r="125" spans="1:39" x14ac:dyDescent="0.25">
      <c r="A125" s="23" t="s">
        <v>36</v>
      </c>
      <c r="B125" s="23">
        <f t="shared" si="1"/>
        <v>1</v>
      </c>
      <c r="C125" s="23">
        <f t="shared" si="0"/>
        <v>1</v>
      </c>
      <c r="D125" s="23">
        <f t="shared" si="0"/>
        <v>1</v>
      </c>
      <c r="E125" s="23">
        <f t="shared" si="0"/>
        <v>0.98784262086501429</v>
      </c>
      <c r="F125" s="23">
        <f t="shared" si="0"/>
        <v>0.98489353959225689</v>
      </c>
      <c r="G125" s="23">
        <f t="shared" si="0"/>
        <v>0.98117839808861018</v>
      </c>
      <c r="H125" s="23">
        <f t="shared" si="0"/>
        <v>0.97450304399704124</v>
      </c>
      <c r="I125" s="23">
        <f t="shared" si="0"/>
        <v>0.97155373684736068</v>
      </c>
      <c r="J125" s="23">
        <f t="shared" si="0"/>
        <v>0.96854137057101275</v>
      </c>
      <c r="K125" s="23">
        <f t="shared" si="0"/>
        <v>0.965591688343586</v>
      </c>
      <c r="L125" s="23">
        <f t="shared" si="0"/>
        <v>0.96264313773781296</v>
      </c>
      <c r="M125" s="23">
        <f t="shared" si="0"/>
        <v>0.95954239873099112</v>
      </c>
      <c r="N125" s="23">
        <f t="shared" si="0"/>
        <v>0.94977571667545302</v>
      </c>
      <c r="O125" s="23">
        <f t="shared" si="0"/>
        <v>0.94236193980926752</v>
      </c>
      <c r="P125" s="23">
        <f t="shared" si="0"/>
        <v>0.93552368428253307</v>
      </c>
      <c r="Q125" s="23">
        <f t="shared" si="0"/>
        <v>0.93080143317111752</v>
      </c>
      <c r="R125" s="23">
        <f t="shared" si="0"/>
        <v>0.92575159638002535</v>
      </c>
      <c r="S125" s="23">
        <f t="shared" si="0"/>
        <v>0.92121680710068066</v>
      </c>
      <c r="T125" s="23">
        <f t="shared" si="0"/>
        <v>0.91770861536360671</v>
      </c>
      <c r="U125" s="23">
        <f t="shared" si="0"/>
        <v>0.91464462761923138</v>
      </c>
      <c r="V125" s="23">
        <f t="shared" si="0"/>
        <v>0.9115291790665917</v>
      </c>
      <c r="W125" s="23">
        <f t="shared" si="0"/>
        <v>0.90797411815458273</v>
      </c>
      <c r="X125" s="23">
        <f t="shared" si="0"/>
        <v>0.90439167427766165</v>
      </c>
      <c r="Y125" s="23">
        <f t="shared" si="0"/>
        <v>0.90136818845070221</v>
      </c>
      <c r="Z125" s="23">
        <f t="shared" si="0"/>
        <v>0.89757017115882343</v>
      </c>
      <c r="AA125" s="23">
        <f t="shared" si="0"/>
        <v>0.89454135403134671</v>
      </c>
      <c r="AB125" s="23">
        <f t="shared" si="0"/>
        <v>0.89100100271177984</v>
      </c>
      <c r="AC125" s="23">
        <f t="shared" si="0"/>
        <v>0.88752594334495527</v>
      </c>
      <c r="AD125" s="23">
        <f t="shared" si="0"/>
        <v>0.8840508839781307</v>
      </c>
      <c r="AE125" s="23">
        <f t="shared" si="0"/>
        <v>0.88057582461130612</v>
      </c>
      <c r="AF125" s="23">
        <f t="shared" si="0"/>
        <v>0.87710076524448155</v>
      </c>
      <c r="AG125" s="23">
        <f t="shared" si="0"/>
        <v>0.87362570587765698</v>
      </c>
      <c r="AH125" s="23">
        <f t="shared" si="0"/>
        <v>0.8701506465108324</v>
      </c>
      <c r="AI125" s="23">
        <f t="shared" si="0"/>
        <v>0.86667558714400783</v>
      </c>
      <c r="AJ125" s="23">
        <f t="shared" si="0"/>
        <v>0.86320052777718326</v>
      </c>
      <c r="AK125" s="23">
        <f t="shared" si="0"/>
        <v>0.85972546841035868</v>
      </c>
      <c r="AL125" s="23">
        <f t="shared" si="0"/>
        <v>0.85625040904353411</v>
      </c>
    </row>
    <row r="126" spans="1:39" x14ac:dyDescent="0.25">
      <c r="A126" s="23" t="s">
        <v>138</v>
      </c>
      <c r="B126" s="23">
        <f t="shared" si="1"/>
        <v>1</v>
      </c>
      <c r="C126" s="23">
        <f t="shared" si="0"/>
        <v>0.97333975499872172</v>
      </c>
      <c r="D126" s="23">
        <f t="shared" si="0"/>
        <v>0.94664632744672939</v>
      </c>
      <c r="E126" s="23">
        <f t="shared" si="0"/>
        <v>0.92889450783243677</v>
      </c>
      <c r="F126" s="23">
        <f t="shared" si="0"/>
        <v>0.91114268821814404</v>
      </c>
      <c r="G126" s="23">
        <f t="shared" si="0"/>
        <v>0.89339086860385097</v>
      </c>
      <c r="H126" s="23">
        <f t="shared" si="0"/>
        <v>0.87563904898955813</v>
      </c>
      <c r="I126" s="23">
        <f t="shared" si="0"/>
        <v>0.85381551678584688</v>
      </c>
      <c r="J126" s="23">
        <f t="shared" si="0"/>
        <v>0.83199198458213519</v>
      </c>
      <c r="K126" s="23">
        <f t="shared" si="0"/>
        <v>0.81016845237842372</v>
      </c>
      <c r="L126" s="23">
        <f t="shared" si="0"/>
        <v>0.8054919811919139</v>
      </c>
      <c r="M126" s="23">
        <f t="shared" si="0"/>
        <v>0.8008155100054043</v>
      </c>
      <c r="N126" s="23">
        <f t="shared" si="0"/>
        <v>0.7961390388188947</v>
      </c>
      <c r="O126" s="23">
        <f t="shared" si="0"/>
        <v>0.79146256763238487</v>
      </c>
      <c r="P126" s="23">
        <f t="shared" si="0"/>
        <v>0.78678609644587549</v>
      </c>
      <c r="Q126" s="23">
        <f t="shared" si="0"/>
        <v>0.78210962525936578</v>
      </c>
      <c r="R126" s="23">
        <f t="shared" si="0"/>
        <v>0.77743315407285607</v>
      </c>
      <c r="S126" s="23">
        <f t="shared" si="0"/>
        <v>0.77514168319146626</v>
      </c>
      <c r="T126" s="23">
        <f t="shared" si="0"/>
        <v>0.77285021231007678</v>
      </c>
      <c r="U126" s="23">
        <f t="shared" ref="U126:AL126" si="3">AVERAGEIF($A$3:$A$114,$A126,V$3:V$114)/AVERAGEIF($A$3:$A$114,$A126,$C$3:$C$114)</f>
        <v>0.77055874142868708</v>
      </c>
      <c r="V126" s="23">
        <f t="shared" si="3"/>
        <v>0.76826727054729749</v>
      </c>
      <c r="W126" s="23">
        <f t="shared" si="3"/>
        <v>0.76597579966590745</v>
      </c>
      <c r="X126" s="23">
        <f t="shared" si="3"/>
        <v>0.76368432878451797</v>
      </c>
      <c r="Y126" s="23">
        <f t="shared" si="3"/>
        <v>0.76139285790312827</v>
      </c>
      <c r="Z126" s="23">
        <f t="shared" si="3"/>
        <v>0.75910138702173857</v>
      </c>
      <c r="AA126" s="23">
        <f t="shared" si="3"/>
        <v>0.75680991614034876</v>
      </c>
      <c r="AB126" s="23">
        <f t="shared" si="3"/>
        <v>0.75451844525895895</v>
      </c>
      <c r="AC126" s="23">
        <f t="shared" si="3"/>
        <v>0.7523011966698071</v>
      </c>
      <c r="AD126" s="23">
        <f t="shared" si="3"/>
        <v>0.75008394808065515</v>
      </c>
      <c r="AE126" s="23">
        <f t="shared" si="3"/>
        <v>0.7478666994915032</v>
      </c>
      <c r="AF126" s="23">
        <f t="shared" si="3"/>
        <v>0.74564945090235135</v>
      </c>
      <c r="AG126" s="23">
        <f t="shared" si="3"/>
        <v>0.74343220231319929</v>
      </c>
      <c r="AH126" s="23">
        <f t="shared" si="3"/>
        <v>0.741214953724047</v>
      </c>
      <c r="AI126" s="23">
        <f t="shared" si="3"/>
        <v>0.73899770513489516</v>
      </c>
      <c r="AJ126" s="23">
        <f t="shared" si="3"/>
        <v>0.73678045654574331</v>
      </c>
      <c r="AK126" s="23">
        <f t="shared" si="3"/>
        <v>0.73456320795659136</v>
      </c>
      <c r="AL126" s="23">
        <f t="shared" si="3"/>
        <v>0.7323459593674394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4"/>
  <sheetViews>
    <sheetView workbookViewId="0"/>
  </sheetViews>
  <sheetFormatPr defaultRowHeight="15" x14ac:dyDescent="0.25"/>
  <cols>
    <col min="1" max="1" width="33.28515625" customWidth="1"/>
    <col min="2" max="2" width="23.140625" customWidth="1"/>
    <col min="3" max="3" width="28.5703125" customWidth="1"/>
    <col min="4" max="4" width="23.140625" customWidth="1"/>
  </cols>
  <sheetData>
    <row r="1" spans="1:4" x14ac:dyDescent="0.25">
      <c r="A1" s="5" t="s">
        <v>21</v>
      </c>
      <c r="B1" s="17" t="s">
        <v>92</v>
      </c>
      <c r="C1" s="17" t="s">
        <v>95</v>
      </c>
      <c r="D1" s="17" t="s">
        <v>93</v>
      </c>
    </row>
    <row r="2" spans="1:4" x14ac:dyDescent="0.25">
      <c r="A2" t="s">
        <v>137</v>
      </c>
      <c r="B2" s="4">
        <f>'EIA Costs'!F2*1000</f>
        <v>31160</v>
      </c>
      <c r="C2">
        <v>0</v>
      </c>
      <c r="D2" s="4">
        <f>'EIA Costs'!F4*1000</f>
        <v>72800</v>
      </c>
    </row>
    <row r="3" spans="1:4" x14ac:dyDescent="0.25">
      <c r="A3" t="s">
        <v>33</v>
      </c>
      <c r="B3" s="4">
        <f>'EIA Costs'!F5*1000</f>
        <v>13160</v>
      </c>
      <c r="C3">
        <v>0</v>
      </c>
      <c r="D3" s="4">
        <f>'EIA Costs'!F6*1000</f>
        <v>15360</v>
      </c>
    </row>
    <row r="4" spans="1:4" x14ac:dyDescent="0.25">
      <c r="A4" t="s">
        <v>16</v>
      </c>
      <c r="B4" s="4">
        <f>'EIA Costs'!F11*1000</f>
        <v>93230</v>
      </c>
      <c r="C4" s="23">
        <v>0</v>
      </c>
      <c r="D4" s="4">
        <f>'EIA Costs'!F11*1000</f>
        <v>93230</v>
      </c>
    </row>
    <row r="5" spans="1:4" x14ac:dyDescent="0.25">
      <c r="A5" t="s">
        <v>17</v>
      </c>
      <c r="B5" s="4">
        <f>'EIA Costs'!F17*1000</f>
        <v>15150</v>
      </c>
      <c r="C5" s="23">
        <v>0</v>
      </c>
      <c r="D5" s="4">
        <f>'EIA Costs'!F17*1000</f>
        <v>15150</v>
      </c>
    </row>
    <row r="6" spans="1:4" x14ac:dyDescent="0.25">
      <c r="A6" t="s">
        <v>139</v>
      </c>
      <c r="B6" s="4">
        <f>'EIA Costs'!F18*1000</f>
        <v>39530</v>
      </c>
      <c r="C6" s="23">
        <v>0</v>
      </c>
      <c r="D6" s="4">
        <f>'EIA Costs'!F18*1000</f>
        <v>39530</v>
      </c>
    </row>
    <row r="7" spans="1:4" x14ac:dyDescent="0.25">
      <c r="A7" t="s">
        <v>18</v>
      </c>
      <c r="B7" s="4">
        <f>'EIA Costs'!F21*1000</f>
        <v>24680</v>
      </c>
      <c r="C7" s="23">
        <v>0</v>
      </c>
      <c r="D7" s="4">
        <f>'EIA Costs'!F21*1000</f>
        <v>24680</v>
      </c>
    </row>
    <row r="8" spans="1:4" x14ac:dyDescent="0.25">
      <c r="A8" t="s">
        <v>19</v>
      </c>
      <c r="B8" s="4">
        <f>'EIA Costs'!F20*1000</f>
        <v>67230</v>
      </c>
      <c r="C8" s="23">
        <v>0</v>
      </c>
      <c r="D8" s="4">
        <f>'EIA Costs'!F20*1000</f>
        <v>67230</v>
      </c>
    </row>
    <row r="9" spans="1:4" x14ac:dyDescent="0.25">
      <c r="A9" t="s">
        <v>20</v>
      </c>
      <c r="B9" s="4">
        <f>'EIA Costs'!F14*1000</f>
        <v>105580</v>
      </c>
      <c r="C9" s="23">
        <v>0</v>
      </c>
      <c r="D9" s="4">
        <f>'EIA Costs'!F14*1000</f>
        <v>105580</v>
      </c>
    </row>
    <row r="10" spans="1:4" x14ac:dyDescent="0.25">
      <c r="A10" t="s">
        <v>34</v>
      </c>
      <c r="B10" s="4">
        <f>'EIA Costs'!F15*1000</f>
        <v>112850</v>
      </c>
      <c r="C10" s="23">
        <v>0</v>
      </c>
      <c r="D10" s="4">
        <f>'EIA Costs'!F15*1000</f>
        <v>112850</v>
      </c>
    </row>
    <row r="11" spans="1:4" x14ac:dyDescent="0.25">
      <c r="A11" t="s">
        <v>35</v>
      </c>
      <c r="B11" s="4">
        <f>B12</f>
        <v>7340</v>
      </c>
      <c r="C11" s="23">
        <v>0</v>
      </c>
      <c r="D11" s="4">
        <f>D12</f>
        <v>7040</v>
      </c>
    </row>
    <row r="12" spans="1:4" x14ac:dyDescent="0.25">
      <c r="A12" t="s">
        <v>36</v>
      </c>
      <c r="B12" s="4">
        <f>'EIA Costs'!F8*1000</f>
        <v>7340</v>
      </c>
      <c r="C12" s="23">
        <v>0</v>
      </c>
      <c r="D12" s="4">
        <f>'EIA Costs'!F9*1000</f>
        <v>7040</v>
      </c>
    </row>
    <row r="13" spans="1:4" x14ac:dyDescent="0.25">
      <c r="A13" t="s">
        <v>153</v>
      </c>
      <c r="B13" s="4">
        <f>B2*'Coal Cost Multipliers'!$B$35</f>
        <v>31160</v>
      </c>
      <c r="C13" s="4">
        <f>C2*'Coal Cost Multipliers'!$B$35</f>
        <v>0</v>
      </c>
      <c r="D13" s="4">
        <f>D2*'Coal Cost Multipliers'!$B$35</f>
        <v>72800</v>
      </c>
    </row>
    <row r="14" spans="1:4" x14ac:dyDescent="0.25">
      <c r="A14" t="s">
        <v>138</v>
      </c>
      <c r="B14">
        <f>'EIA Costs'!F19*1000</f>
        <v>73960</v>
      </c>
      <c r="C14">
        <v>0</v>
      </c>
      <c r="D14">
        <f>'EIA Costs'!F19*1000</f>
        <v>73960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4"/>
  <sheetViews>
    <sheetView workbookViewId="0"/>
  </sheetViews>
  <sheetFormatPr defaultRowHeight="15" x14ac:dyDescent="0.25"/>
  <cols>
    <col min="1" max="1" width="33.28515625" style="23" customWidth="1"/>
    <col min="2" max="4" width="24" style="23" customWidth="1"/>
    <col min="5" max="16384" width="9.140625" style="23"/>
  </cols>
  <sheetData>
    <row r="1" spans="1:4" x14ac:dyDescent="0.25">
      <c r="A1" s="5" t="s">
        <v>22</v>
      </c>
      <c r="B1" s="17" t="s">
        <v>92</v>
      </c>
      <c r="C1" s="17" t="s">
        <v>95</v>
      </c>
      <c r="D1" s="17" t="s">
        <v>93</v>
      </c>
    </row>
    <row r="2" spans="1:4" x14ac:dyDescent="0.25">
      <c r="A2" s="23" t="s">
        <v>15</v>
      </c>
      <c r="B2" s="16">
        <f>'EIA Costs'!E2</f>
        <v>4.47</v>
      </c>
      <c r="C2" s="23">
        <v>0</v>
      </c>
      <c r="D2" s="16">
        <f>'EIA Costs'!E4</f>
        <v>8.44</v>
      </c>
    </row>
    <row r="3" spans="1:4" x14ac:dyDescent="0.25">
      <c r="A3" s="23" t="s">
        <v>33</v>
      </c>
      <c r="B3" s="16">
        <f>'EIA Costs'!E5</f>
        <v>3.6</v>
      </c>
      <c r="C3" s="23">
        <v>0</v>
      </c>
      <c r="D3" s="16">
        <f>'EIA Costs'!E6</f>
        <v>3.27</v>
      </c>
    </row>
    <row r="4" spans="1:4" x14ac:dyDescent="0.25">
      <c r="A4" s="23" t="s">
        <v>16</v>
      </c>
      <c r="B4" s="16">
        <f>'EIA Costs'!E11</f>
        <v>2.14</v>
      </c>
      <c r="C4" s="23">
        <v>0</v>
      </c>
      <c r="D4" s="16">
        <f>'EIA Costs'!E11</f>
        <v>2.14</v>
      </c>
    </row>
    <row r="5" spans="1:4" x14ac:dyDescent="0.25">
      <c r="A5" s="23" t="s">
        <v>17</v>
      </c>
      <c r="B5" s="16">
        <f>'EIA Costs'!E17</f>
        <v>5.76</v>
      </c>
      <c r="C5" s="23">
        <v>0</v>
      </c>
      <c r="D5" s="16">
        <f>'EIA Costs'!E17</f>
        <v>5.76</v>
      </c>
    </row>
    <row r="6" spans="1:4" x14ac:dyDescent="0.25">
      <c r="A6" s="23" t="s">
        <v>139</v>
      </c>
      <c r="B6" s="4">
        <f>'EIA Costs'!E18</f>
        <v>0</v>
      </c>
      <c r="C6" s="23">
        <v>0</v>
      </c>
      <c r="D6" s="4">
        <f>'EIA Costs'!E18</f>
        <v>0</v>
      </c>
    </row>
    <row r="7" spans="1:4" x14ac:dyDescent="0.25">
      <c r="A7" s="23" t="s">
        <v>18</v>
      </c>
      <c r="B7" s="4">
        <f>'EIA Costs'!E21</f>
        <v>0</v>
      </c>
      <c r="C7" s="23">
        <v>0</v>
      </c>
      <c r="D7" s="4">
        <f>'EIA Costs'!E21</f>
        <v>0</v>
      </c>
    </row>
    <row r="8" spans="1:4" x14ac:dyDescent="0.25">
      <c r="A8" s="23" t="s">
        <v>19</v>
      </c>
      <c r="B8" s="4">
        <f>'EIA Costs'!E20</f>
        <v>0</v>
      </c>
      <c r="C8" s="23">
        <v>0</v>
      </c>
      <c r="D8" s="4">
        <f>'EIA Costs'!E20</f>
        <v>0</v>
      </c>
    </row>
    <row r="9" spans="1:4" x14ac:dyDescent="0.25">
      <c r="A9" s="23" t="s">
        <v>20</v>
      </c>
      <c r="B9" s="16">
        <f>'EIA Costs'!E14</f>
        <v>5.26</v>
      </c>
      <c r="C9" s="23">
        <v>0</v>
      </c>
      <c r="D9" s="16">
        <f>'EIA Costs'!E14</f>
        <v>5.26</v>
      </c>
    </row>
    <row r="10" spans="1:4" x14ac:dyDescent="0.25">
      <c r="A10" s="23" t="s">
        <v>34</v>
      </c>
      <c r="B10" s="4">
        <f>'EIA Costs'!E15</f>
        <v>0</v>
      </c>
      <c r="C10" s="23">
        <v>0</v>
      </c>
      <c r="D10" s="4">
        <f>'EIA Costs'!E15</f>
        <v>0</v>
      </c>
    </row>
    <row r="11" spans="1:4" x14ac:dyDescent="0.25">
      <c r="A11" s="23" t="s">
        <v>35</v>
      </c>
      <c r="B11" s="16">
        <f>B12</f>
        <v>15.44</v>
      </c>
      <c r="C11" s="23">
        <v>0</v>
      </c>
      <c r="D11" s="16">
        <f>D12</f>
        <v>10.37</v>
      </c>
    </row>
    <row r="12" spans="1:4" x14ac:dyDescent="0.25">
      <c r="A12" s="23" t="s">
        <v>36</v>
      </c>
      <c r="B12" s="16">
        <f>'EIA Costs'!E8</f>
        <v>15.44</v>
      </c>
      <c r="C12" s="23">
        <v>0</v>
      </c>
      <c r="D12" s="16">
        <f>'EIA Costs'!E9</f>
        <v>10.37</v>
      </c>
    </row>
    <row r="13" spans="1:4" x14ac:dyDescent="0.25">
      <c r="A13" s="23" t="s">
        <v>153</v>
      </c>
      <c r="B13" s="16">
        <f>B2*'Coal Cost Multipliers'!$B$34</f>
        <v>7.572705882352941</v>
      </c>
      <c r="C13" s="16">
        <f>C2*'Coal Cost Multipliers'!$B$34</f>
        <v>0</v>
      </c>
      <c r="D13" s="16">
        <f>D2*'Coal Cost Multipliers'!$B$34</f>
        <v>14.29835294117647</v>
      </c>
    </row>
    <row r="14" spans="1:4" x14ac:dyDescent="0.25">
      <c r="A14" s="23" t="s">
        <v>138</v>
      </c>
      <c r="B14" s="23">
        <f>'EIA Costs'!E19*1000</f>
        <v>0</v>
      </c>
      <c r="C14" s="23">
        <v>0</v>
      </c>
      <c r="D14" s="23">
        <f>'EIA Costs'!E19*1000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N48"/>
  <sheetViews>
    <sheetView workbookViewId="0"/>
  </sheetViews>
  <sheetFormatPr defaultRowHeight="15" x14ac:dyDescent="0.25"/>
  <cols>
    <col min="2" max="2" width="17.28515625" customWidth="1"/>
    <col min="3" max="3" width="31" customWidth="1"/>
    <col min="4" max="5" width="17.28515625" customWidth="1"/>
    <col min="6" max="6" width="23.140625" customWidth="1"/>
    <col min="7" max="7" width="17.28515625" customWidth="1"/>
    <col min="8" max="8" width="22.5703125" customWidth="1"/>
    <col min="9" max="9" width="17.28515625" customWidth="1"/>
    <col min="10" max="10" width="22.42578125" customWidth="1"/>
    <col min="11" max="11" width="20.85546875" customWidth="1"/>
    <col min="12" max="12" width="28.140625" customWidth="1"/>
    <col min="13" max="13" width="19.140625" bestFit="1" customWidth="1"/>
    <col min="14" max="14" width="22.140625" bestFit="1" customWidth="1"/>
  </cols>
  <sheetData>
    <row r="1" spans="1:14" x14ac:dyDescent="0.25">
      <c r="A1" s="13" t="s">
        <v>3</v>
      </c>
      <c r="B1" s="13" t="s">
        <v>140</v>
      </c>
      <c r="C1" s="13" t="s">
        <v>37</v>
      </c>
      <c r="D1" s="13" t="s">
        <v>6</v>
      </c>
      <c r="E1" s="13" t="s">
        <v>7</v>
      </c>
      <c r="F1" s="13" t="s">
        <v>151</v>
      </c>
      <c r="G1" s="13" t="s">
        <v>10</v>
      </c>
      <c r="H1" s="13" t="s">
        <v>11</v>
      </c>
      <c r="I1" s="13" t="s">
        <v>8</v>
      </c>
      <c r="J1" s="13" t="s">
        <v>38</v>
      </c>
      <c r="K1" s="13" t="s">
        <v>39</v>
      </c>
      <c r="L1" s="13" t="s">
        <v>40</v>
      </c>
      <c r="M1" s="13" t="s">
        <v>154</v>
      </c>
      <c r="N1" s="13" t="s">
        <v>141</v>
      </c>
    </row>
    <row r="2" spans="1:14" x14ac:dyDescent="0.25">
      <c r="A2" s="1">
        <v>2017</v>
      </c>
      <c r="B2" s="4">
        <f>'EIA Costs'!$D$4*INDEX('Cost Improvement and Off Wnd'!$B$118:$AL$126,MATCH("coal",'Cost Improvement and Off Wnd'!$A$118:$A$126,0),MATCH('CCaMC-BCCpUC'!$A2,'Cost Improvement and Off Wnd'!$B$117:$AL$117,0))*1000*About!$A$58</f>
        <v>6407604</v>
      </c>
      <c r="C2" s="4">
        <f>'EIA Costs'!$D$6*INDEX('Cost Improvement and Off Wnd'!$B$118:$AL$126,MATCH("natural gas nonpeaker",'Cost Improvement and Off Wnd'!$A$118:$A$126,0),MATCH('CCaMC-BCCpUC'!$A2,'Cost Improvement and Off Wnd'!$B$117:$AL$117,0))*1000*About!$A$58</f>
        <v>991575.67812926287</v>
      </c>
      <c r="D2" s="4">
        <f>'EIA Costs'!$D$11*INDEX('Cost Improvement and Off Wnd'!$B$118:$AL$126,MATCH("nuclear",'Cost Improvement and Off Wnd'!$A$118:$A$126,0),MATCH('CCaMC-BCCpUC'!$A2,'Cost Improvement and Off Wnd'!$B$117:$AL$117,0))*1000*About!$A$58</f>
        <v>5296242</v>
      </c>
      <c r="E2" s="4">
        <f>'EIA Costs'!$D$17*INDEX('Cost Improvement and Off Wnd'!$B$118:$AL$126,MATCH("hydro",'Cost Improvement and Off Wnd'!$A$118:$A$126,0),MATCH('CCaMC-BCCpUC'!$A2,'Cost Improvement and Off Wnd'!$B$117:$AL$117,0))*1000*About!$A$58</f>
        <v>2588614.2535958025</v>
      </c>
      <c r="F2" s="20">
        <f>'Start Year Wind and Solar'!B3*10^3*About!$A$62</f>
        <v>1542300</v>
      </c>
      <c r="G2" s="20">
        <f>'Start Year Wind and Solar'!B7*10^6/About!$C$25*About!$A$62</f>
        <v>1196973.2246798603</v>
      </c>
      <c r="H2" s="4">
        <f>'EIA Costs'!$D$20*INDEX('Cost Improvement and Off Wnd'!$B$118:$AL$126,MATCH("solar thermal",'Cost Improvement and Off Wnd'!$A$118:$A$126,0),MATCH('CCaMC-BCCpUC'!$A2,'Cost Improvement and Off Wnd'!$B$117:$AL$117,0))*1000*About!$A$58</f>
        <v>3579063.4690265493</v>
      </c>
      <c r="I2" s="4">
        <f>'EIA Costs'!$D$14*INDEX('Cost Improvement and Off Wnd'!$B$118:$AL$126,MATCH("biomass",'Cost Improvement and Off Wnd'!$A$118:$A$126,0),MATCH('CCaMC-BCCpUC'!$A2,'Cost Improvement and Off Wnd'!$B$117:$AL$117,0))*1000*About!$A$58</f>
        <v>3563598.6740940069</v>
      </c>
      <c r="J2" s="4">
        <f>'EIA Costs'!$D$15*INDEX('Cost Improvement and Off Wnd'!$B$118:$AL$126,MATCH("geothermal",'Cost Improvement and Off Wnd'!$A$118:$A$126,0),MATCH('CCaMC-BCCpUC'!$A2,'Cost Improvement and Off Wnd'!$B$117:$AL$117,0))*1000*About!$A$58</f>
        <v>2408122.0799999996</v>
      </c>
      <c r="K2" s="4">
        <f>'EIA Costs'!$D$9*INDEX('Cost Improvement and Off Wnd'!$B$118:$AL$126,MATCH("natural gas peaker",'Cost Improvement and Off Wnd'!$A$118:$A$126,0),MATCH('CCaMC-BCCpUC'!$A2,'Cost Improvement and Off Wnd'!$B$117:$AL$117,0))*1000*About!$A$58</f>
        <v>654225.44741861895</v>
      </c>
      <c r="L2" s="4">
        <f>'EIA Costs'!$D$9*INDEX('Cost Improvement and Off Wnd'!$B$118:$AL$126,MATCH("natural gas peaker",'Cost Improvement and Off Wnd'!$A$118:$A$126,0),MATCH('CCaMC-BCCpUC'!$A2,'Cost Improvement and Off Wnd'!$B$117:$AL$117,0))*1000*About!$A$58</f>
        <v>654225.44741861895</v>
      </c>
      <c r="M2" s="4">
        <f>B2*'Coal Cost Multipliers'!$B$33</f>
        <v>7426043.1913562696</v>
      </c>
      <c r="N2" s="20">
        <f>AVERAGE('Cost Improvement and Off Wnd'!$C$85:$C$113)*INDEX('Cost Improvement and Off Wnd'!$B$118:$AL$126,MATCH("offshore wind",'Cost Improvement and Off Wnd'!$A$118:$A$126,0),MATCH('CCaMC-BCCpUC'!$A2,'Cost Improvement and Off Wnd'!$B$117:$AL$117,0))*10^3*About!$A$60</f>
        <v>5406106.509524825</v>
      </c>
    </row>
    <row r="3" spans="1:14" x14ac:dyDescent="0.25">
      <c r="A3" s="1">
        <v>2018</v>
      </c>
      <c r="B3" s="4">
        <f>'EIA Costs'!$D$4*INDEX('Cost Improvement and Off Wnd'!$B$118:$AL$126,MATCH("coal",'Cost Improvement and Off Wnd'!$A$118:$A$126,0),MATCH('CCaMC-BCCpUC'!$A3,'Cost Improvement and Off Wnd'!$B$117:$AL$117,0))*1000*About!$A$58</f>
        <v>6324501.0635977117</v>
      </c>
      <c r="C3" s="4">
        <f>'EIA Costs'!$D$6*INDEX('Cost Improvement and Off Wnd'!$B$118:$AL$126,MATCH("natural gas nonpeaker",'Cost Improvement and Off Wnd'!$A$118:$A$126,0),MATCH('CCaMC-BCCpUC'!$A3,'Cost Improvement and Off Wnd'!$B$117:$AL$117,0))*1000*About!$A$58</f>
        <v>988819.15500394534</v>
      </c>
      <c r="D3" s="4">
        <f>'EIA Costs'!$D$11*INDEX('Cost Improvement and Off Wnd'!$B$118:$AL$126,MATCH("nuclear",'Cost Improvement and Off Wnd'!$A$118:$A$126,0),MATCH('CCaMC-BCCpUC'!$A3,'Cost Improvement and Off Wnd'!$B$117:$AL$117,0))*1000*About!$A$58</f>
        <v>5296242</v>
      </c>
      <c r="E3" s="4">
        <f>'EIA Costs'!$D$17*INDEX('Cost Improvement and Off Wnd'!$B$118:$AL$126,MATCH("hydro",'Cost Improvement and Off Wnd'!$A$118:$A$126,0),MATCH('CCaMC-BCCpUC'!$A3,'Cost Improvement and Off Wnd'!$B$117:$AL$117,0))*1000*About!$A$58</f>
        <v>2574655.3080766289</v>
      </c>
      <c r="F3" s="4">
        <v>0</v>
      </c>
      <c r="G3" s="4">
        <v>0</v>
      </c>
      <c r="H3" s="4">
        <f>'EIA Costs'!$D$20*INDEX('Cost Improvement and Off Wnd'!$B$118:$AL$126,MATCH("solar thermal",'Cost Improvement and Off Wnd'!$A$118:$A$126,0),MATCH('CCaMC-BCCpUC'!$A3,'Cost Improvement and Off Wnd'!$B$117:$AL$117,0))*1000*About!$A$58</f>
        <v>3438976.6253687306</v>
      </c>
      <c r="I3" s="4">
        <f>'EIA Costs'!$D$14*INDEX('Cost Improvement and Off Wnd'!$B$118:$AL$126,MATCH("biomass",'Cost Improvement and Off Wnd'!$A$118:$A$126,0),MATCH('CCaMC-BCCpUC'!$A3,'Cost Improvement and Off Wnd'!$B$117:$AL$117,0))*1000*About!$A$58</f>
        <v>3552150.0543228374</v>
      </c>
      <c r="J3" s="4">
        <f>'EIA Costs'!$D$15*INDEX('Cost Improvement and Off Wnd'!$B$118:$AL$126,MATCH("geothermal",'Cost Improvement and Off Wnd'!$A$118:$A$126,0),MATCH('CCaMC-BCCpUC'!$A3,'Cost Improvement and Off Wnd'!$B$117:$AL$117,0))*1000*About!$A$58</f>
        <v>2404095.1200000006</v>
      </c>
      <c r="K3" s="4">
        <f>'EIA Costs'!$D$9*INDEX('Cost Improvement and Off Wnd'!$B$118:$AL$126,MATCH("natural gas peaker",'Cost Improvement and Off Wnd'!$A$118:$A$126,0),MATCH('CCaMC-BCCpUC'!$A3,'Cost Improvement and Off Wnd'!$B$117:$AL$117,0))*1000*About!$A$58</f>
        <v>652272.3387205411</v>
      </c>
      <c r="L3" s="4">
        <f>'EIA Costs'!$D$9*INDEX('Cost Improvement and Off Wnd'!$B$118:$AL$126,MATCH("natural gas peaker",'Cost Improvement and Off Wnd'!$A$118:$A$126,0),MATCH('CCaMC-BCCpUC'!$A3,'Cost Improvement and Off Wnd'!$B$117:$AL$117,0))*1000*About!$A$58</f>
        <v>652272.3387205411</v>
      </c>
      <c r="M3" s="4">
        <f>B3*'Coal Cost Multipliers'!$B$33</f>
        <v>7329731.6847382076</v>
      </c>
      <c r="N3" s="4">
        <v>0</v>
      </c>
    </row>
    <row r="4" spans="1:14" x14ac:dyDescent="0.25">
      <c r="A4" s="1">
        <v>2019</v>
      </c>
      <c r="B4" s="4">
        <f>'EIA Costs'!$D$4*INDEX('Cost Improvement and Off Wnd'!$B$118:$AL$126,MATCH("coal",'Cost Improvement and Off Wnd'!$A$118:$A$126,0),MATCH('CCaMC-BCCpUC'!$A4,'Cost Improvement and Off Wnd'!$B$117:$AL$117,0))*1000*About!$A$58</f>
        <v>6227955.0314686652</v>
      </c>
      <c r="C4" s="4">
        <f>'EIA Costs'!$D$6*INDEX('Cost Improvement and Off Wnd'!$B$118:$AL$126,MATCH("natural gas nonpeaker",'Cost Improvement and Off Wnd'!$A$118:$A$126,0),MATCH('CCaMC-BCCpUC'!$A4,'Cost Improvement and Off Wnd'!$B$117:$AL$117,0))*1000*About!$A$58</f>
        <v>985294.78179011226</v>
      </c>
      <c r="D4" s="4">
        <f>'EIA Costs'!$D$11*INDEX('Cost Improvement and Off Wnd'!$B$118:$AL$126,MATCH("nuclear",'Cost Improvement and Off Wnd'!$A$118:$A$126,0),MATCH('CCaMC-BCCpUC'!$A4,'Cost Improvement and Off Wnd'!$B$117:$AL$117,0))*1000*About!$A$58</f>
        <v>5296242</v>
      </c>
      <c r="E4" s="4">
        <f>'EIA Costs'!$D$17*INDEX('Cost Improvement and Off Wnd'!$B$118:$AL$126,MATCH("hydro",'Cost Improvement and Off Wnd'!$A$118:$A$126,0),MATCH('CCaMC-BCCpUC'!$A4,'Cost Improvement and Off Wnd'!$B$117:$AL$117,0))*1000*About!$A$58</f>
        <v>2560702.8051120425</v>
      </c>
      <c r="F4" s="4">
        <v>0</v>
      </c>
      <c r="G4" s="4">
        <v>0</v>
      </c>
      <c r="H4" s="4">
        <f>'EIA Costs'!$D$20*INDEX('Cost Improvement and Off Wnd'!$B$118:$AL$126,MATCH("solar thermal",'Cost Improvement and Off Wnd'!$A$118:$A$126,0),MATCH('CCaMC-BCCpUC'!$A4,'Cost Improvement and Off Wnd'!$B$117:$AL$117,0))*1000*About!$A$58</f>
        <v>3298889.7817109143</v>
      </c>
      <c r="I4" s="4">
        <f>'EIA Costs'!$D$14*INDEX('Cost Improvement and Off Wnd'!$B$118:$AL$126,MATCH("biomass",'Cost Improvement and Off Wnd'!$A$118:$A$126,0),MATCH('CCaMC-BCCpUC'!$A4,'Cost Improvement and Off Wnd'!$B$117:$AL$117,0))*1000*About!$A$58</f>
        <v>3559522.4329931699</v>
      </c>
      <c r="J4" s="4">
        <f>'EIA Costs'!$D$15*INDEX('Cost Improvement and Off Wnd'!$B$118:$AL$126,MATCH("geothermal",'Cost Improvement and Off Wnd'!$A$118:$A$126,0),MATCH('CCaMC-BCCpUC'!$A4,'Cost Improvement and Off Wnd'!$B$117:$AL$117,0))*1000*About!$A$58</f>
        <v>2400068.1600000006</v>
      </c>
      <c r="K4" s="4">
        <f>'EIA Costs'!$D$9*INDEX('Cost Improvement and Off Wnd'!$B$118:$AL$126,MATCH("natural gas peaker",'Cost Improvement and Off Wnd'!$A$118:$A$126,0),MATCH('CCaMC-BCCpUC'!$A4,'Cost Improvement and Off Wnd'!$B$117:$AL$117,0))*1000*About!$A$58</f>
        <v>649811.88595093053</v>
      </c>
      <c r="L4" s="4">
        <f>'EIA Costs'!$D$9*INDEX('Cost Improvement and Off Wnd'!$B$118:$AL$126,MATCH("natural gas peaker",'Cost Improvement and Off Wnd'!$A$118:$A$126,0),MATCH('CCaMC-BCCpUC'!$A4,'Cost Improvement and Off Wnd'!$B$117:$AL$117,0))*1000*About!$A$58</f>
        <v>649811.88595093053</v>
      </c>
      <c r="M4" s="4">
        <f>B4*'Coal Cost Multipliers'!$B$33</f>
        <v>7217840.4061035775</v>
      </c>
      <c r="N4" s="4">
        <v>0</v>
      </c>
    </row>
    <row r="5" spans="1:14" x14ac:dyDescent="0.25">
      <c r="A5" s="1">
        <v>2020</v>
      </c>
      <c r="B5" s="4">
        <f>'EIA Costs'!$D$4*INDEX('Cost Improvement and Off Wnd'!$B$118:$AL$126,MATCH("coal",'Cost Improvement and Off Wnd'!$A$118:$A$126,0),MATCH('CCaMC-BCCpUC'!$A5,'Cost Improvement and Off Wnd'!$B$117:$AL$117,0))*1000*About!$A$58</f>
        <v>6124223.8852365119</v>
      </c>
      <c r="C5" s="4">
        <f>'EIA Costs'!$D$6*INDEX('Cost Improvement and Off Wnd'!$B$118:$AL$126,MATCH("natural gas nonpeaker",'Cost Improvement and Off Wnd'!$A$118:$A$126,0),MATCH('CCaMC-BCCpUC'!$A5,'Cost Improvement and Off Wnd'!$B$117:$AL$117,0))*1000*About!$A$58</f>
        <v>979289.502287613</v>
      </c>
      <c r="D5" s="4">
        <f>'EIA Costs'!$D$11*INDEX('Cost Improvement and Off Wnd'!$B$118:$AL$126,MATCH("nuclear",'Cost Improvement and Off Wnd'!$A$118:$A$126,0),MATCH('CCaMC-BCCpUC'!$A5,'Cost Improvement and Off Wnd'!$B$117:$AL$117,0))*1000*About!$A$58</f>
        <v>5296242</v>
      </c>
      <c r="E5" s="4">
        <f>'EIA Costs'!$D$17*INDEX('Cost Improvement and Off Wnd'!$B$118:$AL$126,MATCH("hydro",'Cost Improvement and Off Wnd'!$A$118:$A$126,0),MATCH('CCaMC-BCCpUC'!$A5,'Cost Improvement and Off Wnd'!$B$117:$AL$117,0))*1000*About!$A$58</f>
        <v>2546750.302147456</v>
      </c>
      <c r="F5" s="4">
        <v>0</v>
      </c>
      <c r="G5" s="4">
        <v>0</v>
      </c>
      <c r="H5" s="4">
        <f>'EIA Costs'!$D$20*INDEX('Cost Improvement and Off Wnd'!$B$118:$AL$126,MATCH("solar thermal",'Cost Improvement and Off Wnd'!$A$118:$A$126,0),MATCH('CCaMC-BCCpUC'!$A5,'Cost Improvement and Off Wnd'!$B$117:$AL$117,0))*1000*About!$A$58</f>
        <v>3158802.938053098</v>
      </c>
      <c r="I5" s="4">
        <f>'EIA Costs'!$D$14*INDEX('Cost Improvement and Off Wnd'!$B$118:$AL$126,MATCH("biomass",'Cost Improvement and Off Wnd'!$A$118:$A$126,0),MATCH('CCaMC-BCCpUC'!$A5,'Cost Improvement and Off Wnd'!$B$117:$AL$117,0))*1000*About!$A$58</f>
        <v>3549532.803845725</v>
      </c>
      <c r="J5" s="4">
        <f>'EIA Costs'!$D$15*INDEX('Cost Improvement and Off Wnd'!$B$118:$AL$126,MATCH("geothermal",'Cost Improvement and Off Wnd'!$A$118:$A$126,0),MATCH('CCaMC-BCCpUC'!$A5,'Cost Improvement and Off Wnd'!$B$117:$AL$117,0))*1000*About!$A$58</f>
        <v>2396041.2000000002</v>
      </c>
      <c r="K5" s="4">
        <f>'EIA Costs'!$D$9*INDEX('Cost Improvement and Off Wnd'!$B$118:$AL$126,MATCH("natural gas peaker",'Cost Improvement and Off Wnd'!$A$118:$A$126,0),MATCH('CCaMC-BCCpUC'!$A5,'Cost Improvement and Off Wnd'!$B$117:$AL$117,0))*1000*About!$A$58</f>
        <v>645390.95246922853</v>
      </c>
      <c r="L5" s="4">
        <f>'EIA Costs'!$D$9*INDEX('Cost Improvement and Off Wnd'!$B$118:$AL$126,MATCH("natural gas peaker",'Cost Improvement and Off Wnd'!$A$118:$A$126,0),MATCH('CCaMC-BCCpUC'!$A5,'Cost Improvement and Off Wnd'!$B$117:$AL$117,0))*1000*About!$A$58</f>
        <v>645390.95246922853</v>
      </c>
      <c r="M5" s="4">
        <f>B5*'Coal Cost Multipliers'!$B$33</f>
        <v>7097621.9949456993</v>
      </c>
      <c r="N5" s="4">
        <v>0</v>
      </c>
    </row>
    <row r="6" spans="1:14" x14ac:dyDescent="0.25">
      <c r="A6" s="1">
        <v>2021</v>
      </c>
      <c r="B6" s="4">
        <f>'EIA Costs'!$D$4*INDEX('Cost Improvement and Off Wnd'!$B$118:$AL$126,MATCH("coal",'Cost Improvement and Off Wnd'!$A$118:$A$126,0),MATCH('CCaMC-BCCpUC'!$A6,'Cost Improvement and Off Wnd'!$B$117:$AL$117,0))*1000*About!$A$58</f>
        <v>6088061.5576230651</v>
      </c>
      <c r="C6" s="4">
        <f>'EIA Costs'!$D$6*INDEX('Cost Improvement and Off Wnd'!$B$118:$AL$126,MATCH("natural gas nonpeaker",'Cost Improvement and Off Wnd'!$A$118:$A$126,0),MATCH('CCaMC-BCCpUC'!$A6,'Cost Improvement and Off Wnd'!$B$117:$AL$117,0))*1000*About!$A$58</f>
        <v>976407.13601662824</v>
      </c>
      <c r="D6" s="4">
        <f>'EIA Costs'!$D$11*INDEX('Cost Improvement and Off Wnd'!$B$118:$AL$126,MATCH("nuclear",'Cost Improvement and Off Wnd'!$A$118:$A$126,0),MATCH('CCaMC-BCCpUC'!$A6,'Cost Improvement and Off Wnd'!$B$117:$AL$117,0))*1000*About!$A$58</f>
        <v>5296242</v>
      </c>
      <c r="E6" s="4">
        <f>'EIA Costs'!$D$17*INDEX('Cost Improvement and Off Wnd'!$B$118:$AL$126,MATCH("hydro",'Cost Improvement and Off Wnd'!$A$118:$A$126,0),MATCH('CCaMC-BCCpUC'!$A6,'Cost Improvement and Off Wnd'!$B$117:$AL$117,0))*1000*About!$A$58</f>
        <v>2532804.2145849285</v>
      </c>
      <c r="F6" s="4">
        <v>0</v>
      </c>
      <c r="G6" s="4">
        <v>0</v>
      </c>
      <c r="H6" s="4">
        <f>'EIA Costs'!$D$20*INDEX('Cost Improvement and Off Wnd'!$B$118:$AL$126,MATCH("solar thermal",'Cost Improvement and Off Wnd'!$A$118:$A$126,0),MATCH('CCaMC-BCCpUC'!$A6,'Cost Improvement and Off Wnd'!$B$117:$AL$117,0))*1000*About!$A$58</f>
        <v>3062684.4778761058</v>
      </c>
      <c r="I6" s="4">
        <f>'EIA Costs'!$D$14*INDEX('Cost Improvement and Off Wnd'!$B$118:$AL$126,MATCH("biomass",'Cost Improvement and Off Wnd'!$A$118:$A$126,0),MATCH('CCaMC-BCCpUC'!$A6,'Cost Improvement and Off Wnd'!$B$117:$AL$117,0))*1000*About!$A$58</f>
        <v>3539540.8623545752</v>
      </c>
      <c r="J6" s="4">
        <f>'EIA Costs'!$D$15*INDEX('Cost Improvement and Off Wnd'!$B$118:$AL$126,MATCH("geothermal",'Cost Improvement and Off Wnd'!$A$118:$A$126,0),MATCH('CCaMC-BCCpUC'!$A6,'Cost Improvement and Off Wnd'!$B$117:$AL$117,0))*1000*About!$A$58</f>
        <v>2392014.2399999993</v>
      </c>
      <c r="K6" s="4">
        <f>'EIA Costs'!$D$9*INDEX('Cost Improvement and Off Wnd'!$B$118:$AL$126,MATCH("natural gas peaker",'Cost Improvement and Off Wnd'!$A$118:$A$126,0),MATCH('CCaMC-BCCpUC'!$A6,'Cost Improvement and Off Wnd'!$B$117:$AL$117,0))*1000*About!$A$58</f>
        <v>643437.69417805946</v>
      </c>
      <c r="L6" s="4">
        <f>'EIA Costs'!$D$9*INDEX('Cost Improvement and Off Wnd'!$B$118:$AL$126,MATCH("natural gas peaker",'Cost Improvement and Off Wnd'!$A$118:$A$126,0),MATCH('CCaMC-BCCpUC'!$A6,'Cost Improvement and Off Wnd'!$B$117:$AL$117,0))*1000*About!$A$58</f>
        <v>643437.69417805946</v>
      </c>
      <c r="M6" s="4">
        <f>B6*'Coal Cost Multipliers'!$B$33</f>
        <v>7055711.944518514</v>
      </c>
      <c r="N6" s="4">
        <v>0</v>
      </c>
    </row>
    <row r="7" spans="1:14" x14ac:dyDescent="0.25">
      <c r="A7" s="1">
        <v>2022</v>
      </c>
      <c r="B7" s="4">
        <f>'EIA Costs'!$D$4*INDEX('Cost Improvement and Off Wnd'!$B$118:$AL$126,MATCH("coal",'Cost Improvement and Off Wnd'!$A$118:$A$126,0),MATCH('CCaMC-BCCpUC'!$A7,'Cost Improvement and Off Wnd'!$B$117:$AL$117,0))*1000*About!$A$58</f>
        <v>6057039.1972367624</v>
      </c>
      <c r="C7" s="4">
        <f>'EIA Costs'!$D$6*INDEX('Cost Improvement and Off Wnd'!$B$118:$AL$126,MATCH("natural gas nonpeaker",'Cost Improvement and Off Wnd'!$A$118:$A$126,0),MATCH('CCaMC-BCCpUC'!$A7,'Cost Improvement and Off Wnd'!$B$117:$AL$117,0))*1000*About!$A$58</f>
        <v>973471.88135317795</v>
      </c>
      <c r="D7" s="4">
        <f>'EIA Costs'!$D$11*INDEX('Cost Improvement and Off Wnd'!$B$118:$AL$126,MATCH("nuclear",'Cost Improvement and Off Wnd'!$A$118:$A$126,0),MATCH('CCaMC-BCCpUC'!$A7,'Cost Improvement and Off Wnd'!$B$117:$AL$117,0))*1000*About!$A$58</f>
        <v>5296242</v>
      </c>
      <c r="E7" s="4">
        <f>'EIA Costs'!$D$17*INDEX('Cost Improvement and Off Wnd'!$B$118:$AL$126,MATCH("hydro",'Cost Improvement and Off Wnd'!$A$118:$A$126,0),MATCH('CCaMC-BCCpUC'!$A7,'Cost Improvement and Off Wnd'!$B$117:$AL$117,0))*1000*About!$A$58</f>
        <v>2518858.1270224005</v>
      </c>
      <c r="F7" s="4">
        <v>0</v>
      </c>
      <c r="G7" s="4">
        <v>0</v>
      </c>
      <c r="H7" s="4">
        <f>'EIA Costs'!$D$20*INDEX('Cost Improvement and Off Wnd'!$B$118:$AL$126,MATCH("solar thermal",'Cost Improvement and Off Wnd'!$A$118:$A$126,0),MATCH('CCaMC-BCCpUC'!$A7,'Cost Improvement and Off Wnd'!$B$117:$AL$117,0))*1000*About!$A$58</f>
        <v>2966566.017699115</v>
      </c>
      <c r="I7" s="4">
        <f>'EIA Costs'!$D$14*INDEX('Cost Improvement and Off Wnd'!$B$118:$AL$126,MATCH("biomass",'Cost Improvement and Off Wnd'!$A$118:$A$126,0),MATCH('CCaMC-BCCpUC'!$A7,'Cost Improvement and Off Wnd'!$B$117:$AL$117,0))*1000*About!$A$58</f>
        <v>3529549.3347471482</v>
      </c>
      <c r="J7" s="4">
        <f>'EIA Costs'!$D$15*INDEX('Cost Improvement and Off Wnd'!$B$118:$AL$126,MATCH("geothermal",'Cost Improvement and Off Wnd'!$A$118:$A$126,0),MATCH('CCaMC-BCCpUC'!$A7,'Cost Improvement and Off Wnd'!$B$117:$AL$117,0))*1000*About!$A$58</f>
        <v>2387987.2799999998</v>
      </c>
      <c r="K7" s="4">
        <f>'EIA Costs'!$D$9*INDEX('Cost Improvement and Off Wnd'!$B$118:$AL$126,MATCH("natural gas peaker",'Cost Improvement and Off Wnd'!$A$118:$A$126,0),MATCH('CCaMC-BCCpUC'!$A7,'Cost Improvement and Off Wnd'!$B$117:$AL$117,0))*1000*About!$A$58</f>
        <v>641442.67327765853</v>
      </c>
      <c r="L7" s="4">
        <f>'EIA Costs'!$D$9*INDEX('Cost Improvement and Off Wnd'!$B$118:$AL$126,MATCH("natural gas peaker",'Cost Improvement and Off Wnd'!$A$118:$A$126,0),MATCH('CCaMC-BCCpUC'!$A7,'Cost Improvement and Off Wnd'!$B$117:$AL$117,0))*1000*About!$A$58</f>
        <v>641442.67327765853</v>
      </c>
      <c r="M7" s="4">
        <f>B7*'Coal Cost Multipliers'!$B$33</f>
        <v>7019758.8194304937</v>
      </c>
      <c r="N7" s="4">
        <v>0</v>
      </c>
    </row>
    <row r="8" spans="1:14" x14ac:dyDescent="0.25">
      <c r="A8" s="1">
        <v>2023</v>
      </c>
      <c r="B8" s="4">
        <f>'EIA Costs'!$D$4*INDEX('Cost Improvement and Off Wnd'!$B$118:$AL$126,MATCH("coal",'Cost Improvement and Off Wnd'!$A$118:$A$126,0),MATCH('CCaMC-BCCpUC'!$A8,'Cost Improvement and Off Wnd'!$B$117:$AL$117,0))*1000*About!$A$58</f>
        <v>6026017.9332363233</v>
      </c>
      <c r="C8" s="4">
        <f>'EIA Costs'!$D$6*INDEX('Cost Improvement and Off Wnd'!$B$118:$AL$126,MATCH("natural gas nonpeaker",'Cost Improvement and Off Wnd'!$A$118:$A$126,0),MATCH('CCaMC-BCCpUC'!$A8,'Cost Improvement and Off Wnd'!$B$117:$AL$117,0))*1000*About!$A$58</f>
        <v>970589.10973750602</v>
      </c>
      <c r="D8" s="4">
        <f>'EIA Costs'!$D$11*INDEX('Cost Improvement and Off Wnd'!$B$118:$AL$126,MATCH("nuclear",'Cost Improvement and Off Wnd'!$A$118:$A$126,0),MATCH('CCaMC-BCCpUC'!$A8,'Cost Improvement and Off Wnd'!$B$117:$AL$117,0))*1000*About!$A$58</f>
        <v>5268116.717585152</v>
      </c>
      <c r="E8" s="4">
        <f>'EIA Costs'!$D$17*INDEX('Cost Improvement and Off Wnd'!$B$118:$AL$126,MATCH("hydro",'Cost Improvement and Off Wnd'!$A$118:$A$126,0),MATCH('CCaMC-BCCpUC'!$A8,'Cost Improvement and Off Wnd'!$B$117:$AL$117,0))*1000*About!$A$58</f>
        <v>2504918.415367343</v>
      </c>
      <c r="F8" s="4">
        <v>0</v>
      </c>
      <c r="G8" s="4">
        <v>0</v>
      </c>
      <c r="H8" s="4">
        <f>'EIA Costs'!$D$20*INDEX('Cost Improvement and Off Wnd'!$B$118:$AL$126,MATCH("solar thermal",'Cost Improvement and Off Wnd'!$A$118:$A$126,0),MATCH('CCaMC-BCCpUC'!$A8,'Cost Improvement and Off Wnd'!$B$117:$AL$117,0))*1000*About!$A$58</f>
        <v>2870447.5575221237</v>
      </c>
      <c r="I8" s="4">
        <f>'EIA Costs'!$D$14*INDEX('Cost Improvement and Off Wnd'!$B$118:$AL$126,MATCH("biomass",'Cost Improvement and Off Wnd'!$A$118:$A$126,0),MATCH('CCaMC-BCCpUC'!$A8,'Cost Improvement and Off Wnd'!$B$117:$AL$117,0))*1000*About!$A$58</f>
        <v>3519555.68758268</v>
      </c>
      <c r="J8" s="4">
        <f>'EIA Costs'!$D$15*INDEX('Cost Improvement and Off Wnd'!$B$118:$AL$126,MATCH("geothermal",'Cost Improvement and Off Wnd'!$A$118:$A$126,0),MATCH('CCaMC-BCCpUC'!$A8,'Cost Improvement and Off Wnd'!$B$117:$AL$117,0))*1000*About!$A$58</f>
        <v>2383960.3199999998</v>
      </c>
      <c r="K8" s="4">
        <f>'EIA Costs'!$D$9*INDEX('Cost Improvement and Off Wnd'!$B$118:$AL$126,MATCH("natural gas peaker",'Cost Improvement and Off Wnd'!$A$118:$A$126,0),MATCH('CCaMC-BCCpUC'!$A8,'Cost Improvement and Off Wnd'!$B$117:$AL$117,0))*1000*About!$A$58</f>
        <v>639489.166581125</v>
      </c>
      <c r="L8" s="4">
        <f>'EIA Costs'!$D$9*INDEX('Cost Improvement and Off Wnd'!$B$118:$AL$126,MATCH("natural gas peaker",'Cost Improvement and Off Wnd'!$A$118:$A$126,0),MATCH('CCaMC-BCCpUC'!$A8,'Cost Improvement and Off Wnd'!$B$117:$AL$117,0))*1000*About!$A$58</f>
        <v>639489.166581125</v>
      </c>
      <c r="M8" s="4">
        <f>B8*'Coal Cost Multipliers'!$B$33</f>
        <v>6983806.9649904054</v>
      </c>
      <c r="N8" s="4">
        <v>0</v>
      </c>
    </row>
    <row r="9" spans="1:14" x14ac:dyDescent="0.25">
      <c r="A9" s="1">
        <v>2024</v>
      </c>
      <c r="B9" s="4">
        <f>'EIA Costs'!$D$4*INDEX('Cost Improvement and Off Wnd'!$B$118:$AL$126,MATCH("coal",'Cost Improvement and Off Wnd'!$A$118:$A$126,0),MATCH('CCaMC-BCCpUC'!$A9,'Cost Improvement and Off Wnd'!$B$117:$AL$117,0))*1000*About!$A$58</f>
        <v>5988254.6391228698</v>
      </c>
      <c r="C9" s="4">
        <f>'EIA Costs'!$D$6*INDEX('Cost Improvement and Off Wnd'!$B$118:$AL$126,MATCH("natural gas nonpeaker",'Cost Improvement and Off Wnd'!$A$118:$A$126,0),MATCH('CCaMC-BCCpUC'!$A9,'Cost Improvement and Off Wnd'!$B$117:$AL$117,0))*1000*About!$A$58</f>
        <v>967707.66174976574</v>
      </c>
      <c r="D9" s="4">
        <f>'EIA Costs'!$D$11*INDEX('Cost Improvement and Off Wnd'!$B$118:$AL$126,MATCH("nuclear",'Cost Improvement and Off Wnd'!$A$118:$A$126,0),MATCH('CCaMC-BCCpUC'!$A9,'Cost Improvement and Off Wnd'!$B$117:$AL$117,0))*1000*About!$A$58</f>
        <v>5239997.2947989823</v>
      </c>
      <c r="E9" s="4">
        <f>'EIA Costs'!$D$17*INDEX('Cost Improvement and Off Wnd'!$B$118:$AL$126,MATCH("hydro",'Cost Improvement and Off Wnd'!$A$118:$A$126,0),MATCH('CCaMC-BCCpUC'!$A9,'Cost Improvement and Off Wnd'!$B$117:$AL$117,0))*1000*About!$A$58</f>
        <v>2490978.7037122855</v>
      </c>
      <c r="F9" s="4">
        <v>0</v>
      </c>
      <c r="G9" s="4">
        <v>0</v>
      </c>
      <c r="H9" s="4">
        <f>'EIA Costs'!$D$20*INDEX('Cost Improvement and Off Wnd'!$B$118:$AL$126,MATCH("solar thermal",'Cost Improvement and Off Wnd'!$A$118:$A$126,0),MATCH('CCaMC-BCCpUC'!$A9,'Cost Improvement and Off Wnd'!$B$117:$AL$117,0))*1000*About!$A$58</f>
        <v>2774329.0973451324</v>
      </c>
      <c r="I9" s="4">
        <f>'EIA Costs'!$D$14*INDEX('Cost Improvement and Off Wnd'!$B$118:$AL$126,MATCH("biomass",'Cost Improvement and Off Wnd'!$A$118:$A$126,0),MATCH('CCaMC-BCCpUC'!$A9,'Cost Improvement and Off Wnd'!$B$117:$AL$117,0))*1000*About!$A$58</f>
        <v>3509566.3027282432</v>
      </c>
      <c r="J9" s="4">
        <f>'EIA Costs'!$D$15*INDEX('Cost Improvement and Off Wnd'!$B$118:$AL$126,MATCH("geothermal",'Cost Improvement and Off Wnd'!$A$118:$A$126,0),MATCH('CCaMC-BCCpUC'!$A9,'Cost Improvement and Off Wnd'!$B$117:$AL$117,0))*1000*About!$A$58</f>
        <v>2379933.3600000003</v>
      </c>
      <c r="K9" s="4">
        <f>'EIA Costs'!$D$9*INDEX('Cost Improvement and Off Wnd'!$B$118:$AL$126,MATCH("natural gas peaker",'Cost Improvement and Off Wnd'!$A$118:$A$126,0),MATCH('CCaMC-BCCpUC'!$A9,'Cost Improvement and Off Wnd'!$B$117:$AL$117,0))*1000*About!$A$58</f>
        <v>637536.40933158563</v>
      </c>
      <c r="L9" s="4">
        <f>'EIA Costs'!$D$9*INDEX('Cost Improvement and Off Wnd'!$B$118:$AL$126,MATCH("natural gas peaker",'Cost Improvement and Off Wnd'!$A$118:$A$126,0),MATCH('CCaMC-BCCpUC'!$A9,'Cost Improvement and Off Wnd'!$B$117:$AL$117,0))*1000*About!$A$58</f>
        <v>637536.40933158563</v>
      </c>
      <c r="M9" s="4">
        <f>B9*'Coal Cost Multipliers'!$B$33</f>
        <v>6940041.4867969342</v>
      </c>
      <c r="N9" s="4">
        <v>0</v>
      </c>
    </row>
    <row r="10" spans="1:14" x14ac:dyDescent="0.25">
      <c r="A10" s="1">
        <v>2025</v>
      </c>
      <c r="B10" s="4">
        <f>'EIA Costs'!$D$4*INDEX('Cost Improvement and Off Wnd'!$B$118:$AL$126,MATCH("coal",'Cost Improvement and Off Wnd'!$A$118:$A$126,0),MATCH('CCaMC-BCCpUC'!$A10,'Cost Improvement and Off Wnd'!$B$117:$AL$117,0))*1000*About!$A$58</f>
        <v>5955706.6670725187</v>
      </c>
      <c r="C10" s="4">
        <f>'EIA Costs'!$D$6*INDEX('Cost Improvement and Off Wnd'!$B$118:$AL$126,MATCH("natural gas nonpeaker",'Cost Improvement and Off Wnd'!$A$118:$A$126,0),MATCH('CCaMC-BCCpUC'!$A10,'Cost Improvement and Off Wnd'!$B$117:$AL$117,0))*1000*About!$A$58</f>
        <v>964698.16035180876</v>
      </c>
      <c r="D10" s="4">
        <f>'EIA Costs'!$D$11*INDEX('Cost Improvement and Off Wnd'!$B$118:$AL$126,MATCH("nuclear",'Cost Improvement and Off Wnd'!$A$118:$A$126,0),MATCH('CCaMC-BCCpUC'!$A10,'Cost Improvement and Off Wnd'!$B$117:$AL$117,0))*1000*About!$A$58</f>
        <v>5211872.756320606</v>
      </c>
      <c r="E10" s="4">
        <f>'EIA Costs'!$D$17*INDEX('Cost Improvement and Off Wnd'!$B$118:$AL$126,MATCH("hydro",'Cost Improvement and Off Wnd'!$A$118:$A$126,0),MATCH('CCaMC-BCCpUC'!$A10,'Cost Improvement and Off Wnd'!$B$117:$AL$117,0))*1000*About!$A$58</f>
        <v>2477045.3383437586</v>
      </c>
      <c r="F10" s="4">
        <v>0</v>
      </c>
      <c r="G10" s="4">
        <v>0</v>
      </c>
      <c r="H10" s="4">
        <f>'EIA Costs'!$D$20*INDEX('Cost Improvement and Off Wnd'!$B$118:$AL$126,MATCH("solar thermal",'Cost Improvement and Off Wnd'!$A$118:$A$126,0),MATCH('CCaMC-BCCpUC'!$A10,'Cost Improvement and Off Wnd'!$B$117:$AL$117,0))*1000*About!$A$58</f>
        <v>2678210.637168142</v>
      </c>
      <c r="I10" s="4">
        <f>'EIA Costs'!$D$14*INDEX('Cost Improvement and Off Wnd'!$B$118:$AL$126,MATCH("biomass",'Cost Improvement and Off Wnd'!$A$118:$A$126,0),MATCH('CCaMC-BCCpUC'!$A10,'Cost Improvement and Off Wnd'!$B$117:$AL$117,0))*1000*About!$A$58</f>
        <v>3499572.9801377142</v>
      </c>
      <c r="J10" s="4">
        <f>'EIA Costs'!$D$15*INDEX('Cost Improvement and Off Wnd'!$B$118:$AL$126,MATCH("geothermal",'Cost Improvement and Off Wnd'!$A$118:$A$126,0),MATCH('CCaMC-BCCpUC'!$A10,'Cost Improvement and Off Wnd'!$B$117:$AL$117,0))*1000*About!$A$58</f>
        <v>2375906.4000000004</v>
      </c>
      <c r="K10" s="4">
        <f>'EIA Costs'!$D$9*INDEX('Cost Improvement and Off Wnd'!$B$118:$AL$126,MATCH("natural gas peaker",'Cost Improvement and Off Wnd'!$A$118:$A$126,0),MATCH('CCaMC-BCCpUC'!$A10,'Cost Improvement and Off Wnd'!$B$117:$AL$117,0))*1000*About!$A$58</f>
        <v>635482.86120436469</v>
      </c>
      <c r="L10" s="4">
        <f>'EIA Costs'!$D$9*INDEX('Cost Improvement and Off Wnd'!$B$118:$AL$126,MATCH("natural gas peaker",'Cost Improvement and Off Wnd'!$A$118:$A$126,0),MATCH('CCaMC-BCCpUC'!$A10,'Cost Improvement and Off Wnd'!$B$117:$AL$117,0))*1000*About!$A$58</f>
        <v>635482.86120436469</v>
      </c>
      <c r="M10" s="4">
        <f>B10*'Coal Cost Multipliers'!$B$33</f>
        <v>6902320.265848049</v>
      </c>
      <c r="N10" s="4">
        <v>0</v>
      </c>
    </row>
    <row r="11" spans="1:14" x14ac:dyDescent="0.25">
      <c r="A11" s="1">
        <v>2026</v>
      </c>
      <c r="B11" s="4">
        <f>'EIA Costs'!$D$4*INDEX('Cost Improvement and Off Wnd'!$B$118:$AL$126,MATCH("coal",'Cost Improvement and Off Wnd'!$A$118:$A$126,0),MATCH('CCaMC-BCCpUC'!$A11,'Cost Improvement and Off Wnd'!$B$117:$AL$117,0))*1000*About!$A$58</f>
        <v>5916751.4649672946</v>
      </c>
      <c r="C11" s="4">
        <f>'EIA Costs'!$D$6*INDEX('Cost Improvement and Off Wnd'!$B$118:$AL$126,MATCH("natural gas nonpeaker",'Cost Improvement and Off Wnd'!$A$118:$A$126,0),MATCH('CCaMC-BCCpUC'!$A11,'Cost Improvement and Off Wnd'!$B$117:$AL$117,0))*1000*About!$A$58</f>
        <v>956101.73111187026</v>
      </c>
      <c r="D11" s="4">
        <f>'EIA Costs'!$D$11*INDEX('Cost Improvement and Off Wnd'!$B$118:$AL$126,MATCH("nuclear",'Cost Improvement and Off Wnd'!$A$118:$A$126,0),MATCH('CCaMC-BCCpUC'!$A11,'Cost Improvement and Off Wnd'!$B$117:$AL$117,0))*1000*About!$A$58</f>
        <v>5183752.7893056097</v>
      </c>
      <c r="E11" s="4">
        <f>'EIA Costs'!$D$17*INDEX('Cost Improvement and Off Wnd'!$B$118:$AL$126,MATCH("hydro",'Cost Improvement and Off Wnd'!$A$118:$A$126,0),MATCH('CCaMC-BCCpUC'!$A11,'Cost Improvement and Off Wnd'!$B$117:$AL$117,0))*1000*About!$A$58</f>
        <v>2463111.9729752308</v>
      </c>
      <c r="F11" s="4">
        <v>0</v>
      </c>
      <c r="G11" s="4">
        <v>0</v>
      </c>
      <c r="H11" s="4">
        <f>'EIA Costs'!$D$20*INDEX('Cost Improvement and Off Wnd'!$B$118:$AL$126,MATCH("solar thermal",'Cost Improvement and Off Wnd'!$A$118:$A$126,0),MATCH('CCaMC-BCCpUC'!$A11,'Cost Improvement and Off Wnd'!$B$117:$AL$117,0))*1000*About!$A$58</f>
        <v>2635455.0568740098</v>
      </c>
      <c r="I11" s="4">
        <f>'EIA Costs'!$D$14*INDEX('Cost Improvement and Off Wnd'!$B$118:$AL$126,MATCH("biomass",'Cost Improvement and Off Wnd'!$A$118:$A$126,0),MATCH('CCaMC-BCCpUC'!$A11,'Cost Improvement and Off Wnd'!$B$117:$AL$117,0))*1000*About!$A$58</f>
        <v>3489583.4989846051</v>
      </c>
      <c r="J11" s="4">
        <f>'EIA Costs'!$D$15*INDEX('Cost Improvement and Off Wnd'!$B$118:$AL$126,MATCH("geothermal",'Cost Improvement and Off Wnd'!$A$118:$A$126,0),MATCH('CCaMC-BCCpUC'!$A11,'Cost Improvement and Off Wnd'!$B$117:$AL$117,0))*1000*About!$A$58</f>
        <v>2371879.44</v>
      </c>
      <c r="K11" s="4">
        <f>'EIA Costs'!$D$9*INDEX('Cost Improvement and Off Wnd'!$B$118:$AL$126,MATCH("natural gas peaker",'Cost Improvement and Off Wnd'!$A$118:$A$126,0),MATCH('CCaMC-BCCpUC'!$A11,'Cost Improvement and Off Wnd'!$B$117:$AL$117,0))*1000*About!$A$58</f>
        <v>629014.61231266905</v>
      </c>
      <c r="L11" s="4">
        <f>'EIA Costs'!$D$9*INDEX('Cost Improvement and Off Wnd'!$B$118:$AL$126,MATCH("natural gas peaker",'Cost Improvement and Off Wnd'!$A$118:$A$126,0),MATCH('CCaMC-BCCpUC'!$A11,'Cost Improvement and Off Wnd'!$B$117:$AL$117,0))*1000*About!$A$58</f>
        <v>629014.61231266905</v>
      </c>
      <c r="M11" s="4">
        <f>B11*'Coal Cost Multipliers'!$B$33</f>
        <v>6857173.4350886252</v>
      </c>
      <c r="N11" s="4">
        <v>0</v>
      </c>
    </row>
    <row r="12" spans="1:14" x14ac:dyDescent="0.25">
      <c r="A12" s="1">
        <v>2027</v>
      </c>
      <c r="B12" s="4">
        <f>'EIA Costs'!$D$4*INDEX('Cost Improvement and Off Wnd'!$B$118:$AL$126,MATCH("coal",'Cost Improvement and Off Wnd'!$A$118:$A$126,0),MATCH('CCaMC-BCCpUC'!$A12,'Cost Improvement and Off Wnd'!$B$117:$AL$117,0))*1000*About!$A$58</f>
        <v>5868954.29254534</v>
      </c>
      <c r="C12" s="4">
        <f>'EIA Costs'!$D$6*INDEX('Cost Improvement and Off Wnd'!$B$118:$AL$126,MATCH("natural gas nonpeaker",'Cost Improvement and Off Wnd'!$A$118:$A$126,0),MATCH('CCaMC-BCCpUC'!$A12,'Cost Improvement and Off Wnd'!$B$117:$AL$117,0))*1000*About!$A$58</f>
        <v>949477.38631026668</v>
      </c>
      <c r="D12" s="4">
        <f>'EIA Costs'!$D$11*INDEX('Cost Improvement and Off Wnd'!$B$118:$AL$126,MATCH("nuclear",'Cost Improvement and Off Wnd'!$A$118:$A$126,0),MATCH('CCaMC-BCCpUC'!$A12,'Cost Improvement and Off Wnd'!$B$117:$AL$117,0))*1000*About!$A$58</f>
        <v>5155630.2835784713</v>
      </c>
      <c r="E12" s="4">
        <f>'EIA Costs'!$D$17*INDEX('Cost Improvement and Off Wnd'!$B$118:$AL$126,MATCH("hydro",'Cost Improvement and Off Wnd'!$A$118:$A$126,0),MATCH('CCaMC-BCCpUC'!$A12,'Cost Improvement and Off Wnd'!$B$117:$AL$117,0))*1000*About!$A$58</f>
        <v>2449184.9218038814</v>
      </c>
      <c r="F12" s="4">
        <v>0</v>
      </c>
      <c r="G12" s="4">
        <v>0</v>
      </c>
      <c r="H12" s="4">
        <f>'EIA Costs'!$D$20*INDEX('Cost Improvement and Off Wnd'!$B$118:$AL$126,MATCH("solar thermal",'Cost Improvement and Off Wnd'!$A$118:$A$126,0),MATCH('CCaMC-BCCpUC'!$A12,'Cost Improvement and Off Wnd'!$B$117:$AL$117,0))*1000*About!$A$58</f>
        <v>2593569.0510433745</v>
      </c>
      <c r="I12" s="4">
        <f>'EIA Costs'!$D$14*INDEX('Cost Improvement and Off Wnd'!$B$118:$AL$126,MATCH("biomass",'Cost Improvement and Off Wnd'!$A$118:$A$126,0),MATCH('CCaMC-BCCpUC'!$A12,'Cost Improvement and Off Wnd'!$B$117:$AL$117,0))*1000*About!$A$58</f>
        <v>3479591.4337126394</v>
      </c>
      <c r="J12" s="4">
        <f>'EIA Costs'!$D$15*INDEX('Cost Improvement and Off Wnd'!$B$118:$AL$126,MATCH("geothermal",'Cost Improvement and Off Wnd'!$A$118:$A$126,0),MATCH('CCaMC-BCCpUC'!$A12,'Cost Improvement and Off Wnd'!$B$117:$AL$117,0))*1000*About!$A$58</f>
        <v>2367852.48</v>
      </c>
      <c r="K12" s="4">
        <f>'EIA Costs'!$D$9*INDEX('Cost Improvement and Off Wnd'!$B$118:$AL$126,MATCH("natural gas peaker",'Cost Improvement and Off Wnd'!$A$118:$A$126,0),MATCH('CCaMC-BCCpUC'!$A12,'Cost Improvement and Off Wnd'!$B$117:$AL$117,0))*1000*About!$A$58</f>
        <v>624104.63841106219</v>
      </c>
      <c r="L12" s="4">
        <f>'EIA Costs'!$D$9*INDEX('Cost Improvement and Off Wnd'!$B$118:$AL$126,MATCH("natural gas peaker",'Cost Improvement and Off Wnd'!$A$118:$A$126,0),MATCH('CCaMC-BCCpUC'!$A12,'Cost Improvement and Off Wnd'!$B$117:$AL$117,0))*1000*About!$A$58</f>
        <v>624104.63841106219</v>
      </c>
      <c r="M12" s="4">
        <f>B12*'Coal Cost Multipliers'!$B$33</f>
        <v>6801779.2710875198</v>
      </c>
      <c r="N12" s="4">
        <v>0</v>
      </c>
    </row>
    <row r="13" spans="1:14" x14ac:dyDescent="0.25">
      <c r="A13" s="1">
        <v>2028</v>
      </c>
      <c r="B13" s="4">
        <f>'EIA Costs'!$D$4*INDEX('Cost Improvement and Off Wnd'!$B$118:$AL$126,MATCH("coal",'Cost Improvement and Off Wnd'!$A$118:$A$126,0),MATCH('CCaMC-BCCpUC'!$A13,'Cost Improvement and Off Wnd'!$B$117:$AL$117,0))*1000*About!$A$58</f>
        <v>5836601.724217698</v>
      </c>
      <c r="C13" s="4">
        <f>'EIA Costs'!$D$6*INDEX('Cost Improvement and Off Wnd'!$B$118:$AL$126,MATCH("natural gas nonpeaker",'Cost Improvement and Off Wnd'!$A$118:$A$126,0),MATCH('CCaMC-BCCpUC'!$A13,'Cost Improvement and Off Wnd'!$B$117:$AL$117,0))*1000*About!$A$58</f>
        <v>943335.32626244437</v>
      </c>
      <c r="D13" s="4">
        <f>'EIA Costs'!$D$11*INDEX('Cost Improvement and Off Wnd'!$B$118:$AL$126,MATCH("nuclear",'Cost Improvement and Off Wnd'!$A$118:$A$126,0),MATCH('CCaMC-BCCpUC'!$A13,'Cost Improvement and Off Wnd'!$B$117:$AL$117,0))*1000*About!$A$58</f>
        <v>5127506.6643658997</v>
      </c>
      <c r="E13" s="4">
        <f>'EIA Costs'!$D$17*INDEX('Cost Improvement and Off Wnd'!$B$118:$AL$126,MATCH("hydro",'Cost Improvement and Off Wnd'!$A$118:$A$126,0),MATCH('CCaMC-BCCpUC'!$A13,'Cost Improvement and Off Wnd'!$B$117:$AL$117,0))*1000*About!$A$58</f>
        <v>2435257.8706325311</v>
      </c>
      <c r="F13" s="4">
        <v>0</v>
      </c>
      <c r="G13" s="4">
        <v>0</v>
      </c>
      <c r="H13" s="4">
        <f>'EIA Costs'!$D$20*INDEX('Cost Improvement and Off Wnd'!$B$118:$AL$126,MATCH("solar thermal",'Cost Improvement and Off Wnd'!$A$118:$A$126,0),MATCH('CCaMC-BCCpUC'!$A13,'Cost Improvement and Off Wnd'!$B$117:$AL$117,0))*1000*About!$A$58</f>
        <v>2552428.2611193703</v>
      </c>
      <c r="I13" s="4">
        <f>'EIA Costs'!$D$14*INDEX('Cost Improvement and Off Wnd'!$B$118:$AL$126,MATCH("biomass",'Cost Improvement and Off Wnd'!$A$118:$A$126,0),MATCH('CCaMC-BCCpUC'!$A13,'Cost Improvement and Off Wnd'!$B$117:$AL$117,0))*1000*About!$A$58</f>
        <v>3469599.1172907539</v>
      </c>
      <c r="J13" s="4">
        <f>'EIA Costs'!$D$15*INDEX('Cost Improvement and Off Wnd'!$B$118:$AL$126,MATCH("geothermal",'Cost Improvement and Off Wnd'!$A$118:$A$126,0),MATCH('CCaMC-BCCpUC'!$A13,'Cost Improvement and Off Wnd'!$B$117:$AL$117,0))*1000*About!$A$58</f>
        <v>2363825.5199999996</v>
      </c>
      <c r="K13" s="4">
        <f>'EIA Costs'!$D$9*INDEX('Cost Improvement and Off Wnd'!$B$118:$AL$126,MATCH("natural gas peaker",'Cost Improvement and Off Wnd'!$A$118:$A$126,0),MATCH('CCaMC-BCCpUC'!$A13,'Cost Improvement and Off Wnd'!$B$117:$AL$117,0))*1000*About!$A$58</f>
        <v>619575.81905558321</v>
      </c>
      <c r="L13" s="4">
        <f>'EIA Costs'!$D$9*INDEX('Cost Improvement and Off Wnd'!$B$118:$AL$126,MATCH("natural gas peaker",'Cost Improvement and Off Wnd'!$A$118:$A$126,0),MATCH('CCaMC-BCCpUC'!$A13,'Cost Improvement and Off Wnd'!$B$117:$AL$117,0))*1000*About!$A$58</f>
        <v>619575.81905558321</v>
      </c>
      <c r="M13" s="4">
        <f>B13*'Coal Cost Multipliers'!$B$33</f>
        <v>6764284.51177462</v>
      </c>
      <c r="N13" s="4">
        <v>0</v>
      </c>
    </row>
    <row r="14" spans="1:14" x14ac:dyDescent="0.25">
      <c r="A14" s="1">
        <v>2029</v>
      </c>
      <c r="B14" s="4">
        <f>'EIA Costs'!$D$4*INDEX('Cost Improvement and Off Wnd'!$B$118:$AL$126,MATCH("coal",'Cost Improvement and Off Wnd'!$A$118:$A$126,0),MATCH('CCaMC-BCCpUC'!$A14,'Cost Improvement and Off Wnd'!$B$117:$AL$117,0))*1000*About!$A$58</f>
        <v>5797589.0784554491</v>
      </c>
      <c r="C14" s="4">
        <f>'EIA Costs'!$D$6*INDEX('Cost Improvement and Off Wnd'!$B$118:$AL$126,MATCH("natural gas nonpeaker",'Cost Improvement and Off Wnd'!$A$118:$A$126,0),MATCH('CCaMC-BCCpUC'!$A14,'Cost Improvement and Off Wnd'!$B$117:$AL$117,0))*1000*About!$A$58</f>
        <v>938967.0877953025</v>
      </c>
      <c r="D14" s="4">
        <f>'EIA Costs'!$D$11*INDEX('Cost Improvement and Off Wnd'!$B$118:$AL$126,MATCH("nuclear",'Cost Improvement and Off Wnd'!$A$118:$A$126,0),MATCH('CCaMC-BCCpUC'!$A14,'Cost Improvement and Off Wnd'!$B$117:$AL$117,0))*1000*About!$A$58</f>
        <v>5099387.525828613</v>
      </c>
      <c r="E14" s="4">
        <f>'EIA Costs'!$D$17*INDEX('Cost Improvement and Off Wnd'!$B$118:$AL$126,MATCH("hydro",'Cost Improvement and Off Wnd'!$A$118:$A$126,0),MATCH('CCaMC-BCCpUC'!$A14,'Cost Improvement and Off Wnd'!$B$117:$AL$117,0))*1000*About!$A$58</f>
        <v>2421337.1015690072</v>
      </c>
      <c r="F14" s="4">
        <v>0</v>
      </c>
      <c r="G14" s="4">
        <v>0</v>
      </c>
      <c r="H14" s="4">
        <f>'EIA Costs'!$D$20*INDEX('Cost Improvement and Off Wnd'!$B$118:$AL$126,MATCH("solar thermal",'Cost Improvement and Off Wnd'!$A$118:$A$126,0),MATCH('CCaMC-BCCpUC'!$A14,'Cost Improvement and Off Wnd'!$B$117:$AL$117,0))*1000*About!$A$58</f>
        <v>2511933.1593115116</v>
      </c>
      <c r="I14" s="4">
        <f>'EIA Costs'!$D$14*INDEX('Cost Improvement and Off Wnd'!$B$118:$AL$126,MATCH("biomass",'Cost Improvement and Off Wnd'!$A$118:$A$126,0),MATCH('CCaMC-BCCpUC'!$A14,'Cost Improvement and Off Wnd'!$B$117:$AL$117,0))*1000*About!$A$58</f>
        <v>3459609.8970702845</v>
      </c>
      <c r="J14" s="4">
        <f>'EIA Costs'!$D$15*INDEX('Cost Improvement and Off Wnd'!$B$118:$AL$126,MATCH("geothermal",'Cost Improvement and Off Wnd'!$A$118:$A$126,0),MATCH('CCaMC-BCCpUC'!$A14,'Cost Improvement and Off Wnd'!$B$117:$AL$117,0))*1000*About!$A$58</f>
        <v>2359798.5600000005</v>
      </c>
      <c r="K14" s="4">
        <f>'EIA Costs'!$D$9*INDEX('Cost Improvement and Off Wnd'!$B$118:$AL$126,MATCH("natural gas peaker",'Cost Improvement and Off Wnd'!$A$118:$A$126,0),MATCH('CCaMC-BCCpUC'!$A14,'Cost Improvement and Off Wnd'!$B$117:$AL$117,0))*1000*About!$A$58</f>
        <v>616448.38075626816</v>
      </c>
      <c r="L14" s="4">
        <f>'EIA Costs'!$D$9*INDEX('Cost Improvement and Off Wnd'!$B$118:$AL$126,MATCH("natural gas peaker",'Cost Improvement and Off Wnd'!$A$118:$A$126,0),MATCH('CCaMC-BCCpUC'!$A14,'Cost Improvement and Off Wnd'!$B$117:$AL$117,0))*1000*About!$A$58</f>
        <v>616448.38075626816</v>
      </c>
      <c r="M14" s="4">
        <f>B14*'Coal Cost Multipliers'!$B$33</f>
        <v>6719071.1071323324</v>
      </c>
      <c r="N14" s="4">
        <v>0</v>
      </c>
    </row>
    <row r="15" spans="1:14" x14ac:dyDescent="0.25">
      <c r="A15" s="1">
        <v>2030</v>
      </c>
      <c r="B15" s="4">
        <f>'EIA Costs'!$D$4*INDEX('Cost Improvement and Off Wnd'!$B$118:$AL$126,MATCH("coal",'Cost Improvement and Off Wnd'!$A$118:$A$126,0),MATCH('CCaMC-BCCpUC'!$A15,'Cost Improvement and Off Wnd'!$B$117:$AL$117,0))*1000*About!$A$58</f>
        <v>5754417.5964696556</v>
      </c>
      <c r="C15" s="4">
        <f>'EIA Costs'!$D$6*INDEX('Cost Improvement and Off Wnd'!$B$118:$AL$126,MATCH("natural gas nonpeaker",'Cost Improvement and Off Wnd'!$A$118:$A$126,0),MATCH('CCaMC-BCCpUC'!$A15,'Cost Improvement and Off Wnd'!$B$117:$AL$117,0))*1000*About!$A$58</f>
        <v>934324.03261257184</v>
      </c>
      <c r="D15" s="4">
        <f>'EIA Costs'!$D$11*INDEX('Cost Improvement and Off Wnd'!$B$118:$AL$126,MATCH("nuclear",'Cost Improvement and Off Wnd'!$A$118:$A$126,0),MATCH('CCaMC-BCCpUC'!$A15,'Cost Improvement and Off Wnd'!$B$117:$AL$117,0))*1000*About!$A$58</f>
        <v>5071263.9651833745</v>
      </c>
      <c r="E15" s="4">
        <f>'EIA Costs'!$D$17*INDEX('Cost Improvement and Off Wnd'!$B$118:$AL$126,MATCH("hydro",'Cost Improvement and Off Wnd'!$A$118:$A$126,0),MATCH('CCaMC-BCCpUC'!$A15,'Cost Improvement and Off Wnd'!$B$117:$AL$117,0))*1000*About!$A$58</f>
        <v>2407416.3325054822</v>
      </c>
      <c r="F15" s="4">
        <v>0</v>
      </c>
      <c r="G15" s="4">
        <v>0</v>
      </c>
      <c r="H15" s="4">
        <f>'EIA Costs'!$D$20*INDEX('Cost Improvement and Off Wnd'!$B$118:$AL$126,MATCH("solar thermal",'Cost Improvement and Off Wnd'!$A$118:$A$126,0),MATCH('CCaMC-BCCpUC'!$A15,'Cost Improvement and Off Wnd'!$B$117:$AL$117,0))*1000*About!$A$58</f>
        <v>2472002.8504384374</v>
      </c>
      <c r="I15" s="4">
        <f>'EIA Costs'!$D$14*INDEX('Cost Improvement and Off Wnd'!$B$118:$AL$126,MATCH("biomass",'Cost Improvement and Off Wnd'!$A$118:$A$126,0),MATCH('CCaMC-BCCpUC'!$A15,'Cost Improvement and Off Wnd'!$B$117:$AL$117,0))*1000*About!$A$58</f>
        <v>3449617.6612474057</v>
      </c>
      <c r="J15" s="4">
        <f>'EIA Costs'!$D$15*INDEX('Cost Improvement and Off Wnd'!$B$118:$AL$126,MATCH("geothermal",'Cost Improvement and Off Wnd'!$A$118:$A$126,0),MATCH('CCaMC-BCCpUC'!$A15,'Cost Improvement and Off Wnd'!$B$117:$AL$117,0))*1000*About!$A$58</f>
        <v>2355771.6</v>
      </c>
      <c r="K15" s="4">
        <f>'EIA Costs'!$D$9*INDEX('Cost Improvement and Off Wnd'!$B$118:$AL$126,MATCH("natural gas peaker",'Cost Improvement and Off Wnd'!$A$118:$A$126,0),MATCH('CCaMC-BCCpUC'!$A15,'Cost Improvement and Off Wnd'!$B$117:$AL$117,0))*1000*About!$A$58</f>
        <v>613103.989995774</v>
      </c>
      <c r="L15" s="4">
        <f>'EIA Costs'!$D$9*INDEX('Cost Improvement and Off Wnd'!$B$118:$AL$126,MATCH("natural gas peaker",'Cost Improvement and Off Wnd'!$A$118:$A$126,0),MATCH('CCaMC-BCCpUC'!$A15,'Cost Improvement and Off Wnd'!$B$117:$AL$117,0))*1000*About!$A$58</f>
        <v>613103.989995774</v>
      </c>
      <c r="M15" s="4">
        <f>B15*'Coal Cost Multipliers'!$B$33</f>
        <v>6669037.8513535168</v>
      </c>
      <c r="N15" s="4">
        <v>0</v>
      </c>
    </row>
    <row r="16" spans="1:14" x14ac:dyDescent="0.25">
      <c r="A16" s="1">
        <v>2031</v>
      </c>
      <c r="B16" s="4">
        <f>'EIA Costs'!$D$4*INDEX('Cost Improvement and Off Wnd'!$B$118:$AL$126,MATCH("coal",'Cost Improvement and Off Wnd'!$A$118:$A$126,0),MATCH('CCaMC-BCCpUC'!$A16,'Cost Improvement and Off Wnd'!$B$117:$AL$117,0))*1000*About!$A$58</f>
        <v>5715710.8490506802</v>
      </c>
      <c r="C16" s="4">
        <f>'EIA Costs'!$D$6*INDEX('Cost Improvement and Off Wnd'!$B$118:$AL$126,MATCH("natural gas nonpeaker",'Cost Improvement and Off Wnd'!$A$118:$A$126,0),MATCH('CCaMC-BCCpUC'!$A16,'Cost Improvement and Off Wnd'!$B$117:$AL$117,0))*1000*About!$A$58</f>
        <v>930112.73170077289</v>
      </c>
      <c r="D16" s="4">
        <f>'EIA Costs'!$D$11*INDEX('Cost Improvement and Off Wnd'!$B$118:$AL$126,MATCH("nuclear",'Cost Improvement and Off Wnd'!$A$118:$A$126,0),MATCH('CCaMC-BCCpUC'!$A16,'Cost Improvement and Off Wnd'!$B$117:$AL$117,0))*1000*About!$A$58</f>
        <v>5043138.0864731837</v>
      </c>
      <c r="E16" s="4">
        <f>'EIA Costs'!$D$17*INDEX('Cost Improvement and Off Wnd'!$B$118:$AL$126,MATCH("hydro",'Cost Improvement and Off Wnd'!$A$118:$A$126,0),MATCH('CCaMC-BCCpUC'!$A16,'Cost Improvement and Off Wnd'!$B$117:$AL$117,0))*1000*About!$A$58</f>
        <v>2393501.8134604306</v>
      </c>
      <c r="F16" s="4">
        <v>0</v>
      </c>
      <c r="G16" s="4">
        <v>0</v>
      </c>
      <c r="H16" s="4">
        <f>'EIA Costs'!$D$20*INDEX('Cost Improvement and Off Wnd'!$B$118:$AL$126,MATCH("solar thermal",'Cost Improvement and Off Wnd'!$A$118:$A$126,0),MATCH('CCaMC-BCCpUC'!$A16,'Cost Improvement and Off Wnd'!$B$117:$AL$117,0))*1000*About!$A$58</f>
        <v>2464610.1794671463</v>
      </c>
      <c r="I16" s="4">
        <f>'EIA Costs'!$D$14*INDEX('Cost Improvement and Off Wnd'!$B$118:$AL$126,MATCH("biomass",'Cost Improvement and Off Wnd'!$A$118:$A$126,0),MATCH('CCaMC-BCCpUC'!$A16,'Cost Improvement and Off Wnd'!$B$117:$AL$117,0))*1000*About!$A$58</f>
        <v>3439623.6560018696</v>
      </c>
      <c r="J16" s="4">
        <f>'EIA Costs'!$D$15*INDEX('Cost Improvement and Off Wnd'!$B$118:$AL$126,MATCH("geothermal",'Cost Improvement and Off Wnd'!$A$118:$A$126,0),MATCH('CCaMC-BCCpUC'!$A16,'Cost Improvement and Off Wnd'!$B$117:$AL$117,0))*1000*About!$A$58</f>
        <v>2351744.64</v>
      </c>
      <c r="K16" s="4">
        <f>'EIA Costs'!$D$9*INDEX('Cost Improvement and Off Wnd'!$B$118:$AL$126,MATCH("natural gas peaker",'Cost Improvement and Off Wnd'!$A$118:$A$126,0),MATCH('CCaMC-BCCpUC'!$A16,'Cost Improvement and Off Wnd'!$B$117:$AL$117,0))*1000*About!$A$58</f>
        <v>610100.70335621736</v>
      </c>
      <c r="L16" s="4">
        <f>'EIA Costs'!$D$9*INDEX('Cost Improvement and Off Wnd'!$B$118:$AL$126,MATCH("natural gas peaker",'Cost Improvement and Off Wnd'!$A$118:$A$126,0),MATCH('CCaMC-BCCpUC'!$A16,'Cost Improvement and Off Wnd'!$B$117:$AL$117,0))*1000*About!$A$58</f>
        <v>610100.70335621736</v>
      </c>
      <c r="M16" s="4">
        <f>B16*'Coal Cost Multipliers'!$B$33</f>
        <v>6624178.9652347378</v>
      </c>
      <c r="N16" s="4">
        <v>0</v>
      </c>
    </row>
    <row r="17" spans="1:14" x14ac:dyDescent="0.25">
      <c r="A17" s="1">
        <v>2032</v>
      </c>
      <c r="B17" s="4">
        <f>'EIA Costs'!$D$4*INDEX('Cost Improvement and Off Wnd'!$B$118:$AL$126,MATCH("coal",'Cost Improvement and Off Wnd'!$A$118:$A$126,0),MATCH('CCaMC-BCCpUC'!$A17,'Cost Improvement and Off Wnd'!$B$117:$AL$117,0))*1000*About!$A$58</f>
        <v>5682778.383669503</v>
      </c>
      <c r="C17" s="4">
        <f>'EIA Costs'!$D$6*INDEX('Cost Improvement and Off Wnd'!$B$118:$AL$126,MATCH("natural gas nonpeaker",'Cost Improvement and Off Wnd'!$A$118:$A$126,0),MATCH('CCaMC-BCCpUC'!$A17,'Cost Improvement and Off Wnd'!$B$117:$AL$117,0))*1000*About!$A$58</f>
        <v>926761.89047801169</v>
      </c>
      <c r="D17" s="4">
        <f>'EIA Costs'!$D$11*INDEX('Cost Improvement and Off Wnd'!$B$118:$AL$126,MATCH("nuclear",'Cost Improvement and Off Wnd'!$A$118:$A$126,0),MATCH('CCaMC-BCCpUC'!$A17,'Cost Improvement and Off Wnd'!$B$117:$AL$117,0))*1000*About!$A$58</f>
        <v>5015018.1673003174</v>
      </c>
      <c r="E17" s="4">
        <f>'EIA Costs'!$D$17*INDEX('Cost Improvement and Off Wnd'!$B$118:$AL$126,MATCH("hydro",'Cost Improvement and Off Wnd'!$A$118:$A$126,0),MATCH('CCaMC-BCCpUC'!$A17,'Cost Improvement and Off Wnd'!$B$117:$AL$117,0))*1000*About!$A$58</f>
        <v>2379587.2944153799</v>
      </c>
      <c r="F17" s="4">
        <v>0</v>
      </c>
      <c r="G17" s="4">
        <v>0</v>
      </c>
      <c r="H17" s="4">
        <f>'EIA Costs'!$D$20*INDEX('Cost Improvement and Off Wnd'!$B$118:$AL$126,MATCH("solar thermal",'Cost Improvement and Off Wnd'!$A$118:$A$126,0),MATCH('CCaMC-BCCpUC'!$A17,'Cost Improvement and Off Wnd'!$B$117:$AL$117,0))*1000*About!$A$58</f>
        <v>2457660.1067705727</v>
      </c>
      <c r="I17" s="4">
        <f>'EIA Costs'!$D$14*INDEX('Cost Improvement and Off Wnd'!$B$118:$AL$126,MATCH("biomass",'Cost Improvement and Off Wnd'!$A$118:$A$126,0),MATCH('CCaMC-BCCpUC'!$A17,'Cost Improvement and Off Wnd'!$B$117:$AL$117,0))*1000*About!$A$58</f>
        <v>3429633.6602299903</v>
      </c>
      <c r="J17" s="4">
        <f>'EIA Costs'!$D$15*INDEX('Cost Improvement and Off Wnd'!$B$118:$AL$126,MATCH("geothermal",'Cost Improvement and Off Wnd'!$A$118:$A$126,0),MATCH('CCaMC-BCCpUC'!$A17,'Cost Improvement and Off Wnd'!$B$117:$AL$117,0))*1000*About!$A$58</f>
        <v>2347717.6800000002</v>
      </c>
      <c r="K17" s="4">
        <f>'EIA Costs'!$D$9*INDEX('Cost Improvement and Off Wnd'!$B$118:$AL$126,MATCH("natural gas peaker",'Cost Improvement and Off Wnd'!$A$118:$A$126,0),MATCH('CCaMC-BCCpUC'!$A17,'Cost Improvement and Off Wnd'!$B$117:$AL$117,0))*1000*About!$A$58</f>
        <v>607777.3086571634</v>
      </c>
      <c r="L17" s="4">
        <f>'EIA Costs'!$D$9*INDEX('Cost Improvement and Off Wnd'!$B$118:$AL$126,MATCH("natural gas peaker",'Cost Improvement and Off Wnd'!$A$118:$A$126,0),MATCH('CCaMC-BCCpUC'!$A17,'Cost Improvement and Off Wnd'!$B$117:$AL$117,0))*1000*About!$A$58</f>
        <v>607777.3086571634</v>
      </c>
      <c r="M17" s="4">
        <f>B17*'Coal Cost Multipliers'!$B$33</f>
        <v>6586012.1387082441</v>
      </c>
      <c r="N17" s="4">
        <v>0</v>
      </c>
    </row>
    <row r="18" spans="1:14" x14ac:dyDescent="0.25">
      <c r="A18" s="1">
        <v>2033</v>
      </c>
      <c r="B18" s="4">
        <f>'EIA Costs'!$D$4*INDEX('Cost Improvement and Off Wnd'!$B$118:$AL$126,MATCH("coal",'Cost Improvement and Off Wnd'!$A$118:$A$126,0),MATCH('CCaMC-BCCpUC'!$A18,'Cost Improvement and Off Wnd'!$B$117:$AL$117,0))*1000*About!$A$58</f>
        <v>5642193.7803548686</v>
      </c>
      <c r="C18" s="4">
        <f>'EIA Costs'!$D$6*INDEX('Cost Improvement and Off Wnd'!$B$118:$AL$126,MATCH("natural gas nonpeaker",'Cost Improvement and Off Wnd'!$A$118:$A$126,0),MATCH('CCaMC-BCCpUC'!$A18,'Cost Improvement and Off Wnd'!$B$117:$AL$117,0))*1000*About!$A$58</f>
        <v>923783.53953476355</v>
      </c>
      <c r="D18" s="4">
        <f>'EIA Costs'!$D$11*INDEX('Cost Improvement and Off Wnd'!$B$118:$AL$126,MATCH("nuclear",'Cost Improvement and Off Wnd'!$A$118:$A$126,0),MATCH('CCaMC-BCCpUC'!$A18,'Cost Improvement and Off Wnd'!$B$117:$AL$117,0))*1000*About!$A$58</f>
        <v>4986896.9535291838</v>
      </c>
      <c r="E18" s="4">
        <f>'EIA Costs'!$D$17*INDEX('Cost Improvement and Off Wnd'!$B$118:$AL$126,MATCH("hydro",'Cost Improvement and Off Wnd'!$A$118:$A$126,0),MATCH('CCaMC-BCCpUC'!$A18,'Cost Improvement and Off Wnd'!$B$117:$AL$117,0))*1000*About!$A$58</f>
        <v>2365678.9908310375</v>
      </c>
      <c r="F18" s="4">
        <v>0</v>
      </c>
      <c r="G18" s="4">
        <v>0</v>
      </c>
      <c r="H18" s="4">
        <f>'EIA Costs'!$D$20*INDEX('Cost Improvement and Off Wnd'!$B$118:$AL$126,MATCH("solar thermal",'Cost Improvement and Off Wnd'!$A$118:$A$126,0),MATCH('CCaMC-BCCpUC'!$A18,'Cost Improvement and Off Wnd'!$B$117:$AL$117,0))*1000*About!$A$58</f>
        <v>2451105.8357130196</v>
      </c>
      <c r="I18" s="4">
        <f>'EIA Costs'!$D$14*INDEX('Cost Improvement and Off Wnd'!$B$118:$AL$126,MATCH("biomass",'Cost Improvement and Off Wnd'!$A$118:$A$126,0),MATCH('CCaMC-BCCpUC'!$A18,'Cost Improvement and Off Wnd'!$B$117:$AL$117,0))*1000*About!$A$58</f>
        <v>3419643.3546162085</v>
      </c>
      <c r="J18" s="4">
        <f>'EIA Costs'!$D$15*INDEX('Cost Improvement and Off Wnd'!$B$118:$AL$126,MATCH("geothermal",'Cost Improvement and Off Wnd'!$A$118:$A$126,0),MATCH('CCaMC-BCCpUC'!$A18,'Cost Improvement and Off Wnd'!$B$117:$AL$117,0))*1000*About!$A$58</f>
        <v>2343690.7200000002</v>
      </c>
      <c r="K18" s="4">
        <f>'EIA Costs'!$D$9*INDEX('Cost Improvement and Off Wnd'!$B$118:$AL$126,MATCH("natural gas peaker",'Cost Improvement and Off Wnd'!$A$118:$A$126,0),MATCH('CCaMC-BCCpUC'!$A18,'Cost Improvement and Off Wnd'!$B$117:$AL$117,0))*1000*About!$A$58</f>
        <v>605748.1000457817</v>
      </c>
      <c r="L18" s="4">
        <f>'EIA Costs'!$D$9*INDEX('Cost Improvement and Off Wnd'!$B$118:$AL$126,MATCH("natural gas peaker",'Cost Improvement and Off Wnd'!$A$118:$A$126,0),MATCH('CCaMC-BCCpUC'!$A18,'Cost Improvement and Off Wnd'!$B$117:$AL$117,0))*1000*About!$A$58</f>
        <v>605748.1000457817</v>
      </c>
      <c r="M18" s="4">
        <f>B18*'Coal Cost Multipliers'!$B$33</f>
        <v>6538976.9259955771</v>
      </c>
      <c r="N18" s="4">
        <v>0</v>
      </c>
    </row>
    <row r="19" spans="1:14" x14ac:dyDescent="0.25">
      <c r="A19" s="1">
        <v>2034</v>
      </c>
      <c r="B19" s="4">
        <f>'EIA Costs'!$D$4*INDEX('Cost Improvement and Off Wnd'!$B$118:$AL$126,MATCH("coal",'Cost Improvement and Off Wnd'!$A$118:$A$126,0),MATCH('CCaMC-BCCpUC'!$A19,'Cost Improvement and Off Wnd'!$B$117:$AL$117,0))*1000*About!$A$58</f>
        <v>5606366.9449191354</v>
      </c>
      <c r="C19" s="4">
        <f>'EIA Costs'!$D$6*INDEX('Cost Improvement and Off Wnd'!$B$118:$AL$126,MATCH("natural gas nonpeaker",'Cost Improvement and Off Wnd'!$A$118:$A$126,0),MATCH('CCaMC-BCCpUC'!$A19,'Cost Improvement and Off Wnd'!$B$117:$AL$117,0))*1000*About!$A$58</f>
        <v>920761.94092942204</v>
      </c>
      <c r="D19" s="4">
        <f>'EIA Costs'!$D$11*INDEX('Cost Improvement and Off Wnd'!$B$118:$AL$126,MATCH("nuclear",'Cost Improvement and Off Wnd'!$A$118:$A$126,0),MATCH('CCaMC-BCCpUC'!$A19,'Cost Improvement and Off Wnd'!$B$117:$AL$117,0))*1000*About!$A$58</f>
        <v>4958774.659165916</v>
      </c>
      <c r="E19" s="4">
        <f>'EIA Costs'!$D$17*INDEX('Cost Improvement and Off Wnd'!$B$118:$AL$126,MATCH("hydro",'Cost Improvement and Off Wnd'!$A$118:$A$126,0),MATCH('CCaMC-BCCpUC'!$A19,'Cost Improvement and Off Wnd'!$B$117:$AL$117,0))*1000*About!$A$58</f>
        <v>2351770.6872466947</v>
      </c>
      <c r="F19" s="4">
        <v>0</v>
      </c>
      <c r="G19" s="4">
        <v>0</v>
      </c>
      <c r="H19" s="4">
        <f>'EIA Costs'!$D$20*INDEX('Cost Improvement and Off Wnd'!$B$118:$AL$126,MATCH("solar thermal",'Cost Improvement and Off Wnd'!$A$118:$A$126,0),MATCH('CCaMC-BCCpUC'!$A19,'Cost Improvement and Off Wnd'!$B$117:$AL$117,0))*1000*About!$A$58</f>
        <v>2444907.5761304833</v>
      </c>
      <c r="I19" s="4">
        <f>'EIA Costs'!$D$14*INDEX('Cost Improvement and Off Wnd'!$B$118:$AL$126,MATCH("biomass",'Cost Improvement and Off Wnd'!$A$118:$A$126,0),MATCH('CCaMC-BCCpUC'!$A19,'Cost Improvement and Off Wnd'!$B$117:$AL$117,0))*1000*About!$A$58</f>
        <v>3409651.5318734273</v>
      </c>
      <c r="J19" s="4">
        <f>'EIA Costs'!$D$15*INDEX('Cost Improvement and Off Wnd'!$B$118:$AL$126,MATCH("geothermal",'Cost Improvement and Off Wnd'!$A$118:$A$126,0),MATCH('CCaMC-BCCpUC'!$A19,'Cost Improvement and Off Wnd'!$B$117:$AL$117,0))*1000*About!$A$58</f>
        <v>2339663.7600000002</v>
      </c>
      <c r="K19" s="4">
        <f>'EIA Costs'!$D$9*INDEX('Cost Improvement and Off Wnd'!$B$118:$AL$126,MATCH("natural gas peaker",'Cost Improvement and Off Wnd'!$A$118:$A$126,0),MATCH('CCaMC-BCCpUC'!$A19,'Cost Improvement and Off Wnd'!$B$117:$AL$117,0))*1000*About!$A$58</f>
        <v>603684.81012468517</v>
      </c>
      <c r="L19" s="4">
        <f>'EIA Costs'!$D$9*INDEX('Cost Improvement and Off Wnd'!$B$118:$AL$126,MATCH("natural gas peaker",'Cost Improvement and Off Wnd'!$A$118:$A$126,0),MATCH('CCaMC-BCCpUC'!$A19,'Cost Improvement and Off Wnd'!$B$117:$AL$117,0))*1000*About!$A$58</f>
        <v>603684.81012468517</v>
      </c>
      <c r="M19" s="4">
        <f>B19*'Coal Cost Multipliers'!$B$33</f>
        <v>6497455.6916378727</v>
      </c>
      <c r="N19" s="4">
        <v>0</v>
      </c>
    </row>
    <row r="20" spans="1:14" x14ac:dyDescent="0.25">
      <c r="A20" s="1">
        <v>2035</v>
      </c>
      <c r="B20" s="4">
        <f>'EIA Costs'!$D$4*INDEX('Cost Improvement and Off Wnd'!$B$118:$AL$126,MATCH("coal",'Cost Improvement and Off Wnd'!$A$118:$A$126,0),MATCH('CCaMC-BCCpUC'!$A20,'Cost Improvement and Off Wnd'!$B$117:$AL$117,0))*1000*About!$A$58</f>
        <v>5572150.0919803614</v>
      </c>
      <c r="C20" s="4">
        <f>'EIA Costs'!$D$6*INDEX('Cost Improvement and Off Wnd'!$B$118:$AL$126,MATCH("natural gas nonpeaker",'Cost Improvement and Off Wnd'!$A$118:$A$126,0),MATCH('CCaMC-BCCpUC'!$A20,'Cost Improvement and Off Wnd'!$B$117:$AL$117,0))*1000*About!$A$58</f>
        <v>917371.86576616322</v>
      </c>
      <c r="D20" s="4">
        <f>'EIA Costs'!$D$11*INDEX('Cost Improvement and Off Wnd'!$B$118:$AL$126,MATCH("nuclear",'Cost Improvement and Off Wnd'!$A$118:$A$126,0),MATCH('CCaMC-BCCpUC'!$A20,'Cost Improvement and Off Wnd'!$B$117:$AL$117,0))*1000*About!$A$58</f>
        <v>4930651.7207391467</v>
      </c>
      <c r="E20" s="4">
        <f>'EIA Costs'!$D$17*INDEX('Cost Improvement and Off Wnd'!$B$118:$AL$126,MATCH("hydro",'Cost Improvement and Off Wnd'!$A$118:$A$126,0),MATCH('CCaMC-BCCpUC'!$A20,'Cost Improvement and Off Wnd'!$B$117:$AL$117,0))*1000*About!$A$58</f>
        <v>2337868.5695021199</v>
      </c>
      <c r="F20" s="4">
        <v>0</v>
      </c>
      <c r="G20" s="4">
        <v>0</v>
      </c>
      <c r="H20" s="4">
        <f>'EIA Costs'!$D$20*INDEX('Cost Improvement and Off Wnd'!$B$118:$AL$126,MATCH("solar thermal",'Cost Improvement and Off Wnd'!$A$118:$A$126,0),MATCH('CCaMC-BCCpUC'!$A20,'Cost Improvement and Off Wnd'!$B$117:$AL$117,0))*1000*About!$A$58</f>
        <v>2439031.2110045226</v>
      </c>
      <c r="I20" s="4">
        <f>'EIA Costs'!$D$14*INDEX('Cost Improvement and Off Wnd'!$B$118:$AL$126,MATCH("biomass",'Cost Improvement and Off Wnd'!$A$118:$A$126,0),MATCH('CCaMC-BCCpUC'!$A20,'Cost Improvement and Off Wnd'!$B$117:$AL$117,0))*1000*About!$A$58</f>
        <v>3399659.5746953762</v>
      </c>
      <c r="J20" s="4">
        <f>'EIA Costs'!$D$15*INDEX('Cost Improvement and Off Wnd'!$B$118:$AL$126,MATCH("geothermal",'Cost Improvement and Off Wnd'!$A$118:$A$126,0),MATCH('CCaMC-BCCpUC'!$A20,'Cost Improvement and Off Wnd'!$B$117:$AL$117,0))*1000*About!$A$58</f>
        <v>2335636.7999999998</v>
      </c>
      <c r="K20" s="4">
        <f>'EIA Costs'!$D$9*INDEX('Cost Improvement and Off Wnd'!$B$118:$AL$126,MATCH("natural gas peaker",'Cost Improvement and Off Wnd'!$A$118:$A$126,0),MATCH('CCaMC-BCCpUC'!$A20,'Cost Improvement and Off Wnd'!$B$117:$AL$117,0))*1000*About!$A$58</f>
        <v>601330.37504906254</v>
      </c>
      <c r="L20" s="4">
        <f>'EIA Costs'!$D$9*INDEX('Cost Improvement and Off Wnd'!$B$118:$AL$126,MATCH("natural gas peaker",'Cost Improvement and Off Wnd'!$A$118:$A$126,0),MATCH('CCaMC-BCCpUC'!$A20,'Cost Improvement and Off Wnd'!$B$117:$AL$117,0))*1000*About!$A$58</f>
        <v>601330.37504906254</v>
      </c>
      <c r="M20" s="4">
        <f>B20*'Coal Cost Multipliers'!$B$33</f>
        <v>6457800.3340665214</v>
      </c>
      <c r="N20" s="4">
        <v>0</v>
      </c>
    </row>
    <row r="21" spans="1:14" x14ac:dyDescent="0.25">
      <c r="A21" s="1">
        <v>2036</v>
      </c>
      <c r="B21" s="4">
        <f>'EIA Costs'!$D$4*INDEX('Cost Improvement and Off Wnd'!$B$118:$AL$126,MATCH("coal",'Cost Improvement and Off Wnd'!$A$118:$A$126,0),MATCH('CCaMC-BCCpUC'!$A21,'Cost Improvement and Off Wnd'!$B$117:$AL$117,0))*1000*About!$A$58</f>
        <v>5539118.4834558573</v>
      </c>
      <c r="C21" s="4">
        <f>'EIA Costs'!$D$6*INDEX('Cost Improvement and Off Wnd'!$B$118:$AL$126,MATCH("natural gas nonpeaker",'Cost Improvement and Off Wnd'!$A$118:$A$126,0),MATCH('CCaMC-BCCpUC'!$A21,'Cost Improvement and Off Wnd'!$B$117:$AL$117,0))*1000*About!$A$58</f>
        <v>913958.82450684451</v>
      </c>
      <c r="D21" s="4">
        <f>'EIA Costs'!$D$11*INDEX('Cost Improvement and Off Wnd'!$B$118:$AL$126,MATCH("nuclear",'Cost Improvement and Off Wnd'!$A$118:$A$126,0),MATCH('CCaMC-BCCpUC'!$A21,'Cost Improvement and Off Wnd'!$B$117:$AL$117,0))*1000*About!$A$58</f>
        <v>4902527.8892413173</v>
      </c>
      <c r="E21" s="4">
        <f>'EIA Costs'!$D$17*INDEX('Cost Improvement and Off Wnd'!$B$118:$AL$126,MATCH("hydro",'Cost Improvement and Off Wnd'!$A$118:$A$126,0),MATCH('CCaMC-BCCpUC'!$A21,'Cost Improvement and Off Wnd'!$B$117:$AL$117,0))*1000*About!$A$58</f>
        <v>2333338.6744214161</v>
      </c>
      <c r="F21" s="4">
        <v>0</v>
      </c>
      <c r="G21" s="4">
        <v>0</v>
      </c>
      <c r="H21" s="4">
        <f>'EIA Costs'!$D$20*INDEX('Cost Improvement and Off Wnd'!$B$118:$AL$126,MATCH("solar thermal",'Cost Improvement and Off Wnd'!$A$118:$A$126,0),MATCH('CCaMC-BCCpUC'!$A21,'Cost Improvement and Off Wnd'!$B$117:$AL$117,0))*1000*About!$A$58</f>
        <v>2433447.266097391</v>
      </c>
      <c r="I21" s="4">
        <f>'EIA Costs'!$D$14*INDEX('Cost Improvement and Off Wnd'!$B$118:$AL$126,MATCH("biomass",'Cost Improvement and Off Wnd'!$A$118:$A$126,0),MATCH('CCaMC-BCCpUC'!$A21,'Cost Improvement and Off Wnd'!$B$117:$AL$117,0))*1000*About!$A$58</f>
        <v>3389666.8436114313</v>
      </c>
      <c r="J21" s="4">
        <f>'EIA Costs'!$D$15*INDEX('Cost Improvement and Off Wnd'!$B$118:$AL$126,MATCH("geothermal",'Cost Improvement and Off Wnd'!$A$118:$A$126,0),MATCH('CCaMC-BCCpUC'!$A21,'Cost Improvement and Off Wnd'!$B$117:$AL$117,0))*1000*About!$A$58</f>
        <v>2331609.8399999994</v>
      </c>
      <c r="K21" s="4">
        <f>'EIA Costs'!$D$9*INDEX('Cost Improvement and Off Wnd'!$B$118:$AL$126,MATCH("natural gas peaker",'Cost Improvement and Off Wnd'!$A$118:$A$126,0),MATCH('CCaMC-BCCpUC'!$A21,'Cost Improvement and Off Wnd'!$B$117:$AL$117,0))*1000*About!$A$58</f>
        <v>598957.8048655868</v>
      </c>
      <c r="L21" s="4">
        <f>'EIA Costs'!$D$9*INDEX('Cost Improvement and Off Wnd'!$B$118:$AL$126,MATCH("natural gas peaker",'Cost Improvement and Off Wnd'!$A$118:$A$126,0),MATCH('CCaMC-BCCpUC'!$A21,'Cost Improvement and Off Wnd'!$B$117:$AL$117,0))*1000*About!$A$58</f>
        <v>598957.8048655868</v>
      </c>
      <c r="M21" s="4">
        <f>B21*'Coal Cost Multipliers'!$B$33</f>
        <v>6419518.6063594185</v>
      </c>
      <c r="N21" s="4">
        <v>0</v>
      </c>
    </row>
    <row r="22" spans="1:14" x14ac:dyDescent="0.25">
      <c r="A22" s="1">
        <v>2037</v>
      </c>
      <c r="B22" s="4">
        <f>'EIA Costs'!$D$4*INDEX('Cost Improvement and Off Wnd'!$B$118:$AL$126,MATCH("coal",'Cost Improvement and Off Wnd'!$A$118:$A$126,0),MATCH('CCaMC-BCCpUC'!$A22,'Cost Improvement and Off Wnd'!$B$117:$AL$117,0))*1000*About!$A$58</f>
        <v>5500407.7330473047</v>
      </c>
      <c r="C22" s="4">
        <f>'EIA Costs'!$D$6*INDEX('Cost Improvement and Off Wnd'!$B$118:$AL$126,MATCH("natural gas nonpeaker",'Cost Improvement and Off Wnd'!$A$118:$A$126,0),MATCH('CCaMC-BCCpUC'!$A22,'Cost Improvement and Off Wnd'!$B$117:$AL$117,0))*1000*About!$A$58</f>
        <v>911014.35710941826</v>
      </c>
      <c r="D22" s="4">
        <f>'EIA Costs'!$D$11*INDEX('Cost Improvement and Off Wnd'!$B$118:$AL$126,MATCH("nuclear",'Cost Improvement and Off Wnd'!$A$118:$A$126,0),MATCH('CCaMC-BCCpUC'!$A22,'Cost Improvement and Off Wnd'!$B$117:$AL$117,0))*1000*About!$A$58</f>
        <v>4874406.7607226819</v>
      </c>
      <c r="E22" s="4">
        <f>'EIA Costs'!$D$17*INDEX('Cost Improvement and Off Wnd'!$B$118:$AL$126,MATCH("hydro",'Cost Improvement and Off Wnd'!$A$118:$A$126,0),MATCH('CCaMC-BCCpUC'!$A22,'Cost Improvement and Off Wnd'!$B$117:$AL$117,0))*1000*About!$A$58</f>
        <v>2328814.9330911282</v>
      </c>
      <c r="F22" s="4">
        <v>0</v>
      </c>
      <c r="G22" s="4">
        <v>0</v>
      </c>
      <c r="H22" s="4">
        <f>'EIA Costs'!$D$20*INDEX('Cost Improvement and Off Wnd'!$B$118:$AL$126,MATCH("solar thermal",'Cost Improvement and Off Wnd'!$A$118:$A$126,0),MATCH('CCaMC-BCCpUC'!$A22,'Cost Improvement and Off Wnd'!$B$117:$AL$117,0))*1000*About!$A$58</f>
        <v>2428130.1035385677</v>
      </c>
      <c r="I22" s="4">
        <f>'EIA Costs'!$D$14*INDEX('Cost Improvement and Off Wnd'!$B$118:$AL$126,MATCH("biomass",'Cost Improvement and Off Wnd'!$A$118:$A$126,0),MATCH('CCaMC-BCCpUC'!$A22,'Cost Improvement and Off Wnd'!$B$117:$AL$117,0))*1000*About!$A$58</f>
        <v>3379676.3155708034</v>
      </c>
      <c r="J22" s="4">
        <f>'EIA Costs'!$D$15*INDEX('Cost Improvement and Off Wnd'!$B$118:$AL$126,MATCH("geothermal",'Cost Improvement and Off Wnd'!$A$118:$A$126,0),MATCH('CCaMC-BCCpUC'!$A22,'Cost Improvement and Off Wnd'!$B$117:$AL$117,0))*1000*About!$A$58</f>
        <v>2327582.88</v>
      </c>
      <c r="K22" s="4">
        <f>'EIA Costs'!$D$9*INDEX('Cost Improvement and Off Wnd'!$B$118:$AL$126,MATCH("natural gas peaker",'Cost Improvement and Off Wnd'!$A$118:$A$126,0),MATCH('CCaMC-BCCpUC'!$A22,'Cost Improvement and Off Wnd'!$B$117:$AL$117,0))*1000*About!$A$58</f>
        <v>596955.4197425656</v>
      </c>
      <c r="L22" s="4">
        <f>'EIA Costs'!$D$9*INDEX('Cost Improvement and Off Wnd'!$B$118:$AL$126,MATCH("natural gas peaker",'Cost Improvement and Off Wnd'!$A$118:$A$126,0),MATCH('CCaMC-BCCpUC'!$A22,'Cost Improvement and Off Wnd'!$B$117:$AL$117,0))*1000*About!$A$58</f>
        <v>596955.4197425656</v>
      </c>
      <c r="M22" s="4">
        <f>B22*'Coal Cost Multipliers'!$B$33</f>
        <v>6374655.0810067719</v>
      </c>
      <c r="N22" s="4">
        <v>0</v>
      </c>
    </row>
    <row r="23" spans="1:14" x14ac:dyDescent="0.25">
      <c r="A23" s="1">
        <v>2038</v>
      </c>
      <c r="B23" s="4">
        <f>'EIA Costs'!$D$4*INDEX('Cost Improvement and Off Wnd'!$B$118:$AL$126,MATCH("coal",'Cost Improvement and Off Wnd'!$A$118:$A$126,0),MATCH('CCaMC-BCCpUC'!$A23,'Cost Improvement and Off Wnd'!$B$117:$AL$117,0))*1000*About!$A$58</f>
        <v>5468250.3014946543</v>
      </c>
      <c r="C23" s="4">
        <f>'EIA Costs'!$D$6*INDEX('Cost Improvement and Off Wnd'!$B$118:$AL$126,MATCH("natural gas nonpeaker",'Cost Improvement and Off Wnd'!$A$118:$A$126,0),MATCH('CCaMC-BCCpUC'!$A23,'Cost Improvement and Off Wnd'!$B$117:$AL$117,0))*1000*About!$A$58</f>
        <v>907420.52088100906</v>
      </c>
      <c r="D23" s="4">
        <f>'EIA Costs'!$D$11*INDEX('Cost Improvement and Off Wnd'!$B$118:$AL$126,MATCH("nuclear",'Cost Improvement and Off Wnd'!$A$118:$A$126,0),MATCH('CCaMC-BCCpUC'!$A23,'Cost Improvement and Off Wnd'!$B$117:$AL$117,0))*1000*About!$A$58</f>
        <v>4846283.6112670014</v>
      </c>
      <c r="E23" s="4">
        <f>'EIA Costs'!$D$17*INDEX('Cost Improvement and Off Wnd'!$B$118:$AL$126,MATCH("hydro",'Cost Improvement and Off Wnd'!$A$118:$A$126,0),MATCH('CCaMC-BCCpUC'!$A23,'Cost Improvement and Off Wnd'!$B$117:$AL$117,0))*1000*About!$A$58</f>
        <v>2324291.1917608404</v>
      </c>
      <c r="F23" s="4">
        <v>0</v>
      </c>
      <c r="G23" s="4">
        <v>0</v>
      </c>
      <c r="H23" s="4">
        <f>'EIA Costs'!$D$20*INDEX('Cost Improvement and Off Wnd'!$B$118:$AL$126,MATCH("solar thermal",'Cost Improvement and Off Wnd'!$A$118:$A$126,0),MATCH('CCaMC-BCCpUC'!$A23,'Cost Improvement and Off Wnd'!$B$117:$AL$117,0))*1000*About!$A$58</f>
        <v>2423057.2833811534</v>
      </c>
      <c r="I23" s="4">
        <f>'EIA Costs'!$D$14*INDEX('Cost Improvement and Off Wnd'!$B$118:$AL$126,MATCH("biomass",'Cost Improvement and Off Wnd'!$A$118:$A$126,0),MATCH('CCaMC-BCCpUC'!$A23,'Cost Improvement and Off Wnd'!$B$117:$AL$117,0))*1000*About!$A$58</f>
        <v>3369684.2256353949</v>
      </c>
      <c r="J23" s="4">
        <f>'EIA Costs'!$D$15*INDEX('Cost Improvement and Off Wnd'!$B$118:$AL$126,MATCH("geothermal",'Cost Improvement and Off Wnd'!$A$118:$A$126,0),MATCH('CCaMC-BCCpUC'!$A23,'Cost Improvement and Off Wnd'!$B$117:$AL$117,0))*1000*About!$A$58</f>
        <v>2323555.9199999995</v>
      </c>
      <c r="K23" s="4">
        <f>'EIA Costs'!$D$9*INDEX('Cost Improvement and Off Wnd'!$B$118:$AL$126,MATCH("natural gas peaker",'Cost Improvement and Off Wnd'!$A$118:$A$126,0),MATCH('CCaMC-BCCpUC'!$A23,'Cost Improvement and Off Wnd'!$B$117:$AL$117,0))*1000*About!$A$58</f>
        <v>594440.08024455211</v>
      </c>
      <c r="L23" s="4">
        <f>'EIA Costs'!$D$9*INDEX('Cost Improvement and Off Wnd'!$B$118:$AL$126,MATCH("natural gas peaker",'Cost Improvement and Off Wnd'!$A$118:$A$126,0),MATCH('CCaMC-BCCpUC'!$A23,'Cost Improvement and Off Wnd'!$B$117:$AL$117,0))*1000*About!$A$58</f>
        <v>594440.08024455211</v>
      </c>
      <c r="M23" s="4">
        <f>B23*'Coal Cost Multipliers'!$B$33</f>
        <v>6337386.4739528615</v>
      </c>
      <c r="N23" s="4">
        <v>0</v>
      </c>
    </row>
    <row r="24" spans="1:14" x14ac:dyDescent="0.25">
      <c r="A24" s="1">
        <v>2039</v>
      </c>
      <c r="B24" s="4">
        <f>'EIA Costs'!$D$4*INDEX('Cost Improvement and Off Wnd'!$B$118:$AL$126,MATCH("coal",'Cost Improvement and Off Wnd'!$A$118:$A$126,0),MATCH('CCaMC-BCCpUC'!$A24,'Cost Improvement and Off Wnd'!$B$117:$AL$117,0))*1000*About!$A$58</f>
        <v>5432367.0167962778</v>
      </c>
      <c r="C24" s="4">
        <f>'EIA Costs'!$D$6*INDEX('Cost Improvement and Off Wnd'!$B$118:$AL$126,MATCH("natural gas nonpeaker",'Cost Improvement and Off Wnd'!$A$118:$A$126,0),MATCH('CCaMC-BCCpUC'!$A24,'Cost Improvement and Off Wnd'!$B$117:$AL$117,0))*1000*About!$A$58</f>
        <v>904471.68523875286</v>
      </c>
      <c r="D24" s="4">
        <f>'EIA Costs'!$D$11*INDEX('Cost Improvement and Off Wnd'!$B$118:$AL$126,MATCH("nuclear",'Cost Improvement and Off Wnd'!$A$118:$A$126,0),MATCH('CCaMC-BCCpUC'!$A24,'Cost Improvement and Off Wnd'!$B$117:$AL$117,0))*1000*About!$A$58</f>
        <v>4818163.5130767515</v>
      </c>
      <c r="E24" s="4">
        <f>'EIA Costs'!$D$17*INDEX('Cost Improvement and Off Wnd'!$B$118:$AL$126,MATCH("hydro",'Cost Improvement and Off Wnd'!$A$118:$A$126,0),MATCH('CCaMC-BCCpUC'!$A24,'Cost Improvement and Off Wnd'!$B$117:$AL$117,0))*1000*About!$A$58</f>
        <v>2319773.5745600271</v>
      </c>
      <c r="F24" s="4">
        <v>0</v>
      </c>
      <c r="G24" s="4">
        <v>0</v>
      </c>
      <c r="H24" s="4">
        <f>'EIA Costs'!$D$20*INDEX('Cost Improvement and Off Wnd'!$B$118:$AL$126,MATCH("solar thermal",'Cost Improvement and Off Wnd'!$A$118:$A$126,0),MATCH('CCaMC-BCCpUC'!$A24,'Cost Improvement and Off Wnd'!$B$117:$AL$117,0))*1000*About!$A$58</f>
        <v>2418209.052809441</v>
      </c>
      <c r="I24" s="4">
        <f>'EIA Costs'!$D$14*INDEX('Cost Improvement and Off Wnd'!$B$118:$AL$126,MATCH("biomass",'Cost Improvement and Off Wnd'!$A$118:$A$126,0),MATCH('CCaMC-BCCpUC'!$A24,'Cost Improvement and Off Wnd'!$B$117:$AL$117,0))*1000*About!$A$58</f>
        <v>3359693.9843631904</v>
      </c>
      <c r="J24" s="4">
        <f>'EIA Costs'!$D$15*INDEX('Cost Improvement and Off Wnd'!$B$118:$AL$126,MATCH("geothermal",'Cost Improvement and Off Wnd'!$A$118:$A$126,0),MATCH('CCaMC-BCCpUC'!$A24,'Cost Improvement and Off Wnd'!$B$117:$AL$117,0))*1000*About!$A$58</f>
        <v>2319528.96</v>
      </c>
      <c r="K24" s="4">
        <f>'EIA Costs'!$D$9*INDEX('Cost Improvement and Off Wnd'!$B$118:$AL$126,MATCH("natural gas peaker",'Cost Improvement and Off Wnd'!$A$118:$A$126,0),MATCH('CCaMC-BCCpUC'!$A24,'Cost Improvement and Off Wnd'!$B$117:$AL$117,0))*1000*About!$A$58</f>
        <v>592434.16432381817</v>
      </c>
      <c r="L24" s="4">
        <f>'EIA Costs'!$D$9*INDEX('Cost Improvement and Off Wnd'!$B$118:$AL$126,MATCH("natural gas peaker",'Cost Improvement and Off Wnd'!$A$118:$A$126,0),MATCH('CCaMC-BCCpUC'!$A24,'Cost Improvement and Off Wnd'!$B$117:$AL$117,0))*1000*About!$A$58</f>
        <v>592434.16432381817</v>
      </c>
      <c r="M24" s="4">
        <f>B24*'Coal Cost Multipliers'!$B$33</f>
        <v>6295799.8181579839</v>
      </c>
      <c r="N24" s="4">
        <v>0</v>
      </c>
    </row>
    <row r="25" spans="1:14" x14ac:dyDescent="0.25">
      <c r="A25" s="1">
        <v>2040</v>
      </c>
      <c r="B25" s="4">
        <f>'EIA Costs'!$D$4*INDEX('Cost Improvement and Off Wnd'!$B$118:$AL$126,MATCH("coal",'Cost Improvement and Off Wnd'!$A$118:$A$126,0),MATCH('CCaMC-BCCpUC'!$A25,'Cost Improvement and Off Wnd'!$B$117:$AL$117,0))*1000*About!$A$58</f>
        <v>5398484.411653229</v>
      </c>
      <c r="C25" s="4">
        <f>'EIA Costs'!$D$6*INDEX('Cost Improvement and Off Wnd'!$B$118:$AL$126,MATCH("natural gas nonpeaker",'Cost Improvement and Off Wnd'!$A$118:$A$126,0),MATCH('CCaMC-BCCpUC'!$A25,'Cost Improvement and Off Wnd'!$B$117:$AL$117,0))*1000*About!$A$58</f>
        <v>901093.79633118142</v>
      </c>
      <c r="D25" s="4">
        <f>'EIA Costs'!$D$11*INDEX('Cost Improvement and Off Wnd'!$B$118:$AL$126,MATCH("nuclear",'Cost Improvement and Off Wnd'!$A$118:$A$126,0),MATCH('CCaMC-BCCpUC'!$A25,'Cost Improvement and Off Wnd'!$B$117:$AL$117,0))*1000*About!$A$58</f>
        <v>4790037.5216986742</v>
      </c>
      <c r="E25" s="4">
        <f>'EIA Costs'!$D$17*INDEX('Cost Improvement and Off Wnd'!$B$118:$AL$126,MATCH("hydro",'Cost Improvement and Off Wnd'!$A$118:$A$126,0),MATCH('CCaMC-BCCpUC'!$A25,'Cost Improvement and Off Wnd'!$B$117:$AL$117,0))*1000*About!$A$58</f>
        <v>2315255.9573592143</v>
      </c>
      <c r="F25" s="4">
        <v>0</v>
      </c>
      <c r="G25" s="4">
        <v>0</v>
      </c>
      <c r="H25" s="4">
        <f>'EIA Costs'!$D$20*INDEX('Cost Improvement and Off Wnd'!$B$118:$AL$126,MATCH("solar thermal",'Cost Improvement and Off Wnd'!$A$118:$A$126,0),MATCH('CCaMC-BCCpUC'!$A25,'Cost Improvement and Off Wnd'!$B$117:$AL$117,0))*1000*About!$A$58</f>
        <v>2413567.9335367209</v>
      </c>
      <c r="I25" s="4">
        <f>'EIA Costs'!$D$14*INDEX('Cost Improvement and Off Wnd'!$B$118:$AL$126,MATCH("biomass",'Cost Improvement and Off Wnd'!$A$118:$A$126,0),MATCH('CCaMC-BCCpUC'!$A25,'Cost Improvement and Off Wnd'!$B$117:$AL$117,0))*1000*About!$A$58</f>
        <v>3349700.2550786757</v>
      </c>
      <c r="J25" s="4">
        <f>'EIA Costs'!$D$15*INDEX('Cost Improvement and Off Wnd'!$B$118:$AL$126,MATCH("geothermal",'Cost Improvement and Off Wnd'!$A$118:$A$126,0),MATCH('CCaMC-BCCpUC'!$A25,'Cost Improvement and Off Wnd'!$B$117:$AL$117,0))*1000*About!$A$58</f>
        <v>2315502.0000000005</v>
      </c>
      <c r="K25" s="4">
        <f>'EIA Costs'!$D$9*INDEX('Cost Improvement and Off Wnd'!$B$118:$AL$126,MATCH("natural gas peaker",'Cost Improvement and Off Wnd'!$A$118:$A$126,0),MATCH('CCaMC-BCCpUC'!$A25,'Cost Improvement and Off Wnd'!$B$117:$AL$117,0))*1000*About!$A$58</f>
        <v>590089.47107294935</v>
      </c>
      <c r="L25" s="4">
        <f>'EIA Costs'!$D$9*INDEX('Cost Improvement and Off Wnd'!$B$118:$AL$126,MATCH("natural gas peaker",'Cost Improvement and Off Wnd'!$A$118:$A$126,0),MATCH('CCaMC-BCCpUC'!$A25,'Cost Improvement and Off Wnd'!$B$117:$AL$117,0))*1000*About!$A$58</f>
        <v>590089.47107294935</v>
      </c>
      <c r="M25" s="4">
        <f>B25*'Coal Cost Multipliers'!$B$33</f>
        <v>6256531.8344892133</v>
      </c>
      <c r="N25" s="4">
        <v>0</v>
      </c>
    </row>
    <row r="26" spans="1:14" x14ac:dyDescent="0.25">
      <c r="A26" s="1">
        <v>2041</v>
      </c>
      <c r="B26" s="4">
        <f>'EIA Costs'!$D$4*INDEX('Cost Improvement and Off Wnd'!$B$118:$AL$126,MATCH("coal",'Cost Improvement and Off Wnd'!$A$118:$A$126,0),MATCH('CCaMC-BCCpUC'!$A26,'Cost Improvement and Off Wnd'!$B$117:$AL$117,0))*1000*About!$A$58</f>
        <v>5362891.0931715863</v>
      </c>
      <c r="C26" s="4">
        <f>'EIA Costs'!$D$6*INDEX('Cost Improvement and Off Wnd'!$B$118:$AL$126,MATCH("natural gas nonpeaker",'Cost Improvement and Off Wnd'!$A$118:$A$126,0),MATCH('CCaMC-BCCpUC'!$A26,'Cost Improvement and Off Wnd'!$B$117:$AL$117,0))*1000*About!$A$58</f>
        <v>897770.77270304237</v>
      </c>
      <c r="D26" s="4">
        <f>'EIA Costs'!$D$11*INDEX('Cost Improvement and Off Wnd'!$B$118:$AL$126,MATCH("nuclear",'Cost Improvement and Off Wnd'!$A$118:$A$126,0),MATCH('CCaMC-BCCpUC'!$A26,'Cost Improvement and Off Wnd'!$B$117:$AL$117,0))*1000*About!$A$58</f>
        <v>4761914.8773502056</v>
      </c>
      <c r="E26" s="4">
        <f>'EIA Costs'!$D$17*INDEX('Cost Improvement and Off Wnd'!$B$118:$AL$126,MATCH("hydro",'Cost Improvement and Off Wnd'!$A$118:$A$126,0),MATCH('CCaMC-BCCpUC'!$A26,'Cost Improvement and Off Wnd'!$B$117:$AL$117,0))*1000*About!$A$58</f>
        <v>2310744.4297301131</v>
      </c>
      <c r="F26" s="4">
        <v>0</v>
      </c>
      <c r="G26" s="4">
        <v>0</v>
      </c>
      <c r="H26" s="4">
        <f>'EIA Costs'!$D$20*INDEX('Cost Improvement and Off Wnd'!$B$118:$AL$126,MATCH("solar thermal",'Cost Improvement and Off Wnd'!$A$118:$A$126,0),MATCH('CCaMC-BCCpUC'!$A26,'Cost Improvement and Off Wnd'!$B$117:$AL$117,0))*1000*About!$A$58</f>
        <v>2409118.3855665056</v>
      </c>
      <c r="I26" s="4">
        <f>'EIA Costs'!$D$14*INDEX('Cost Improvement and Off Wnd'!$B$118:$AL$126,MATCH("biomass",'Cost Improvement and Off Wnd'!$A$118:$A$126,0),MATCH('CCaMC-BCCpUC'!$A26,'Cost Improvement and Off Wnd'!$B$117:$AL$117,0))*1000*About!$A$58</f>
        <v>3339708.5144618037</v>
      </c>
      <c r="J26" s="4">
        <f>'EIA Costs'!$D$15*INDEX('Cost Improvement and Off Wnd'!$B$118:$AL$126,MATCH("geothermal",'Cost Improvement and Off Wnd'!$A$118:$A$126,0),MATCH('CCaMC-BCCpUC'!$A26,'Cost Improvement and Off Wnd'!$B$117:$AL$117,0))*1000*About!$A$58</f>
        <v>2311475.04</v>
      </c>
      <c r="K26" s="4">
        <f>'EIA Costs'!$D$9*INDEX('Cost Improvement and Off Wnd'!$B$118:$AL$126,MATCH("natural gas peaker",'Cost Improvement and Off Wnd'!$A$118:$A$126,0),MATCH('CCaMC-BCCpUC'!$A26,'Cost Improvement and Off Wnd'!$B$117:$AL$117,0))*1000*About!$A$58</f>
        <v>587788.019180667</v>
      </c>
      <c r="L26" s="4">
        <f>'EIA Costs'!$D$9*INDEX('Cost Improvement and Off Wnd'!$B$118:$AL$126,MATCH("natural gas peaker",'Cost Improvement and Off Wnd'!$A$118:$A$126,0),MATCH('CCaMC-BCCpUC'!$A26,'Cost Improvement and Off Wnd'!$B$117:$AL$117,0))*1000*About!$A$58</f>
        <v>587788.019180667</v>
      </c>
      <c r="M26" s="4">
        <f>B26*'Coal Cost Multipliers'!$B$33</f>
        <v>6215281.2328027831</v>
      </c>
      <c r="N26" s="4">
        <v>0</v>
      </c>
    </row>
    <row r="27" spans="1:14" x14ac:dyDescent="0.25">
      <c r="A27" s="1">
        <v>2042</v>
      </c>
      <c r="B27" s="4">
        <f>'EIA Costs'!$D$4*INDEX('Cost Improvement and Off Wnd'!$B$118:$AL$126,MATCH("coal",'Cost Improvement and Off Wnd'!$A$118:$A$126,0),MATCH('CCaMC-BCCpUC'!$A27,'Cost Improvement and Off Wnd'!$B$117:$AL$117,0))*1000*About!$A$58</f>
        <v>5327297.7746899435</v>
      </c>
      <c r="C27" s="4">
        <f>'EIA Costs'!$D$6*INDEX('Cost Improvement and Off Wnd'!$B$118:$AL$126,MATCH("natural gas nonpeaker",'Cost Improvement and Off Wnd'!$A$118:$A$126,0),MATCH('CCaMC-BCCpUC'!$A27,'Cost Improvement and Off Wnd'!$B$117:$AL$117,0))*1000*About!$A$58</f>
        <v>894447.74907490343</v>
      </c>
      <c r="D27" s="4">
        <f>'EIA Costs'!$D$11*INDEX('Cost Improvement and Off Wnd'!$B$118:$AL$126,MATCH("nuclear",'Cost Improvement and Off Wnd'!$A$118:$A$126,0),MATCH('CCaMC-BCCpUC'!$A27,'Cost Improvement and Off Wnd'!$B$117:$AL$117,0))*1000*About!$A$58</f>
        <v>4733792.2330017341</v>
      </c>
      <c r="E27" s="4">
        <f>'EIA Costs'!$D$17*INDEX('Cost Improvement and Off Wnd'!$B$118:$AL$126,MATCH("hydro",'Cost Improvement and Off Wnd'!$A$118:$A$126,0),MATCH('CCaMC-BCCpUC'!$A27,'Cost Improvement and Off Wnd'!$B$117:$AL$117,0))*1000*About!$A$58</f>
        <v>2306232.9021010105</v>
      </c>
      <c r="F27" s="4">
        <v>0</v>
      </c>
      <c r="G27" s="4">
        <v>0</v>
      </c>
      <c r="H27" s="4">
        <f>'EIA Costs'!$D$20*INDEX('Cost Improvement and Off Wnd'!$B$118:$AL$126,MATCH("solar thermal",'Cost Improvement and Off Wnd'!$A$118:$A$126,0),MATCH('CCaMC-BCCpUC'!$A27,'Cost Improvement and Off Wnd'!$B$117:$AL$117,0))*1000*About!$A$58</f>
        <v>2404846.5309510562</v>
      </c>
      <c r="I27" s="4">
        <f>'EIA Costs'!$D$14*INDEX('Cost Improvement and Off Wnd'!$B$118:$AL$126,MATCH("biomass",'Cost Improvement and Off Wnd'!$A$118:$A$126,0),MATCH('CCaMC-BCCpUC'!$A27,'Cost Improvement and Off Wnd'!$B$117:$AL$117,0))*1000*About!$A$58</f>
        <v>3329716.7738449299</v>
      </c>
      <c r="J27" s="4">
        <f>'EIA Costs'!$D$15*INDEX('Cost Improvement and Off Wnd'!$B$118:$AL$126,MATCH("geothermal",'Cost Improvement and Off Wnd'!$A$118:$A$126,0),MATCH('CCaMC-BCCpUC'!$A27,'Cost Improvement and Off Wnd'!$B$117:$AL$117,0))*1000*About!$A$58</f>
        <v>2307448.0799999996</v>
      </c>
      <c r="K27" s="4">
        <f>'EIA Costs'!$D$9*INDEX('Cost Improvement and Off Wnd'!$B$118:$AL$126,MATCH("natural gas peaker",'Cost Improvement and Off Wnd'!$A$118:$A$126,0),MATCH('CCaMC-BCCpUC'!$A27,'Cost Improvement and Off Wnd'!$B$117:$AL$117,0))*1000*About!$A$58</f>
        <v>585486.56728838454</v>
      </c>
      <c r="L27" s="4">
        <f>'EIA Costs'!$D$9*INDEX('Cost Improvement and Off Wnd'!$B$118:$AL$126,MATCH("natural gas peaker",'Cost Improvement and Off Wnd'!$A$118:$A$126,0),MATCH('CCaMC-BCCpUC'!$A27,'Cost Improvement and Off Wnd'!$B$117:$AL$117,0))*1000*About!$A$58</f>
        <v>585486.56728838454</v>
      </c>
      <c r="M27" s="4">
        <f>B27*'Coal Cost Multipliers'!$B$33</f>
        <v>6174030.631116352</v>
      </c>
      <c r="N27" s="4">
        <v>0</v>
      </c>
    </row>
    <row r="28" spans="1:14" x14ac:dyDescent="0.25">
      <c r="A28" s="1">
        <v>2043</v>
      </c>
      <c r="B28" s="4">
        <f>'EIA Costs'!$D$4*INDEX('Cost Improvement and Off Wnd'!$B$118:$AL$126,MATCH("coal",'Cost Improvement and Off Wnd'!$A$118:$A$126,0),MATCH('CCaMC-BCCpUC'!$A28,'Cost Improvement and Off Wnd'!$B$117:$AL$117,0))*1000*About!$A$58</f>
        <v>5291704.4562082998</v>
      </c>
      <c r="C28" s="4">
        <f>'EIA Costs'!$D$6*INDEX('Cost Improvement and Off Wnd'!$B$118:$AL$126,MATCH("natural gas nonpeaker",'Cost Improvement and Off Wnd'!$A$118:$A$126,0),MATCH('CCaMC-BCCpUC'!$A28,'Cost Improvement and Off Wnd'!$B$117:$AL$117,0))*1000*About!$A$58</f>
        <v>891124.72544676426</v>
      </c>
      <c r="D28" s="4">
        <f>'EIA Costs'!$D$11*INDEX('Cost Improvement and Off Wnd'!$B$118:$AL$126,MATCH("nuclear",'Cost Improvement and Off Wnd'!$A$118:$A$126,0),MATCH('CCaMC-BCCpUC'!$A28,'Cost Improvement and Off Wnd'!$B$117:$AL$117,0))*1000*About!$A$58</f>
        <v>4705669.5886532655</v>
      </c>
      <c r="E28" s="4">
        <f>'EIA Costs'!$D$17*INDEX('Cost Improvement and Off Wnd'!$B$118:$AL$126,MATCH("hydro",'Cost Improvement and Off Wnd'!$A$118:$A$126,0),MATCH('CCaMC-BCCpUC'!$A28,'Cost Improvement and Off Wnd'!$B$117:$AL$117,0))*1000*About!$A$58</f>
        <v>2301727.4344226797</v>
      </c>
      <c r="F28" s="4">
        <v>0</v>
      </c>
      <c r="G28" s="4">
        <v>0</v>
      </c>
      <c r="H28" s="4">
        <f>'EIA Costs'!$D$20*INDEX('Cost Improvement and Off Wnd'!$B$118:$AL$126,MATCH("solar thermal",'Cost Improvement and Off Wnd'!$A$118:$A$126,0),MATCH('CCaMC-BCCpUC'!$A28,'Cost Improvement and Off Wnd'!$B$117:$AL$117,0))*1000*About!$A$58</f>
        <v>2400739.9251324562</v>
      </c>
      <c r="I28" s="4">
        <f>'EIA Costs'!$D$14*INDEX('Cost Improvement and Off Wnd'!$B$118:$AL$126,MATCH("biomass",'Cost Improvement and Off Wnd'!$A$118:$A$126,0),MATCH('CCaMC-BCCpUC'!$A28,'Cost Improvement and Off Wnd'!$B$117:$AL$117,0))*1000*About!$A$58</f>
        <v>3319725.0332280574</v>
      </c>
      <c r="J28" s="4">
        <f>'EIA Costs'!$D$15*INDEX('Cost Improvement and Off Wnd'!$B$118:$AL$126,MATCH("geothermal",'Cost Improvement and Off Wnd'!$A$118:$A$126,0),MATCH('CCaMC-BCCpUC'!$A28,'Cost Improvement and Off Wnd'!$B$117:$AL$117,0))*1000*About!$A$58</f>
        <v>2303421.12</v>
      </c>
      <c r="K28" s="4">
        <f>'EIA Costs'!$D$9*INDEX('Cost Improvement and Off Wnd'!$B$118:$AL$126,MATCH("natural gas peaker",'Cost Improvement and Off Wnd'!$A$118:$A$126,0),MATCH('CCaMC-BCCpUC'!$A28,'Cost Improvement and Off Wnd'!$B$117:$AL$117,0))*1000*About!$A$58</f>
        <v>583185.11539610196</v>
      </c>
      <c r="L28" s="4">
        <f>'EIA Costs'!$D$9*INDEX('Cost Improvement and Off Wnd'!$B$118:$AL$126,MATCH("natural gas peaker",'Cost Improvement and Off Wnd'!$A$118:$A$126,0),MATCH('CCaMC-BCCpUC'!$A28,'Cost Improvement and Off Wnd'!$B$117:$AL$117,0))*1000*About!$A$58</f>
        <v>583185.11539610196</v>
      </c>
      <c r="M28" s="4">
        <f>B28*'Coal Cost Multipliers'!$B$33</f>
        <v>6132780.0294299209</v>
      </c>
      <c r="N28" s="4">
        <v>0</v>
      </c>
    </row>
    <row r="29" spans="1:14" x14ac:dyDescent="0.25">
      <c r="A29" s="1">
        <v>2044</v>
      </c>
      <c r="B29" s="4">
        <f>'EIA Costs'!$D$4*INDEX('Cost Improvement and Off Wnd'!$B$118:$AL$126,MATCH("coal",'Cost Improvement and Off Wnd'!$A$118:$A$126,0),MATCH('CCaMC-BCCpUC'!$A29,'Cost Improvement and Off Wnd'!$B$117:$AL$117,0))*1000*About!$A$58</f>
        <v>5256111.1377266571</v>
      </c>
      <c r="C29" s="4">
        <f>'EIA Costs'!$D$6*INDEX('Cost Improvement and Off Wnd'!$B$118:$AL$126,MATCH("natural gas nonpeaker",'Cost Improvement and Off Wnd'!$A$118:$A$126,0),MATCH('CCaMC-BCCpUC'!$A29,'Cost Improvement and Off Wnd'!$B$117:$AL$117,0))*1000*About!$A$58</f>
        <v>887801.70181862509</v>
      </c>
      <c r="D29" s="4">
        <f>'EIA Costs'!$D$11*INDEX('Cost Improvement and Off Wnd'!$B$118:$AL$126,MATCH("nuclear",'Cost Improvement and Off Wnd'!$A$118:$A$126,0),MATCH('CCaMC-BCCpUC'!$A29,'Cost Improvement and Off Wnd'!$B$117:$AL$117,0))*1000*About!$A$58</f>
        <v>4677546.9443047941</v>
      </c>
      <c r="E29" s="4">
        <f>'EIA Costs'!$D$17*INDEX('Cost Improvement and Off Wnd'!$B$118:$AL$126,MATCH("hydro",'Cost Improvement and Off Wnd'!$A$118:$A$126,0),MATCH('CCaMC-BCCpUC'!$A29,'Cost Improvement and Off Wnd'!$B$117:$AL$117,0))*1000*About!$A$58</f>
        <v>2297221.9667443484</v>
      </c>
      <c r="F29" s="4">
        <v>0</v>
      </c>
      <c r="G29" s="4">
        <v>0</v>
      </c>
      <c r="H29" s="4">
        <f>'EIA Costs'!$D$20*INDEX('Cost Improvement and Off Wnd'!$B$118:$AL$126,MATCH("solar thermal",'Cost Improvement and Off Wnd'!$A$118:$A$126,0),MATCH('CCaMC-BCCpUC'!$A29,'Cost Improvement and Off Wnd'!$B$117:$AL$117,0))*1000*About!$A$58</f>
        <v>2396787.3663480976</v>
      </c>
      <c r="I29" s="4">
        <f>'EIA Costs'!$D$14*INDEX('Cost Improvement and Off Wnd'!$B$118:$AL$126,MATCH("biomass",'Cost Improvement and Off Wnd'!$A$118:$A$126,0),MATCH('CCaMC-BCCpUC'!$A29,'Cost Improvement and Off Wnd'!$B$117:$AL$117,0))*1000*About!$A$58</f>
        <v>3309733.2926111841</v>
      </c>
      <c r="J29" s="4">
        <f>'EIA Costs'!$D$15*INDEX('Cost Improvement and Off Wnd'!$B$118:$AL$126,MATCH("geothermal",'Cost Improvement and Off Wnd'!$A$118:$A$126,0),MATCH('CCaMC-BCCpUC'!$A29,'Cost Improvement and Off Wnd'!$B$117:$AL$117,0))*1000*About!$A$58</f>
        <v>2299394.1600000006</v>
      </c>
      <c r="K29" s="4">
        <f>'EIA Costs'!$D$9*INDEX('Cost Improvement and Off Wnd'!$B$118:$AL$126,MATCH("natural gas peaker",'Cost Improvement and Off Wnd'!$A$118:$A$126,0),MATCH('CCaMC-BCCpUC'!$A29,'Cost Improvement and Off Wnd'!$B$117:$AL$117,0))*1000*About!$A$58</f>
        <v>580883.66350381961</v>
      </c>
      <c r="L29" s="4">
        <f>'EIA Costs'!$D$9*INDEX('Cost Improvement and Off Wnd'!$B$118:$AL$126,MATCH("natural gas peaker",'Cost Improvement and Off Wnd'!$A$118:$A$126,0),MATCH('CCaMC-BCCpUC'!$A29,'Cost Improvement and Off Wnd'!$B$117:$AL$117,0))*1000*About!$A$58</f>
        <v>580883.66350381961</v>
      </c>
      <c r="M29" s="4">
        <f>B29*'Coal Cost Multipliers'!$B$33</f>
        <v>6091529.4277434908</v>
      </c>
      <c r="N29" s="4">
        <v>0</v>
      </c>
    </row>
    <row r="30" spans="1:14" x14ac:dyDescent="0.25">
      <c r="A30" s="1">
        <v>2045</v>
      </c>
      <c r="B30" s="4">
        <f>'EIA Costs'!$D$4*INDEX('Cost Improvement and Off Wnd'!$B$118:$AL$126,MATCH("coal",'Cost Improvement and Off Wnd'!$A$118:$A$126,0),MATCH('CCaMC-BCCpUC'!$A30,'Cost Improvement and Off Wnd'!$B$117:$AL$117,0))*1000*About!$A$58</f>
        <v>5220517.8192450143</v>
      </c>
      <c r="C30" s="4">
        <f>'EIA Costs'!$D$6*INDEX('Cost Improvement and Off Wnd'!$B$118:$AL$126,MATCH("natural gas nonpeaker",'Cost Improvement and Off Wnd'!$A$118:$A$126,0),MATCH('CCaMC-BCCpUC'!$A30,'Cost Improvement and Off Wnd'!$B$117:$AL$117,0))*1000*About!$A$58</f>
        <v>884478.67819048627</v>
      </c>
      <c r="D30" s="4">
        <f>'EIA Costs'!$D$11*INDEX('Cost Improvement and Off Wnd'!$B$118:$AL$126,MATCH("nuclear",'Cost Improvement and Off Wnd'!$A$118:$A$126,0),MATCH('CCaMC-BCCpUC'!$A30,'Cost Improvement and Off Wnd'!$B$117:$AL$117,0))*1000*About!$A$58</f>
        <v>4649424.2999563245</v>
      </c>
      <c r="E30" s="4">
        <f>'EIA Costs'!$D$17*INDEX('Cost Improvement and Off Wnd'!$B$118:$AL$126,MATCH("hydro",'Cost Improvement and Off Wnd'!$A$118:$A$126,0),MATCH('CCaMC-BCCpUC'!$A30,'Cost Improvement and Off Wnd'!$B$117:$AL$117,0))*1000*About!$A$58</f>
        <v>2292722.5293958476</v>
      </c>
      <c r="F30" s="4">
        <v>0</v>
      </c>
      <c r="G30" s="4">
        <v>0</v>
      </c>
      <c r="H30" s="4">
        <f>'EIA Costs'!$D$20*INDEX('Cost Improvement and Off Wnd'!$B$118:$AL$126,MATCH("solar thermal",'Cost Improvement and Off Wnd'!$A$118:$A$126,0),MATCH('CCaMC-BCCpUC'!$A30,'Cost Improvement and Off Wnd'!$B$117:$AL$117,0))*1000*About!$A$58</f>
        <v>2392978.7357348814</v>
      </c>
      <c r="I30" s="4">
        <f>'EIA Costs'!$D$14*INDEX('Cost Improvement and Off Wnd'!$B$118:$AL$126,MATCH("biomass",'Cost Improvement and Off Wnd'!$A$118:$A$126,0),MATCH('CCaMC-BCCpUC'!$A30,'Cost Improvement and Off Wnd'!$B$117:$AL$117,0))*1000*About!$A$58</f>
        <v>3299741.5519943121</v>
      </c>
      <c r="J30" s="4">
        <f>'EIA Costs'!$D$15*INDEX('Cost Improvement and Off Wnd'!$B$118:$AL$126,MATCH("geothermal",'Cost Improvement and Off Wnd'!$A$118:$A$126,0),MATCH('CCaMC-BCCpUC'!$A30,'Cost Improvement and Off Wnd'!$B$117:$AL$117,0))*1000*About!$A$58</f>
        <v>2295367.2000000007</v>
      </c>
      <c r="K30" s="4">
        <f>'EIA Costs'!$D$9*INDEX('Cost Improvement and Off Wnd'!$B$118:$AL$126,MATCH("natural gas peaker",'Cost Improvement and Off Wnd'!$A$118:$A$126,0),MATCH('CCaMC-BCCpUC'!$A30,'Cost Improvement and Off Wnd'!$B$117:$AL$117,0))*1000*About!$A$58</f>
        <v>578582.21161153703</v>
      </c>
      <c r="L30" s="4">
        <f>'EIA Costs'!$D$9*INDEX('Cost Improvement and Off Wnd'!$B$118:$AL$126,MATCH("natural gas peaker",'Cost Improvement and Off Wnd'!$A$118:$A$126,0),MATCH('CCaMC-BCCpUC'!$A30,'Cost Improvement and Off Wnd'!$B$117:$AL$117,0))*1000*About!$A$58</f>
        <v>578582.21161153703</v>
      </c>
      <c r="M30" s="4">
        <f>B30*'Coal Cost Multipliers'!$B$33</f>
        <v>6050278.8260570597</v>
      </c>
      <c r="N30" s="4">
        <v>0</v>
      </c>
    </row>
    <row r="31" spans="1:14" x14ac:dyDescent="0.25">
      <c r="A31" s="1">
        <v>2046</v>
      </c>
      <c r="B31" s="4">
        <f>'EIA Costs'!$D$4*INDEX('Cost Improvement and Off Wnd'!$B$118:$AL$126,MATCH("coal",'Cost Improvement and Off Wnd'!$A$118:$A$126,0),MATCH('CCaMC-BCCpUC'!$A31,'Cost Improvement and Off Wnd'!$B$117:$AL$117,0))*1000*About!$A$58</f>
        <v>5184924.5007633707</v>
      </c>
      <c r="C31" s="4">
        <f>'EIA Costs'!$D$6*INDEX('Cost Improvement and Off Wnd'!$B$118:$AL$126,MATCH("natural gas nonpeaker",'Cost Improvement and Off Wnd'!$A$118:$A$126,0),MATCH('CCaMC-BCCpUC'!$A31,'Cost Improvement and Off Wnd'!$B$117:$AL$117,0))*1000*About!$A$58</f>
        <v>881155.6545623471</v>
      </c>
      <c r="D31" s="4">
        <f>'EIA Costs'!$D$11*INDEX('Cost Improvement and Off Wnd'!$B$118:$AL$126,MATCH("nuclear",'Cost Improvement and Off Wnd'!$A$118:$A$126,0),MATCH('CCaMC-BCCpUC'!$A31,'Cost Improvement and Off Wnd'!$B$117:$AL$117,0))*1000*About!$A$58</f>
        <v>4621301.655607854</v>
      </c>
      <c r="E31" s="4">
        <f>'EIA Costs'!$D$17*INDEX('Cost Improvement and Off Wnd'!$B$118:$AL$126,MATCH("hydro",'Cost Improvement and Off Wnd'!$A$118:$A$126,0),MATCH('CCaMC-BCCpUC'!$A31,'Cost Improvement and Off Wnd'!$B$117:$AL$117,0))*1000*About!$A$58</f>
        <v>2288223.0920473468</v>
      </c>
      <c r="F31" s="4">
        <v>0</v>
      </c>
      <c r="G31" s="4">
        <v>0</v>
      </c>
      <c r="H31" s="4">
        <f>'EIA Costs'!$D$20*INDEX('Cost Improvement and Off Wnd'!$B$118:$AL$126,MATCH("solar thermal",'Cost Improvement and Off Wnd'!$A$118:$A$126,0),MATCH('CCaMC-BCCpUC'!$A31,'Cost Improvement and Off Wnd'!$B$117:$AL$117,0))*1000*About!$A$58</f>
        <v>2389304.8623762177</v>
      </c>
      <c r="I31" s="4">
        <f>'EIA Costs'!$D$14*INDEX('Cost Improvement and Off Wnd'!$B$118:$AL$126,MATCH("biomass",'Cost Improvement and Off Wnd'!$A$118:$A$126,0),MATCH('CCaMC-BCCpUC'!$A31,'Cost Improvement and Off Wnd'!$B$117:$AL$117,0))*1000*About!$A$58</f>
        <v>3289749.8113774383</v>
      </c>
      <c r="J31" s="4">
        <f>'EIA Costs'!$D$15*INDEX('Cost Improvement and Off Wnd'!$B$118:$AL$126,MATCH("geothermal",'Cost Improvement and Off Wnd'!$A$118:$A$126,0),MATCH('CCaMC-BCCpUC'!$A31,'Cost Improvement and Off Wnd'!$B$117:$AL$117,0))*1000*About!$A$58</f>
        <v>2291340.2399999998</v>
      </c>
      <c r="K31" s="4">
        <f>'EIA Costs'!$D$9*INDEX('Cost Improvement and Off Wnd'!$B$118:$AL$126,MATCH("natural gas peaker",'Cost Improvement and Off Wnd'!$A$118:$A$126,0),MATCH('CCaMC-BCCpUC'!$A31,'Cost Improvement and Off Wnd'!$B$117:$AL$117,0))*1000*About!$A$58</f>
        <v>576280.75971925457</v>
      </c>
      <c r="L31" s="4">
        <f>'EIA Costs'!$D$9*INDEX('Cost Improvement and Off Wnd'!$B$118:$AL$126,MATCH("natural gas peaker",'Cost Improvement and Off Wnd'!$A$118:$A$126,0),MATCH('CCaMC-BCCpUC'!$A31,'Cost Improvement and Off Wnd'!$B$117:$AL$117,0))*1000*About!$A$58</f>
        <v>576280.75971925457</v>
      </c>
      <c r="M31" s="4">
        <f>B31*'Coal Cost Multipliers'!$B$33</f>
        <v>6009028.2243706286</v>
      </c>
      <c r="N31" s="4">
        <v>0</v>
      </c>
    </row>
    <row r="32" spans="1:14" x14ac:dyDescent="0.25">
      <c r="A32" s="1">
        <v>2047</v>
      </c>
      <c r="B32" s="4">
        <f>'EIA Costs'!$D$4*INDEX('Cost Improvement and Off Wnd'!$B$118:$AL$126,MATCH("coal",'Cost Improvement and Off Wnd'!$A$118:$A$126,0),MATCH('CCaMC-BCCpUC'!$A32,'Cost Improvement and Off Wnd'!$B$117:$AL$117,0))*1000*About!$A$58</f>
        <v>5149331.1822817288</v>
      </c>
      <c r="C32" s="4">
        <f>'EIA Costs'!$D$6*INDEX('Cost Improvement and Off Wnd'!$B$118:$AL$126,MATCH("natural gas nonpeaker",'Cost Improvement and Off Wnd'!$A$118:$A$126,0),MATCH('CCaMC-BCCpUC'!$A32,'Cost Improvement and Off Wnd'!$B$117:$AL$117,0))*1000*About!$A$58</f>
        <v>877832.63093420805</v>
      </c>
      <c r="D32" s="4">
        <f>'EIA Costs'!$D$11*INDEX('Cost Improvement and Off Wnd'!$B$118:$AL$126,MATCH("nuclear",'Cost Improvement and Off Wnd'!$A$118:$A$126,0),MATCH('CCaMC-BCCpUC'!$A32,'Cost Improvement and Off Wnd'!$B$117:$AL$117,0))*1000*About!$A$58</f>
        <v>4593179.0112593845</v>
      </c>
      <c r="E32" s="4">
        <f>'EIA Costs'!$D$17*INDEX('Cost Improvement and Off Wnd'!$B$118:$AL$126,MATCH("hydro",'Cost Improvement and Off Wnd'!$A$118:$A$126,0),MATCH('CCaMC-BCCpUC'!$A32,'Cost Improvement and Off Wnd'!$B$117:$AL$117,0))*1000*About!$A$58</f>
        <v>2283729.6504709106</v>
      </c>
      <c r="F32" s="4">
        <v>0</v>
      </c>
      <c r="G32" s="4">
        <v>0</v>
      </c>
      <c r="H32" s="4">
        <f>'EIA Costs'!$D$20*INDEX('Cost Improvement and Off Wnd'!$B$118:$AL$126,MATCH("solar thermal",'Cost Improvement and Off Wnd'!$A$118:$A$126,0),MATCH('CCaMC-BCCpUC'!$A32,'Cost Improvement and Off Wnd'!$B$117:$AL$117,0))*1000*About!$A$58</f>
        <v>2385757.4087592675</v>
      </c>
      <c r="I32" s="4">
        <f>'EIA Costs'!$D$14*INDEX('Cost Improvement and Off Wnd'!$B$118:$AL$126,MATCH("biomass",'Cost Improvement and Off Wnd'!$A$118:$A$126,0),MATCH('CCaMC-BCCpUC'!$A32,'Cost Improvement and Off Wnd'!$B$117:$AL$117,0))*1000*About!$A$58</f>
        <v>3279758.0707605658</v>
      </c>
      <c r="J32" s="4">
        <f>'EIA Costs'!$D$15*INDEX('Cost Improvement and Off Wnd'!$B$118:$AL$126,MATCH("geothermal",'Cost Improvement and Off Wnd'!$A$118:$A$126,0),MATCH('CCaMC-BCCpUC'!$A32,'Cost Improvement and Off Wnd'!$B$117:$AL$117,0))*1000*About!$A$58</f>
        <v>2287313.2799999993</v>
      </c>
      <c r="K32" s="4">
        <f>'EIA Costs'!$D$9*INDEX('Cost Improvement and Off Wnd'!$B$118:$AL$126,MATCH("natural gas peaker",'Cost Improvement and Off Wnd'!$A$118:$A$126,0),MATCH('CCaMC-BCCpUC'!$A32,'Cost Improvement and Off Wnd'!$B$117:$AL$117,0))*1000*About!$A$58</f>
        <v>573979.3078269721</v>
      </c>
      <c r="L32" s="4">
        <f>'EIA Costs'!$D$9*INDEX('Cost Improvement and Off Wnd'!$B$118:$AL$126,MATCH("natural gas peaker",'Cost Improvement and Off Wnd'!$A$118:$A$126,0),MATCH('CCaMC-BCCpUC'!$A32,'Cost Improvement and Off Wnd'!$B$117:$AL$117,0))*1000*About!$A$58</f>
        <v>573979.3078269721</v>
      </c>
      <c r="M32" s="4">
        <f>B32*'Coal Cost Multipliers'!$B$33</f>
        <v>5967777.6226841994</v>
      </c>
      <c r="N32" s="4">
        <v>0</v>
      </c>
    </row>
    <row r="33" spans="1:14" x14ac:dyDescent="0.25">
      <c r="A33" s="1">
        <v>2048</v>
      </c>
      <c r="B33" s="4">
        <f>'EIA Costs'!$D$4*INDEX('Cost Improvement and Off Wnd'!$B$118:$AL$126,MATCH("coal",'Cost Improvement and Off Wnd'!$A$118:$A$126,0),MATCH('CCaMC-BCCpUC'!$A33,'Cost Improvement and Off Wnd'!$B$117:$AL$117,0))*1000*About!$A$58</f>
        <v>5113737.8638000861</v>
      </c>
      <c r="C33" s="4">
        <f>'EIA Costs'!$D$6*INDEX('Cost Improvement and Off Wnd'!$B$118:$AL$126,MATCH("natural gas nonpeaker",'Cost Improvement and Off Wnd'!$A$118:$A$126,0),MATCH('CCaMC-BCCpUC'!$A33,'Cost Improvement and Off Wnd'!$B$117:$AL$117,0))*1000*About!$A$58</f>
        <v>874509.60730606911</v>
      </c>
      <c r="D33" s="4">
        <f>'EIA Costs'!$D$11*INDEX('Cost Improvement and Off Wnd'!$B$118:$AL$126,MATCH("nuclear",'Cost Improvement and Off Wnd'!$A$118:$A$126,0),MATCH('CCaMC-BCCpUC'!$A33,'Cost Improvement and Off Wnd'!$B$117:$AL$117,0))*1000*About!$A$58</f>
        <v>4565056.366910913</v>
      </c>
      <c r="E33" s="4">
        <f>'EIA Costs'!$D$17*INDEX('Cost Improvement and Off Wnd'!$B$118:$AL$126,MATCH("hydro",'Cost Improvement and Off Wnd'!$A$118:$A$126,0),MATCH('CCaMC-BCCpUC'!$A33,'Cost Improvement and Off Wnd'!$B$117:$AL$117,0))*1000*About!$A$58</f>
        <v>2279236.2088944758</v>
      </c>
      <c r="F33" s="4">
        <v>0</v>
      </c>
      <c r="G33" s="4">
        <v>0</v>
      </c>
      <c r="H33" s="4">
        <f>'EIA Costs'!$D$20*INDEX('Cost Improvement and Off Wnd'!$B$118:$AL$126,MATCH("solar thermal",'Cost Improvement and Off Wnd'!$A$118:$A$126,0),MATCH('CCaMC-BCCpUC'!$A33,'Cost Improvement and Off Wnd'!$B$117:$AL$117,0))*1000*About!$A$58</f>
        <v>2382328.7730417219</v>
      </c>
      <c r="I33" s="4">
        <f>'EIA Costs'!$D$14*INDEX('Cost Improvement and Off Wnd'!$B$118:$AL$126,MATCH("biomass",'Cost Improvement and Off Wnd'!$A$118:$A$126,0),MATCH('CCaMC-BCCpUC'!$A33,'Cost Improvement and Off Wnd'!$B$117:$AL$117,0))*1000*About!$A$58</f>
        <v>3269766.3301436924</v>
      </c>
      <c r="J33" s="4">
        <f>'EIA Costs'!$D$15*INDEX('Cost Improvement and Off Wnd'!$B$118:$AL$126,MATCH("geothermal",'Cost Improvement and Off Wnd'!$A$118:$A$126,0),MATCH('CCaMC-BCCpUC'!$A33,'Cost Improvement and Off Wnd'!$B$117:$AL$117,0))*1000*About!$A$58</f>
        <v>2283286.3199999994</v>
      </c>
      <c r="K33" s="4">
        <f>'EIA Costs'!$D$9*INDEX('Cost Improvement and Off Wnd'!$B$118:$AL$126,MATCH("natural gas peaker",'Cost Improvement and Off Wnd'!$A$118:$A$126,0),MATCH('CCaMC-BCCpUC'!$A33,'Cost Improvement and Off Wnd'!$B$117:$AL$117,0))*1000*About!$A$58</f>
        <v>571677.85593468964</v>
      </c>
      <c r="L33" s="4">
        <f>'EIA Costs'!$D$9*INDEX('Cost Improvement and Off Wnd'!$B$118:$AL$126,MATCH("natural gas peaker",'Cost Improvement and Off Wnd'!$A$118:$A$126,0),MATCH('CCaMC-BCCpUC'!$A33,'Cost Improvement and Off Wnd'!$B$117:$AL$117,0))*1000*About!$A$58</f>
        <v>571677.85593468964</v>
      </c>
      <c r="M33" s="4">
        <f>B33*'Coal Cost Multipliers'!$B$33</f>
        <v>5926527.0209977683</v>
      </c>
      <c r="N33" s="4">
        <v>0</v>
      </c>
    </row>
    <row r="34" spans="1:14" x14ac:dyDescent="0.25">
      <c r="A34" s="1">
        <v>2049</v>
      </c>
      <c r="B34" s="4">
        <f>'EIA Costs'!$D$4*INDEX('Cost Improvement and Off Wnd'!$B$118:$AL$126,MATCH("coal",'Cost Improvement and Off Wnd'!$A$118:$A$126,0),MATCH('CCaMC-BCCpUC'!$A34,'Cost Improvement and Off Wnd'!$B$117:$AL$117,0))*1000*About!$A$58</f>
        <v>5078144.5453184424</v>
      </c>
      <c r="C34" s="4">
        <f>'EIA Costs'!$D$6*INDEX('Cost Improvement and Off Wnd'!$B$118:$AL$126,MATCH("natural gas nonpeaker",'Cost Improvement and Off Wnd'!$A$118:$A$126,0),MATCH('CCaMC-BCCpUC'!$A34,'Cost Improvement and Off Wnd'!$B$117:$AL$117,0))*1000*About!$A$58</f>
        <v>871186.58367792994</v>
      </c>
      <c r="D34" s="4">
        <f>'EIA Costs'!$D$11*INDEX('Cost Improvement and Off Wnd'!$B$118:$AL$126,MATCH("nuclear",'Cost Improvement and Off Wnd'!$A$118:$A$126,0),MATCH('CCaMC-BCCpUC'!$A34,'Cost Improvement and Off Wnd'!$B$117:$AL$117,0))*1000*About!$A$58</f>
        <v>4536933.7225624444</v>
      </c>
      <c r="E34" s="4">
        <f>'EIA Costs'!$D$17*INDEX('Cost Improvement and Off Wnd'!$B$118:$AL$126,MATCH("hydro",'Cost Improvement and Off Wnd'!$A$118:$A$126,0),MATCH('CCaMC-BCCpUC'!$A34,'Cost Improvement and Off Wnd'!$B$117:$AL$117,0))*1000*About!$A$58</f>
        <v>2274748.7359375772</v>
      </c>
      <c r="F34" s="4">
        <v>0</v>
      </c>
      <c r="G34" s="4">
        <v>0</v>
      </c>
      <c r="H34" s="4">
        <f>'EIA Costs'!$D$20*INDEX('Cost Improvement and Off Wnd'!$B$118:$AL$126,MATCH("solar thermal",'Cost Improvement and Off Wnd'!$A$118:$A$126,0),MATCH('CCaMC-BCCpUC'!$A34,'Cost Improvement and Off Wnd'!$B$117:$AL$117,0))*1000*About!$A$58</f>
        <v>2379012.0052493522</v>
      </c>
      <c r="I34" s="4">
        <f>'EIA Costs'!$D$14*INDEX('Cost Improvement and Off Wnd'!$B$118:$AL$126,MATCH("biomass",'Cost Improvement and Off Wnd'!$A$118:$A$126,0),MATCH('CCaMC-BCCpUC'!$A34,'Cost Improvement and Off Wnd'!$B$117:$AL$117,0))*1000*About!$A$58</f>
        <v>3259774.5895268191</v>
      </c>
      <c r="J34" s="4">
        <f>'EIA Costs'!$D$15*INDEX('Cost Improvement and Off Wnd'!$B$118:$AL$126,MATCH("geothermal",'Cost Improvement and Off Wnd'!$A$118:$A$126,0),MATCH('CCaMC-BCCpUC'!$A34,'Cost Improvement and Off Wnd'!$B$117:$AL$117,0))*1000*About!$A$58</f>
        <v>2279259.36</v>
      </c>
      <c r="K34" s="4">
        <f>'EIA Costs'!$D$9*INDEX('Cost Improvement and Off Wnd'!$B$118:$AL$126,MATCH("natural gas peaker",'Cost Improvement and Off Wnd'!$A$118:$A$126,0),MATCH('CCaMC-BCCpUC'!$A34,'Cost Improvement and Off Wnd'!$B$117:$AL$117,0))*1000*About!$A$58</f>
        <v>569376.40404240706</v>
      </c>
      <c r="L34" s="4">
        <f>'EIA Costs'!$D$9*INDEX('Cost Improvement and Off Wnd'!$B$118:$AL$126,MATCH("natural gas peaker",'Cost Improvement and Off Wnd'!$A$118:$A$126,0),MATCH('CCaMC-BCCpUC'!$A34,'Cost Improvement and Off Wnd'!$B$117:$AL$117,0))*1000*About!$A$58</f>
        <v>569376.40404240706</v>
      </c>
      <c r="M34" s="4">
        <f>B34*'Coal Cost Multipliers'!$B$33</f>
        <v>5885276.4193113372</v>
      </c>
      <c r="N34" s="4">
        <v>0</v>
      </c>
    </row>
    <row r="35" spans="1:14" x14ac:dyDescent="0.25">
      <c r="A35" s="1">
        <v>2050</v>
      </c>
      <c r="B35" s="4">
        <f>'EIA Costs'!$D$4*INDEX('Cost Improvement and Off Wnd'!$B$118:$AL$126,MATCH("coal",'Cost Improvement and Off Wnd'!$A$118:$A$126,0),MATCH('CCaMC-BCCpUC'!$A35,'Cost Improvement and Off Wnd'!$B$117:$AL$117,0))*1000*About!$A$58</f>
        <v>5042551.2268367996</v>
      </c>
      <c r="C35" s="4">
        <f>'EIA Costs'!$D$6*INDEX('Cost Improvement and Off Wnd'!$B$118:$AL$126,MATCH("natural gas nonpeaker",'Cost Improvement and Off Wnd'!$A$118:$A$126,0),MATCH('CCaMC-BCCpUC'!$A35,'Cost Improvement and Off Wnd'!$B$117:$AL$117,0))*1000*About!$A$58</f>
        <v>867863.56004979089</v>
      </c>
      <c r="D35" s="4">
        <f>'EIA Costs'!$D$11*INDEX('Cost Improvement and Off Wnd'!$B$118:$AL$126,MATCH("nuclear",'Cost Improvement and Off Wnd'!$A$118:$A$126,0),MATCH('CCaMC-BCCpUC'!$A35,'Cost Improvement and Off Wnd'!$B$117:$AL$117,0))*1000*About!$A$58</f>
        <v>4508811.0782139739</v>
      </c>
      <c r="E35" s="4">
        <f>'EIA Costs'!$D$17*INDEX('Cost Improvement and Off Wnd'!$B$118:$AL$126,MATCH("hydro",'Cost Improvement and Off Wnd'!$A$118:$A$126,0),MATCH('CCaMC-BCCpUC'!$A35,'Cost Improvement and Off Wnd'!$B$117:$AL$117,0))*1000*About!$A$58</f>
        <v>2270261.2629806786</v>
      </c>
      <c r="F35" s="4">
        <v>0</v>
      </c>
      <c r="G35" s="4">
        <v>0</v>
      </c>
      <c r="H35" s="4">
        <f>'EIA Costs'!$D$20*INDEX('Cost Improvement and Off Wnd'!$B$118:$AL$126,MATCH("solar thermal",'Cost Improvement and Off Wnd'!$A$118:$A$126,0),MATCH('CCaMC-BCCpUC'!$A35,'Cost Improvement and Off Wnd'!$B$117:$AL$117,0))*1000*About!$A$58</f>
        <v>2375800.7350839968</v>
      </c>
      <c r="I35" s="4">
        <f>'EIA Costs'!$D$14*INDEX('Cost Improvement and Off Wnd'!$B$118:$AL$126,MATCH("biomass",'Cost Improvement and Off Wnd'!$A$118:$A$126,0),MATCH('CCaMC-BCCpUC'!$A35,'Cost Improvement and Off Wnd'!$B$117:$AL$117,0))*1000*About!$A$58</f>
        <v>3249782.8489099462</v>
      </c>
      <c r="J35" s="4">
        <f>'EIA Costs'!$D$15*INDEX('Cost Improvement and Off Wnd'!$B$118:$AL$126,MATCH("geothermal",'Cost Improvement and Off Wnd'!$A$118:$A$126,0),MATCH('CCaMC-BCCpUC'!$A35,'Cost Improvement and Off Wnd'!$B$117:$AL$117,0))*1000*About!$A$58</f>
        <v>2275232.4000000004</v>
      </c>
      <c r="K35" s="4">
        <f>'EIA Costs'!$D$9*INDEX('Cost Improvement and Off Wnd'!$B$118:$AL$126,MATCH("natural gas peaker",'Cost Improvement and Off Wnd'!$A$118:$A$126,0),MATCH('CCaMC-BCCpUC'!$A35,'Cost Improvement and Off Wnd'!$B$117:$AL$117,0))*1000*About!$A$58</f>
        <v>567074.95215012471</v>
      </c>
      <c r="L35" s="4">
        <f>'EIA Costs'!$D$9*INDEX('Cost Improvement and Off Wnd'!$B$118:$AL$126,MATCH("natural gas peaker",'Cost Improvement and Off Wnd'!$A$118:$A$126,0),MATCH('CCaMC-BCCpUC'!$A35,'Cost Improvement and Off Wnd'!$B$117:$AL$117,0))*1000*About!$A$58</f>
        <v>567074.95215012471</v>
      </c>
      <c r="M35" s="4">
        <f>B35*'Coal Cost Multipliers'!$B$33</f>
        <v>5844025.817624907</v>
      </c>
      <c r="N35" s="4">
        <v>0</v>
      </c>
    </row>
    <row r="36" spans="1:14" x14ac:dyDescent="0.25">
      <c r="B36" s="12"/>
    </row>
    <row r="37" spans="1:14" x14ac:dyDescent="0.25">
      <c r="B37" s="12"/>
    </row>
    <row r="38" spans="1:14" x14ac:dyDescent="0.25">
      <c r="B38" s="12"/>
    </row>
    <row r="39" spans="1:14" x14ac:dyDescent="0.25">
      <c r="B39" s="12"/>
    </row>
    <row r="40" spans="1:14" x14ac:dyDescent="0.25">
      <c r="B40" s="12"/>
    </row>
    <row r="41" spans="1:14" x14ac:dyDescent="0.25">
      <c r="B41" s="12"/>
    </row>
    <row r="42" spans="1:14" x14ac:dyDescent="0.25">
      <c r="B42" s="12"/>
    </row>
    <row r="43" spans="1:14" x14ac:dyDescent="0.25">
      <c r="B43" s="12"/>
    </row>
    <row r="44" spans="1:14" x14ac:dyDescent="0.25">
      <c r="B44" s="12"/>
    </row>
    <row r="45" spans="1:14" x14ac:dyDescent="0.25">
      <c r="B45" s="12"/>
    </row>
    <row r="46" spans="1:14" x14ac:dyDescent="0.25">
      <c r="B46" s="12"/>
    </row>
    <row r="47" spans="1:14" x14ac:dyDescent="0.25">
      <c r="B47" s="12"/>
    </row>
    <row r="48" spans="1:14" x14ac:dyDescent="0.25">
      <c r="B4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EIA Costs</vt:lpstr>
      <vt:lpstr>Start Year Wind and Solar</vt:lpstr>
      <vt:lpstr>Coal Cost Multipliers</vt:lpstr>
      <vt:lpstr>Cost Improvement and Off Wnd</vt:lpstr>
      <vt:lpstr>CCaMC-AFOaMCpUC</vt:lpstr>
      <vt:lpstr>CCaMC-VOaMCpUC</vt:lpstr>
      <vt:lpstr>CCaMC-BCCpUC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2014-02-14T06:19:38Z</dcterms:created>
  <dcterms:modified xsi:type="dcterms:W3CDTF">2018-04-24T20:55:44Z</dcterms:modified>
</cp:coreProperties>
</file>