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25" windowWidth="18195" windowHeight="6780" activeTab="1"/>
  </bookViews>
  <sheets>
    <sheet name="About" sheetId="10" r:id="rId1"/>
    <sheet name="PolicyLevers" sheetId="1" r:id="rId2"/>
    <sheet name="OutputGraphs" sheetId="8" r:id="rId3"/>
    <sheet name="ReferenceScenarios" sheetId="9" r:id="rId4"/>
    <sheet name="MaxBoundCalculations" sheetId="13" r:id="rId5"/>
  </sheets>
  <definedNames>
    <definedName name="_xlnm._FilterDatabase" localSheetId="1" hidden="1">PolicyLevers!$A$1:$N$178</definedName>
  </definedNames>
  <calcPr calcId="145621"/>
</workbook>
</file>

<file path=xl/calcChain.xml><?xml version="1.0" encoding="utf-8"?>
<calcChain xmlns="http://schemas.openxmlformats.org/spreadsheetml/2006/main">
  <c r="K29" i="1" l="1"/>
  <c r="K89" i="1" l="1"/>
  <c r="K88" i="1"/>
  <c r="K74" i="1"/>
  <c r="K52" i="1"/>
  <c r="K21" i="1"/>
  <c r="K10" i="1"/>
  <c r="K7" i="1"/>
  <c r="K6" i="1"/>
  <c r="K5" i="1"/>
  <c r="K3" i="1"/>
  <c r="K4" i="1"/>
  <c r="B301" i="13" l="1"/>
  <c r="B303" i="13" s="1"/>
  <c r="B304" i="13" s="1"/>
  <c r="B296" i="13" l="1"/>
  <c r="A90" i="13"/>
  <c r="B237" i="13" l="1"/>
  <c r="B238" i="13" s="1"/>
  <c r="B235" i="13"/>
  <c r="B239" i="13" l="1"/>
  <c r="B291" i="13"/>
  <c r="B290" i="13" l="1"/>
  <c r="B292" i="13" s="1"/>
  <c r="B230" i="13"/>
  <c r="G219" i="13"/>
  <c r="G216" i="13"/>
  <c r="A226" i="13" s="1"/>
  <c r="C207" i="13"/>
  <c r="B207" i="13"/>
  <c r="C206" i="13"/>
  <c r="B206" i="13"/>
  <c r="B203" i="13"/>
  <c r="C203" i="13"/>
  <c r="C202" i="13"/>
  <c r="B202" i="13"/>
  <c r="B210" i="13" l="1"/>
  <c r="C210" i="13"/>
  <c r="K2" i="1" l="1"/>
  <c r="A185" i="13"/>
  <c r="A135" i="13"/>
  <c r="A138" i="13" s="1"/>
  <c r="A168" i="13"/>
  <c r="A171" i="13" s="1"/>
  <c r="A125" i="13"/>
  <c r="A128" i="13" s="1"/>
  <c r="B82" i="13"/>
  <c r="A85" i="13" s="1"/>
  <c r="B81" i="13"/>
  <c r="B80" i="13"/>
  <c r="B79" i="13"/>
  <c r="B78" i="13"/>
  <c r="Q124" i="1" l="1"/>
  <c r="Q121" i="1"/>
  <c r="Q120" i="1"/>
  <c r="Q114" i="1"/>
  <c r="Q113" i="1"/>
  <c r="Q81" i="1"/>
  <c r="Q80" i="1"/>
  <c r="Q79" i="1"/>
  <c r="Q78" i="1"/>
  <c r="Q77" i="1"/>
  <c r="Q76" i="1"/>
  <c r="Q75" i="1"/>
  <c r="Q67" i="1"/>
  <c r="Q68" i="1"/>
  <c r="Q69" i="1"/>
  <c r="Q70" i="1"/>
  <c r="Q30" i="1" l="1"/>
  <c r="Q31" i="1" s="1"/>
  <c r="Q32" i="1" s="1"/>
  <c r="Q33" i="1" s="1"/>
  <c r="Q34" i="1" s="1"/>
  <c r="Q23" i="1"/>
  <c r="Q24" i="1"/>
  <c r="Q25" i="1"/>
  <c r="Q26" i="1"/>
  <c r="Q22" i="1"/>
  <c r="M183" i="1" l="1"/>
  <c r="L183" i="1"/>
  <c r="K183" i="1"/>
  <c r="J183" i="1"/>
  <c r="M182" i="1"/>
  <c r="L182" i="1"/>
  <c r="K182" i="1"/>
  <c r="J182" i="1"/>
  <c r="M181" i="1"/>
  <c r="L181" i="1"/>
  <c r="K181" i="1"/>
  <c r="J181" i="1"/>
  <c r="M180" i="1"/>
  <c r="L180" i="1"/>
  <c r="K180" i="1"/>
  <c r="J180" i="1"/>
  <c r="M179" i="1"/>
  <c r="L179" i="1"/>
  <c r="K179" i="1"/>
  <c r="J179" i="1"/>
  <c r="C183" i="1"/>
  <c r="B183" i="1"/>
  <c r="A183" i="1"/>
  <c r="C182" i="1"/>
  <c r="B182" i="1"/>
  <c r="A182" i="1"/>
  <c r="C181" i="1"/>
  <c r="B181" i="1"/>
  <c r="A181" i="1"/>
  <c r="C180" i="1"/>
  <c r="B180" i="1"/>
  <c r="A180" i="1"/>
  <c r="C179" i="1"/>
  <c r="B179" i="1"/>
  <c r="A179" i="1"/>
  <c r="M177" i="1"/>
  <c r="L177" i="1"/>
  <c r="K177" i="1"/>
  <c r="J177" i="1"/>
  <c r="M176" i="1"/>
  <c r="L176" i="1"/>
  <c r="K176" i="1"/>
  <c r="J176" i="1"/>
  <c r="M175" i="1"/>
  <c r="L175" i="1"/>
  <c r="K175" i="1"/>
  <c r="J175" i="1"/>
  <c r="M174" i="1"/>
  <c r="L174" i="1"/>
  <c r="K174" i="1"/>
  <c r="J174" i="1"/>
  <c r="M173" i="1"/>
  <c r="L173" i="1"/>
  <c r="K173" i="1"/>
  <c r="J173" i="1"/>
  <c r="M172" i="1"/>
  <c r="L172" i="1"/>
  <c r="K172" i="1"/>
  <c r="J172" i="1"/>
  <c r="M171" i="1"/>
  <c r="L171" i="1"/>
  <c r="K171" i="1"/>
  <c r="J171" i="1"/>
  <c r="C177" i="1"/>
  <c r="B177" i="1"/>
  <c r="A177" i="1"/>
  <c r="C176" i="1"/>
  <c r="B176" i="1"/>
  <c r="A176" i="1"/>
  <c r="C175" i="1"/>
  <c r="B175" i="1"/>
  <c r="A175" i="1"/>
  <c r="C174" i="1"/>
  <c r="B174" i="1"/>
  <c r="A174" i="1"/>
  <c r="C173" i="1"/>
  <c r="B173" i="1"/>
  <c r="A173" i="1"/>
  <c r="C172" i="1"/>
  <c r="B172" i="1"/>
  <c r="A172" i="1"/>
  <c r="C171" i="1"/>
  <c r="B171" i="1"/>
  <c r="A171" i="1"/>
  <c r="M169" i="1"/>
  <c r="L169" i="1"/>
  <c r="K169" i="1"/>
  <c r="J169" i="1"/>
  <c r="M164" i="1"/>
  <c r="L164" i="1"/>
  <c r="K164" i="1"/>
  <c r="J164" i="1"/>
  <c r="M163" i="1"/>
  <c r="L163" i="1"/>
  <c r="K163" i="1"/>
  <c r="J163" i="1"/>
  <c r="C169" i="1"/>
  <c r="B169" i="1"/>
  <c r="A169" i="1"/>
  <c r="C168" i="1"/>
  <c r="B168" i="1"/>
  <c r="A168" i="1"/>
  <c r="C167" i="1"/>
  <c r="B167" i="1"/>
  <c r="A167" i="1"/>
  <c r="C166" i="1"/>
  <c r="B166" i="1"/>
  <c r="A166" i="1"/>
  <c r="C165" i="1"/>
  <c r="B165" i="1"/>
  <c r="A165" i="1"/>
  <c r="C164" i="1"/>
  <c r="B164" i="1"/>
  <c r="A164" i="1"/>
  <c r="C163" i="1"/>
  <c r="B163" i="1"/>
  <c r="A163" i="1"/>
  <c r="M154" i="1"/>
  <c r="L154" i="1"/>
  <c r="K154" i="1"/>
  <c r="J154" i="1"/>
  <c r="M153" i="1"/>
  <c r="L153" i="1"/>
  <c r="K153" i="1"/>
  <c r="J153" i="1"/>
  <c r="M152" i="1"/>
  <c r="L152" i="1"/>
  <c r="K152" i="1"/>
  <c r="J152" i="1"/>
  <c r="M151" i="1"/>
  <c r="L151" i="1"/>
  <c r="K151" i="1"/>
  <c r="J151" i="1"/>
  <c r="M150" i="1"/>
  <c r="L150" i="1"/>
  <c r="K150" i="1"/>
  <c r="J150" i="1"/>
  <c r="C154" i="1"/>
  <c r="B154" i="1"/>
  <c r="A154" i="1"/>
  <c r="C153" i="1"/>
  <c r="B153" i="1"/>
  <c r="A153" i="1"/>
  <c r="C152" i="1"/>
  <c r="B152" i="1"/>
  <c r="A152" i="1"/>
  <c r="C151" i="1"/>
  <c r="B151" i="1"/>
  <c r="A151" i="1"/>
  <c r="C150" i="1"/>
  <c r="B150" i="1"/>
  <c r="A150" i="1"/>
  <c r="M160" i="1"/>
  <c r="L160" i="1"/>
  <c r="K160" i="1"/>
  <c r="J160" i="1"/>
  <c r="M159" i="1"/>
  <c r="L159" i="1"/>
  <c r="K159" i="1"/>
  <c r="J159" i="1"/>
  <c r="M158" i="1"/>
  <c r="L158" i="1"/>
  <c r="K158" i="1"/>
  <c r="J158" i="1"/>
  <c r="M157" i="1"/>
  <c r="L157" i="1"/>
  <c r="K157" i="1"/>
  <c r="J157" i="1"/>
  <c r="M156" i="1"/>
  <c r="L156" i="1"/>
  <c r="K156" i="1"/>
  <c r="J156" i="1"/>
  <c r="C160" i="1"/>
  <c r="B160" i="1"/>
  <c r="A160" i="1"/>
  <c r="C159" i="1"/>
  <c r="B159" i="1"/>
  <c r="A159" i="1"/>
  <c r="C158" i="1"/>
  <c r="B158" i="1"/>
  <c r="A158" i="1"/>
  <c r="C157" i="1"/>
  <c r="B157" i="1"/>
  <c r="A157" i="1"/>
  <c r="C156" i="1"/>
  <c r="B156" i="1"/>
  <c r="A156" i="1"/>
  <c r="M131" i="1"/>
  <c r="L131" i="1"/>
  <c r="K131" i="1"/>
  <c r="J131" i="1"/>
  <c r="M130" i="1"/>
  <c r="L130" i="1"/>
  <c r="K130" i="1"/>
  <c r="J130" i="1"/>
  <c r="M129" i="1"/>
  <c r="L129" i="1"/>
  <c r="K129" i="1"/>
  <c r="J129" i="1"/>
  <c r="M128" i="1"/>
  <c r="L128" i="1"/>
  <c r="K128" i="1"/>
  <c r="J128" i="1"/>
  <c r="M127" i="1"/>
  <c r="L127" i="1"/>
  <c r="K127" i="1"/>
  <c r="J127" i="1"/>
  <c r="M148" i="1"/>
  <c r="L148" i="1"/>
  <c r="K148" i="1"/>
  <c r="J148" i="1"/>
  <c r="M147" i="1"/>
  <c r="L147" i="1"/>
  <c r="K147" i="1"/>
  <c r="J147" i="1"/>
  <c r="M146" i="1"/>
  <c r="L146" i="1"/>
  <c r="K146" i="1"/>
  <c r="J146" i="1"/>
  <c r="M145" i="1"/>
  <c r="L145" i="1"/>
  <c r="K145" i="1"/>
  <c r="J145" i="1"/>
  <c r="M144" i="1"/>
  <c r="L144" i="1"/>
  <c r="K144" i="1"/>
  <c r="J144" i="1"/>
  <c r="M143" i="1"/>
  <c r="L143" i="1"/>
  <c r="K143" i="1"/>
  <c r="J143" i="1"/>
  <c r="M142" i="1"/>
  <c r="L142" i="1"/>
  <c r="K142" i="1"/>
  <c r="J142" i="1"/>
  <c r="C148" i="1"/>
  <c r="B148" i="1"/>
  <c r="A148" i="1"/>
  <c r="C147" i="1"/>
  <c r="B147" i="1"/>
  <c r="A147" i="1"/>
  <c r="C146" i="1"/>
  <c r="B146" i="1"/>
  <c r="A146" i="1"/>
  <c r="C145" i="1"/>
  <c r="B145" i="1"/>
  <c r="A145" i="1"/>
  <c r="C144" i="1"/>
  <c r="B144" i="1"/>
  <c r="A144" i="1"/>
  <c r="C143" i="1"/>
  <c r="B143" i="1"/>
  <c r="A143" i="1"/>
  <c r="C142" i="1"/>
  <c r="B142" i="1"/>
  <c r="A142" i="1"/>
  <c r="A80" i="1"/>
  <c r="M140" i="1"/>
  <c r="L140" i="1"/>
  <c r="K140" i="1"/>
  <c r="J140" i="1"/>
  <c r="M139" i="1"/>
  <c r="L139" i="1"/>
  <c r="K139" i="1"/>
  <c r="J139" i="1"/>
  <c r="M138" i="1"/>
  <c r="L138" i="1"/>
  <c r="K138" i="1"/>
  <c r="J138" i="1"/>
  <c r="M137" i="1"/>
  <c r="L137" i="1"/>
  <c r="K137" i="1"/>
  <c r="J137" i="1"/>
  <c r="M136" i="1"/>
  <c r="L136" i="1"/>
  <c r="K136" i="1"/>
  <c r="J136" i="1"/>
  <c r="M135" i="1"/>
  <c r="L135" i="1"/>
  <c r="K135" i="1"/>
  <c r="J135" i="1"/>
  <c r="M134" i="1"/>
  <c r="L134" i="1"/>
  <c r="K134" i="1"/>
  <c r="J134" i="1"/>
  <c r="A135" i="1"/>
  <c r="B135" i="1"/>
  <c r="C135" i="1"/>
  <c r="A136" i="1"/>
  <c r="B136" i="1"/>
  <c r="C136" i="1"/>
  <c r="A137" i="1"/>
  <c r="B137" i="1"/>
  <c r="C137" i="1"/>
  <c r="A138" i="1"/>
  <c r="B138" i="1"/>
  <c r="C138" i="1"/>
  <c r="A139" i="1"/>
  <c r="B139" i="1"/>
  <c r="C139" i="1"/>
  <c r="A140" i="1"/>
  <c r="B140" i="1"/>
  <c r="C140" i="1"/>
  <c r="B134" i="1"/>
  <c r="C134" i="1"/>
  <c r="A134" i="1"/>
  <c r="A128" i="1"/>
  <c r="B128" i="1"/>
  <c r="C128" i="1"/>
  <c r="A129" i="1"/>
  <c r="B129" i="1"/>
  <c r="C129" i="1"/>
  <c r="A130" i="1"/>
  <c r="B130" i="1"/>
  <c r="C130" i="1"/>
  <c r="A131" i="1"/>
  <c r="B131" i="1"/>
  <c r="C131" i="1"/>
  <c r="B127" i="1"/>
  <c r="C127" i="1"/>
  <c r="A127" i="1"/>
  <c r="M109" i="1"/>
  <c r="L109" i="1"/>
  <c r="K109" i="1"/>
  <c r="J109" i="1"/>
  <c r="M106" i="1"/>
  <c r="L106" i="1"/>
  <c r="K106" i="1"/>
  <c r="J106" i="1"/>
  <c r="M105" i="1"/>
  <c r="L105" i="1"/>
  <c r="K105" i="1"/>
  <c r="J105" i="1"/>
  <c r="M103" i="1"/>
  <c r="L103" i="1"/>
  <c r="K103" i="1"/>
  <c r="J103" i="1"/>
  <c r="M102" i="1"/>
  <c r="L102" i="1"/>
  <c r="K102" i="1"/>
  <c r="J102" i="1"/>
  <c r="M101" i="1"/>
  <c r="L101" i="1"/>
  <c r="K101" i="1"/>
  <c r="J101" i="1"/>
  <c r="M100" i="1"/>
  <c r="L100" i="1"/>
  <c r="K100" i="1"/>
  <c r="J100" i="1"/>
  <c r="M99" i="1"/>
  <c r="L99" i="1"/>
  <c r="K99" i="1"/>
  <c r="J99" i="1"/>
  <c r="J67" i="1" l="1"/>
  <c r="K67" i="1"/>
  <c r="L67" i="1"/>
  <c r="M67" i="1"/>
  <c r="J68" i="1"/>
  <c r="K68" i="1"/>
  <c r="L68" i="1"/>
  <c r="M68" i="1"/>
  <c r="J69" i="1"/>
  <c r="K69" i="1"/>
  <c r="L69" i="1"/>
  <c r="M69" i="1"/>
  <c r="J70" i="1"/>
  <c r="K70" i="1"/>
  <c r="L70" i="1"/>
  <c r="M70" i="1"/>
  <c r="C110" i="1"/>
  <c r="B110" i="1"/>
  <c r="A110" i="1"/>
  <c r="A99" i="1"/>
  <c r="B99" i="1"/>
  <c r="C99" i="1"/>
  <c r="A100" i="1"/>
  <c r="B100" i="1"/>
  <c r="C100" i="1"/>
  <c r="A101" i="1"/>
  <c r="B101" i="1"/>
  <c r="C101" i="1"/>
  <c r="A102" i="1"/>
  <c r="B102" i="1"/>
  <c r="C102" i="1"/>
  <c r="A103" i="1"/>
  <c r="B103" i="1"/>
  <c r="C103" i="1"/>
  <c r="A104" i="1"/>
  <c r="B104" i="1"/>
  <c r="C104" i="1"/>
  <c r="A105" i="1"/>
  <c r="B105" i="1"/>
  <c r="C105" i="1"/>
  <c r="A106" i="1"/>
  <c r="B106" i="1"/>
  <c r="C106" i="1"/>
  <c r="A107" i="1"/>
  <c r="B107" i="1"/>
  <c r="C107" i="1"/>
  <c r="A108" i="1"/>
  <c r="B108" i="1"/>
  <c r="C108" i="1"/>
  <c r="A109" i="1"/>
  <c r="B109" i="1"/>
  <c r="C109" i="1"/>
  <c r="B98" i="1"/>
  <c r="C98" i="1"/>
  <c r="A98" i="1"/>
  <c r="C80" i="1" l="1"/>
  <c r="B80" i="1"/>
  <c r="M80" i="1"/>
  <c r="L80" i="1"/>
  <c r="J80" i="1"/>
  <c r="J76" i="1"/>
  <c r="L76" i="1"/>
  <c r="M76" i="1"/>
  <c r="J77" i="1"/>
  <c r="L77" i="1"/>
  <c r="M77" i="1"/>
  <c r="J78" i="1"/>
  <c r="L78" i="1"/>
  <c r="M78" i="1"/>
  <c r="J79" i="1"/>
  <c r="L79" i="1"/>
  <c r="M79" i="1"/>
  <c r="J81" i="1"/>
  <c r="L81" i="1"/>
  <c r="M81" i="1"/>
  <c r="L75" i="1"/>
  <c r="M75" i="1"/>
  <c r="J75" i="1"/>
  <c r="A81" i="1" l="1"/>
  <c r="A79" i="1"/>
  <c r="A78" i="1"/>
  <c r="A77" i="1"/>
  <c r="A76" i="1"/>
  <c r="C81" i="1"/>
  <c r="B81" i="1"/>
  <c r="C79" i="1"/>
  <c r="B79" i="1"/>
  <c r="C78" i="1"/>
  <c r="B78" i="1"/>
  <c r="C77" i="1"/>
  <c r="B77" i="1"/>
  <c r="C76" i="1"/>
  <c r="B76" i="1"/>
  <c r="C75" i="1"/>
  <c r="B75" i="1"/>
  <c r="A75" i="1"/>
  <c r="K45" i="1" l="1"/>
  <c r="L45" i="1"/>
  <c r="M45" i="1"/>
  <c r="J45" i="1"/>
  <c r="A45" i="1" l="1"/>
  <c r="B45" i="1"/>
  <c r="C45" i="1"/>
  <c r="A46" i="1"/>
  <c r="B46" i="1"/>
  <c r="C46" i="1"/>
  <c r="A47" i="1"/>
  <c r="B47" i="1"/>
  <c r="C47" i="1"/>
  <c r="A48" i="1"/>
  <c r="B48" i="1"/>
  <c r="C48" i="1"/>
  <c r="A49" i="1"/>
  <c r="B49" i="1"/>
  <c r="C49" i="1"/>
  <c r="A50" i="1"/>
  <c r="B50" i="1"/>
  <c r="C50" i="1"/>
  <c r="B44" i="1"/>
  <c r="C44" i="1"/>
  <c r="A44" i="1"/>
  <c r="A56" i="1"/>
  <c r="B56" i="1"/>
  <c r="C56" i="1"/>
  <c r="A57" i="1"/>
  <c r="B57" i="1"/>
  <c r="C57" i="1"/>
  <c r="A58" i="1"/>
  <c r="B58" i="1"/>
  <c r="C58" i="1"/>
  <c r="A59" i="1"/>
  <c r="B59" i="1"/>
  <c r="C59" i="1"/>
  <c r="A60" i="1"/>
  <c r="B60" i="1"/>
  <c r="C60" i="1"/>
  <c r="A61" i="1"/>
  <c r="B61" i="1"/>
  <c r="C61" i="1"/>
  <c r="B55" i="1"/>
  <c r="C55" i="1"/>
  <c r="A55" i="1"/>
  <c r="M39" i="1" l="1"/>
  <c r="L39" i="1"/>
  <c r="K39" i="1"/>
  <c r="J39" i="1"/>
  <c r="K36" i="1"/>
  <c r="L36" i="1"/>
  <c r="M36" i="1"/>
  <c r="J36" i="1"/>
  <c r="A37" i="1"/>
  <c r="B37" i="1"/>
  <c r="C37" i="1"/>
  <c r="A38" i="1"/>
  <c r="B38" i="1"/>
  <c r="C38" i="1"/>
  <c r="A39" i="1"/>
  <c r="B39" i="1"/>
  <c r="C39" i="1"/>
  <c r="A40" i="1"/>
  <c r="B40" i="1"/>
  <c r="C40" i="1"/>
  <c r="B36" i="1"/>
  <c r="C36" i="1"/>
  <c r="A36" i="1"/>
  <c r="M31" i="1"/>
  <c r="L31" i="1"/>
  <c r="K31" i="1"/>
  <c r="J31" i="1"/>
  <c r="M34" i="1"/>
  <c r="L34" i="1"/>
  <c r="K34" i="1"/>
  <c r="J34" i="1"/>
  <c r="M33" i="1"/>
  <c r="L33" i="1"/>
  <c r="K33" i="1"/>
  <c r="J33" i="1"/>
  <c r="M32" i="1"/>
  <c r="L32" i="1"/>
  <c r="K32" i="1"/>
  <c r="J32" i="1"/>
  <c r="M30" i="1"/>
  <c r="L30" i="1"/>
  <c r="K30" i="1"/>
  <c r="J30" i="1"/>
  <c r="A31" i="1"/>
  <c r="B31" i="1"/>
  <c r="C31" i="1"/>
  <c r="A32" i="1"/>
  <c r="B32" i="1"/>
  <c r="C32" i="1"/>
  <c r="A33" i="1"/>
  <c r="B33" i="1"/>
  <c r="C33" i="1"/>
  <c r="A34" i="1"/>
  <c r="B34" i="1"/>
  <c r="C34" i="1"/>
  <c r="B30" i="1"/>
  <c r="C30" i="1"/>
  <c r="A30" i="1"/>
  <c r="M26" i="1" l="1"/>
  <c r="L26" i="1"/>
  <c r="K26" i="1"/>
  <c r="J26" i="1"/>
  <c r="M25" i="1"/>
  <c r="L25" i="1"/>
  <c r="K25" i="1"/>
  <c r="J25" i="1"/>
  <c r="M24" i="1"/>
  <c r="L24" i="1"/>
  <c r="K24" i="1"/>
  <c r="J24" i="1"/>
  <c r="M23" i="1"/>
  <c r="L23" i="1"/>
  <c r="K23" i="1"/>
  <c r="J23" i="1"/>
  <c r="M22" i="1"/>
  <c r="L22" i="1"/>
  <c r="K22" i="1"/>
  <c r="J22" i="1"/>
  <c r="A23" i="1"/>
  <c r="B23" i="1"/>
  <c r="C23" i="1"/>
  <c r="A24" i="1"/>
  <c r="B24" i="1"/>
  <c r="C24" i="1"/>
  <c r="A25" i="1"/>
  <c r="B25" i="1"/>
  <c r="C25" i="1"/>
  <c r="A26" i="1"/>
  <c r="B26" i="1"/>
  <c r="C26" i="1"/>
  <c r="B22" i="1"/>
  <c r="C22" i="1"/>
  <c r="A22" i="1"/>
  <c r="A11" i="1"/>
  <c r="B11" i="1"/>
  <c r="C11" i="1"/>
  <c r="M16" i="1"/>
  <c r="L16" i="1"/>
  <c r="K16" i="1"/>
  <c r="J16" i="1"/>
  <c r="J12" i="1"/>
  <c r="L12" i="1"/>
  <c r="M12" i="1"/>
  <c r="K12" i="1"/>
  <c r="M8" i="1" l="1"/>
  <c r="L8" i="1"/>
  <c r="K8" i="1"/>
  <c r="J8" i="1"/>
  <c r="M7" i="1"/>
  <c r="L7" i="1"/>
  <c r="J7" i="1"/>
  <c r="M6" i="1"/>
  <c r="L6" i="1"/>
  <c r="J6" i="1"/>
  <c r="M5" i="1"/>
  <c r="L5" i="1"/>
  <c r="J5" i="1"/>
  <c r="M4" i="1"/>
  <c r="L4" i="1"/>
  <c r="J4" i="1"/>
  <c r="A5" i="1"/>
  <c r="B5" i="1"/>
  <c r="C5" i="1"/>
  <c r="A6" i="1"/>
  <c r="B6" i="1"/>
  <c r="C6" i="1"/>
  <c r="A7" i="1"/>
  <c r="B7" i="1"/>
  <c r="C7" i="1"/>
  <c r="A8" i="1"/>
  <c r="B8" i="1"/>
  <c r="C8" i="1"/>
  <c r="B4" i="1"/>
  <c r="C4" i="1"/>
  <c r="A4" i="1"/>
  <c r="L124" i="1" l="1"/>
  <c r="L121" i="1"/>
  <c r="L120" i="1"/>
  <c r="L114" i="1"/>
  <c r="L113" i="1"/>
  <c r="C125" i="1" l="1"/>
  <c r="B125" i="1"/>
  <c r="A125" i="1"/>
  <c r="A132" i="1" l="1"/>
  <c r="C124" i="1"/>
  <c r="B124" i="1"/>
  <c r="A124" i="1"/>
  <c r="C123" i="1"/>
  <c r="B123" i="1"/>
  <c r="A123" i="1"/>
  <c r="C122" i="1"/>
  <c r="B122" i="1"/>
  <c r="A122" i="1"/>
  <c r="C121" i="1"/>
  <c r="B121" i="1"/>
  <c r="A121" i="1"/>
  <c r="C120" i="1"/>
  <c r="B120" i="1"/>
  <c r="A120" i="1"/>
  <c r="C119" i="1"/>
  <c r="B119" i="1"/>
  <c r="A119" i="1"/>
  <c r="C118" i="1"/>
  <c r="B118" i="1"/>
  <c r="A118" i="1"/>
  <c r="C117" i="1"/>
  <c r="B117" i="1"/>
  <c r="A117" i="1"/>
  <c r="C116" i="1"/>
  <c r="B116" i="1"/>
  <c r="A116" i="1"/>
  <c r="C115" i="1"/>
  <c r="B115" i="1"/>
  <c r="A115" i="1"/>
  <c r="C114" i="1"/>
  <c r="B114" i="1"/>
  <c r="A114" i="1"/>
  <c r="C113" i="1"/>
  <c r="B113" i="1"/>
  <c r="A113" i="1"/>
  <c r="M124" i="1"/>
  <c r="K124" i="1"/>
  <c r="M121" i="1"/>
  <c r="K121" i="1"/>
  <c r="M120" i="1"/>
  <c r="K120" i="1"/>
  <c r="M114" i="1"/>
  <c r="K114" i="1"/>
  <c r="M113" i="1"/>
  <c r="K113" i="1"/>
  <c r="J124" i="1"/>
  <c r="J121" i="1"/>
  <c r="J120" i="1"/>
  <c r="J114" i="1"/>
  <c r="J113" i="1"/>
  <c r="C68" i="1" l="1"/>
  <c r="B68" i="1"/>
  <c r="A68" i="1"/>
  <c r="C70" i="1"/>
  <c r="B70" i="1"/>
  <c r="A70" i="1"/>
  <c r="C69" i="1"/>
  <c r="B69" i="1"/>
  <c r="A69" i="1"/>
  <c r="C67" i="1"/>
  <c r="B67" i="1"/>
  <c r="A67" i="1"/>
  <c r="C66" i="1"/>
  <c r="B66" i="1"/>
  <c r="A66" i="1"/>
  <c r="C65" i="1"/>
  <c r="B65" i="1"/>
  <c r="A65" i="1"/>
  <c r="C64" i="1"/>
  <c r="B64" i="1"/>
  <c r="A64" i="1"/>
  <c r="C19" i="1" l="1"/>
  <c r="B19" i="1"/>
  <c r="A19" i="1"/>
  <c r="C18" i="1"/>
  <c r="B18" i="1"/>
  <c r="A18" i="1"/>
  <c r="C17" i="1"/>
  <c r="B17" i="1"/>
  <c r="A17" i="1"/>
  <c r="C16" i="1"/>
  <c r="B16" i="1"/>
  <c r="A16" i="1"/>
  <c r="C15" i="1"/>
  <c r="B15" i="1"/>
  <c r="A15" i="1"/>
  <c r="C14" i="1"/>
  <c r="B14" i="1"/>
  <c r="A14" i="1"/>
  <c r="C13" i="1"/>
  <c r="B13" i="1"/>
  <c r="A13" i="1"/>
  <c r="C12" i="1"/>
  <c r="B12" i="1"/>
  <c r="A12" i="1"/>
  <c r="K79" i="1" l="1"/>
  <c r="K80" i="1" l="1"/>
  <c r="K77" i="1"/>
  <c r="K75" i="1"/>
  <c r="K78" i="1"/>
  <c r="K76" i="1"/>
  <c r="K81" i="1"/>
</calcChain>
</file>

<file path=xl/sharedStrings.xml><?xml version="1.0" encoding="utf-8"?>
<sst xmlns="http://schemas.openxmlformats.org/spreadsheetml/2006/main" count="1620" uniqueCount="655">
  <si>
    <t>Short Name</t>
  </si>
  <si>
    <t>Vensim Variable Name</t>
  </si>
  <si>
    <t>Text for Pop-Over Panel Description</t>
  </si>
  <si>
    <t>Sector</t>
  </si>
  <si>
    <t>Transportation</t>
  </si>
  <si>
    <t>Fuel Economy Standard</t>
  </si>
  <si>
    <t>Fraction of TDM Package Implemented by End Year</t>
  </si>
  <si>
    <t>Boolean Rebate Program for Efficient Components</t>
  </si>
  <si>
    <t>Reduction in E Use Allowed by Component Eff Std by End Year</t>
  </si>
  <si>
    <t>Boolean Improved Contractor Edu and Training</t>
  </si>
  <si>
    <t>Percent New Nonelec Component Sales Shifted to Elec by End Year</t>
  </si>
  <si>
    <t>Electricity Supply</t>
  </si>
  <si>
    <t>Industry</t>
  </si>
  <si>
    <t>Fraction of CO2e from Vented Byproduct Gasses Avoided by End Year</t>
  </si>
  <si>
    <t>Fraction of Methane Destruction Opportunities Achieved by End Year</t>
  </si>
  <si>
    <t>Fraction of Addressable Process Emissions Avoided via Worker Training by End Year</t>
  </si>
  <si>
    <t>Fraction of Cement Clinker Substitution Made by End Year</t>
  </si>
  <si>
    <t>Fraction of Methane Capture Opportunities Achieved by End Year</t>
  </si>
  <si>
    <t>Fraction of Installation and System Integration Issues Remedied by End Year</t>
  </si>
  <si>
    <t>Fraction of Potential Cogeneration and Waste Heat Recovery Adopted by End Year</t>
  </si>
  <si>
    <t>Percentage Improvement in Eqpt Efficiency Standards above BAU by End Year</t>
  </si>
  <si>
    <t>Cross-Sector</t>
  </si>
  <si>
    <t>Additional Fuel Tax Rate by Fuel by End Year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</si>
  <si>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</si>
  <si>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</si>
  <si>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</si>
  <si>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</si>
  <si>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</si>
  <si>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</si>
  <si>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</si>
  <si>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</si>
  <si>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</si>
  <si>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</si>
  <si>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</si>
  <si>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</si>
  <si>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</si>
  <si>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</si>
  <si>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</si>
  <si>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</si>
  <si>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</si>
  <si>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Reduced Nonmethane GHG Venting</t>
  </si>
  <si>
    <t>Early Retirement of Industrial Facilities</t>
  </si>
  <si>
    <t>Improved System Design</t>
  </si>
  <si>
    <t>Cogeneration and Waste Heat Recovery</t>
  </si>
  <si>
    <t>Industrial Fuel Switching</t>
  </si>
  <si>
    <t>Fuel Taxes</t>
  </si>
  <si>
    <t>Carbon Tax</t>
  </si>
  <si>
    <t>End Existing Subsidies</t>
  </si>
  <si>
    <t>Carbon Capture and Sequestration</t>
  </si>
  <si>
    <t>R&amp;D</t>
  </si>
  <si>
    <t>Percent Nonelec Vehicles Shifted to Elec by End Year</t>
  </si>
  <si>
    <t>Fraction of Additional Demand Response Potential Achieved</t>
  </si>
  <si>
    <t>Additional Non Hydro Storage Annual Growth Percentage</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</si>
  <si>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</si>
  <si>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</si>
  <si>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</si>
  <si>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</si>
  <si>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</si>
  <si>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</si>
  <si>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</si>
  <si>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</si>
  <si>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</si>
  <si>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</si>
  <si>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</si>
  <si>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</si>
  <si>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Renewable Portfolio Std Percentage in End Year</t>
  </si>
  <si>
    <t>Subscript 1 Value</t>
  </si>
  <si>
    <t>Subscript 2 Value</t>
  </si>
  <si>
    <t>LDVs</t>
  </si>
  <si>
    <t>HDVs</t>
  </si>
  <si>
    <t>aircraft</t>
  </si>
  <si>
    <t>rail</t>
  </si>
  <si>
    <t>ships</t>
  </si>
  <si>
    <t>freight</t>
  </si>
  <si>
    <t>Yes</t>
  </si>
  <si>
    <t>No</t>
  </si>
  <si>
    <t>passenger</t>
  </si>
  <si>
    <t>coal</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</si>
  <si>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</si>
  <si>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</si>
  <si>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</si>
  <si>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</si>
  <si>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</si>
  <si>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</si>
  <si>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</si>
  <si>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</si>
  <si>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</si>
  <si>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</si>
  <si>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</si>
  <si>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</si>
  <si>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</si>
  <si>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</si>
  <si>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</si>
  <si>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</si>
  <si>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Fraction of Coal Use Converted to Other Fuels by End Year</t>
  </si>
  <si>
    <t>Fraction of Non CHP Heat Production Converted to CHP by End Year</t>
  </si>
  <si>
    <t>Non BAU Mandated Capacity Construction</t>
  </si>
  <si>
    <t>Single or Multiple Variable</t>
  </si>
  <si>
    <t>Vensim Names of Graphed Variables</t>
  </si>
  <si>
    <t>Graph Style</t>
  </si>
  <si>
    <t>Graph Title in Web App</t>
  </si>
  <si>
    <t>CO2e Emissions (Transportation Sector)</t>
  </si>
  <si>
    <t>CO2e Emissions (Electricity Sector)</t>
  </si>
  <si>
    <t>CO2e Emissions (Buildings Sector)</t>
  </si>
  <si>
    <t>single</t>
  </si>
  <si>
    <t>line</t>
  </si>
  <si>
    <t>Electricity Output by Type</t>
  </si>
  <si>
    <t>multiple</t>
  </si>
  <si>
    <t>stacked area</t>
  </si>
  <si>
    <t>Financial: Direct Cash Flow Change due to Policies</t>
  </si>
  <si>
    <t>Electricity Output, Change due to Policies</t>
  </si>
  <si>
    <t>Consumption of Electricity</t>
  </si>
  <si>
    <t>Consumption of Natural Gas</t>
  </si>
  <si>
    <t>Consumption of Coal</t>
  </si>
  <si>
    <t>Y axis unit</t>
  </si>
  <si>
    <t>million metric tons</t>
  </si>
  <si>
    <t>thousand metric tons</t>
  </si>
  <si>
    <t>Output Social Benefits from Emissions Reduction</t>
  </si>
  <si>
    <t>Government, Other Industries, Consumers, Building Component Suppliers, Industrial Equipment Suppliers, Electricity Suppliers, Coal and Mineral Suppliers, Petroleum and Natural Gas Suppliers, Biomass and Biofuel Suppliers</t>
  </si>
  <si>
    <t>Output Transportation Sector CO2e Emissions</t>
  </si>
  <si>
    <t>Output Electricity Sector CO2e Emissions</t>
  </si>
  <si>
    <t>Output Buildings Sector CO2e Emissions</t>
  </si>
  <si>
    <t>Names of Variables in Graph Key (for multiple variable graphs)</t>
  </si>
  <si>
    <t>Output Total Electricity Demand</t>
  </si>
  <si>
    <t>Output Total Coal Consumption</t>
  </si>
  <si>
    <t>Output Total Natural Gas Consumption</t>
  </si>
  <si>
    <t>Include in Web App</t>
  </si>
  <si>
    <t>Policy ID Number</t>
  </si>
  <si>
    <t>Min Slider Value</t>
  </si>
  <si>
    <t>Max Slider Value</t>
  </si>
  <si>
    <t>terawatt-hours (TWh)</t>
  </si>
  <si>
    <t>Buildings and Appliances</t>
  </si>
  <si>
    <t>Vehicles</t>
  </si>
  <si>
    <t>Scenario Name for Web App</t>
  </si>
  <si>
    <t>Corresponding .cin File</t>
  </si>
  <si>
    <t>none</t>
  </si>
  <si>
    <t>heat</t>
  </si>
  <si>
    <t>coal es</t>
  </si>
  <si>
    <t>natural gas es</t>
  </si>
  <si>
    <t>nuclear es</t>
  </si>
  <si>
    <t>hydro es</t>
  </si>
  <si>
    <t>wind es</t>
  </si>
  <si>
    <t>solar PV es</t>
  </si>
  <si>
    <t>solar thermal es</t>
  </si>
  <si>
    <t>biomass es</t>
  </si>
  <si>
    <t>Slider Step Size</t>
  </si>
  <si>
    <t>Subscript 1 Display Name</t>
  </si>
  <si>
    <t>Subscript 2 Display Name</t>
  </si>
  <si>
    <t>Passenger</t>
  </si>
  <si>
    <t>Freight</t>
  </si>
  <si>
    <t>Aircraft</t>
  </si>
  <si>
    <t>Rail</t>
  </si>
  <si>
    <t>Ships</t>
  </si>
  <si>
    <t>Coal</t>
  </si>
  <si>
    <t>Natural Gas</t>
  </si>
  <si>
    <t>Nuclear</t>
  </si>
  <si>
    <t>Hydro</t>
  </si>
  <si>
    <t>Wind</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</si>
  <si>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</si>
  <si>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</si>
  <si>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</si>
  <si>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</si>
  <si>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</si>
  <si>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</si>
  <si>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</si>
  <si>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</si>
  <si>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</si>
  <si>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</si>
  <si>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</si>
  <si>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</si>
  <si>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</si>
  <si>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</si>
  <si>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</si>
  <si>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</si>
  <si>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</si>
  <si>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</si>
  <si>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</si>
  <si>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</si>
  <si>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</si>
  <si>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</si>
  <si>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</si>
  <si>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</si>
  <si>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$/(0.01 gal/mile)</t>
  </si>
  <si>
    <t>Percentage Additional Improvement of Fuel Economy Std by End Year</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</si>
  <si>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</si>
  <si>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</si>
  <si>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</si>
  <si>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</si>
  <si>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</si>
  <si>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</si>
  <si>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</si>
  <si>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</si>
  <si>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</si>
  <si>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</si>
  <si>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</si>
  <si>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</si>
  <si>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</si>
  <si>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</si>
  <si>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</si>
  <si>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</si>
  <si>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Contract Based Dispatch</t>
  </si>
  <si>
    <t>Boolean Use Contract Based Dispatch in Policy Case</t>
  </si>
  <si>
    <t>Annual Additional Capacity Retired due to Early Retirement Policy</t>
  </si>
  <si>
    <t>Early Retirement of Power Plants</t>
  </si>
  <si>
    <t>Generation Capacity Lifetime Extension</t>
  </si>
  <si>
    <t>Boolean Use Non BAU Mandated Capacity Construction Schedule</t>
  </si>
  <si>
    <t>year(s)</t>
  </si>
  <si>
    <t>Subsidy for Elec Production by Fuel</t>
  </si>
  <si>
    <t>Increase Transmission</t>
  </si>
  <si>
    <t>Percentage Increase in Transmission Capacity vs BAU by End Year</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</si>
  <si>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</si>
  <si>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</si>
  <si>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</si>
  <si>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</si>
  <si>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</si>
  <si>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</si>
  <si>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</si>
  <si>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</si>
  <si>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</si>
  <si>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</si>
  <si>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</si>
  <si>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</si>
  <si>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</si>
  <si>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</si>
  <si>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</si>
  <si>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</si>
  <si>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</si>
  <si>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</si>
  <si>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</si>
  <si>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</si>
  <si>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</si>
  <si>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</si>
  <si>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</si>
  <si>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Fraction of Abatement from Improved Forest Management Achieved</t>
  </si>
  <si>
    <t>Fraction of Abatement from Afforestation and Reforestation Achieved</t>
  </si>
  <si>
    <t>Fraction of Abatement from Cropland Management Achieved by End Year</t>
  </si>
  <si>
    <t>Fraction of Abatement from Rice Cultivation Measures Achieved by End Year</t>
  </si>
  <si>
    <t>Fraction of Abatement from Livestock Measures Achieved by End Year</t>
  </si>
  <si>
    <t>Energy Innovation Recommended</t>
  </si>
  <si>
    <t>Business as Usual</t>
  </si>
  <si>
    <t>for the Energy Policy Simulator.  The data in other tabs in this spreadsheet are used</t>
  </si>
  <si>
    <t>**Description:** This policy reduces emissions of greenhouse gases from the inudstry sector by improving worker training and equipment maintenance. // **Implementation schedule:** This policy is . // **Guidance for setting values:** If this policy is fully implemented, process emissions in 2030 are reduced by 4.5% from the natural gas and petroleum industry and 20.1% from the "other industries" category.</t>
  </si>
  <si>
    <t>Carbon Tax by End Year</t>
  </si>
  <si>
    <t>$/metric ton CO2e</t>
  </si>
  <si>
    <t>Percent Reduction in BAU Subsidies</t>
  </si>
  <si>
    <t>$/MWh</t>
  </si>
  <si>
    <t>% reduction in BAU subsidies</t>
  </si>
  <si>
    <t>% of BAU price</t>
  </si>
  <si>
    <t>Boolean Prevent Policies from Affecting Electricity Prices</t>
  </si>
  <si>
    <t>Fixed Electricity Prices</t>
  </si>
  <si>
    <t>RnD Building Capital Cost Perc Reduction by End Year</t>
  </si>
  <si>
    <t>RnD CCS Capital Cost Perc Reduction by End Year</t>
  </si>
  <si>
    <t>RnD Electricity Capital Cost Perc Reduction by End Year</t>
  </si>
  <si>
    <t>RnD Building Fuel Use Perc Reduction by End Year</t>
  </si>
  <si>
    <t>RnD Transportation Capital Cost Perc Reduction by End Year</t>
  </si>
  <si>
    <t>Motorbikes</t>
  </si>
  <si>
    <t>RnD Industry Capital Cost Perc Reduction by End Year</t>
  </si>
  <si>
    <t>RnD CCS Fuel Use Perc Reduction by End Year</t>
  </si>
  <si>
    <t>RnD Electricity Fuel Use Perc Reduction by End Year</t>
  </si>
  <si>
    <t>RnD Industry Fuel Use Perc Reduction by End Year</t>
  </si>
  <si>
    <t>RnD Transportation Fuel Use Perc Reduction by End Year</t>
  </si>
  <si>
    <t>Source for Guidance Text (if any)</t>
  </si>
  <si>
    <t>Source for Max Slider Value (if any)</t>
  </si>
  <si>
    <t>Wall Street Journal, 2015, "Electric Bus Maker Proterra Rides On with $55 Million", http://blogs.wsj.com/venturecapital/2015/06/30/electric-bus-maker-proterra-rides-on-with-55-million/</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</si>
  <si>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</si>
  <si>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</si>
  <si>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</si>
  <si>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International Energy Agency, 2009, "Transport, Energy and CO2: Moving toward Sustainability", http://www.iea.org/publications/freepublications/publication/transport2009.pdf, Page 215, Figure 5.12.</t>
  </si>
  <si>
    <t>Edison Foundation, 2013, "Forecast of On-Road Electric Transportation in the U.S. (2010-2035)", http://www.edisonfoundation.net/iei/Documents/IEE_OnRoadElectricTransportationForecast_0413_FINAL.pdf, Pages 1-2.</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</si>
  <si>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</si>
  <si>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</si>
  <si>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U.S. EPA, 2015, "The Social Cost of Carbon", http://www.epa.gov/climatechange/EPAactivities/economics/scc.html, Row "2030".  (For source for adjustment to 2012 dollars, see cpi.xlsx in InputData.)</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</si>
  <si>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</si>
  <si>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</si>
  <si>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</si>
  <si>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</si>
  <si>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**Description:** This policy specifies the fraction of potential electricity generation that must come from qualifying renewable sources (wind, solar, and biomass) in 2030.  Various model constraints, such as limits on the amount of renewables that can be built and integrated into the grid in a given year, take precedence if they conflict with the RPS. // **Implementation schedule:** This policy is phased in linearly over the model run (and the model seeks to meet the resulting intermediate targets in each year). // **Guidance for setting values:** In the Clean Power Plan (2015), the U.S. EPA predicts that non-hydro renewables will make up 28% of U.S. generation capacity in 2030.</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</si>
  <si>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</si>
  <si>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</si>
  <si>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</si>
  <si>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</si>
  <si>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</si>
  <si>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</si>
  <si>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</si>
  <si>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</si>
  <si>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</si>
  <si>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</si>
  <si>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t>
  </si>
  <si>
    <t>Improvement Schedule</t>
  </si>
  <si>
    <t>Default LDV Policy</t>
  </si>
  <si>
    <t>2013-2030 Total Potential Improvement</t>
  </si>
  <si>
    <t>Fuel Economy Standards [HDVs]</t>
  </si>
  <si>
    <t>Fuel Economy Standards [Aircraft]</t>
  </si>
  <si>
    <t>Base Year = 2007</t>
  </si>
  <si>
    <t>Annual Improvement Between 2007 and 2050</t>
  </si>
  <si>
    <t>Potential Improvement between 2013 and 2030</t>
  </si>
  <si>
    <t>Fuel Economy Standards [Ships]</t>
  </si>
  <si>
    <t>Fuel Economy Standards [Rail]</t>
  </si>
  <si>
    <t>2010-2050 Improvement</t>
  </si>
  <si>
    <t>Annual Percent Improvement</t>
  </si>
  <si>
    <t>2013-2030 Potential Improvement</t>
  </si>
  <si>
    <t>Vehicle Electrification [LDVs]</t>
  </si>
  <si>
    <t>Share of EVs in fleet in 2030</t>
  </si>
  <si>
    <t>Vehicle Electrification [HDVs]</t>
  </si>
  <si>
    <t>Final Energy Consumption</t>
  </si>
  <si>
    <t>Residential</t>
  </si>
  <si>
    <t>Commercial</t>
  </si>
  <si>
    <t>Electricity Share of Final Energy</t>
  </si>
  <si>
    <t>2013-2030 Final Energy Consumption</t>
  </si>
  <si>
    <t>2013-2030 Electricity Share of Final Energy</t>
  </si>
  <si>
    <t>Weighted Average Electricity Share of Final Energy</t>
  </si>
  <si>
    <t>All Buildings</t>
  </si>
  <si>
    <t>Source: http://unsdsn.org/wp-content/uploads/2014/09/DDPP_Digit.pdf</t>
  </si>
  <si>
    <t>Calculated</t>
  </si>
  <si>
    <t>Building Code Savings by End Use, Aggressive Case</t>
  </si>
  <si>
    <t>Residential Buildings</t>
  </si>
  <si>
    <t>Commercial Buildings</t>
  </si>
  <si>
    <t>Electricity Use by Sector</t>
  </si>
  <si>
    <t>Weighted Average Building Code Improvement</t>
  </si>
  <si>
    <t>Edison Foundation, 2011, "Assessment of Electricity Savings in the U.S. Achievable through 
New Appliance/Equipment Efficiency Standards and Building Efficiency Codes (2010 - 2025)", http://www.edisonfoundation.net/iei/Documents/IEE_CodesandStandardsAssessment_2010-2025_UPDATE.pdf, Page B-3, Table B-2; AEO 2015</t>
  </si>
  <si>
    <t>Building Retrofits</t>
  </si>
  <si>
    <t>Pixel Based Analysis</t>
  </si>
  <si>
    <t>2010-2020 Retrofit Proportion</t>
  </si>
  <si>
    <t>Annual Retrofit Rate</t>
  </si>
  <si>
    <t>Transmission Capacity</t>
  </si>
  <si>
    <t>50% RE Transmission Addition (pixels)</t>
  </si>
  <si>
    <t>50 Million MW-Miles (pixels)</t>
  </si>
  <si>
    <t>50% RE Transmission Addition (10^6 MW-Miles)</t>
  </si>
  <si>
    <t>Existing Total Transmission Capacity in US (10^6 MW-Miles)</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</si>
  <si>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</si>
  <si>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</si>
  <si>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</si>
  <si>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Cristiano Facanha, Kate Blumberg, and Josh Miller, 2012, "Global Transportation Energy and Climate ROADMAP", ICCT, http://www.theicct.org/sites/default/files/publications/ICCT%20Roadmap%20Energy%20Report.pdf, Table 4</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</si>
  <si>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</si>
  <si>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</si>
  <si>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David McCollum, Gregory Gould, and Davide Greene, 2009, "Greenhouse Gas Emissions from Aviation and Marine Transportation: Mitigation Potential and Policies", Pew Center on Global Climate Change, http://www.c2es.org/docUploads/aviation-and-marine-report-2009.pdf, Table 5</t>
  </si>
  <si>
    <t>SDSN &amp; IDDRI, 2014, "Pathways to Deep Decarbonization", http://unsdsn.org/wp-content/uploads/2014/09/DDPP_Digit.pdf, p. 210; Vensim Model</t>
  </si>
  <si>
    <t>Hendricks et al., 2009, "Rebuilding America: A National Policy Framework for Investment in Energy Efficiency Retrofits", Center for American Progress, https://cdn.americanprogress.org/wp-content/uploads/issues/2009/08/pdf/rebuilding_america.pdf, P.2</t>
  </si>
  <si>
    <t>O. Siddiqui, 2009, "Assessment of Achievable Potential from Energy Efficiency and Demand Response Programs in the U.S.", EPRI, http://www.epri.com/abstracts/pages/productabstract.aspx?ProductID=000000000001016987, Page 4-32, Figure 4-33</t>
  </si>
  <si>
    <t>&lt;- Value in Vensim that achieves 66.7% penetration in 2030 (trial and error)</t>
  </si>
  <si>
    <t>Renewable Portoflio Standard</t>
  </si>
  <si>
    <t>2010 Share of Renewables in Mix</t>
  </si>
  <si>
    <t>2050 Share of Renewables in Mix, at 80%</t>
  </si>
  <si>
    <t>2030 Share of Renewables in Mix</t>
  </si>
  <si>
    <t>2010 Share of Hydropower in Mix</t>
  </si>
  <si>
    <t>2050 Share of Hydropower in Mix</t>
  </si>
  <si>
    <t>2030 Share of Hydropower in Mix</t>
  </si>
  <si>
    <t>2030 Non Hydro Renewables Mix</t>
  </si>
  <si>
    <t>National Renewable Energy Laboratory, 2014, Renewable Electricity Futures (Vol. 1),
http://www.nrel.gov/docs/fy12osti/52409-1.pdf, Page 3-11, Table 3-1 &amp; Page xvi</t>
  </si>
  <si>
    <t>International Energy Agency, 2013, "Gas to Coal Competition in the U.S. Power Sector", http://www.iea.org/publications/insights/coalvsgas_final_web.pdf, Page 9.</t>
  </si>
  <si>
    <t>CO2e Minimizing</t>
  </si>
  <si>
    <t>CO2e Emissions (Total)</t>
  </si>
  <si>
    <t>Output Total CO2e Emissions</t>
  </si>
  <si>
    <t>CO2e Emissions (Industry Sector, inc. Agriculture)</t>
  </si>
  <si>
    <t>Output Industry Sector CO2e Emissions</t>
  </si>
  <si>
    <t>CO2e Impact (LULUCF Sector)</t>
  </si>
  <si>
    <t>Output LULUCF Anthropogenic CO2e Emissions</t>
  </si>
  <si>
    <t>billion 2012 dollars</t>
  </si>
  <si>
    <t>Output Total Change in Capital Fuel and Labor Expenditures</t>
  </si>
  <si>
    <t>Financial: Monetized Public Health and Climate Benefits</t>
  </si>
  <si>
    <t>Output Change in Government Cash Flow, Output Change in Industry Cash Flow, Output Change in Consumer Cash Flow, Output Change in Cash Flow for Building Component Suppliers, Output Change in Cash Flow for Industrial Equipment Suppliers, Output Change in Cash Flow for Electricity Suppliers, Output Change in Cash Flow for Coal and Mineral Suppliers, Output Change in Cash Flow for Petroleum and Natural Gas Suppliers, Output Change in Cash Flow for Biomass and Biofuel Suppliers</t>
  </si>
  <si>
    <t>Output Biomass Electricity Output, Output Solar Thermal Electricity Output, Output Solar PV Electricity Output, Output Wind Electricity Output, Output Hydro Electricity Output, Output Nuclear Electricity Output, Output Natural Gas Electricity Output, Output Coal Electricity Output</t>
  </si>
  <si>
    <t>Biomass, Solar Thermal, Solar PV, Wind, Hydro, Nuclear, Natural Gas, Coal</t>
  </si>
  <si>
    <t>Output Change in Biomass Electricity Output, Output Change in Solar Thermal Electricity Output, Output Change in Solar PV Electricity Output, Output Change in Wind Electricity Output, Output Change in Hydro Electricity Output, Output Change in Nuclear Electricity Output, Output Change in Natural Gas Electricity Output, Output Change in Coal Electricity Output</t>
  </si>
  <si>
    <t>Electricity Generation Capacity by Type</t>
  </si>
  <si>
    <t>gigawatts (GW)</t>
  </si>
  <si>
    <t>Output Biomass Electricity Generation Capacity, Output Solar Thermal Electricity Generation Capacity, Output Solar PV Electricity Generation Capacity, Output Wind Electricity Generation Capacity, Output Hydro Electricity Generation Capacity, Output Nuclear Electricity Generation Capacity, Output Natural Gas Electricity Generation Capacity, Output Coal Electricity Generation Capacity</t>
  </si>
  <si>
    <t>Electricity Generation Capacity, Change due to Policies</t>
  </si>
  <si>
    <t>Output Change in Biomass Electricity Generation Capacity, Output Change in Solar Thermal Electricity Generation Capacity, Output Change in Solar PV Electricity Generation Capacity, Output Change in Wind Electricity Generation Capacity, Output Change in Hydro Electricity Generation Capacity, Output Change in Nuclear Electricity Generation Capacity, Output Change in Natural Gas Electricity Generation Capacity, Output Change in Coal Electricity Generation Capacity</t>
  </si>
  <si>
    <t>million short tons</t>
  </si>
  <si>
    <t>trillion cubic ft</t>
  </si>
  <si>
    <t>Consumption of Petroleum Gasoline</t>
  </si>
  <si>
    <t>million barrels</t>
  </si>
  <si>
    <t>Output Total Petroleum Gasoline Consumption</t>
  </si>
  <si>
    <t>Consumption of Petroleum Diesel</t>
  </si>
  <si>
    <t>Output Total Petroleum Diesel Consumption</t>
  </si>
  <si>
    <t>Consumption of Biofuel Gasoline</t>
  </si>
  <si>
    <t>Output Total Biofuel Gasoline Consumption</t>
  </si>
  <si>
    <t>Consumption of Biodiesel</t>
  </si>
  <si>
    <t>Output Total Biofuel Diesel Consumption</t>
  </si>
  <si>
    <t>Consumption of Jet Fuel</t>
  </si>
  <si>
    <t>Output Total Jet Fuel Consumption</t>
  </si>
  <si>
    <t>Pollutant: CO2 emissions</t>
  </si>
  <si>
    <t>Output Total CO2 Emissions</t>
  </si>
  <si>
    <t>Pollutant: VOC emissions</t>
  </si>
  <si>
    <t>Output Total VOC Emissions</t>
  </si>
  <si>
    <t>Pollutant: CO emissions</t>
  </si>
  <si>
    <t>Output Total CO Emissions</t>
  </si>
  <si>
    <t>Pollutant: NOx emissions</t>
  </si>
  <si>
    <t>Output Total NOx Emissions</t>
  </si>
  <si>
    <t>Pollutant: PM10 emissions</t>
  </si>
  <si>
    <t>Output Total PM10 Emissions</t>
  </si>
  <si>
    <t>Pollutant: PM2.5 emissions</t>
  </si>
  <si>
    <t>Output Total PM25 Emissions</t>
  </si>
  <si>
    <t>Pollutant: SOx emissions</t>
  </si>
  <si>
    <t>Output Total SOx Emissions</t>
  </si>
  <si>
    <t>Pollutant: BC emissions</t>
  </si>
  <si>
    <t>Output Total BC Emissions</t>
  </si>
  <si>
    <t>Pollutant: OC emissions</t>
  </si>
  <si>
    <t>Pollutant: CH4 emissions</t>
  </si>
  <si>
    <t>Output Total CH4 Emissions</t>
  </si>
  <si>
    <t>Pollutant: N2O emissions</t>
  </si>
  <si>
    <t>Output Total N2O Emissions</t>
  </si>
  <si>
    <t>Pollutant: F gas emissions in CO2e</t>
  </si>
  <si>
    <t>Output Total F Gas Emissions in CO2e</t>
  </si>
  <si>
    <t>Financial: Change in Capital and Operational Expenditures</t>
  </si>
  <si>
    <t>Fraction of Commercial Components Replaced Annually due to Retrofitting Policy</t>
  </si>
  <si>
    <t>ICCT Estimated Efficiency Improvement Potential Beyond Existing Standards</t>
  </si>
  <si>
    <t>3.5% year beyond MY2018 standards starting in 2020</t>
  </si>
  <si>
    <t>ICCT, Global Transportation Energy and Climate Roadmap, http://www.theicct.org/sites/default/files/publications/ICCT%20Roadmap%20Energy%20Report.pdf, Table 3</t>
  </si>
  <si>
    <t>Maximum Achievable Potential in 2030 Relative to Baseline</t>
  </si>
  <si>
    <t>Maximum Achievable Potential in 2030</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</si>
  <si>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</si>
  <si>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</si>
  <si>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</si>
  <si>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</si>
  <si>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</si>
  <si>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</si>
  <si>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</si>
  <si>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</si>
  <si>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Max potential timberland eligible for set-aside</t>
  </si>
  <si>
    <t>Afforestation/Reforestation</t>
  </si>
  <si>
    <t>Avoided Deforestation</t>
  </si>
  <si>
    <t>Ross W. Gorte, 2009, "U.S. Tree Planting for Carbon Sequestration," Congressional Research Service, https://www.fas.org/sgp/crs/misc/R40562.pdf, p.3, paragraph 1</t>
  </si>
  <si>
    <r>
      <t xml:space="preserve">Nepal et al., 2013, "Projected US timber and primary forest product market impacts of climat change mitigation through timber set-aside", </t>
    </r>
    <r>
      <rPr>
        <i/>
        <sz val="11"/>
        <color theme="1"/>
        <rFont val="Calibri"/>
        <family val="2"/>
        <scheme val="minor"/>
      </rPr>
      <t xml:space="preserve">Canadian Journal of Forest Research </t>
    </r>
    <r>
      <rPr>
        <sz val="11"/>
        <color theme="1"/>
        <rFont val="Calibri"/>
        <family val="2"/>
        <scheme val="minor"/>
      </rPr>
      <t>(43), http://www.fpl.fs.fed.us/documnts/pdf2013/fpl_2013_nepal001.pdf?</t>
    </r>
  </si>
  <si>
    <t>Forest Set-Asides</t>
  </si>
  <si>
    <t>Fraction of Abatement from Forest Set Asides Achieved</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</si>
  <si>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2016-2030. // **Guidance for setting values:** U.S. fuel economy standards were 31.1 mpg in 2013 and are scheduled to rise to 54.5 through 2025, then remain constant.  Therefore, a 20% increase in fuel economy will result in a 2030 fuel economy of 65.4 mpg (54.5 mpg * 1.2).</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</si>
  <si>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2016-2030. // **Guidance for setting values:** U.S. fuel economy standards for heavy-duty vehicles vary by vehicle characteristics, but proposed standards for tractor-trailers (which are responsible for roughly 2/3 of HDV emissions) would reduce GHG emissions by 24% for 2027 model year trucks relative to the 2018 model year, then remain constant through 2030.  Therefore, a 20% increase in fuel economy will achieve a reduction in GHG per mile of 40% for 2030 model year trucks relative to the 2018 model year.</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</si>
  <si>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2016-2030. // **Guidance for setting values:** The U.S. currently does not have fuel economy standards for aircraft.  In the asbence of standards, new passenger aircraft fuel economy is projected to improve roughly 8% from 2013-2030 in the BAU case.</t>
  </si>
  <si>
    <t>**Description:** This policy specifies a percentage improvement in fuel economy (distance traveled on the same quantity of fuel with the same cargo or passenger loading) due to fuel economy standards for new trains. // **Implementation schedule:** This policy is phased in linearly from 2016-2030. // **Guidance for setting values:** The U.S. currently does not have fuel economy standards for trains.  In the asbence of standards, new freight train fuel economy is projected to improve roughly 17% from 2013-2030 in the BAU case.</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</si>
  <si>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2016-2030. // **Guidance for setting values:** The U.S. currently does not have fuel economy standards for ships.  In the asbence of standards, new freight ship fuel economy is projected to improve roughly 21% from 2013-2030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</si>
  <si>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2016-2030. // **Guidance for setting values:** The U.S. currently does not have fuel economy standards for motorbikes.  In the asbence of standards, new motorbike fuel economy is not projected to change from 2013-2030 in the BAU case.</t>
  </si>
  <si>
    <t xml:space="preserve">**Description:**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TDM policies as a whole. // **Implementation schedule:** This policy is phased in linearly from 2016-2030. // **Guidance for setting values:** A value of "100%" fully implements the IEA's BLUE Shifts scenario by 2030, which is roughly twice as fast as the IEA expects (since their scenario assumes implementation by 2050). </t>
  </si>
  <si>
    <t>**Description:** This policy causes a fraction of the light-duty vehicles (cars and SUVs) using fuels other than electricity to be replaced by electricity-using cars and SUVs.  The percentage specified here refers to the fleet composition in 2030, not sales in 2030. // **Implementation schedule:** This policy is phased in linearly from 2016-2030. // **Guidance for setting values:** In "Forecast of On-Road Electric Transportation in the U.S., 2010-2013" (2013), the Edison Foundation estimates that 2% (low case), 10% (medium case), or 12% (high case) of LDVs will be electric vehicles in 2035 (five years past the end of this model's run).</t>
  </si>
  <si>
    <t>**Description:** This policy causes a fraction of passenger buses using fuels other than electricity to be replaced by electricity-using passenger buses.  The percentage specified here refers to the fleet composition in 2030, not sales in 2030. // **Implementation schedule:** This policy is phased in linearly from 2016-2030. // **Guidance for setting values:** Today, electric buses likely acount for very roughly 3-4% of new bus sales.  If this market share were to triple by 2030, we might expect roughly 6-8% of buses to be electric in 2030.</t>
  </si>
  <si>
    <t>**Description:** This policy causes a fraction of the passenger trains using fuels other than electricity to be replaced by electricity-using trains.  The percentage specified here refers to the fleet composition in 2030, not sales in 2030. // **Implementation schedule:** This policy is phased in linearly from 2016-2030. // **Guidance for setting values:** In the BAU case, from 2013-2030, the share of electric passenger rail is projected to increase by roughly 3 percentage points (from 46% to 49% electric).  Therefore, setting this lever to 6% would double the BAU electrification rate.  (6% of the non-electric fraction, 51%, is an additional 3 percentage points.)</t>
  </si>
  <si>
    <t>**Description:** This policy replaces the specified fraction of newly sold non-electric building components with electricity-using building components. // **Implementation schedule:** This policy is phased in linearly from 2016-2030. // **Guidance for setting values:** In the Annual Energy Outlook 2015, the U.S. EIA predicts that the share of electricity among fuels used by residential and commercial buildings will stay roughly constant at 50% from 2013-2030 in the BAU case.  Energy-using building components other than lighting have typical lifetimes ranging from 14-19 years, roughly equal in length to the model run period.  Therefore, setting this lever to 20% (of new sales in 2030) would likely result in 10% of non-electric components becoming electric by 2030, thus raising the fraction of electricity among building fuels from 50% to 55%.</t>
  </si>
  <si>
    <t>**Description:** This policy tightens energy efficiency standards for heating systems in buildings.  The policy only applies to newly sold heating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</si>
  <si>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cooling and ventilation systems in buildings.  The policy only applies to newly sold cooling and ventilation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</si>
  <si>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building envelopes.  The policy only applies to newly sold building envelope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</si>
  <si>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lighting in buildings.  The policy only applies to newly sold lighting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</si>
  <si>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appliances in buildings.  The policy only applies to newly sold appliances each year (whether for new buildings or replacement of old appliances in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</si>
  <si>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other energy-using components in buildings.  The policy only applies to newly sold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</si>
  <si>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2016-2030. // **Guidance for setting values:** A 100% setting provides for an additional 210 GW of demand response capacity in 2030 (on top of a BAU quantity of 39 GW).</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</si>
  <si>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2016-2030.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</si>
  <si>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reduces CO2 emissions from the cement industry by substituing other inputs, such as fly ash, for a portion of the clinker in cement. // **Implementation schedule:** This policy is phased in linearly from 2016-2030. // **Guidance for setting values:**  If this policy is fully implemented, process emissions (non-energy emissions) from the cement and other carbonates industry are reduced by 17% in 2030.</t>
  </si>
  <si>
    <t>**Description:** This policy reduces fuel consumption in the industry sector by increasing the use of cogeneration (also known as combined heat and power) and recovery of waste heat (to perform useful work). // **Implementation schedule:** This policy is phased in linearly from 2016-2030. // **Guidance for setting values:** If this policy is fully implemented, fuel use is reduced by 3.9% for all industries in 2030.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</si>
  <si>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2016-2030. // **Guidance for setting values:** If this policy is fully implemented, fuel use is reduced for most industries between 3.2% and 9.4% in 2030.</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</si>
  <si>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</si>
  <si>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</si>
  <si>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</si>
  <si>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"IAssessment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</si>
  <si>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</si>
  <si>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</si>
  <si>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</si>
  <si>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</si>
  <si>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industry sector by improving the way components are put together and the way material or energy flows between them. // **Implementation schedule:** This policy is phased in linearly from 2016-2030. // **Guidance for setting values:** If this policy is fully implemented, fuel use is reduced by 1.8% for all industries in 2030.</t>
  </si>
  <si>
    <t>**Description:** This policy reduces greenhouse gas emissions from the industry sector by switching the fuel used by facilities from coal to natural gas. // **Implementation schedule:** This policy is phased in linearly from 2016-2030. // **Guidance for setting values:** In "Gas to Coal Competition in the U.S. Power Sector" (2013), the International Energy Agency (IEA) estimates the maximum coal-to-gas switching potential of the U.S. power sector was 17% in 2011.  This value might be different for the industry sector and in 2030.</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</si>
  <si>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2016-2030. // **Guidance for setting values:** If this policy is fully implemented, process emissions in 2030 are reduced by 38.5% from the mining industry and 0.7% from the waste management industry.</t>
  </si>
  <si>
    <t>**Description:** This policy reduces methane emissions from the industry sector by increasing the burning of methane that is currently being released into the atmosphere due to industrial processes. // **Implementation schedule:** This policy is phased in linearly from 2016-2030. // **Guidance for setting values:** If this policy is fully implemented, process emissions in 2030 are reduced by 40.4% from the natural gas and petroleum industry, 5.7% from the mining industry, and 17.6% from the waste management industry.</t>
  </si>
  <si>
    <t>**Description:** This policy reduces emissions of non-CO2, non-methane greenhouse gases from the inudstry sector by improving production processes and by substituing less-harmful chemicals for gases with high global warming potential. // **Implementation schedule:** This policy is phased in linearly from 2016-2030. // **Guidance for setting values:** If this policy is fully implemented, process emissions in 2030 are reduced by 73% from the chemicals industry and 28.9% from the "other industries" category.</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</si>
  <si>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**Implementation schedule:** This policy is phased in linearly from 2016-2030. // **Guidance for setting values:** If this policy is fully implemented, agricultural process emissions in 2030 are reduced by 1.9%.</t>
  </si>
  <si>
    <t>**Description:** This policy increases CO2 sequestration by forests through improved forest management practices.  // **Implementation schedule:** This policy is phased in linearly from 2016-2030. // **Guidance for setting values:** If this policy is fully implemented, all of the forests that are currently not managed with best practices begin to be managed with best practices by 2030.</t>
  </si>
  <si>
    <t>**Description:** This policy reduces greenhouse gas emissions from agriculture through livestock-related measures, such as feed supplements or drugs to prevent enteric methane formation. // **Implementation schedule:** This policy is phased in linearly from 2016-2030. // **Guidance for setting values:** If this policy is fully implemented, agricultural process emissions in 2030 are reduced by 7.6%.</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</si>
  <si>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2016-2030. // **Guidance for setting values:** If this policy is fully implemented, agricultural process emissions in 2030 are reduced by 0.5%.</t>
  </si>
  <si>
    <t>**Description:** This policy specifies the fraction of the potential annual amount of carbon capture and sequestration (CCS) that is achieved in 2030, above the amount predicted in the business-as-usual scenario. // **Implementation schedule:** This policy is phased in linearly from 2016-2030. // **Guidance for setting values:** If this policy is fully implemented, the U.S. will sequester an additional 34.7 million tons of CO2 in 2030 (on top of a BAU Scenario quantity of 369 million tons).</t>
  </si>
  <si>
    <t>**Description:** This policy applies a tax on fuels based on their their greenhouse gas emissions.  The carbon tax also increases the base cost of certain equipment according to its embedded carbon content. // **Implementation schedule:** This policy is phased in linearly from 2016-2030. // **Guidance for setting values:** The U.S. government's revised 2015 Social Cost of Carbon estimates for the year 2030 range from $17 to $79 per ton (in inflation-adjusted 2012 dollars), depending on one's choice of discount rate.</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</si>
  <si>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**Implementation schedule:** This policy is phased in linearly from 2016-2030. // **Guidance for setting values:** In the BAU Scenario, the fraction of heat derived from CHP plants is constant at roughly 50%.  Therefore, a policy setting of 50% would increase the CHP fraction to 75% in 2030.</t>
  </si>
  <si>
    <t>**Description:** This policy reduces the subsidies paid for the production of coal in the BAU case. // **Implementation schedule:** This policy is phased in linearly from 2016-2030. // **Guidance for setting values:** A value of 100% eliminates subsidies in 2030, increasing the price of coal by 0.5% - 1% in 2030.</t>
  </si>
  <si>
    <t>**Description:** This policy reduces the subsidies paid for the production of natural gas in the BAU case. // **Implementation schedule:** This policy is phased in linearly from 2016-2030. // **Guidance for setting values:** A value of 100% eliminates subsidies in 2030, increasing the price of natural gas by 0.5% - 1.3% in 2030.</t>
  </si>
  <si>
    <t>**Description:** This policy reduces the subsidies paid for the production of nuclear power in the BAU case. // **Implementation schedule:** This policy is phased in linearly from 2016-2030. // **Guidance for setting values:** A value of 100% eliminates subsidies in 2030, increasing the price of electricity from nuclear plants by $0.37/MWh in 2030.</t>
  </si>
  <si>
    <t>**Description:** This policy reduces the subsidies paid for the production of hydroelectric power in the BAU case. // **Implementation schedule:** This policy is phased in linearly from 2016-2030. // **Guidance for setting values:** A value of 100% eliminates subsidies in 2030, increasing the price of electricity from hydro plants by $0.07/MWh in 2030.</t>
  </si>
  <si>
    <t>**Description:** This policy reduces the subsidies paid for the production of wind power in the BAU case. // **Implementation schedule:** This policy is phased in linearly from 2016-2030. // **Guidance for setting values:** A value of 100% eliminates subsidies in 2030, increasing the price of electricity from wind plants by $17.48/MWh in 2030.</t>
  </si>
  <si>
    <t>**Description:** This policy reduces the subsidies paid for the production of solar power in the BAU case. // **Implementation schedule:** This policy is phased in linearly from 2016-2030. // **Guidance for setting values:** A value of 100% eliminates subsidies in 2030, increasing the price of electricity from solar plants by $22.90/MWh in 2030.</t>
  </si>
  <si>
    <t>**Description:** This policy reduces the subsidies paid for the production of petroleum gasoline in the BAU case. // **Implementation schedule:** This policy is phased in linearly from 2016-2030. // **Guidance for setting values:** A value of 100% eliminates subsidies in 2030, increasing the price of petroleum gasoline by 0.3% in 2030.</t>
  </si>
  <si>
    <t>**Description:** This policy reduces the subsidies paid for the production of petroleum diesel in the BAU case. // **Implementation schedule:** This policy is phased in linearly from 2016-2030. // **Guidance for setting values:** A value of 100% eliminates subsidies in 2030, increasing the price of petroleum diesel by 0.3% in 2030.</t>
  </si>
  <si>
    <t>**Description:** This policy reduces the subsidies paid for the production of jet fuel in the BAU case. // **Implementation schedule:** This policy is phased in linearly from 2016-2030. // **Guidance for setting values:** A value of 100% eliminates subsidies in 2030, increasing the price of jet fuel by 0.4% in 2030.</t>
  </si>
  <si>
    <t>**Description:** This policy increases the tax rate for electricity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</si>
  <si>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coal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</si>
  <si>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natural gas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</si>
  <si>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petroleum gasoline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</si>
  <si>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petroleum diesel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</si>
  <si>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jet fuel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</si>
  <si>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2016.</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</si>
  <si>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2016.</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</si>
  <si>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2016.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</si>
  <si>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2016.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</si>
  <si>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</si>
  <si>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</si>
  <si>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2016.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</si>
  <si>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</si>
  <si>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 // **Implementation schedule:** This policy takes effect fully in 2016.</t>
  </si>
  <si>
    <t>**Description:** This policy represents a modest rebate paid to customers who purchase energy-efficient cooling and ventilation equipment.  Typical rebate amounts represented by this policy are $50-100 for a clothes washer and $25-50 for a dishwasher or refrigerator. // **Implementation schedule:** This policy takes effect fully in 2016.</t>
  </si>
  <si>
    <t>**Description:** This policy represents a modest rebate paid to customers who purchase energy-efficient appliances.  Typical rebate amounts represented by this policy are $50-100 for a clothes washer and $25-50 for a dishwasher or refrigerator. // **Implementation schedule:** This policy takes effect fully in 2016.</t>
  </si>
  <si>
    <t>**Description:** This policy causes the specified quantity of otherwise non-retiring coal capacity to be retired each year. // **Implementation schedule:** This policy takes effect fully in 2016. // **Guidance for setting values:** The EIA Annual Energy Outlook's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</si>
  <si>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**Implementation schedule:** This policy takes effect fully in 2016. // **Guidance for setting values:** The U.S. has about 100 GW of nuclear reactors, about 5 GW of which are projected to retire by 2030 in the BAU case.  To retire half of the remainder by 2030 would require a little more than 2500 MW/year of accelerated retirements.</t>
  </si>
  <si>
    <t>**Description:** This policy causes grid-scale electricity storage (excluding storage from pumped hydro) to grow at the specified percentage, annually, above the amount predicted in the BAU Scenario.  The flexibility provided by this resource is modeled as chemical batteries, but it could be used to represent other dispatchable technologies such as compressed air or flywheels. // **Implementation schedule:** This policy takes effect fully in 2016. // **Guidance for setting values:** NREL's Renewable Electricity Futures study suggests that if aiming to achieve 80% of electricity from renewables in 2050 and assuming incremental technology improvement (the "80% RE-ITI (2014)" scenario), 61 GW of storage would need to be added to the existing 20 GW in 2012 by 2030.  This is an annual growth rate of about 8%.  NREL applies their growth rate to all storage, whereas we apply it only to storage other than pumped hydro, so to achieve storage penetration in 2030 similar to that of NREL, a 16% annual growth rate is necessary in this model.</t>
  </si>
  <si>
    <t>**Description:** This policy extends the lifetime of all nuclear plants by the specified number of years. // **Implementation schedule:** This policy takes effect fully in 2016.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</si>
  <si>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</si>
  <si>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wind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</si>
  <si>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</si>
  <si>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</si>
  <si>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</si>
  <si>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</si>
  <si>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</si>
  <si>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</si>
  <si>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</si>
  <si>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</si>
  <si>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</si>
  <si>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</si>
  <si>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</si>
  <si>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</si>
  <si>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</si>
  <si>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</si>
  <si>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</si>
  <si>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</si>
  <si>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</si>
  <si>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</si>
  <si>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</si>
  <si>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</si>
  <si>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</si>
  <si>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</si>
  <si>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</si>
  <si>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</si>
  <si>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</si>
  <si>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</si>
  <si>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</si>
  <si>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</si>
  <si>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</si>
  <si>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</si>
  <si>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</si>
  <si>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</si>
  <si>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</si>
  <si>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</si>
  <si>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</si>
  <si>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</si>
  <si>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</si>
  <si>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</si>
  <si>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</si>
  <si>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</si>
  <si>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</si>
  <si>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</si>
  <si>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</si>
  <si>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</si>
  <si>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</si>
  <si>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</si>
  <si>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</si>
  <si>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</si>
  <si>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</si>
  <si>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</si>
  <si>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</si>
  <si>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</si>
  <si>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</si>
  <si>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</si>
  <si>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</si>
  <si>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</si>
  <si>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</si>
  <si>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Financial: Change in Total Outlays</t>
  </si>
  <si>
    <t>Output Total Change in Outlays</t>
  </si>
  <si>
    <t>Output Total OC Emissions</t>
  </si>
  <si>
    <t>MW/year</t>
  </si>
  <si>
    <t>The Brattle Group, 2012, "Potential Coal Plant Retirements: 2012 Update," http://greatlakeslegalfoundation.org/wwcms/wp-content/uploads/documents/regulatory/TrainWreck/12Oct15_BrattleStudy.pdf, Page 8, Table 4</t>
  </si>
  <si>
    <t>Scenario_CO2eMin.cin</t>
  </si>
  <si>
    <t>Scenario_EI.cin</t>
  </si>
  <si>
    <t>Clean Power Plan</t>
  </si>
  <si>
    <t>Scenario_CPP.cin</t>
  </si>
  <si>
    <t/>
  </si>
  <si>
    <t xml:space="preserve">URL for “How the model handles this policy” links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</si>
  <si>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</si>
  <si>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</si>
  <si>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</si>
  <si>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</si>
  <si>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</si>
  <si>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</si>
  <si>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</si>
  <si>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</si>
  <si>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</si>
  <si>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</si>
  <si>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</si>
  <si>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</si>
  <si>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</si>
  <si>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</si>
  <si>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</si>
  <si>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</si>
  <si>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</si>
  <si>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</si>
  <si>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</si>
  <si>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</si>
  <si>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</si>
  <si>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</si>
  <si>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</si>
  <si>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</si>
  <si>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</si>
  <si>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</si>
  <si>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</si>
  <si>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</si>
  <si>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</si>
  <si>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</si>
  <si>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plant-lifetime-extension.html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</si>
  <si>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</si>
  <si>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</si>
  <si>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</si>
  <si>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</si>
  <si>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</si>
  <si>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</si>
  <si>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</si>
  <si>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</si>
  <si>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</si>
  <si>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</si>
  <si>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</si>
  <si>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</si>
  <si>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</si>
  <si>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</si>
  <si>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</si>
  <si>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</si>
  <si>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</si>
  <si>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</si>
  <si>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</si>
  <si>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</si>
  <si>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</si>
  <si>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</si>
  <si>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</si>
  <si>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</si>
  <si>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</si>
  <si>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</si>
  <si>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</si>
  <si>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</si>
  <si>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</si>
  <si>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</si>
  <si>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</si>
  <si>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</si>
  <si>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</si>
  <si>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</si>
  <si>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</si>
  <si>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</si>
  <si>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</si>
  <si>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</si>
  <si>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</si>
  <si>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</si>
  <si>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</si>
  <si>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</si>
  <si>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</si>
  <si>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</si>
  <si>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</si>
  <si>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</si>
  <si>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</si>
  <si>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</si>
  <si>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Financial: Change in Capital and Operational Expenditures (revenue-neutral carbon tax)</t>
  </si>
  <si>
    <t>Financial: Change in Total Outlays (revenue-neutral carbon tax)</t>
  </si>
  <si>
    <t>Output Total Change in Outlays with Revenue Neutral Carbon Tax</t>
  </si>
  <si>
    <t>Output Total Change in Capital Fuel and Labor Expenditures with Revenue Neutral Carbon Tax</t>
  </si>
  <si>
    <t>**Description:** This policy increases the sequestration of CO2 by planting forests.  Planted forests are assumed to be managed with best practices and are not used for timber harvesting. // **Implementation schedule:** This policy takes effect fully in the first year of the model run (meaning the same acreage is converted to forest each year, resuting in increasing annual CO2 sequestration). // **Guidance for setting values:** This policy lever sets the percentage of the total land area in the U.S. suitable for afforestation/reforestation (roughly 275 million acres) that is afforested/reforested by 2030.</t>
  </si>
  <si>
    <t>**Description:** This policy avoids the release of CO2 from forests by reducing timber harvesting. // **Implementation schedule:** This policy takes effect fully in 2016. // **Guidance for setting values:** This policy lever sets the percentage by which annual timber harvesting is reduced.</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</si>
  <si>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2016. // **Guidance for setting values:** A feebate of $500/(.01 gal/mile) results in a $500 fee on a car that achieves 20 mpg when the pivot point is 25 mpg.  (20 mpg is 0.05 gpm.  25 mpg is 0.04 gpm.  The difference is -0.01 gpm.  So, in order to levy a $500 fee on the 20 mpg car when the pivot point is 25 mpg, we need a rate of $500/.01 gpm.)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</si>
</sst>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9"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s>
  <borders count="3">
    <border>
      <left/>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9" fontId="4" fillId="0" borderId="0" applyFont="0" applyFill="0" applyBorder="0" applyAlignment="0" applyProtection="0"/>
    <xf numFmtId="0" fontId="5" fillId="0" borderId="0" applyNumberFormat="0" applyFill="0" applyBorder="0" applyAlignment="0" applyProtection="0"/>
  </cellStyleXfs>
  <cellXfs count="77">
    <xf numFmtId="0" fontId="0" fillId="0" borderId="0" xfId="0"/>
    <xf numFmtId="0" fontId="1" fillId="2" borderId="0" xfId="0" applyFont="1" applyFill="1" applyAlignment="1">
      <alignment wrapText="1"/>
    </xf>
    <xf numFmtId="0" fontId="0" fillId="0" borderId="0" xfId="0" applyFill="1" applyAlignment="1">
      <alignment wrapText="1"/>
    </xf>
    <xf numFmtId="0" fontId="0" fillId="0" borderId="0" xfId="0" applyFill="1"/>
    <xf numFmtId="0" fontId="2" fillId="0" borderId="0" xfId="0" applyFont="1" applyAlignment="1">
      <alignment wrapText="1"/>
    </xf>
    <xf numFmtId="0" fontId="1" fillId="0" borderId="0" xfId="0" applyFont="1" applyAlignment="1">
      <alignment wrapText="1"/>
    </xf>
    <xf numFmtId="0" fontId="0" fillId="0" borderId="0" xfId="0"/>
    <xf numFmtId="0" fontId="0" fillId="0" borderId="0" xfId="0" applyAlignment="1">
      <alignment wrapText="1"/>
    </xf>
    <xf numFmtId="0" fontId="1" fillId="2" borderId="0" xfId="0" applyFont="1" applyFill="1" applyAlignment="1">
      <alignment horizontal="left" wrapText="1"/>
    </xf>
    <xf numFmtId="0" fontId="0" fillId="0" borderId="0" xfId="0" applyFill="1" applyAlignment="1">
      <alignment horizontal="left" wrapText="1"/>
    </xf>
    <xf numFmtId="0" fontId="0" fillId="3" borderId="0" xfId="0" applyFill="1" applyAlignment="1">
      <alignment wrapText="1"/>
    </xf>
    <xf numFmtId="0" fontId="2" fillId="0" borderId="0" xfId="0" applyFont="1" applyFill="1" applyAlignment="1">
      <alignment wrapText="1"/>
    </xf>
    <xf numFmtId="0" fontId="1" fillId="2" borderId="0" xfId="0" applyFont="1" applyFill="1"/>
    <xf numFmtId="0" fontId="3" fillId="0" borderId="0" xfId="0" applyFont="1" applyAlignment="1">
      <alignment wrapText="1"/>
    </xf>
    <xf numFmtId="0" fontId="1" fillId="0" borderId="0" xfId="0" applyFont="1"/>
    <xf numFmtId="0" fontId="5" fillId="0" borderId="0" xfId="2"/>
    <xf numFmtId="9" fontId="3" fillId="0" borderId="0" xfId="0" applyNumberFormat="1" applyFont="1" applyAlignment="1">
      <alignment wrapText="1"/>
    </xf>
    <xf numFmtId="164" fontId="3" fillId="0" borderId="0" xfId="0" applyNumberFormat="1" applyFont="1" applyAlignment="1">
      <alignment wrapText="1"/>
    </xf>
    <xf numFmtId="0" fontId="2" fillId="3" borderId="0" xfId="0"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9" fontId="0" fillId="0" borderId="0" xfId="1" applyFont="1" applyAlignment="1">
      <alignment wrapText="1"/>
    </xf>
    <xf numFmtId="9" fontId="0" fillId="0" borderId="0" xfId="1" applyFont="1" applyFill="1" applyAlignment="1">
      <alignment wrapText="1"/>
    </xf>
    <xf numFmtId="9" fontId="0" fillId="0" borderId="0" xfId="1" applyNumberFormat="1" applyFont="1" applyFill="1" applyAlignment="1">
      <alignment wrapText="1"/>
    </xf>
    <xf numFmtId="9" fontId="0" fillId="0" borderId="0" xfId="0" applyNumberFormat="1" applyAlignment="1">
      <alignment wrapText="1"/>
    </xf>
    <xf numFmtId="9" fontId="0" fillId="0" borderId="0" xfId="0" applyNumberFormat="1" applyFill="1" applyAlignment="1">
      <alignment wrapText="1"/>
    </xf>
    <xf numFmtId="10" fontId="0" fillId="0" borderId="0" xfId="1" applyNumberFormat="1" applyFont="1" applyFill="1" applyAlignment="1">
      <alignment wrapText="1"/>
    </xf>
    <xf numFmtId="9" fontId="3" fillId="0" borderId="0" xfId="0" applyNumberFormat="1" applyFont="1" applyFill="1" applyAlignment="1">
      <alignment wrapText="1"/>
    </xf>
    <xf numFmtId="164" fontId="0" fillId="0" borderId="0" xfId="1" applyNumberFormat="1" applyFont="1" applyFill="1" applyAlignment="1">
      <alignment wrapText="1"/>
    </xf>
    <xf numFmtId="1" fontId="0" fillId="0" borderId="0" xfId="0" applyNumberFormat="1" applyAlignment="1">
      <alignment wrapText="1"/>
    </xf>
    <xf numFmtId="1" fontId="0" fillId="0" borderId="0" xfId="0" applyNumberFormat="1" applyFill="1" applyAlignment="1">
      <alignment wrapText="1"/>
    </xf>
    <xf numFmtId="9" fontId="0" fillId="0" borderId="0" xfId="1" applyNumberFormat="1" applyFont="1" applyAlignment="1">
      <alignment wrapText="1"/>
    </xf>
    <xf numFmtId="164" fontId="0" fillId="0" borderId="0" xfId="0" applyNumberFormat="1" applyFill="1" applyAlignment="1">
      <alignment wrapText="1"/>
    </xf>
    <xf numFmtId="9" fontId="2" fillId="0" borderId="0" xfId="0" applyNumberFormat="1" applyFont="1" applyAlignment="1">
      <alignment wrapText="1"/>
    </xf>
    <xf numFmtId="9" fontId="2" fillId="0" borderId="0" xfId="0" applyNumberFormat="1" applyFont="1" applyFill="1" applyAlignment="1">
      <alignment wrapText="1"/>
    </xf>
    <xf numFmtId="9" fontId="3" fillId="0" borderId="0" xfId="1" applyFont="1" applyAlignment="1">
      <alignment wrapText="1"/>
    </xf>
    <xf numFmtId="164" fontId="2" fillId="0" borderId="0" xfId="0" applyNumberFormat="1" applyFont="1" applyFill="1" applyAlignment="1">
      <alignment wrapText="1"/>
    </xf>
    <xf numFmtId="164" fontId="3" fillId="0" borderId="0" xfId="1" applyNumberFormat="1" applyFont="1" applyFill="1" applyAlignment="1">
      <alignment wrapText="1"/>
    </xf>
    <xf numFmtId="0" fontId="1" fillId="4" borderId="1" xfId="0" applyFont="1"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0" fillId="0" borderId="2" xfId="0" applyBorder="1"/>
    <xf numFmtId="9" fontId="0" fillId="0" borderId="2" xfId="1" applyFont="1" applyBorder="1"/>
    <xf numFmtId="9" fontId="0" fillId="0" borderId="0" xfId="0" applyNumberFormat="1"/>
    <xf numFmtId="9" fontId="0" fillId="0" borderId="0" xfId="1" applyFont="1"/>
    <xf numFmtId="164" fontId="0" fillId="0" borderId="0" xfId="1" applyNumberFormat="1" applyFont="1"/>
    <xf numFmtId="10" fontId="0" fillId="0" borderId="0" xfId="1" applyNumberFormat="1" applyFont="1"/>
    <xf numFmtId="164" fontId="0" fillId="0" borderId="2" xfId="1" applyNumberFormat="1" applyFont="1" applyBorder="1"/>
    <xf numFmtId="10" fontId="0" fillId="0" borderId="2" xfId="0" applyNumberFormat="1" applyBorder="1"/>
    <xf numFmtId="0" fontId="7" fillId="0" borderId="0" xfId="0" applyFont="1"/>
    <xf numFmtId="10" fontId="0" fillId="0" borderId="0" xfId="0" applyNumberFormat="1"/>
    <xf numFmtId="10" fontId="0" fillId="0" borderId="2" xfId="1" applyNumberFormat="1" applyFont="1" applyBorder="1"/>
    <xf numFmtId="0" fontId="0" fillId="0" borderId="0" xfId="0" applyFill="1" applyBorder="1"/>
    <xf numFmtId="0" fontId="0" fillId="0" borderId="0" xfId="0" applyFont="1"/>
    <xf numFmtId="165" fontId="0" fillId="0" borderId="0" xfId="0" applyNumberFormat="1"/>
    <xf numFmtId="0" fontId="7" fillId="0" borderId="0" xfId="0" applyFont="1" applyFill="1" applyBorder="1"/>
    <xf numFmtId="164" fontId="0" fillId="0" borderId="2" xfId="0" applyNumberFormat="1" applyBorder="1"/>
    <xf numFmtId="0" fontId="1" fillId="4" borderId="0" xfId="0" applyFont="1" applyFill="1" applyBorder="1" applyAlignment="1">
      <alignment wrapText="1"/>
    </xf>
    <xf numFmtId="0" fontId="0" fillId="0" borderId="0" xfId="0" applyBorder="1" applyAlignment="1">
      <alignment wrapText="1"/>
    </xf>
    <xf numFmtId="0" fontId="3" fillId="0" borderId="0" xfId="0" applyFont="1" applyBorder="1" applyAlignment="1">
      <alignment wrapText="1"/>
    </xf>
    <xf numFmtId="0" fontId="2" fillId="0" borderId="0" xfId="0" applyFont="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10" fontId="0" fillId="0" borderId="0" xfId="1" applyNumberFormat="1" applyFont="1" applyBorder="1"/>
    <xf numFmtId="0" fontId="2" fillId="0" borderId="1" xfId="0" applyFont="1" applyFill="1" applyBorder="1" applyAlignment="1">
      <alignment wrapText="1"/>
    </xf>
    <xf numFmtId="9" fontId="3" fillId="0" borderId="0" xfId="1" applyNumberFormat="1" applyFont="1" applyFill="1" applyAlignment="1">
      <alignment wrapText="1"/>
    </xf>
    <xf numFmtId="9" fontId="3" fillId="0" borderId="0" xfId="1" applyNumberFormat="1" applyFont="1" applyAlignment="1">
      <alignment wrapText="1"/>
    </xf>
    <xf numFmtId="11" fontId="0" fillId="0" borderId="0" xfId="0" applyNumberFormat="1"/>
    <xf numFmtId="0" fontId="8" fillId="2" borderId="0" xfId="0" applyFont="1" applyFill="1" applyAlignment="1">
      <alignment wrapText="1"/>
    </xf>
    <xf numFmtId="0" fontId="2" fillId="0" borderId="0" xfId="0" applyFont="1" applyFill="1" applyBorder="1" applyAlignment="1">
      <alignment wrapText="1"/>
    </xf>
    <xf numFmtId="9" fontId="2" fillId="0" borderId="0" xfId="1" applyNumberFormat="1" applyFont="1" applyAlignment="1">
      <alignment wrapText="1"/>
    </xf>
    <xf numFmtId="0" fontId="1" fillId="5" borderId="0" xfId="0" applyFont="1" applyFill="1" applyAlignment="1">
      <alignment horizontal="left"/>
    </xf>
    <xf numFmtId="0" fontId="0" fillId="6" borderId="0" xfId="0" applyFill="1" applyAlignment="1">
      <alignment horizontal="left"/>
    </xf>
    <xf numFmtId="0" fontId="0" fillId="0" borderId="0" xfId="0" applyAlignment="1">
      <alignment horizontal="left" wrapText="1"/>
    </xf>
    <xf numFmtId="0" fontId="0" fillId="0" borderId="0" xfId="0"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7" Type="http://schemas.openxmlformats.org/officeDocument/2006/relationships/image" Target="../media/image7.png"/><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784412</xdr:colOff>
      <xdr:row>18</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2</xdr:col>
      <xdr:colOff>347382</xdr:colOff>
      <xdr:row>36</xdr:row>
      <xdr:rowOff>180975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2</xdr:col>
      <xdr:colOff>537882</xdr:colOff>
      <xdr:row>56</xdr:row>
      <xdr:rowOff>47625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217809</xdr:colOff>
      <xdr:row>62</xdr:row>
      <xdr:rowOff>76143</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1449050"/>
          <a:ext cx="5647619" cy="457143"/>
        </a:xfrm>
        <a:prstGeom prst="rect">
          <a:avLst/>
        </a:prstGeom>
      </xdr:spPr>
    </xdr:pic>
    <xdr:clientData/>
  </xdr:twoCellAnchor>
  <xdr:twoCellAnchor editAs="oneCell">
    <xdr:from>
      <xdr:col>0</xdr:col>
      <xdr:colOff>0</xdr:colOff>
      <xdr:row>97</xdr:row>
      <xdr:rowOff>0</xdr:rowOff>
    </xdr:from>
    <xdr:to>
      <xdr:col>3</xdr:col>
      <xdr:colOff>122494</xdr:colOff>
      <xdr:row>119</xdr:row>
      <xdr:rowOff>170905</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8535650"/>
          <a:ext cx="6161905" cy="4361905"/>
        </a:xfrm>
        <a:prstGeom prst="rect">
          <a:avLst/>
        </a:prstGeom>
      </xdr:spPr>
    </xdr:pic>
    <xdr:clientData/>
  </xdr:twoCellAnchor>
  <xdr:twoCellAnchor editAs="oneCell">
    <xdr:from>
      <xdr:col>0</xdr:col>
      <xdr:colOff>0</xdr:colOff>
      <xdr:row>140</xdr:row>
      <xdr:rowOff>0</xdr:rowOff>
    </xdr:from>
    <xdr:to>
      <xdr:col>3</xdr:col>
      <xdr:colOff>122494</xdr:colOff>
      <xdr:row>162</xdr:row>
      <xdr:rowOff>170905</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25031700"/>
          <a:ext cx="6161905" cy="4361905"/>
        </a:xfrm>
        <a:prstGeom prst="rect">
          <a:avLst/>
        </a:prstGeom>
      </xdr:spPr>
    </xdr:pic>
    <xdr:clientData/>
  </xdr:twoCellAnchor>
  <xdr:twoCellAnchor editAs="oneCell">
    <xdr:from>
      <xdr:col>0</xdr:col>
      <xdr:colOff>0</xdr:colOff>
      <xdr:row>173</xdr:row>
      <xdr:rowOff>0</xdr:rowOff>
    </xdr:from>
    <xdr:to>
      <xdr:col>2</xdr:col>
      <xdr:colOff>141619</xdr:colOff>
      <xdr:row>181</xdr:row>
      <xdr:rowOff>180762</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33261300"/>
          <a:ext cx="5571429" cy="1704762"/>
        </a:xfrm>
        <a:prstGeom prst="rect">
          <a:avLst/>
        </a:prstGeom>
      </xdr:spPr>
    </xdr:pic>
    <xdr:clientData/>
  </xdr:twoCellAnchor>
  <xdr:twoCellAnchor editAs="oneCell">
    <xdr:from>
      <xdr:col>0</xdr:col>
      <xdr:colOff>0</xdr:colOff>
      <xdr:row>241</xdr:row>
      <xdr:rowOff>0</xdr:rowOff>
    </xdr:from>
    <xdr:to>
      <xdr:col>16</xdr:col>
      <xdr:colOff>304114</xdr:colOff>
      <xdr:row>284</xdr:row>
      <xdr:rowOff>8500</xdr:rowOff>
    </xdr:to>
    <xdr:pic>
      <xdr:nvPicPr>
        <xdr:cNvPr id="11" name="Picture 10"/>
        <xdr:cNvPicPr>
          <a:picLocks noChangeAspect="1"/>
        </xdr:cNvPicPr>
      </xdr:nvPicPr>
      <xdr:blipFill>
        <a:blip xmlns:r="http://schemas.openxmlformats.org/officeDocument/2006/relationships" r:embed="rId7"/>
        <a:stretch>
          <a:fillRect/>
        </a:stretch>
      </xdr:blipFill>
      <xdr:spPr>
        <a:xfrm>
          <a:off x="0" y="44633029"/>
          <a:ext cx="14457143" cy="82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heetViews>
  <sheetFormatPr defaultRowHeight="15" x14ac:dyDescent="0.25"/>
  <sheetData>
    <row r="1" spans="1:1" x14ac:dyDescent="0.25">
      <c r="A1" s="14" t="s">
        <v>171</v>
      </c>
    </row>
    <row r="3" spans="1:1" x14ac:dyDescent="0.25">
      <c r="A3" t="s">
        <v>172</v>
      </c>
    </row>
    <row r="4" spans="1:1" x14ac:dyDescent="0.25">
      <c r="A4" t="s">
        <v>240</v>
      </c>
    </row>
    <row r="5" spans="1:1" x14ac:dyDescent="0.25">
      <c r="A5" t="s">
        <v>177</v>
      </c>
    </row>
    <row r="6" spans="1:1" x14ac:dyDescent="0.25">
      <c r="A6" t="s">
        <v>173</v>
      </c>
    </row>
    <row r="7" spans="1:1" s="6" customFormat="1" x14ac:dyDescent="0.25"/>
    <row r="8" spans="1:1" x14ac:dyDescent="0.25">
      <c r="A8" t="s">
        <v>174</v>
      </c>
    </row>
    <row r="9" spans="1:1" x14ac:dyDescent="0.25">
      <c r="A9" t="s">
        <v>175</v>
      </c>
    </row>
    <row r="10" spans="1:1" x14ac:dyDescent="0.25">
      <c r="A10" s="15" t="s">
        <v>176</v>
      </c>
    </row>
    <row r="11" spans="1:1" s="6" customFormat="1" x14ac:dyDescent="0.25">
      <c r="A11" s="15"/>
    </row>
    <row r="12" spans="1:1" s="6" customFormat="1" x14ac:dyDescent="0.25">
      <c r="A12" s="6" t="s">
        <v>178</v>
      </c>
    </row>
    <row r="13" spans="1:1" x14ac:dyDescent="0.25">
      <c r="A13" t="s">
        <v>179</v>
      </c>
    </row>
    <row r="14" spans="1:1" s="6" customFormat="1" x14ac:dyDescent="0.25">
      <c r="A14" s="6" t="s">
        <v>180</v>
      </c>
    </row>
    <row r="15" spans="1:1" s="6" customFormat="1" x14ac:dyDescent="0.25"/>
    <row r="16" spans="1:1" s="6" customFormat="1" x14ac:dyDescent="0.25"/>
    <row r="17" s="6" customFormat="1" x14ac:dyDescent="0.25"/>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3"/>
  <sheetViews>
    <sheetView tabSelected="1" zoomScale="90" zoomScaleNormal="90" workbookViewId="0">
      <pane ySplit="1" topLeftCell="A2" activePane="bottomLeft" state="frozen"/>
      <selection pane="bottomLeft"/>
    </sheetView>
  </sheetViews>
  <sheetFormatPr defaultColWidth="9.140625" defaultRowHeight="15" x14ac:dyDescent="0.25"/>
  <cols>
    <col min="1" max="1" width="18" style="7" customWidth="1"/>
    <col min="2" max="2" width="28.5703125" style="7" customWidth="1"/>
    <col min="3" max="3" width="28.5703125" style="2" customWidth="1"/>
    <col min="4" max="5" width="18.85546875" style="7" customWidth="1"/>
    <col min="6" max="7" width="18.5703125" style="7" customWidth="1"/>
    <col min="8" max="8" width="21.28515625" style="9" customWidth="1"/>
    <col min="9" max="9" width="21.28515625" style="7" customWidth="1"/>
    <col min="10" max="10" width="19" style="7" customWidth="1"/>
    <col min="11" max="12" width="19.140625" style="2" customWidth="1"/>
    <col min="13" max="13" width="28.42578125" style="7" customWidth="1"/>
    <col min="14" max="14" width="117.28515625" style="7" customWidth="1"/>
    <col min="15" max="15" width="52.5703125" style="7" customWidth="1"/>
    <col min="16" max="16" width="43.5703125" style="4" customWidth="1"/>
    <col min="17" max="17" width="47.85546875" style="39" customWidth="1"/>
    <col min="18" max="18" width="37.28515625" style="60" customWidth="1"/>
    <col min="19" max="16384" width="9.140625" style="7"/>
  </cols>
  <sheetData>
    <row r="1" spans="1:18" ht="30" x14ac:dyDescent="0.25">
      <c r="A1" s="1" t="s">
        <v>3</v>
      </c>
      <c r="B1" s="1" t="s">
        <v>0</v>
      </c>
      <c r="C1" s="1" t="s">
        <v>1</v>
      </c>
      <c r="D1" s="1" t="s">
        <v>66</v>
      </c>
      <c r="E1" s="1" t="s">
        <v>67</v>
      </c>
      <c r="F1" s="1" t="s">
        <v>146</v>
      </c>
      <c r="G1" s="1" t="s">
        <v>147</v>
      </c>
      <c r="H1" s="8" t="s">
        <v>127</v>
      </c>
      <c r="I1" s="1" t="s">
        <v>126</v>
      </c>
      <c r="J1" s="1" t="s">
        <v>128</v>
      </c>
      <c r="K1" s="1" t="s">
        <v>129</v>
      </c>
      <c r="L1" s="1" t="s">
        <v>145</v>
      </c>
      <c r="M1" s="1" t="s">
        <v>53</v>
      </c>
      <c r="N1" s="1" t="s">
        <v>2</v>
      </c>
      <c r="O1" s="1" t="s">
        <v>568</v>
      </c>
      <c r="P1" s="70" t="s">
        <v>569</v>
      </c>
      <c r="Q1" s="38" t="s">
        <v>261</v>
      </c>
      <c r="R1" s="59" t="s">
        <v>262</v>
      </c>
    </row>
    <row r="2" spans="1:18" ht="90" x14ac:dyDescent="0.25">
      <c r="A2" s="2" t="s">
        <v>4</v>
      </c>
      <c r="B2" s="7" t="s">
        <v>23</v>
      </c>
      <c r="C2" s="2" t="s">
        <v>181</v>
      </c>
      <c r="H2" s="9">
        <v>1</v>
      </c>
      <c r="I2" s="7" t="s">
        <v>74</v>
      </c>
      <c r="J2" s="7">
        <v>0</v>
      </c>
      <c r="K2" s="30">
        <f>MaxBoundCalculations!A58/100</f>
        <v>1940</v>
      </c>
      <c r="L2" s="2">
        <v>30</v>
      </c>
      <c r="M2" s="2" t="s">
        <v>182</v>
      </c>
      <c r="N2" s="7" t="s">
        <v>654</v>
      </c>
      <c r="O2" s="7" t="s">
        <v>570</v>
      </c>
      <c r="P2" s="4" t="s">
        <v>571</v>
      </c>
      <c r="Q2" s="39" t="s">
        <v>264</v>
      </c>
      <c r="R2" s="60" t="s">
        <v>331</v>
      </c>
    </row>
    <row r="3" spans="1:18" ht="105" x14ac:dyDescent="0.25">
      <c r="A3" s="2" t="s">
        <v>4</v>
      </c>
      <c r="B3" s="7" t="s">
        <v>5</v>
      </c>
      <c r="C3" s="2" t="s">
        <v>183</v>
      </c>
      <c r="D3" s="7" t="s">
        <v>68</v>
      </c>
      <c r="F3" s="7" t="s">
        <v>68</v>
      </c>
      <c r="H3" s="9">
        <v>2</v>
      </c>
      <c r="I3" s="7" t="s">
        <v>74</v>
      </c>
      <c r="J3" s="21">
        <v>0</v>
      </c>
      <c r="K3" s="23">
        <f>ROUND(MaxBoundCalculations!A85,2)</f>
        <v>0.22</v>
      </c>
      <c r="L3" s="23">
        <v>0.01</v>
      </c>
      <c r="M3" s="2" t="s">
        <v>184</v>
      </c>
      <c r="N3" s="7" t="s">
        <v>427</v>
      </c>
      <c r="O3" s="7" t="s">
        <v>572</v>
      </c>
      <c r="P3" s="4" t="s">
        <v>573</v>
      </c>
      <c r="Q3" s="39" t="s">
        <v>265</v>
      </c>
      <c r="R3" s="60" t="s">
        <v>332</v>
      </c>
    </row>
    <row r="4" spans="1:18" ht="105" x14ac:dyDescent="0.25">
      <c r="A4" s="19" t="str">
        <f>A$3</f>
        <v>Transportation</v>
      </c>
      <c r="B4" s="13" t="str">
        <f t="shared" ref="B4:C8" si="0">B$3</f>
        <v>Fuel Economy Standard</v>
      </c>
      <c r="C4" s="13" t="str">
        <f t="shared" si="0"/>
        <v>Percentage Additional Improvement of Fuel Economy Std by End Year</v>
      </c>
      <c r="D4" s="7" t="s">
        <v>69</v>
      </c>
      <c r="F4" s="7" t="s">
        <v>69</v>
      </c>
      <c r="H4" s="9">
        <v>3</v>
      </c>
      <c r="I4" s="7" t="s">
        <v>74</v>
      </c>
      <c r="J4" s="16">
        <f t="shared" ref="J4:M8" si="1">J$3</f>
        <v>0</v>
      </c>
      <c r="K4" s="72">
        <f>ROUND(MaxBoundCalculations!A90,2)</f>
        <v>0.46</v>
      </c>
      <c r="L4" s="16">
        <f t="shared" si="1"/>
        <v>0.01</v>
      </c>
      <c r="M4" s="13" t="str">
        <f t="shared" si="1"/>
        <v>% increase in miles/gal</v>
      </c>
      <c r="N4" s="2" t="s">
        <v>428</v>
      </c>
      <c r="O4" s="7" t="s">
        <v>572</v>
      </c>
      <c r="P4" s="4" t="s">
        <v>573</v>
      </c>
      <c r="Q4" s="39" t="s">
        <v>266</v>
      </c>
      <c r="R4" s="60" t="s">
        <v>409</v>
      </c>
    </row>
    <row r="5" spans="1:18" ht="120" x14ac:dyDescent="0.25">
      <c r="A5" s="19" t="str">
        <f>A$3</f>
        <v>Transportation</v>
      </c>
      <c r="B5" s="13" t="str">
        <f t="shared" si="0"/>
        <v>Fuel Economy Standard</v>
      </c>
      <c r="C5" s="13" t="str">
        <f t="shared" si="0"/>
        <v>Percentage Additional Improvement of Fuel Economy Std by End Year</v>
      </c>
      <c r="D5" s="7" t="s">
        <v>70</v>
      </c>
      <c r="F5" s="7" t="s">
        <v>150</v>
      </c>
      <c r="H5" s="9">
        <v>4</v>
      </c>
      <c r="I5" s="7" t="s">
        <v>74</v>
      </c>
      <c r="J5" s="16">
        <f t="shared" si="1"/>
        <v>0</v>
      </c>
      <c r="K5" s="33">
        <f>ROUND(MaxBoundCalculations!A128,2)</f>
        <v>0.22</v>
      </c>
      <c r="L5" s="16">
        <f t="shared" si="1"/>
        <v>0.01</v>
      </c>
      <c r="M5" s="13" t="str">
        <f t="shared" si="1"/>
        <v>% increase in miles/gal</v>
      </c>
      <c r="N5" s="7" t="s">
        <v>429</v>
      </c>
      <c r="O5" s="7" t="s">
        <v>572</v>
      </c>
      <c r="P5" s="4" t="s">
        <v>573</v>
      </c>
      <c r="Q5" s="39" t="s">
        <v>278</v>
      </c>
      <c r="R5" s="60" t="s">
        <v>333</v>
      </c>
    </row>
    <row r="6" spans="1:18" ht="75" x14ac:dyDescent="0.25">
      <c r="A6" s="19" t="str">
        <f>A$3</f>
        <v>Transportation</v>
      </c>
      <c r="B6" s="13" t="str">
        <f t="shared" si="0"/>
        <v>Fuel Economy Standard</v>
      </c>
      <c r="C6" s="13" t="str">
        <f t="shared" si="0"/>
        <v>Percentage Additional Improvement of Fuel Economy Std by End Year</v>
      </c>
      <c r="D6" s="7" t="s">
        <v>71</v>
      </c>
      <c r="F6" s="7" t="s">
        <v>151</v>
      </c>
      <c r="H6" s="9">
        <v>5</v>
      </c>
      <c r="I6" s="7" t="s">
        <v>74</v>
      </c>
      <c r="J6" s="16">
        <f t="shared" si="1"/>
        <v>0</v>
      </c>
      <c r="K6" s="33">
        <f>ROUND(MaxBoundCalculations!A138,2)</f>
        <v>0.16</v>
      </c>
      <c r="L6" s="16">
        <f t="shared" si="1"/>
        <v>0.01</v>
      </c>
      <c r="M6" s="13" t="str">
        <f t="shared" si="1"/>
        <v>% increase in miles/gal</v>
      </c>
      <c r="N6" s="7" t="s">
        <v>430</v>
      </c>
      <c r="O6" s="7" t="s">
        <v>572</v>
      </c>
      <c r="P6" s="4" t="s">
        <v>573</v>
      </c>
      <c r="Q6" s="39" t="s">
        <v>278</v>
      </c>
      <c r="R6" s="60" t="s">
        <v>334</v>
      </c>
    </row>
    <row r="7" spans="1:18" ht="120" x14ac:dyDescent="0.25">
      <c r="A7" s="19" t="str">
        <f>A$3</f>
        <v>Transportation</v>
      </c>
      <c r="B7" s="13" t="str">
        <f t="shared" si="0"/>
        <v>Fuel Economy Standard</v>
      </c>
      <c r="C7" s="13" t="str">
        <f t="shared" si="0"/>
        <v>Percentage Additional Improvement of Fuel Economy Std by End Year</v>
      </c>
      <c r="D7" s="7" t="s">
        <v>72</v>
      </c>
      <c r="F7" s="7" t="s">
        <v>152</v>
      </c>
      <c r="H7" s="9">
        <v>6</v>
      </c>
      <c r="I7" s="7" t="s">
        <v>74</v>
      </c>
      <c r="J7" s="16">
        <f t="shared" si="1"/>
        <v>0</v>
      </c>
      <c r="K7" s="33">
        <f>ROUND(MaxBoundCalculations!A171,2)</f>
        <v>0.26</v>
      </c>
      <c r="L7" s="16">
        <f t="shared" si="1"/>
        <v>0.01</v>
      </c>
      <c r="M7" s="13" t="str">
        <f t="shared" si="1"/>
        <v>% increase in miles/gal</v>
      </c>
      <c r="N7" s="7" t="s">
        <v>431</v>
      </c>
      <c r="O7" s="7" t="s">
        <v>572</v>
      </c>
      <c r="P7" s="4" t="s">
        <v>573</v>
      </c>
      <c r="Q7" s="39" t="s">
        <v>278</v>
      </c>
      <c r="R7" s="60" t="s">
        <v>333</v>
      </c>
    </row>
    <row r="8" spans="1:18" ht="75" x14ac:dyDescent="0.25">
      <c r="A8" s="19" t="str">
        <f>A$3</f>
        <v>Transportation</v>
      </c>
      <c r="B8" s="13" t="str">
        <f t="shared" si="0"/>
        <v>Fuel Economy Standard</v>
      </c>
      <c r="C8" s="13" t="str">
        <f t="shared" si="0"/>
        <v>Percentage Additional Improvement of Fuel Economy Std by End Year</v>
      </c>
      <c r="D8" s="7" t="s">
        <v>185</v>
      </c>
      <c r="F8" s="7" t="s">
        <v>255</v>
      </c>
      <c r="H8" s="9">
        <v>7</v>
      </c>
      <c r="I8" s="7" t="s">
        <v>74</v>
      </c>
      <c r="J8" s="16">
        <f t="shared" si="1"/>
        <v>0</v>
      </c>
      <c r="K8" s="16">
        <f t="shared" si="1"/>
        <v>0.22</v>
      </c>
      <c r="L8" s="16">
        <f t="shared" si="1"/>
        <v>0.01</v>
      </c>
      <c r="M8" s="13" t="str">
        <f t="shared" si="1"/>
        <v>% increase in miles/gal</v>
      </c>
      <c r="N8" s="7" t="s">
        <v>432</v>
      </c>
      <c r="O8" s="7" t="s">
        <v>572</v>
      </c>
      <c r="P8" s="4" t="s">
        <v>573</v>
      </c>
      <c r="Q8" s="39" t="s">
        <v>278</v>
      </c>
    </row>
    <row r="9" spans="1:18" ht="120" x14ac:dyDescent="0.25">
      <c r="A9" s="2" t="s">
        <v>4</v>
      </c>
      <c r="B9" s="7" t="s">
        <v>24</v>
      </c>
      <c r="C9" s="2" t="s">
        <v>6</v>
      </c>
      <c r="H9" s="9">
        <v>8</v>
      </c>
      <c r="I9" s="7" t="s">
        <v>74</v>
      </c>
      <c r="J9" s="24">
        <v>0</v>
      </c>
      <c r="K9" s="25">
        <v>1</v>
      </c>
      <c r="L9" s="25">
        <v>0.01</v>
      </c>
      <c r="M9" s="7" t="s">
        <v>64</v>
      </c>
      <c r="N9" s="7" t="s">
        <v>433</v>
      </c>
      <c r="O9" s="7" t="s">
        <v>574</v>
      </c>
      <c r="P9" s="4" t="s">
        <v>575</v>
      </c>
      <c r="Q9" s="42" t="s">
        <v>267</v>
      </c>
    </row>
    <row r="10" spans="1:18" ht="120" x14ac:dyDescent="0.25">
      <c r="A10" s="2" t="s">
        <v>4</v>
      </c>
      <c r="B10" s="7" t="s">
        <v>25</v>
      </c>
      <c r="C10" s="2" t="s">
        <v>50</v>
      </c>
      <c r="D10" s="7" t="s">
        <v>76</v>
      </c>
      <c r="E10" s="7" t="s">
        <v>68</v>
      </c>
      <c r="F10" s="7" t="s">
        <v>148</v>
      </c>
      <c r="G10" s="7" t="s">
        <v>68</v>
      </c>
      <c r="H10" s="9">
        <v>9</v>
      </c>
      <c r="I10" s="7" t="s">
        <v>74</v>
      </c>
      <c r="J10" s="21">
        <v>0</v>
      </c>
      <c r="K10" s="23">
        <f>ROUND(MaxBoundCalculations!A185,1)</f>
        <v>0.1</v>
      </c>
      <c r="L10" s="26">
        <v>2.5000000000000001E-3</v>
      </c>
      <c r="M10" s="7" t="s">
        <v>63</v>
      </c>
      <c r="N10" s="2" t="s">
        <v>434</v>
      </c>
      <c r="O10" s="7" t="s">
        <v>576</v>
      </c>
      <c r="P10" s="4" t="s">
        <v>577</v>
      </c>
      <c r="Q10" s="39" t="s">
        <v>268</v>
      </c>
      <c r="R10" s="60" t="s">
        <v>335</v>
      </c>
    </row>
    <row r="11" spans="1:18" s="13" customFormat="1" ht="30" x14ac:dyDescent="0.25">
      <c r="A11" s="19" t="str">
        <f t="shared" ref="A11:C19" si="2">A$10</f>
        <v>Transportation</v>
      </c>
      <c r="B11" s="13" t="str">
        <f t="shared" si="2"/>
        <v>Vehicle Electrification</v>
      </c>
      <c r="C11" s="19" t="str">
        <f t="shared" si="2"/>
        <v>Percent Nonelec Vehicles Shifted to Elec by End Year</v>
      </c>
      <c r="D11" s="4" t="s">
        <v>73</v>
      </c>
      <c r="E11" s="4" t="s">
        <v>68</v>
      </c>
      <c r="F11" s="4" t="s">
        <v>149</v>
      </c>
      <c r="G11" s="4" t="s">
        <v>68</v>
      </c>
      <c r="H11" s="9" t="s">
        <v>567</v>
      </c>
      <c r="I11" s="18" t="s">
        <v>75</v>
      </c>
      <c r="J11" s="7"/>
      <c r="K11" s="2"/>
      <c r="L11" s="2"/>
      <c r="P11" s="4"/>
      <c r="Q11" s="40"/>
      <c r="R11" s="61"/>
    </row>
    <row r="12" spans="1:18" s="13" customFormat="1" ht="75" x14ac:dyDescent="0.25">
      <c r="A12" s="19" t="str">
        <f t="shared" si="2"/>
        <v>Transportation</v>
      </c>
      <c r="B12" s="13" t="str">
        <f t="shared" si="2"/>
        <v>Vehicle Electrification</v>
      </c>
      <c r="C12" s="19" t="str">
        <f t="shared" si="2"/>
        <v>Percent Nonelec Vehicles Shifted to Elec by End Year</v>
      </c>
      <c r="D12" s="4" t="s">
        <v>76</v>
      </c>
      <c r="E12" s="4" t="s">
        <v>69</v>
      </c>
      <c r="F12" s="4" t="s">
        <v>148</v>
      </c>
      <c r="G12" s="4" t="s">
        <v>69</v>
      </c>
      <c r="H12" s="9">
        <v>10</v>
      </c>
      <c r="I12" s="4" t="s">
        <v>74</v>
      </c>
      <c r="J12" s="27">
        <f>J$10</f>
        <v>0</v>
      </c>
      <c r="K12" s="27">
        <f>K$10</f>
        <v>0.1</v>
      </c>
      <c r="L12" s="27">
        <f>L$10</f>
        <v>2.5000000000000001E-3</v>
      </c>
      <c r="M12" s="27" t="str">
        <f>M$10</f>
        <v>% of non-electric vehicles replaced</v>
      </c>
      <c r="N12" s="2" t="s">
        <v>435</v>
      </c>
      <c r="O12" s="7" t="s">
        <v>576</v>
      </c>
      <c r="P12" s="4" t="s">
        <v>577</v>
      </c>
      <c r="Q12" s="39" t="s">
        <v>263</v>
      </c>
      <c r="R12" s="60"/>
    </row>
    <row r="13" spans="1:18" s="13" customFormat="1" ht="30" x14ac:dyDescent="0.25">
      <c r="A13" s="19" t="str">
        <f t="shared" si="2"/>
        <v>Transportation</v>
      </c>
      <c r="B13" s="13" t="str">
        <f t="shared" si="2"/>
        <v>Vehicle Electrification</v>
      </c>
      <c r="C13" s="19" t="str">
        <f t="shared" si="2"/>
        <v>Percent Nonelec Vehicles Shifted to Elec by End Year</v>
      </c>
      <c r="D13" s="4" t="s">
        <v>73</v>
      </c>
      <c r="E13" s="4" t="s">
        <v>69</v>
      </c>
      <c r="F13" s="4" t="s">
        <v>149</v>
      </c>
      <c r="G13" s="4" t="s">
        <v>69</v>
      </c>
      <c r="H13" s="9" t="s">
        <v>567</v>
      </c>
      <c r="I13" s="18" t="s">
        <v>75</v>
      </c>
      <c r="J13" s="7"/>
      <c r="K13" s="2"/>
      <c r="L13" s="2"/>
      <c r="P13" s="4"/>
      <c r="Q13" s="40"/>
      <c r="R13" s="61"/>
    </row>
    <row r="14" spans="1:18" s="13" customFormat="1" ht="30" x14ac:dyDescent="0.25">
      <c r="A14" s="19" t="str">
        <f t="shared" si="2"/>
        <v>Transportation</v>
      </c>
      <c r="B14" s="13" t="str">
        <f t="shared" si="2"/>
        <v>Vehicle Electrification</v>
      </c>
      <c r="C14" s="19" t="str">
        <f t="shared" si="2"/>
        <v>Percent Nonelec Vehicles Shifted to Elec by End Year</v>
      </c>
      <c r="D14" s="4" t="s">
        <v>76</v>
      </c>
      <c r="E14" s="4" t="s">
        <v>70</v>
      </c>
      <c r="F14" s="4" t="s">
        <v>148</v>
      </c>
      <c r="G14" s="4" t="s">
        <v>150</v>
      </c>
      <c r="H14" s="9" t="s">
        <v>567</v>
      </c>
      <c r="I14" s="18" t="s">
        <v>75</v>
      </c>
      <c r="J14" s="7"/>
      <c r="K14" s="2"/>
      <c r="L14" s="2"/>
      <c r="P14" s="4"/>
      <c r="Q14" s="40"/>
      <c r="R14" s="61"/>
    </row>
    <row r="15" spans="1:18" s="13" customFormat="1" ht="30" x14ac:dyDescent="0.25">
      <c r="A15" s="19" t="str">
        <f t="shared" si="2"/>
        <v>Transportation</v>
      </c>
      <c r="B15" s="13" t="str">
        <f t="shared" si="2"/>
        <v>Vehicle Electrification</v>
      </c>
      <c r="C15" s="19" t="str">
        <f t="shared" si="2"/>
        <v>Percent Nonelec Vehicles Shifted to Elec by End Year</v>
      </c>
      <c r="D15" s="4" t="s">
        <v>73</v>
      </c>
      <c r="E15" s="4" t="s">
        <v>70</v>
      </c>
      <c r="F15" s="4" t="s">
        <v>149</v>
      </c>
      <c r="G15" s="4" t="s">
        <v>150</v>
      </c>
      <c r="H15" s="9" t="s">
        <v>567</v>
      </c>
      <c r="I15" s="18" t="s">
        <v>75</v>
      </c>
      <c r="J15" s="7"/>
      <c r="K15" s="2"/>
      <c r="L15" s="2"/>
      <c r="P15" s="4"/>
      <c r="Q15" s="40"/>
      <c r="R15" s="61"/>
    </row>
    <row r="16" spans="1:18" s="13" customFormat="1" ht="90" x14ac:dyDescent="0.25">
      <c r="A16" s="19" t="str">
        <f t="shared" si="2"/>
        <v>Transportation</v>
      </c>
      <c r="B16" s="13" t="str">
        <f t="shared" si="2"/>
        <v>Vehicle Electrification</v>
      </c>
      <c r="C16" s="19" t="str">
        <f t="shared" si="2"/>
        <v>Percent Nonelec Vehicles Shifted to Elec by End Year</v>
      </c>
      <c r="D16" s="4" t="s">
        <v>76</v>
      </c>
      <c r="E16" s="4" t="s">
        <v>71</v>
      </c>
      <c r="F16" s="4" t="s">
        <v>148</v>
      </c>
      <c r="G16" s="4" t="s">
        <v>151</v>
      </c>
      <c r="H16" s="9">
        <v>11</v>
      </c>
      <c r="I16" s="11" t="s">
        <v>74</v>
      </c>
      <c r="J16" s="27">
        <f>J$10</f>
        <v>0</v>
      </c>
      <c r="K16" s="27">
        <f>K$10</f>
        <v>0.1</v>
      </c>
      <c r="L16" s="27">
        <f>L$10</f>
        <v>2.5000000000000001E-3</v>
      </c>
      <c r="M16" s="27" t="str">
        <f>M$10</f>
        <v>% of non-electric vehicles replaced</v>
      </c>
      <c r="N16" s="2" t="s">
        <v>436</v>
      </c>
      <c r="O16" s="7" t="s">
        <v>576</v>
      </c>
      <c r="P16" s="4" t="s">
        <v>577</v>
      </c>
      <c r="Q16" s="39" t="s">
        <v>278</v>
      </c>
      <c r="R16" s="61"/>
    </row>
    <row r="17" spans="1:18" s="13" customFormat="1" ht="30" x14ac:dyDescent="0.25">
      <c r="A17" s="19" t="str">
        <f t="shared" si="2"/>
        <v>Transportation</v>
      </c>
      <c r="B17" s="13" t="str">
        <f t="shared" si="2"/>
        <v>Vehicle Electrification</v>
      </c>
      <c r="C17" s="19" t="str">
        <f t="shared" si="2"/>
        <v>Percent Nonelec Vehicles Shifted to Elec by End Year</v>
      </c>
      <c r="D17" s="4" t="s">
        <v>73</v>
      </c>
      <c r="E17" s="4" t="s">
        <v>71</v>
      </c>
      <c r="F17" s="4" t="s">
        <v>149</v>
      </c>
      <c r="G17" s="4" t="s">
        <v>151</v>
      </c>
      <c r="H17" s="9" t="s">
        <v>567</v>
      </c>
      <c r="I17" s="18" t="s">
        <v>75</v>
      </c>
      <c r="J17" s="7"/>
      <c r="K17" s="2"/>
      <c r="L17" s="2"/>
      <c r="P17" s="4"/>
      <c r="Q17" s="40"/>
      <c r="R17" s="61"/>
    </row>
    <row r="18" spans="1:18" s="13" customFormat="1" ht="30" x14ac:dyDescent="0.25">
      <c r="A18" s="19" t="str">
        <f t="shared" si="2"/>
        <v>Transportation</v>
      </c>
      <c r="B18" s="13" t="str">
        <f t="shared" si="2"/>
        <v>Vehicle Electrification</v>
      </c>
      <c r="C18" s="19" t="str">
        <f t="shared" si="2"/>
        <v>Percent Nonelec Vehicles Shifted to Elec by End Year</v>
      </c>
      <c r="D18" s="4" t="s">
        <v>76</v>
      </c>
      <c r="E18" s="4" t="s">
        <v>72</v>
      </c>
      <c r="F18" s="4" t="s">
        <v>148</v>
      </c>
      <c r="G18" s="4" t="s">
        <v>152</v>
      </c>
      <c r="H18" s="9" t="s">
        <v>567</v>
      </c>
      <c r="I18" s="18" t="s">
        <v>75</v>
      </c>
      <c r="J18" s="7"/>
      <c r="K18" s="2"/>
      <c r="L18" s="2"/>
      <c r="P18" s="4"/>
      <c r="Q18" s="40"/>
      <c r="R18" s="61"/>
    </row>
    <row r="19" spans="1:18" s="13" customFormat="1" ht="30" x14ac:dyDescent="0.25">
      <c r="A19" s="19" t="str">
        <f t="shared" si="2"/>
        <v>Transportation</v>
      </c>
      <c r="B19" s="13" t="str">
        <f t="shared" si="2"/>
        <v>Vehicle Electrification</v>
      </c>
      <c r="C19" s="19" t="str">
        <f t="shared" si="2"/>
        <v>Percent Nonelec Vehicles Shifted to Elec by End Year</v>
      </c>
      <c r="D19" s="4" t="s">
        <v>73</v>
      </c>
      <c r="E19" s="4" t="s">
        <v>72</v>
      </c>
      <c r="F19" s="4" t="s">
        <v>149</v>
      </c>
      <c r="G19" s="4" t="s">
        <v>152</v>
      </c>
      <c r="H19" s="9" t="s">
        <v>567</v>
      </c>
      <c r="I19" s="18" t="s">
        <v>75</v>
      </c>
      <c r="J19" s="7"/>
      <c r="K19" s="2"/>
      <c r="L19" s="2"/>
      <c r="P19" s="4"/>
      <c r="Q19" s="40"/>
      <c r="R19" s="61"/>
    </row>
    <row r="20" spans="1:18" ht="105" x14ac:dyDescent="0.25">
      <c r="A20" s="2" t="s">
        <v>131</v>
      </c>
      <c r="B20" s="7" t="s">
        <v>29</v>
      </c>
      <c r="C20" s="2" t="s">
        <v>10</v>
      </c>
      <c r="H20" s="9">
        <v>12</v>
      </c>
      <c r="I20" s="7" t="s">
        <v>74</v>
      </c>
      <c r="J20" s="23">
        <v>0</v>
      </c>
      <c r="K20" s="23">
        <v>1</v>
      </c>
      <c r="L20" s="23">
        <v>0.01</v>
      </c>
      <c r="M20" s="2" t="s">
        <v>186</v>
      </c>
      <c r="N20" s="2" t="s">
        <v>437</v>
      </c>
      <c r="O20" s="7" t="s">
        <v>578</v>
      </c>
      <c r="P20" s="4" t="s">
        <v>579</v>
      </c>
      <c r="Q20" s="63" t="s">
        <v>278</v>
      </c>
      <c r="R20" s="64" t="s">
        <v>336</v>
      </c>
    </row>
    <row r="21" spans="1:18" s="13" customFormat="1" ht="150" x14ac:dyDescent="0.25">
      <c r="A21" s="2" t="s">
        <v>131</v>
      </c>
      <c r="B21" s="7" t="s">
        <v>169</v>
      </c>
      <c r="C21" s="2" t="s">
        <v>8</v>
      </c>
      <c r="D21" s="7" t="s">
        <v>187</v>
      </c>
      <c r="E21" s="7"/>
      <c r="F21" s="7" t="s">
        <v>193</v>
      </c>
      <c r="G21" s="7"/>
      <c r="H21" s="9">
        <v>13</v>
      </c>
      <c r="I21" s="7" t="s">
        <v>74</v>
      </c>
      <c r="J21" s="21">
        <v>0</v>
      </c>
      <c r="K21" s="23">
        <f>ROUND(MaxBoundCalculations!A226,2)</f>
        <v>0.68</v>
      </c>
      <c r="L21" s="23">
        <v>0.01</v>
      </c>
      <c r="M21" s="7" t="s">
        <v>57</v>
      </c>
      <c r="N21" s="2" t="s">
        <v>438</v>
      </c>
      <c r="O21" s="7" t="s">
        <v>580</v>
      </c>
      <c r="P21" s="4" t="s">
        <v>581</v>
      </c>
      <c r="Q21" s="39" t="s">
        <v>269</v>
      </c>
      <c r="R21" s="60" t="s">
        <v>319</v>
      </c>
    </row>
    <row r="22" spans="1:18" s="13" customFormat="1" ht="105" x14ac:dyDescent="0.25">
      <c r="A22" s="19" t="str">
        <f>A$21</f>
        <v>Buildings and Appliances</v>
      </c>
      <c r="B22" s="13" t="str">
        <f t="shared" ref="B22:C26" si="3">B$21</f>
        <v>Building Energy Efficiency Standards</v>
      </c>
      <c r="C22" s="13" t="str">
        <f t="shared" si="3"/>
        <v>Reduction in E Use Allowed by Component Eff Std by End Year</v>
      </c>
      <c r="D22" s="7" t="s">
        <v>188</v>
      </c>
      <c r="E22" s="7"/>
      <c r="F22" s="7" t="s">
        <v>194</v>
      </c>
      <c r="G22" s="7"/>
      <c r="H22" s="9">
        <v>14</v>
      </c>
      <c r="I22" s="7" t="s">
        <v>74</v>
      </c>
      <c r="J22" s="16">
        <f t="shared" ref="J22:M26" si="4">J$21</f>
        <v>0</v>
      </c>
      <c r="K22" s="16">
        <f t="shared" si="4"/>
        <v>0.68</v>
      </c>
      <c r="L22" s="16">
        <f t="shared" si="4"/>
        <v>0.01</v>
      </c>
      <c r="M22" s="13" t="str">
        <f t="shared" si="4"/>
        <v>% reduction in energy use</v>
      </c>
      <c r="N22" s="2" t="s">
        <v>439</v>
      </c>
      <c r="O22" s="7" t="s">
        <v>580</v>
      </c>
      <c r="P22" s="4" t="s">
        <v>581</v>
      </c>
      <c r="Q22" s="40" t="str">
        <f>Q$21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2" s="61"/>
    </row>
    <row r="23" spans="1:18" s="13" customFormat="1" ht="105" x14ac:dyDescent="0.25">
      <c r="A23" s="19" t="str">
        <f>A$21</f>
        <v>Buildings and Appliances</v>
      </c>
      <c r="B23" s="13" t="str">
        <f t="shared" si="3"/>
        <v>Building Energy Efficiency Standards</v>
      </c>
      <c r="C23" s="13" t="str">
        <f t="shared" si="3"/>
        <v>Reduction in E Use Allowed by Component Eff Std by End Year</v>
      </c>
      <c r="D23" s="7" t="s">
        <v>189</v>
      </c>
      <c r="E23" s="7"/>
      <c r="F23" s="7" t="s">
        <v>195</v>
      </c>
      <c r="G23" s="7"/>
      <c r="H23" s="9">
        <v>15</v>
      </c>
      <c r="I23" s="7" t="s">
        <v>74</v>
      </c>
      <c r="J23" s="16">
        <f t="shared" si="4"/>
        <v>0</v>
      </c>
      <c r="K23" s="16">
        <f t="shared" si="4"/>
        <v>0.68</v>
      </c>
      <c r="L23" s="16">
        <f t="shared" si="4"/>
        <v>0.01</v>
      </c>
      <c r="M23" s="13" t="str">
        <f t="shared" si="4"/>
        <v>% reduction in energy use</v>
      </c>
      <c r="N23" s="2" t="s">
        <v>440</v>
      </c>
      <c r="O23" s="7" t="s">
        <v>580</v>
      </c>
      <c r="P23" s="4" t="s">
        <v>581</v>
      </c>
      <c r="Q23" s="40" t="str">
        <f>Q$21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3" s="61"/>
    </row>
    <row r="24" spans="1:18" s="13" customFormat="1" ht="105" x14ac:dyDescent="0.25">
      <c r="A24" s="19" t="str">
        <f>A$21</f>
        <v>Buildings and Appliances</v>
      </c>
      <c r="B24" s="13" t="str">
        <f t="shared" si="3"/>
        <v>Building Energy Efficiency Standards</v>
      </c>
      <c r="C24" s="13" t="str">
        <f t="shared" si="3"/>
        <v>Reduction in E Use Allowed by Component Eff Std by End Year</v>
      </c>
      <c r="D24" s="7" t="s">
        <v>190</v>
      </c>
      <c r="E24" s="7"/>
      <c r="F24" s="7" t="s">
        <v>196</v>
      </c>
      <c r="G24" s="7"/>
      <c r="H24" s="9">
        <v>16</v>
      </c>
      <c r="I24" s="7" t="s">
        <v>74</v>
      </c>
      <c r="J24" s="16">
        <f t="shared" si="4"/>
        <v>0</v>
      </c>
      <c r="K24" s="16">
        <f t="shared" si="4"/>
        <v>0.68</v>
      </c>
      <c r="L24" s="16">
        <f t="shared" si="4"/>
        <v>0.01</v>
      </c>
      <c r="M24" s="13" t="str">
        <f t="shared" si="4"/>
        <v>% reduction in energy use</v>
      </c>
      <c r="N24" s="2" t="s">
        <v>441</v>
      </c>
      <c r="O24" s="7" t="s">
        <v>580</v>
      </c>
      <c r="P24" s="4" t="s">
        <v>581</v>
      </c>
      <c r="Q24" s="40" t="str">
        <f>Q$21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4" s="61"/>
    </row>
    <row r="25" spans="1:18" s="13" customFormat="1" ht="105" x14ac:dyDescent="0.25">
      <c r="A25" s="19" t="str">
        <f>A$21</f>
        <v>Buildings and Appliances</v>
      </c>
      <c r="B25" s="13" t="str">
        <f t="shared" si="3"/>
        <v>Building Energy Efficiency Standards</v>
      </c>
      <c r="C25" s="13" t="str">
        <f t="shared" si="3"/>
        <v>Reduction in E Use Allowed by Component Eff Std by End Year</v>
      </c>
      <c r="D25" s="7" t="s">
        <v>191</v>
      </c>
      <c r="E25" s="7"/>
      <c r="F25" s="7" t="s">
        <v>197</v>
      </c>
      <c r="G25" s="7"/>
      <c r="H25" s="9">
        <v>17</v>
      </c>
      <c r="I25" s="7" t="s">
        <v>74</v>
      </c>
      <c r="J25" s="16">
        <f t="shared" si="4"/>
        <v>0</v>
      </c>
      <c r="K25" s="16">
        <f t="shared" si="4"/>
        <v>0.68</v>
      </c>
      <c r="L25" s="16">
        <f t="shared" si="4"/>
        <v>0.01</v>
      </c>
      <c r="M25" s="13" t="str">
        <f t="shared" si="4"/>
        <v>% reduction in energy use</v>
      </c>
      <c r="N25" s="2" t="s">
        <v>442</v>
      </c>
      <c r="O25" s="7" t="s">
        <v>580</v>
      </c>
      <c r="P25" s="4" t="s">
        <v>581</v>
      </c>
      <c r="Q25" s="40" t="str">
        <f>Q$21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5" s="61"/>
    </row>
    <row r="26" spans="1:18" s="13" customFormat="1" ht="105" x14ac:dyDescent="0.25">
      <c r="A26" s="19" t="str">
        <f>A$21</f>
        <v>Buildings and Appliances</v>
      </c>
      <c r="B26" s="13" t="str">
        <f t="shared" si="3"/>
        <v>Building Energy Efficiency Standards</v>
      </c>
      <c r="C26" s="13" t="str">
        <f t="shared" si="3"/>
        <v>Reduction in E Use Allowed by Component Eff Std by End Year</v>
      </c>
      <c r="D26" s="7" t="s">
        <v>192</v>
      </c>
      <c r="E26" s="7"/>
      <c r="F26" s="7" t="s">
        <v>198</v>
      </c>
      <c r="G26" s="7"/>
      <c r="H26" s="9">
        <v>18</v>
      </c>
      <c r="I26" s="7" t="s">
        <v>74</v>
      </c>
      <c r="J26" s="16">
        <f t="shared" si="4"/>
        <v>0</v>
      </c>
      <c r="K26" s="16">
        <f t="shared" si="4"/>
        <v>0.68</v>
      </c>
      <c r="L26" s="16">
        <f t="shared" si="4"/>
        <v>0.01</v>
      </c>
      <c r="M26" s="13" t="str">
        <f t="shared" si="4"/>
        <v>% reduction in energy use</v>
      </c>
      <c r="N26" s="2" t="s">
        <v>443</v>
      </c>
      <c r="O26" s="7" t="s">
        <v>580</v>
      </c>
      <c r="P26" s="4" t="s">
        <v>581</v>
      </c>
      <c r="Q26" s="40" t="str">
        <f>Q$21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6" s="61"/>
    </row>
    <row r="27" spans="1:18" s="13" customFormat="1" ht="75" x14ac:dyDescent="0.25">
      <c r="A27" s="2" t="s">
        <v>131</v>
      </c>
      <c r="B27" s="7" t="s">
        <v>28</v>
      </c>
      <c r="C27" s="2" t="s">
        <v>9</v>
      </c>
      <c r="D27" s="7"/>
      <c r="E27" s="7"/>
      <c r="F27" s="7"/>
      <c r="G27" s="7"/>
      <c r="H27" s="9">
        <v>19</v>
      </c>
      <c r="I27" s="2" t="s">
        <v>74</v>
      </c>
      <c r="J27" s="7">
        <v>0</v>
      </c>
      <c r="K27" s="2">
        <v>1</v>
      </c>
      <c r="L27" s="2">
        <v>1</v>
      </c>
      <c r="M27" s="7" t="s">
        <v>54</v>
      </c>
      <c r="N27" s="7" t="s">
        <v>484</v>
      </c>
      <c r="O27" s="7" t="s">
        <v>582</v>
      </c>
      <c r="P27" s="4" t="s">
        <v>583</v>
      </c>
      <c r="Q27" s="41" t="s">
        <v>135</v>
      </c>
      <c r="R27" s="61"/>
    </row>
    <row r="28" spans="1:18" s="13" customFormat="1" ht="60" x14ac:dyDescent="0.25">
      <c r="A28" s="2" t="s">
        <v>131</v>
      </c>
      <c r="B28" s="7" t="s">
        <v>27</v>
      </c>
      <c r="C28" s="2" t="s">
        <v>199</v>
      </c>
      <c r="D28" s="7"/>
      <c r="E28" s="7"/>
      <c r="F28" s="7"/>
      <c r="G28" s="7"/>
      <c r="H28" s="9">
        <v>20</v>
      </c>
      <c r="I28" s="7" t="s">
        <v>74</v>
      </c>
      <c r="J28" s="7">
        <v>0</v>
      </c>
      <c r="K28" s="2">
        <v>1</v>
      </c>
      <c r="L28" s="2">
        <v>1</v>
      </c>
      <c r="M28" s="7" t="s">
        <v>54</v>
      </c>
      <c r="N28" s="7" t="s">
        <v>485</v>
      </c>
      <c r="O28" s="7" t="s">
        <v>584</v>
      </c>
      <c r="P28" s="4" t="s">
        <v>585</v>
      </c>
      <c r="Q28" s="41" t="s">
        <v>135</v>
      </c>
      <c r="R28" s="61"/>
    </row>
    <row r="29" spans="1:18" s="13" customFormat="1" ht="120" x14ac:dyDescent="0.25">
      <c r="A29" s="2" t="s">
        <v>131</v>
      </c>
      <c r="B29" s="7" t="s">
        <v>30</v>
      </c>
      <c r="C29" s="2" t="s">
        <v>406</v>
      </c>
      <c r="D29" s="7" t="s">
        <v>187</v>
      </c>
      <c r="E29" s="7"/>
      <c r="F29" s="7" t="s">
        <v>193</v>
      </c>
      <c r="G29" s="7"/>
      <c r="H29" s="9">
        <v>21</v>
      </c>
      <c r="I29" s="7" t="s">
        <v>74</v>
      </c>
      <c r="J29" s="22">
        <v>0</v>
      </c>
      <c r="K29" s="28">
        <f>ROUND(MaxBoundCalculations!B230,3)</f>
        <v>3.4000000000000002E-2</v>
      </c>
      <c r="L29" s="28">
        <v>1E-3</v>
      </c>
      <c r="M29" s="7" t="s">
        <v>62</v>
      </c>
      <c r="N29" s="2" t="s">
        <v>486</v>
      </c>
      <c r="O29" s="7" t="s">
        <v>586</v>
      </c>
      <c r="P29" s="4" t="s">
        <v>587</v>
      </c>
      <c r="Q29" s="39" t="s">
        <v>278</v>
      </c>
      <c r="R29" s="62" t="s">
        <v>337</v>
      </c>
    </row>
    <row r="30" spans="1:18" s="13" customFormat="1" ht="105" x14ac:dyDescent="0.25">
      <c r="A30" s="19" t="str">
        <f>A$29</f>
        <v>Buildings and Appliances</v>
      </c>
      <c r="B30" s="13" t="str">
        <f t="shared" ref="B30:C34" si="5">B$29</f>
        <v>Increased Retrofitting</v>
      </c>
      <c r="C30" s="13" t="str">
        <f t="shared" si="5"/>
        <v>Fraction of Commercial Components Replaced Annually due to Retrofitting Policy</v>
      </c>
      <c r="D30" s="7" t="s">
        <v>188</v>
      </c>
      <c r="E30" s="7"/>
      <c r="F30" s="7" t="s">
        <v>194</v>
      </c>
      <c r="G30" s="7"/>
      <c r="H30" s="9">
        <v>22</v>
      </c>
      <c r="I30" s="7" t="s">
        <v>74</v>
      </c>
      <c r="J30" s="35">
        <f t="shared" ref="J30:M31" si="6">J$29</f>
        <v>0</v>
      </c>
      <c r="K30" s="17">
        <f t="shared" si="6"/>
        <v>3.4000000000000002E-2</v>
      </c>
      <c r="L30" s="17">
        <f t="shared" si="6"/>
        <v>1E-3</v>
      </c>
      <c r="M30" s="13" t="str">
        <f t="shared" si="6"/>
        <v>% of existing building components</v>
      </c>
      <c r="N30" s="2" t="s">
        <v>487</v>
      </c>
      <c r="O30" s="7" t="s">
        <v>586</v>
      </c>
      <c r="P30" s="4" t="s">
        <v>587</v>
      </c>
      <c r="Q30" s="40" t="str">
        <f>Q29</f>
        <v>Calculated from model data; see the relevant variable(s) in the InputData folder for source information.</v>
      </c>
      <c r="R30" s="61"/>
    </row>
    <row r="31" spans="1:18" s="13" customFormat="1" ht="105" x14ac:dyDescent="0.25">
      <c r="A31" s="19" t="str">
        <f>A$29</f>
        <v>Buildings and Appliances</v>
      </c>
      <c r="B31" s="13" t="str">
        <f t="shared" si="5"/>
        <v>Increased Retrofitting</v>
      </c>
      <c r="C31" s="13" t="str">
        <f t="shared" si="5"/>
        <v>Fraction of Commercial Components Replaced Annually due to Retrofitting Policy</v>
      </c>
      <c r="D31" s="7" t="s">
        <v>189</v>
      </c>
      <c r="E31" s="7"/>
      <c r="F31" s="7" t="s">
        <v>195</v>
      </c>
      <c r="G31" s="7"/>
      <c r="H31" s="9">
        <v>23</v>
      </c>
      <c r="I31" s="7" t="s">
        <v>74</v>
      </c>
      <c r="J31" s="35">
        <f t="shared" si="6"/>
        <v>0</v>
      </c>
      <c r="K31" s="17">
        <f t="shared" si="6"/>
        <v>3.4000000000000002E-2</v>
      </c>
      <c r="L31" s="17">
        <f t="shared" si="6"/>
        <v>1E-3</v>
      </c>
      <c r="M31" s="13" t="str">
        <f t="shared" si="6"/>
        <v>% of existing building components</v>
      </c>
      <c r="N31" s="2" t="s">
        <v>488</v>
      </c>
      <c r="O31" s="7" t="s">
        <v>586</v>
      </c>
      <c r="P31" s="4" t="s">
        <v>587</v>
      </c>
      <c r="Q31" s="40" t="str">
        <f>Q30</f>
        <v>Calculated from model data; see the relevant variable(s) in the InputData folder for source information.</v>
      </c>
      <c r="R31" s="61"/>
    </row>
    <row r="32" spans="1:18" s="13" customFormat="1" ht="105" x14ac:dyDescent="0.25">
      <c r="A32" s="19" t="str">
        <f>A$29</f>
        <v>Buildings and Appliances</v>
      </c>
      <c r="B32" s="13" t="str">
        <f t="shared" si="5"/>
        <v>Increased Retrofitting</v>
      </c>
      <c r="C32" s="13" t="str">
        <f t="shared" si="5"/>
        <v>Fraction of Commercial Components Replaced Annually due to Retrofitting Policy</v>
      </c>
      <c r="D32" s="7" t="s">
        <v>190</v>
      </c>
      <c r="E32" s="7"/>
      <c r="F32" s="7" t="s">
        <v>196</v>
      </c>
      <c r="G32" s="7"/>
      <c r="H32" s="9">
        <v>24</v>
      </c>
      <c r="I32" s="7" t="s">
        <v>74</v>
      </c>
      <c r="J32" s="35">
        <f t="shared" ref="J32:M34" si="7">J$29</f>
        <v>0</v>
      </c>
      <c r="K32" s="17">
        <f t="shared" si="7"/>
        <v>3.4000000000000002E-2</v>
      </c>
      <c r="L32" s="17">
        <f t="shared" si="7"/>
        <v>1E-3</v>
      </c>
      <c r="M32" s="13" t="str">
        <f t="shared" si="7"/>
        <v>% of existing building components</v>
      </c>
      <c r="N32" s="2" t="s">
        <v>489</v>
      </c>
      <c r="O32" s="7" t="s">
        <v>586</v>
      </c>
      <c r="P32" s="4" t="s">
        <v>587</v>
      </c>
      <c r="Q32" s="40" t="str">
        <f>Q31</f>
        <v>Calculated from model data; see the relevant variable(s) in the InputData folder for source information.</v>
      </c>
      <c r="R32" s="61"/>
    </row>
    <row r="33" spans="1:18" s="13" customFormat="1" ht="90" x14ac:dyDescent="0.25">
      <c r="A33" s="19" t="str">
        <f>A$29</f>
        <v>Buildings and Appliances</v>
      </c>
      <c r="B33" s="13" t="str">
        <f t="shared" si="5"/>
        <v>Increased Retrofitting</v>
      </c>
      <c r="C33" s="13" t="str">
        <f t="shared" si="5"/>
        <v>Fraction of Commercial Components Replaced Annually due to Retrofitting Policy</v>
      </c>
      <c r="D33" s="7" t="s">
        <v>191</v>
      </c>
      <c r="E33" s="7"/>
      <c r="F33" s="7" t="s">
        <v>197</v>
      </c>
      <c r="G33" s="7"/>
      <c r="H33" s="9">
        <v>25</v>
      </c>
      <c r="I33" s="7" t="s">
        <v>74</v>
      </c>
      <c r="J33" s="35">
        <f t="shared" si="7"/>
        <v>0</v>
      </c>
      <c r="K33" s="17">
        <f t="shared" si="7"/>
        <v>3.4000000000000002E-2</v>
      </c>
      <c r="L33" s="17">
        <f t="shared" si="7"/>
        <v>1E-3</v>
      </c>
      <c r="M33" s="13" t="str">
        <f t="shared" si="7"/>
        <v>% of existing building components</v>
      </c>
      <c r="N33" s="2" t="s">
        <v>490</v>
      </c>
      <c r="O33" s="7" t="s">
        <v>586</v>
      </c>
      <c r="P33" s="4" t="s">
        <v>587</v>
      </c>
      <c r="Q33" s="40" t="str">
        <f>Q32</f>
        <v>Calculated from model data; see the relevant variable(s) in the InputData folder for source information.</v>
      </c>
      <c r="R33" s="61"/>
    </row>
    <row r="34" spans="1:18" s="13" customFormat="1" ht="105" x14ac:dyDescent="0.25">
      <c r="A34" s="19" t="str">
        <f>A$29</f>
        <v>Buildings and Appliances</v>
      </c>
      <c r="B34" s="13" t="str">
        <f t="shared" si="5"/>
        <v>Increased Retrofitting</v>
      </c>
      <c r="C34" s="13" t="str">
        <f t="shared" si="5"/>
        <v>Fraction of Commercial Components Replaced Annually due to Retrofitting Policy</v>
      </c>
      <c r="D34" s="7" t="s">
        <v>192</v>
      </c>
      <c r="E34" s="7"/>
      <c r="F34" s="7" t="s">
        <v>198</v>
      </c>
      <c r="G34" s="7"/>
      <c r="H34" s="9">
        <v>26</v>
      </c>
      <c r="I34" s="7" t="s">
        <v>74</v>
      </c>
      <c r="J34" s="35">
        <f t="shared" si="7"/>
        <v>0</v>
      </c>
      <c r="K34" s="17">
        <f t="shared" si="7"/>
        <v>3.4000000000000002E-2</v>
      </c>
      <c r="L34" s="17">
        <f t="shared" si="7"/>
        <v>1E-3</v>
      </c>
      <c r="M34" s="13" t="str">
        <f t="shared" si="7"/>
        <v>% of existing building components</v>
      </c>
      <c r="N34" s="2" t="s">
        <v>491</v>
      </c>
      <c r="O34" s="7" t="s">
        <v>586</v>
      </c>
      <c r="P34" s="4" t="s">
        <v>587</v>
      </c>
      <c r="Q34" s="40" t="str">
        <f>Q33</f>
        <v>Calculated from model data; see the relevant variable(s) in the InputData folder for source information.</v>
      </c>
      <c r="R34" s="61"/>
    </row>
    <row r="35" spans="1:18" s="13" customFormat="1" ht="45" x14ac:dyDescent="0.25">
      <c r="A35" s="2" t="s">
        <v>131</v>
      </c>
      <c r="B35" s="7" t="s">
        <v>26</v>
      </c>
      <c r="C35" s="2" t="s">
        <v>7</v>
      </c>
      <c r="D35" s="7" t="s">
        <v>187</v>
      </c>
      <c r="E35" s="7"/>
      <c r="F35" s="7" t="s">
        <v>193</v>
      </c>
      <c r="G35" s="7"/>
      <c r="H35" s="9">
        <v>27</v>
      </c>
      <c r="I35" s="7" t="s">
        <v>74</v>
      </c>
      <c r="J35" s="7">
        <v>0</v>
      </c>
      <c r="K35" s="2">
        <v>1</v>
      </c>
      <c r="L35" s="2">
        <v>1</v>
      </c>
      <c r="M35" s="7" t="s">
        <v>54</v>
      </c>
      <c r="N35" s="7" t="s">
        <v>492</v>
      </c>
      <c r="O35" s="7" t="s">
        <v>588</v>
      </c>
      <c r="P35" s="4" t="s">
        <v>589</v>
      </c>
      <c r="Q35" s="41" t="s">
        <v>135</v>
      </c>
      <c r="R35" s="61"/>
    </row>
    <row r="36" spans="1:18" s="13" customFormat="1" ht="45" x14ac:dyDescent="0.25">
      <c r="A36" s="19" t="str">
        <f>A$35</f>
        <v>Buildings and Appliances</v>
      </c>
      <c r="B36" s="13" t="str">
        <f t="shared" ref="B36:C40" si="8">B$35</f>
        <v>Rebate for Efficient Products</v>
      </c>
      <c r="C36" s="13" t="str">
        <f t="shared" si="8"/>
        <v>Boolean Rebate Program for Efficient Components</v>
      </c>
      <c r="D36" s="7" t="s">
        <v>188</v>
      </c>
      <c r="E36" s="7"/>
      <c r="F36" s="7" t="s">
        <v>194</v>
      </c>
      <c r="G36" s="7"/>
      <c r="H36" s="9">
        <v>28</v>
      </c>
      <c r="I36" s="7" t="s">
        <v>74</v>
      </c>
      <c r="J36" s="13">
        <f>J$35</f>
        <v>0</v>
      </c>
      <c r="K36" s="13">
        <f>K$35</f>
        <v>1</v>
      </c>
      <c r="L36" s="13">
        <f>L$35</f>
        <v>1</v>
      </c>
      <c r="M36" s="13" t="str">
        <f>M$35</f>
        <v>on/off</v>
      </c>
      <c r="N36" s="7" t="s">
        <v>493</v>
      </c>
      <c r="O36" s="7" t="s">
        <v>588</v>
      </c>
      <c r="P36" s="4" t="s">
        <v>589</v>
      </c>
      <c r="Q36" s="41" t="s">
        <v>135</v>
      </c>
      <c r="R36" s="61"/>
    </row>
    <row r="37" spans="1:18" s="13" customFormat="1" ht="30" x14ac:dyDescent="0.25">
      <c r="A37" s="19" t="str">
        <f>A$35</f>
        <v>Buildings and Appliances</v>
      </c>
      <c r="B37" s="13" t="str">
        <f t="shared" si="8"/>
        <v>Rebate for Efficient Products</v>
      </c>
      <c r="C37" s="13" t="str">
        <f t="shared" si="8"/>
        <v>Boolean Rebate Program for Efficient Components</v>
      </c>
      <c r="D37" s="7" t="s">
        <v>189</v>
      </c>
      <c r="E37" s="7"/>
      <c r="F37" s="7" t="s">
        <v>195</v>
      </c>
      <c r="G37" s="7"/>
      <c r="H37" s="9" t="s">
        <v>567</v>
      </c>
      <c r="I37" s="10" t="s">
        <v>75</v>
      </c>
      <c r="J37" s="7"/>
      <c r="K37" s="2"/>
      <c r="L37" s="2"/>
      <c r="M37" s="7"/>
      <c r="N37" s="7"/>
      <c r="P37" s="4"/>
      <c r="Q37" s="40"/>
      <c r="R37" s="61"/>
    </row>
    <row r="38" spans="1:18" s="13" customFormat="1" ht="30" x14ac:dyDescent="0.25">
      <c r="A38" s="19" t="str">
        <f>A$35</f>
        <v>Buildings and Appliances</v>
      </c>
      <c r="B38" s="13" t="str">
        <f t="shared" si="8"/>
        <v>Rebate for Efficient Products</v>
      </c>
      <c r="C38" s="13" t="str">
        <f t="shared" si="8"/>
        <v>Boolean Rebate Program for Efficient Components</v>
      </c>
      <c r="D38" s="7" t="s">
        <v>190</v>
      </c>
      <c r="E38" s="7"/>
      <c r="F38" s="7" t="s">
        <v>196</v>
      </c>
      <c r="G38" s="7"/>
      <c r="H38" s="9" t="s">
        <v>567</v>
      </c>
      <c r="I38" s="10" t="s">
        <v>75</v>
      </c>
      <c r="J38" s="7"/>
      <c r="K38" s="2"/>
      <c r="L38" s="2"/>
      <c r="M38" s="7"/>
      <c r="N38" s="7"/>
      <c r="P38" s="4"/>
      <c r="Q38" s="40"/>
      <c r="R38" s="61"/>
    </row>
    <row r="39" spans="1:18" s="13" customFormat="1" ht="45" x14ac:dyDescent="0.25">
      <c r="A39" s="19" t="str">
        <f>A$35</f>
        <v>Buildings and Appliances</v>
      </c>
      <c r="B39" s="13" t="str">
        <f t="shared" si="8"/>
        <v>Rebate for Efficient Products</v>
      </c>
      <c r="C39" s="13" t="str">
        <f t="shared" si="8"/>
        <v>Boolean Rebate Program for Efficient Components</v>
      </c>
      <c r="D39" s="7" t="s">
        <v>191</v>
      </c>
      <c r="E39" s="7"/>
      <c r="F39" s="7" t="s">
        <v>197</v>
      </c>
      <c r="G39" s="7"/>
      <c r="H39" s="9">
        <v>29</v>
      </c>
      <c r="I39" s="7" t="s">
        <v>74</v>
      </c>
      <c r="J39" s="13">
        <f>J$35</f>
        <v>0</v>
      </c>
      <c r="K39" s="13">
        <f>K$35</f>
        <v>1</v>
      </c>
      <c r="L39" s="13">
        <f>L$35</f>
        <v>1</v>
      </c>
      <c r="M39" s="13" t="str">
        <f>M$35</f>
        <v>on/off</v>
      </c>
      <c r="N39" s="7" t="s">
        <v>494</v>
      </c>
      <c r="O39" s="7" t="s">
        <v>588</v>
      </c>
      <c r="P39" s="4" t="s">
        <v>589</v>
      </c>
      <c r="Q39" s="41" t="s">
        <v>135</v>
      </c>
      <c r="R39" s="61"/>
    </row>
    <row r="40" spans="1:18" s="13" customFormat="1" ht="30" x14ac:dyDescent="0.25">
      <c r="A40" s="19" t="str">
        <f>A$35</f>
        <v>Buildings and Appliances</v>
      </c>
      <c r="B40" s="13" t="str">
        <f t="shared" si="8"/>
        <v>Rebate for Efficient Products</v>
      </c>
      <c r="C40" s="13" t="str">
        <f t="shared" si="8"/>
        <v>Boolean Rebate Program for Efficient Components</v>
      </c>
      <c r="D40" s="7" t="s">
        <v>192</v>
      </c>
      <c r="E40" s="7"/>
      <c r="F40" s="7" t="s">
        <v>198</v>
      </c>
      <c r="G40" s="7"/>
      <c r="H40" s="9" t="s">
        <v>567</v>
      </c>
      <c r="I40" s="10" t="s">
        <v>75</v>
      </c>
      <c r="J40" s="7"/>
      <c r="K40" s="2"/>
      <c r="L40" s="2"/>
      <c r="M40" s="7"/>
      <c r="N40" s="7"/>
      <c r="P40" s="4"/>
      <c r="Q40" s="40"/>
      <c r="R40" s="61"/>
    </row>
    <row r="41" spans="1:18" ht="30" x14ac:dyDescent="0.25">
      <c r="A41" s="2" t="s">
        <v>11</v>
      </c>
      <c r="B41" s="2" t="s">
        <v>200</v>
      </c>
      <c r="C41" s="2" t="s">
        <v>201</v>
      </c>
      <c r="D41" s="2"/>
      <c r="E41" s="2"/>
      <c r="F41" s="2"/>
      <c r="G41" s="2"/>
      <c r="H41" s="9" t="s">
        <v>567</v>
      </c>
      <c r="I41" s="10" t="s">
        <v>75</v>
      </c>
      <c r="M41" s="2"/>
    </row>
    <row r="42" spans="1:18" ht="75" x14ac:dyDescent="0.25">
      <c r="A42" s="2" t="s">
        <v>11</v>
      </c>
      <c r="B42" s="7" t="s">
        <v>32</v>
      </c>
      <c r="C42" s="2" t="s">
        <v>51</v>
      </c>
      <c r="H42" s="9">
        <v>30</v>
      </c>
      <c r="I42" s="7" t="s">
        <v>74</v>
      </c>
      <c r="J42" s="21">
        <v>0</v>
      </c>
      <c r="K42" s="25">
        <v>1</v>
      </c>
      <c r="L42" s="25">
        <v>0.01</v>
      </c>
      <c r="M42" s="7" t="s">
        <v>60</v>
      </c>
      <c r="N42" s="7" t="s">
        <v>444</v>
      </c>
      <c r="O42" s="7" t="s">
        <v>590</v>
      </c>
      <c r="P42" s="4" t="s">
        <v>591</v>
      </c>
      <c r="Q42" s="39" t="s">
        <v>278</v>
      </c>
    </row>
    <row r="43" spans="1:18" ht="150" x14ac:dyDescent="0.25">
      <c r="A43" s="2" t="s">
        <v>11</v>
      </c>
      <c r="B43" s="7" t="s">
        <v>203</v>
      </c>
      <c r="C43" s="2" t="s">
        <v>202</v>
      </c>
      <c r="D43" s="7" t="s">
        <v>137</v>
      </c>
      <c r="F43" s="7" t="s">
        <v>153</v>
      </c>
      <c r="H43" s="9">
        <v>31</v>
      </c>
      <c r="I43" s="7" t="s">
        <v>74</v>
      </c>
      <c r="J43" s="29">
        <v>0</v>
      </c>
      <c r="K43" s="30">
        <v>10000</v>
      </c>
      <c r="L43" s="30">
        <v>500</v>
      </c>
      <c r="M43" s="2" t="s">
        <v>561</v>
      </c>
      <c r="N43" s="2" t="s">
        <v>495</v>
      </c>
      <c r="O43" s="7" t="s">
        <v>592</v>
      </c>
      <c r="P43" s="4" t="s">
        <v>593</v>
      </c>
      <c r="Q43" s="63" t="s">
        <v>270</v>
      </c>
      <c r="R43" s="64" t="s">
        <v>562</v>
      </c>
    </row>
    <row r="44" spans="1:18" ht="45" x14ac:dyDescent="0.25">
      <c r="A44" s="19" t="str">
        <f>A$43</f>
        <v>Electricity Supply</v>
      </c>
      <c r="B44" s="13" t="str">
        <f t="shared" ref="B44:C50" si="9">B$43</f>
        <v>Early Retirement of Power Plants</v>
      </c>
      <c r="C44" s="13" t="str">
        <f t="shared" si="9"/>
        <v>Annual Additional Capacity Retired due to Early Retirement Policy</v>
      </c>
      <c r="D44" s="4" t="s">
        <v>138</v>
      </c>
      <c r="F44" s="4" t="s">
        <v>154</v>
      </c>
      <c r="H44" s="9" t="s">
        <v>567</v>
      </c>
      <c r="I44" s="10" t="s">
        <v>75</v>
      </c>
      <c r="J44" s="29"/>
      <c r="K44" s="30"/>
      <c r="L44" s="30"/>
      <c r="N44" s="2"/>
    </row>
    <row r="45" spans="1:18" ht="60" x14ac:dyDescent="0.25">
      <c r="A45" s="19" t="str">
        <f t="shared" ref="A45:A50" si="10">A$43</f>
        <v>Electricity Supply</v>
      </c>
      <c r="B45" s="13" t="str">
        <f t="shared" si="9"/>
        <v>Early Retirement of Power Plants</v>
      </c>
      <c r="C45" s="13" t="str">
        <f t="shared" si="9"/>
        <v>Annual Additional Capacity Retired due to Early Retirement Policy</v>
      </c>
      <c r="D45" s="4" t="s">
        <v>139</v>
      </c>
      <c r="F45" s="4" t="s">
        <v>155</v>
      </c>
      <c r="H45" s="9">
        <v>32</v>
      </c>
      <c r="I45" s="7" t="s">
        <v>74</v>
      </c>
      <c r="J45" s="13">
        <f>J$43</f>
        <v>0</v>
      </c>
      <c r="K45" s="13">
        <f>K$43</f>
        <v>10000</v>
      </c>
      <c r="L45" s="13">
        <f>L$43</f>
        <v>500</v>
      </c>
      <c r="M45" s="13" t="str">
        <f>M$43</f>
        <v>MW/year</v>
      </c>
      <c r="N45" s="2" t="s">
        <v>496</v>
      </c>
      <c r="O45" s="7" t="s">
        <v>592</v>
      </c>
      <c r="P45" s="4" t="s">
        <v>593</v>
      </c>
      <c r="Q45" s="39" t="s">
        <v>278</v>
      </c>
    </row>
    <row r="46" spans="1:18" ht="45" x14ac:dyDescent="0.25">
      <c r="A46" s="19" t="str">
        <f t="shared" si="10"/>
        <v>Electricity Supply</v>
      </c>
      <c r="B46" s="13" t="str">
        <f t="shared" si="9"/>
        <v>Early Retirement of Power Plants</v>
      </c>
      <c r="C46" s="13" t="str">
        <f t="shared" si="9"/>
        <v>Annual Additional Capacity Retired due to Early Retirement Policy</v>
      </c>
      <c r="D46" s="4" t="s">
        <v>140</v>
      </c>
      <c r="F46" s="4" t="s">
        <v>156</v>
      </c>
      <c r="H46" s="9" t="s">
        <v>567</v>
      </c>
      <c r="I46" s="10" t="s">
        <v>75</v>
      </c>
      <c r="J46" s="29"/>
      <c r="K46" s="30"/>
      <c r="L46" s="30"/>
      <c r="N46" s="2"/>
    </row>
    <row r="47" spans="1:18" ht="45" x14ac:dyDescent="0.25">
      <c r="A47" s="19" t="str">
        <f t="shared" si="10"/>
        <v>Electricity Supply</v>
      </c>
      <c r="B47" s="13" t="str">
        <f t="shared" si="9"/>
        <v>Early Retirement of Power Plants</v>
      </c>
      <c r="C47" s="13" t="str">
        <f t="shared" si="9"/>
        <v>Annual Additional Capacity Retired due to Early Retirement Policy</v>
      </c>
      <c r="D47" s="4" t="s">
        <v>141</v>
      </c>
      <c r="F47" s="4" t="s">
        <v>157</v>
      </c>
      <c r="H47" s="9" t="s">
        <v>567</v>
      </c>
      <c r="I47" s="10" t="s">
        <v>75</v>
      </c>
      <c r="J47" s="29"/>
      <c r="K47" s="30"/>
      <c r="L47" s="30"/>
      <c r="N47" s="2"/>
    </row>
    <row r="48" spans="1:18" ht="45" x14ac:dyDescent="0.25">
      <c r="A48" s="19" t="str">
        <f t="shared" si="10"/>
        <v>Electricity Supply</v>
      </c>
      <c r="B48" s="13" t="str">
        <f t="shared" si="9"/>
        <v>Early Retirement of Power Plants</v>
      </c>
      <c r="C48" s="13" t="str">
        <f t="shared" si="9"/>
        <v>Annual Additional Capacity Retired due to Early Retirement Policy</v>
      </c>
      <c r="D48" s="4" t="s">
        <v>142</v>
      </c>
      <c r="F48" s="4" t="s">
        <v>158</v>
      </c>
      <c r="H48" s="9" t="s">
        <v>567</v>
      </c>
      <c r="I48" s="10" t="s">
        <v>75</v>
      </c>
      <c r="J48" s="29"/>
      <c r="K48" s="30"/>
      <c r="L48" s="30"/>
      <c r="N48" s="2"/>
    </row>
    <row r="49" spans="1:18" ht="45" x14ac:dyDescent="0.25">
      <c r="A49" s="19" t="str">
        <f t="shared" si="10"/>
        <v>Electricity Supply</v>
      </c>
      <c r="B49" s="13" t="str">
        <f t="shared" si="9"/>
        <v>Early Retirement of Power Plants</v>
      </c>
      <c r="C49" s="13" t="str">
        <f t="shared" si="9"/>
        <v>Annual Additional Capacity Retired due to Early Retirement Policy</v>
      </c>
      <c r="D49" s="4" t="s">
        <v>143</v>
      </c>
      <c r="F49" s="4" t="s">
        <v>159</v>
      </c>
      <c r="H49" s="9" t="s">
        <v>567</v>
      </c>
      <c r="I49" s="10" t="s">
        <v>75</v>
      </c>
      <c r="J49" s="29"/>
      <c r="K49" s="30"/>
      <c r="L49" s="30"/>
      <c r="N49" s="2"/>
    </row>
    <row r="50" spans="1:18" ht="45" x14ac:dyDescent="0.25">
      <c r="A50" s="19" t="str">
        <f t="shared" si="10"/>
        <v>Electricity Supply</v>
      </c>
      <c r="B50" s="13" t="str">
        <f t="shared" si="9"/>
        <v>Early Retirement of Power Plants</v>
      </c>
      <c r="C50" s="13" t="str">
        <f t="shared" si="9"/>
        <v>Annual Additional Capacity Retired due to Early Retirement Policy</v>
      </c>
      <c r="D50" s="4" t="s">
        <v>144</v>
      </c>
      <c r="F50" s="4" t="s">
        <v>160</v>
      </c>
      <c r="H50" s="9" t="s">
        <v>567</v>
      </c>
      <c r="I50" s="10" t="s">
        <v>75</v>
      </c>
      <c r="J50" s="29"/>
      <c r="K50" s="30"/>
      <c r="L50" s="30"/>
      <c r="N50" s="2"/>
    </row>
    <row r="51" spans="1:18" ht="135" x14ac:dyDescent="0.25">
      <c r="A51" s="2" t="s">
        <v>11</v>
      </c>
      <c r="B51" s="7" t="s">
        <v>35</v>
      </c>
      <c r="C51" s="2" t="s">
        <v>52</v>
      </c>
      <c r="H51" s="9">
        <v>33</v>
      </c>
      <c r="I51" s="7" t="s">
        <v>74</v>
      </c>
      <c r="J51" s="31">
        <v>0</v>
      </c>
      <c r="K51" s="23">
        <v>0.16</v>
      </c>
      <c r="L51" s="28">
        <v>5.0000000000000001E-3</v>
      </c>
      <c r="M51" s="7" t="s">
        <v>55</v>
      </c>
      <c r="N51" s="2" t="s">
        <v>497</v>
      </c>
      <c r="O51" s="7" t="s">
        <v>594</v>
      </c>
      <c r="P51" s="4" t="s">
        <v>595</v>
      </c>
      <c r="Q51" s="39" t="s">
        <v>272</v>
      </c>
      <c r="R51" s="60" t="s">
        <v>272</v>
      </c>
    </row>
    <row r="52" spans="1:18" ht="90" x14ac:dyDescent="0.25">
      <c r="A52" s="2" t="s">
        <v>11</v>
      </c>
      <c r="B52" s="7" t="s">
        <v>208</v>
      </c>
      <c r="C52" s="2" t="s">
        <v>209</v>
      </c>
      <c r="H52" s="9">
        <v>34</v>
      </c>
      <c r="I52" s="7" t="s">
        <v>74</v>
      </c>
      <c r="J52" s="31">
        <v>0</v>
      </c>
      <c r="K52" s="23">
        <f>ROUND(MaxBoundCalculations!B292,2)</f>
        <v>0.21</v>
      </c>
      <c r="L52" s="23">
        <v>0.01</v>
      </c>
      <c r="M52" s="7" t="s">
        <v>210</v>
      </c>
      <c r="N52" s="2" t="s">
        <v>445</v>
      </c>
      <c r="O52" s="7" t="s">
        <v>596</v>
      </c>
      <c r="P52" s="4" t="s">
        <v>597</v>
      </c>
      <c r="Q52" s="39" t="s">
        <v>273</v>
      </c>
      <c r="R52" s="60" t="s">
        <v>273</v>
      </c>
    </row>
    <row r="53" spans="1:18" s="13" customFormat="1" ht="45" x14ac:dyDescent="0.25">
      <c r="A53" s="2" t="s">
        <v>11</v>
      </c>
      <c r="B53" s="2" t="s">
        <v>96</v>
      </c>
      <c r="C53" s="2" t="s">
        <v>205</v>
      </c>
      <c r="D53" s="2"/>
      <c r="E53" s="2"/>
      <c r="F53" s="2"/>
      <c r="G53" s="2"/>
      <c r="H53" s="9" t="s">
        <v>567</v>
      </c>
      <c r="I53" s="10" t="s">
        <v>75</v>
      </c>
      <c r="J53" s="7"/>
      <c r="K53" s="2"/>
      <c r="L53" s="2"/>
      <c r="M53" s="2"/>
      <c r="N53" s="7"/>
      <c r="P53" s="4"/>
      <c r="Q53" s="40"/>
      <c r="R53" s="61"/>
    </row>
    <row r="54" spans="1:18" s="13" customFormat="1" ht="30" x14ac:dyDescent="0.25">
      <c r="A54" s="2" t="s">
        <v>11</v>
      </c>
      <c r="B54" s="7" t="s">
        <v>34</v>
      </c>
      <c r="C54" s="2" t="s">
        <v>204</v>
      </c>
      <c r="D54" s="7" t="s">
        <v>137</v>
      </c>
      <c r="E54" s="7"/>
      <c r="F54" s="7" t="s">
        <v>153</v>
      </c>
      <c r="G54" s="7"/>
      <c r="H54" s="9" t="s">
        <v>567</v>
      </c>
      <c r="I54" s="18" t="s">
        <v>75</v>
      </c>
      <c r="J54" s="7"/>
      <c r="K54" s="2"/>
      <c r="L54" s="2"/>
      <c r="M54" s="7"/>
      <c r="N54" s="2"/>
      <c r="P54" s="4"/>
      <c r="Q54" s="40"/>
      <c r="R54" s="61"/>
    </row>
    <row r="55" spans="1:18" s="13" customFormat="1" ht="30" x14ac:dyDescent="0.25">
      <c r="A55" s="19" t="str">
        <f>A$54</f>
        <v>Electricity Supply</v>
      </c>
      <c r="B55" s="13" t="str">
        <f t="shared" ref="B55:C61" si="11">B$54</f>
        <v>Plant Lifetime Extension</v>
      </c>
      <c r="C55" s="13" t="str">
        <f t="shared" si="11"/>
        <v>Generation Capacity Lifetime Extension</v>
      </c>
      <c r="D55" s="4" t="s">
        <v>138</v>
      </c>
      <c r="F55" s="4" t="s">
        <v>154</v>
      </c>
      <c r="H55" s="9" t="s">
        <v>567</v>
      </c>
      <c r="I55" s="18" t="s">
        <v>75</v>
      </c>
      <c r="J55" s="7"/>
      <c r="K55" s="2"/>
      <c r="L55" s="2"/>
      <c r="P55" s="4"/>
      <c r="Q55" s="40"/>
      <c r="R55" s="61"/>
    </row>
    <row r="56" spans="1:18" s="13" customFormat="1" ht="90" x14ac:dyDescent="0.25">
      <c r="A56" s="19" t="str">
        <f t="shared" ref="A56:A61" si="12">A$54</f>
        <v>Electricity Supply</v>
      </c>
      <c r="B56" s="13" t="str">
        <f t="shared" si="11"/>
        <v>Plant Lifetime Extension</v>
      </c>
      <c r="C56" s="13" t="str">
        <f t="shared" si="11"/>
        <v>Generation Capacity Lifetime Extension</v>
      </c>
      <c r="D56" s="4" t="s">
        <v>139</v>
      </c>
      <c r="F56" s="4" t="s">
        <v>155</v>
      </c>
      <c r="H56" s="9">
        <v>35</v>
      </c>
      <c r="I56" s="4" t="s">
        <v>74</v>
      </c>
      <c r="J56" s="21">
        <v>0</v>
      </c>
      <c r="K56" s="2">
        <v>20</v>
      </c>
      <c r="L56" s="2">
        <v>1</v>
      </c>
      <c r="M56" s="4" t="s">
        <v>206</v>
      </c>
      <c r="N56" s="2" t="s">
        <v>498</v>
      </c>
      <c r="O56" s="7" t="s">
        <v>598</v>
      </c>
      <c r="P56" s="4" t="s">
        <v>599</v>
      </c>
      <c r="Q56" s="41" t="s">
        <v>274</v>
      </c>
      <c r="R56" s="62" t="s">
        <v>274</v>
      </c>
    </row>
    <row r="57" spans="1:18" s="13" customFormat="1" ht="30" x14ac:dyDescent="0.25">
      <c r="A57" s="19" t="str">
        <f t="shared" si="12"/>
        <v>Electricity Supply</v>
      </c>
      <c r="B57" s="13" t="str">
        <f t="shared" si="11"/>
        <v>Plant Lifetime Extension</v>
      </c>
      <c r="C57" s="13" t="str">
        <f t="shared" si="11"/>
        <v>Generation Capacity Lifetime Extension</v>
      </c>
      <c r="D57" s="4" t="s">
        <v>140</v>
      </c>
      <c r="F57" s="4" t="s">
        <v>156</v>
      </c>
      <c r="H57" s="9" t="s">
        <v>567</v>
      </c>
      <c r="I57" s="18" t="s">
        <v>75</v>
      </c>
      <c r="J57" s="7"/>
      <c r="K57" s="2"/>
      <c r="L57" s="2"/>
      <c r="P57" s="4"/>
      <c r="Q57" s="41"/>
      <c r="R57" s="61"/>
    </row>
    <row r="58" spans="1:18" s="13" customFormat="1" ht="30" x14ac:dyDescent="0.25">
      <c r="A58" s="19" t="str">
        <f t="shared" si="12"/>
        <v>Electricity Supply</v>
      </c>
      <c r="B58" s="13" t="str">
        <f t="shared" si="11"/>
        <v>Plant Lifetime Extension</v>
      </c>
      <c r="C58" s="13" t="str">
        <f t="shared" si="11"/>
        <v>Generation Capacity Lifetime Extension</v>
      </c>
      <c r="D58" s="4" t="s">
        <v>141</v>
      </c>
      <c r="F58" s="4" t="s">
        <v>157</v>
      </c>
      <c r="H58" s="9" t="s">
        <v>567</v>
      </c>
      <c r="I58" s="18" t="s">
        <v>75</v>
      </c>
      <c r="J58" s="7"/>
      <c r="K58" s="2"/>
      <c r="L58" s="2"/>
      <c r="P58" s="4"/>
      <c r="Q58" s="41"/>
      <c r="R58" s="61"/>
    </row>
    <row r="59" spans="1:18" ht="30" x14ac:dyDescent="0.25">
      <c r="A59" s="19" t="str">
        <f t="shared" si="12"/>
        <v>Electricity Supply</v>
      </c>
      <c r="B59" s="13" t="str">
        <f t="shared" si="11"/>
        <v>Plant Lifetime Extension</v>
      </c>
      <c r="C59" s="13" t="str">
        <f t="shared" si="11"/>
        <v>Generation Capacity Lifetime Extension</v>
      </c>
      <c r="D59" s="4" t="s">
        <v>142</v>
      </c>
      <c r="E59" s="13"/>
      <c r="F59" s="4" t="s">
        <v>158</v>
      </c>
      <c r="G59" s="13"/>
      <c r="H59" s="9" t="s">
        <v>567</v>
      </c>
      <c r="I59" s="18" t="s">
        <v>75</v>
      </c>
      <c r="M59" s="13"/>
      <c r="N59" s="13"/>
      <c r="Q59" s="41"/>
    </row>
    <row r="60" spans="1:18" ht="30" x14ac:dyDescent="0.25">
      <c r="A60" s="19" t="str">
        <f t="shared" si="12"/>
        <v>Electricity Supply</v>
      </c>
      <c r="B60" s="13" t="str">
        <f t="shared" si="11"/>
        <v>Plant Lifetime Extension</v>
      </c>
      <c r="C60" s="13" t="str">
        <f t="shared" si="11"/>
        <v>Generation Capacity Lifetime Extension</v>
      </c>
      <c r="D60" s="4" t="s">
        <v>143</v>
      </c>
      <c r="E60" s="13"/>
      <c r="F60" s="4" t="s">
        <v>159</v>
      </c>
      <c r="G60" s="13"/>
      <c r="H60" s="9" t="s">
        <v>567</v>
      </c>
      <c r="I60" s="18" t="s">
        <v>75</v>
      </c>
      <c r="M60" s="13"/>
      <c r="N60" s="13"/>
      <c r="Q60" s="41"/>
    </row>
    <row r="61" spans="1:18" s="13" customFormat="1" ht="30" x14ac:dyDescent="0.25">
      <c r="A61" s="19" t="str">
        <f t="shared" si="12"/>
        <v>Electricity Supply</v>
      </c>
      <c r="B61" s="13" t="str">
        <f t="shared" si="11"/>
        <v>Plant Lifetime Extension</v>
      </c>
      <c r="C61" s="13" t="str">
        <f t="shared" si="11"/>
        <v>Generation Capacity Lifetime Extension</v>
      </c>
      <c r="D61" s="4" t="s">
        <v>144</v>
      </c>
      <c r="F61" s="4" t="s">
        <v>160</v>
      </c>
      <c r="H61" s="9" t="s">
        <v>567</v>
      </c>
      <c r="I61" s="18" t="s">
        <v>75</v>
      </c>
      <c r="J61" s="7"/>
      <c r="K61" s="2"/>
      <c r="L61" s="2"/>
      <c r="P61" s="4"/>
      <c r="Q61" s="41"/>
      <c r="R61" s="61"/>
    </row>
    <row r="62" spans="1:18" s="13" customFormat="1" ht="90" x14ac:dyDescent="0.25">
      <c r="A62" s="2" t="s">
        <v>11</v>
      </c>
      <c r="B62" s="7" t="s">
        <v>31</v>
      </c>
      <c r="C62" s="2" t="s">
        <v>65</v>
      </c>
      <c r="D62" s="7"/>
      <c r="E62" s="7"/>
      <c r="F62" s="7"/>
      <c r="G62" s="7"/>
      <c r="H62" s="9">
        <v>36</v>
      </c>
      <c r="I62" s="7" t="s">
        <v>74</v>
      </c>
      <c r="J62" s="22">
        <v>0</v>
      </c>
      <c r="K62" s="25">
        <v>0.35</v>
      </c>
      <c r="L62" s="25">
        <v>0.01</v>
      </c>
      <c r="M62" s="2" t="s">
        <v>61</v>
      </c>
      <c r="N62" s="2" t="s">
        <v>276</v>
      </c>
      <c r="O62" s="7" t="s">
        <v>600</v>
      </c>
      <c r="P62" s="4" t="s">
        <v>601</v>
      </c>
      <c r="Q62" s="66" t="s">
        <v>275</v>
      </c>
      <c r="R62" s="64" t="s">
        <v>348</v>
      </c>
    </row>
    <row r="63" spans="1:18" s="13" customFormat="1" ht="30" x14ac:dyDescent="0.25">
      <c r="A63" s="2" t="s">
        <v>11</v>
      </c>
      <c r="B63" s="7" t="s">
        <v>33</v>
      </c>
      <c r="C63" s="2" t="s">
        <v>207</v>
      </c>
      <c r="D63" s="7" t="s">
        <v>137</v>
      </c>
      <c r="E63" s="7"/>
      <c r="F63" s="4" t="s">
        <v>153</v>
      </c>
      <c r="G63" s="7"/>
      <c r="H63" s="9" t="s">
        <v>567</v>
      </c>
      <c r="I63" s="18" t="s">
        <v>75</v>
      </c>
      <c r="J63" s="7"/>
      <c r="K63" s="2"/>
      <c r="L63" s="2"/>
      <c r="M63" s="2"/>
      <c r="N63" s="2"/>
      <c r="P63" s="4"/>
      <c r="Q63" s="41"/>
      <c r="R63" s="61"/>
    </row>
    <row r="64" spans="1:18" s="13" customFormat="1" ht="30" x14ac:dyDescent="0.25">
      <c r="A64" s="19" t="str">
        <f t="shared" ref="A64:C70" si="13">A$63</f>
        <v>Electricity Supply</v>
      </c>
      <c r="B64" s="13" t="str">
        <f t="shared" si="13"/>
        <v>Subsidy for Electricity Production</v>
      </c>
      <c r="C64" s="19" t="str">
        <f t="shared" si="13"/>
        <v>Subsidy for Elec Production by Fuel</v>
      </c>
      <c r="D64" s="4" t="s">
        <v>138</v>
      </c>
      <c r="F64" s="4" t="s">
        <v>154</v>
      </c>
      <c r="H64" s="9" t="s">
        <v>567</v>
      </c>
      <c r="I64" s="18" t="s">
        <v>75</v>
      </c>
      <c r="K64" s="19"/>
      <c r="L64" s="19"/>
      <c r="M64" s="19"/>
      <c r="N64" s="2"/>
      <c r="P64" s="4"/>
      <c r="Q64" s="41"/>
      <c r="R64" s="61"/>
    </row>
    <row r="65" spans="1:18" s="13" customFormat="1" ht="135" x14ac:dyDescent="0.25">
      <c r="A65" s="19" t="str">
        <f t="shared" si="13"/>
        <v>Electricity Supply</v>
      </c>
      <c r="B65" s="13" t="str">
        <f t="shared" si="13"/>
        <v>Subsidy for Electricity Production</v>
      </c>
      <c r="C65" s="19" t="str">
        <f t="shared" si="13"/>
        <v>Subsidy for Elec Production by Fuel</v>
      </c>
      <c r="D65" s="4" t="s">
        <v>139</v>
      </c>
      <c r="F65" s="4" t="s">
        <v>155</v>
      </c>
      <c r="H65" s="9">
        <v>37</v>
      </c>
      <c r="I65" s="4" t="s">
        <v>74</v>
      </c>
      <c r="J65" s="4">
        <v>0</v>
      </c>
      <c r="K65" s="11">
        <v>35</v>
      </c>
      <c r="L65" s="11">
        <v>1</v>
      </c>
      <c r="M65" s="11" t="s">
        <v>245</v>
      </c>
      <c r="N65" s="2" t="s">
        <v>499</v>
      </c>
      <c r="O65" s="7" t="s">
        <v>602</v>
      </c>
      <c r="P65" s="4" t="s">
        <v>603</v>
      </c>
      <c r="Q65" s="39" t="s">
        <v>277</v>
      </c>
      <c r="R65" s="60"/>
    </row>
    <row r="66" spans="1:18" s="13" customFormat="1" ht="30" x14ac:dyDescent="0.25">
      <c r="A66" s="19" t="str">
        <f t="shared" si="13"/>
        <v>Electricity Supply</v>
      </c>
      <c r="B66" s="13" t="str">
        <f t="shared" si="13"/>
        <v>Subsidy for Electricity Production</v>
      </c>
      <c r="C66" s="19" t="str">
        <f t="shared" si="13"/>
        <v>Subsidy for Elec Production by Fuel</v>
      </c>
      <c r="D66" s="4" t="s">
        <v>140</v>
      </c>
      <c r="F66" s="4" t="s">
        <v>156</v>
      </c>
      <c r="H66" s="9"/>
      <c r="I66" s="18" t="s">
        <v>75</v>
      </c>
      <c r="J66" s="19"/>
      <c r="K66" s="19"/>
      <c r="L66" s="19"/>
      <c r="M66" s="19"/>
      <c r="N66" s="2"/>
      <c r="P66" s="4"/>
      <c r="Q66" s="40"/>
      <c r="R66" s="61"/>
    </row>
    <row r="67" spans="1:18" ht="135" x14ac:dyDescent="0.25">
      <c r="A67" s="19" t="str">
        <f t="shared" si="13"/>
        <v>Electricity Supply</v>
      </c>
      <c r="B67" s="13" t="str">
        <f t="shared" si="13"/>
        <v>Subsidy for Electricity Production</v>
      </c>
      <c r="C67" s="19" t="str">
        <f t="shared" si="13"/>
        <v>Subsidy for Elec Production by Fuel</v>
      </c>
      <c r="D67" s="4" t="s">
        <v>141</v>
      </c>
      <c r="E67" s="13"/>
      <c r="F67" s="4" t="s">
        <v>157</v>
      </c>
      <c r="G67" s="13"/>
      <c r="H67" s="9">
        <v>39</v>
      </c>
      <c r="I67" s="4" t="s">
        <v>74</v>
      </c>
      <c r="J67" s="19">
        <f t="shared" ref="J67:M70" si="14">J$65</f>
        <v>0</v>
      </c>
      <c r="K67" s="19">
        <f t="shared" si="14"/>
        <v>35</v>
      </c>
      <c r="L67" s="19">
        <f t="shared" si="14"/>
        <v>1</v>
      </c>
      <c r="M67" s="19" t="str">
        <f t="shared" si="14"/>
        <v>$/MWh</v>
      </c>
      <c r="N67" s="2" t="s">
        <v>500</v>
      </c>
      <c r="O67" s="7" t="s">
        <v>602</v>
      </c>
      <c r="P67" s="4" t="s">
        <v>603</v>
      </c>
      <c r="Q67" s="40" t="str">
        <f>Q$65</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68" spans="1:18" ht="135" x14ac:dyDescent="0.25">
      <c r="A68" s="19" t="str">
        <f t="shared" si="13"/>
        <v>Electricity Supply</v>
      </c>
      <c r="B68" s="13" t="str">
        <f t="shared" si="13"/>
        <v>Subsidy for Electricity Production</v>
      </c>
      <c r="C68" s="19" t="str">
        <f t="shared" si="13"/>
        <v>Subsidy for Elec Production by Fuel</v>
      </c>
      <c r="D68" s="4" t="s">
        <v>142</v>
      </c>
      <c r="E68" s="13"/>
      <c r="F68" s="4" t="s">
        <v>158</v>
      </c>
      <c r="G68" s="13"/>
      <c r="H68" s="9">
        <v>40</v>
      </c>
      <c r="I68" s="4" t="s">
        <v>74</v>
      </c>
      <c r="J68" s="19">
        <f t="shared" si="14"/>
        <v>0</v>
      </c>
      <c r="K68" s="19">
        <f t="shared" si="14"/>
        <v>35</v>
      </c>
      <c r="L68" s="19">
        <f t="shared" si="14"/>
        <v>1</v>
      </c>
      <c r="M68" s="19" t="str">
        <f t="shared" si="14"/>
        <v>$/MWh</v>
      </c>
      <c r="N68" s="2" t="s">
        <v>501</v>
      </c>
      <c r="O68" s="7" t="s">
        <v>602</v>
      </c>
      <c r="P68" s="4" t="s">
        <v>603</v>
      </c>
      <c r="Q68" s="40" t="str">
        <f>Q$65</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69" spans="1:18" ht="135" x14ac:dyDescent="0.25">
      <c r="A69" s="19" t="str">
        <f t="shared" si="13"/>
        <v>Electricity Supply</v>
      </c>
      <c r="B69" s="13" t="str">
        <f t="shared" si="13"/>
        <v>Subsidy for Electricity Production</v>
      </c>
      <c r="C69" s="19" t="str">
        <f t="shared" si="13"/>
        <v>Subsidy for Elec Production by Fuel</v>
      </c>
      <c r="D69" s="4" t="s">
        <v>143</v>
      </c>
      <c r="E69" s="13"/>
      <c r="F69" s="4" t="s">
        <v>159</v>
      </c>
      <c r="G69" s="13"/>
      <c r="H69" s="9">
        <v>41</v>
      </c>
      <c r="I69" s="4" t="s">
        <v>74</v>
      </c>
      <c r="J69" s="19">
        <f t="shared" si="14"/>
        <v>0</v>
      </c>
      <c r="K69" s="19">
        <f t="shared" si="14"/>
        <v>35</v>
      </c>
      <c r="L69" s="19">
        <f t="shared" si="14"/>
        <v>1</v>
      </c>
      <c r="M69" s="19" t="str">
        <f t="shared" si="14"/>
        <v>$/MWh</v>
      </c>
      <c r="N69" s="2" t="s">
        <v>502</v>
      </c>
      <c r="O69" s="7" t="s">
        <v>602</v>
      </c>
      <c r="P69" s="4" t="s">
        <v>603</v>
      </c>
      <c r="Q69" s="40" t="str">
        <f>Q$65</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70" spans="1:18" ht="135" x14ac:dyDescent="0.25">
      <c r="A70" s="19" t="str">
        <f t="shared" si="13"/>
        <v>Electricity Supply</v>
      </c>
      <c r="B70" s="13" t="str">
        <f t="shared" si="13"/>
        <v>Subsidy for Electricity Production</v>
      </c>
      <c r="C70" s="19" t="str">
        <f t="shared" si="13"/>
        <v>Subsidy for Elec Production by Fuel</v>
      </c>
      <c r="D70" s="4" t="s">
        <v>144</v>
      </c>
      <c r="E70" s="13"/>
      <c r="F70" s="4" t="s">
        <v>160</v>
      </c>
      <c r="G70" s="13"/>
      <c r="H70" s="9">
        <v>42</v>
      </c>
      <c r="I70" s="4" t="s">
        <v>74</v>
      </c>
      <c r="J70" s="19">
        <f t="shared" si="14"/>
        <v>0</v>
      </c>
      <c r="K70" s="19">
        <f t="shared" si="14"/>
        <v>35</v>
      </c>
      <c r="L70" s="19">
        <f t="shared" si="14"/>
        <v>1</v>
      </c>
      <c r="M70" s="19" t="str">
        <f t="shared" si="14"/>
        <v>$/MWh</v>
      </c>
      <c r="N70" s="2" t="s">
        <v>503</v>
      </c>
      <c r="O70" s="7" t="s">
        <v>602</v>
      </c>
      <c r="P70" s="4" t="s">
        <v>603</v>
      </c>
      <c r="Q70" s="40" t="str">
        <f>Q$65</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71" spans="1:18" ht="60" x14ac:dyDescent="0.25">
      <c r="A71" s="2" t="s">
        <v>12</v>
      </c>
      <c r="B71" s="7" t="s">
        <v>38</v>
      </c>
      <c r="C71" s="2" t="s">
        <v>16</v>
      </c>
      <c r="H71" s="9">
        <v>43</v>
      </c>
      <c r="I71" s="7" t="s">
        <v>74</v>
      </c>
      <c r="J71" s="22">
        <v>0</v>
      </c>
      <c r="K71" s="25">
        <v>1</v>
      </c>
      <c r="L71" s="25">
        <v>0.01</v>
      </c>
      <c r="M71" s="7" t="s">
        <v>60</v>
      </c>
      <c r="N71" s="2" t="s">
        <v>446</v>
      </c>
      <c r="O71" s="7" t="s">
        <v>604</v>
      </c>
      <c r="P71" s="4" t="s">
        <v>605</v>
      </c>
      <c r="Q71" s="39" t="s">
        <v>278</v>
      </c>
    </row>
    <row r="72" spans="1:18" s="13" customFormat="1" ht="60" x14ac:dyDescent="0.25">
      <c r="A72" s="2" t="s">
        <v>12</v>
      </c>
      <c r="B72" s="7" t="s">
        <v>43</v>
      </c>
      <c r="C72" s="2" t="s">
        <v>19</v>
      </c>
      <c r="D72" s="7"/>
      <c r="E72" s="7"/>
      <c r="F72" s="7"/>
      <c r="G72" s="7"/>
      <c r="H72" s="9">
        <v>44</v>
      </c>
      <c r="I72" s="7" t="s">
        <v>74</v>
      </c>
      <c r="J72" s="22">
        <v>0</v>
      </c>
      <c r="K72" s="25">
        <v>1</v>
      </c>
      <c r="L72" s="25">
        <v>0.01</v>
      </c>
      <c r="M72" s="7" t="s">
        <v>60</v>
      </c>
      <c r="N72" s="7" t="s">
        <v>447</v>
      </c>
      <c r="O72" s="7" t="s">
        <v>606</v>
      </c>
      <c r="P72" s="4" t="s">
        <v>607</v>
      </c>
      <c r="Q72" s="39" t="s">
        <v>278</v>
      </c>
      <c r="R72" s="61"/>
    </row>
    <row r="73" spans="1:18" s="13" customFormat="1" ht="75" x14ac:dyDescent="0.25">
      <c r="A73" s="2" t="s">
        <v>12</v>
      </c>
      <c r="B73" s="7" t="s">
        <v>41</v>
      </c>
      <c r="C73" s="2" t="s">
        <v>93</v>
      </c>
      <c r="D73" s="7"/>
      <c r="E73" s="7"/>
      <c r="F73" s="7"/>
      <c r="G73" s="7"/>
      <c r="H73" s="9">
        <v>45</v>
      </c>
      <c r="I73" s="7" t="s">
        <v>74</v>
      </c>
      <c r="J73" s="22">
        <v>0</v>
      </c>
      <c r="K73" s="25">
        <v>1</v>
      </c>
      <c r="L73" s="25">
        <v>0.01</v>
      </c>
      <c r="M73" s="7" t="s">
        <v>60</v>
      </c>
      <c r="N73" s="7" t="s">
        <v>448</v>
      </c>
      <c r="O73" s="7" t="s">
        <v>608</v>
      </c>
      <c r="P73" s="4" t="s">
        <v>609</v>
      </c>
      <c r="Q73" s="39" t="s">
        <v>278</v>
      </c>
      <c r="R73" s="61"/>
    </row>
    <row r="74" spans="1:18" s="13" customFormat="1" ht="105" x14ac:dyDescent="0.25">
      <c r="A74" s="2" t="s">
        <v>12</v>
      </c>
      <c r="B74" s="7" t="s">
        <v>170</v>
      </c>
      <c r="C74" s="2" t="s">
        <v>20</v>
      </c>
      <c r="D74" s="7" t="s">
        <v>211</v>
      </c>
      <c r="E74" s="7"/>
      <c r="F74" s="4" t="s">
        <v>219</v>
      </c>
      <c r="G74" s="7"/>
      <c r="H74" s="9">
        <v>46</v>
      </c>
      <c r="I74" s="7" t="s">
        <v>74</v>
      </c>
      <c r="J74" s="24">
        <v>0</v>
      </c>
      <c r="K74" s="25">
        <f>ROUND(MaxBoundCalculations!B296,2)</f>
        <v>0.11</v>
      </c>
      <c r="L74" s="32">
        <v>5.0000000000000001E-3</v>
      </c>
      <c r="M74" s="7" t="s">
        <v>57</v>
      </c>
      <c r="N74" s="2" t="s">
        <v>449</v>
      </c>
      <c r="O74" s="7" t="s">
        <v>610</v>
      </c>
      <c r="P74" s="4" t="s">
        <v>611</v>
      </c>
      <c r="Q74" s="41" t="s">
        <v>338</v>
      </c>
      <c r="R74" s="62" t="s">
        <v>338</v>
      </c>
    </row>
    <row r="75" spans="1:18" s="13" customFormat="1" ht="90" x14ac:dyDescent="0.25">
      <c r="A75" s="19" t="str">
        <f>A$74</f>
        <v>Industry</v>
      </c>
      <c r="B75" s="13" t="str">
        <f t="shared" ref="B75:C81" si="15">B$74</f>
        <v>Industry Energy Efficiency Standards</v>
      </c>
      <c r="C75" s="13" t="str">
        <f t="shared" si="15"/>
        <v>Percentage Improvement in Eqpt Efficiency Standards above BAU by End Year</v>
      </c>
      <c r="D75" s="4" t="s">
        <v>212</v>
      </c>
      <c r="E75" s="7"/>
      <c r="F75" s="4" t="s">
        <v>220</v>
      </c>
      <c r="G75" s="7"/>
      <c r="H75" s="9">
        <v>47</v>
      </c>
      <c r="I75" s="7" t="s">
        <v>74</v>
      </c>
      <c r="J75" s="16">
        <f t="shared" ref="J75:M81" si="16">J$74</f>
        <v>0</v>
      </c>
      <c r="K75" s="16">
        <f t="shared" si="16"/>
        <v>0.11</v>
      </c>
      <c r="L75" s="17">
        <f t="shared" si="16"/>
        <v>5.0000000000000001E-3</v>
      </c>
      <c r="M75" s="13" t="str">
        <f t="shared" si="16"/>
        <v>% reduction in energy use</v>
      </c>
      <c r="N75" s="2" t="s">
        <v>450</v>
      </c>
      <c r="O75" s="7" t="s">
        <v>610</v>
      </c>
      <c r="P75" s="4" t="s">
        <v>611</v>
      </c>
      <c r="Q75" s="40" t="str">
        <f t="shared" ref="Q75:Q81" si="17">Q$74</f>
        <v>O. Siddiqui, 2009, "Assessment of Achievable Potential from Energy Efficiency and Demand Response Programs in the U.S.", EPRI, http://www.epri.com/abstracts/pages/productabstract.aspx?ProductID=000000000001016987, Page 4-32, Figure 4-33</v>
      </c>
      <c r="R75" s="61"/>
    </row>
    <row r="76" spans="1:18" s="13" customFormat="1" ht="90" x14ac:dyDescent="0.25">
      <c r="A76" s="19" t="str">
        <f t="shared" ref="A76:A81" si="18">A$74</f>
        <v>Industry</v>
      </c>
      <c r="B76" s="13" t="str">
        <f t="shared" si="15"/>
        <v>Industry Energy Efficiency Standards</v>
      </c>
      <c r="C76" s="13" t="str">
        <f t="shared" si="15"/>
        <v>Percentage Improvement in Eqpt Efficiency Standards above BAU by End Year</v>
      </c>
      <c r="D76" s="4" t="s">
        <v>213</v>
      </c>
      <c r="E76" s="7"/>
      <c r="F76" s="4" t="s">
        <v>221</v>
      </c>
      <c r="G76" s="7"/>
      <c r="H76" s="9">
        <v>48</v>
      </c>
      <c r="I76" s="7" t="s">
        <v>74</v>
      </c>
      <c r="J76" s="16">
        <f t="shared" si="16"/>
        <v>0</v>
      </c>
      <c r="K76" s="16">
        <f t="shared" si="16"/>
        <v>0.11</v>
      </c>
      <c r="L76" s="17">
        <f t="shared" si="16"/>
        <v>5.0000000000000001E-3</v>
      </c>
      <c r="M76" s="13" t="str">
        <f t="shared" si="16"/>
        <v>% reduction in energy use</v>
      </c>
      <c r="N76" s="2" t="s">
        <v>451</v>
      </c>
      <c r="O76" s="7" t="s">
        <v>610</v>
      </c>
      <c r="P76" s="4" t="s">
        <v>611</v>
      </c>
      <c r="Q76" s="40" t="str">
        <f t="shared" si="17"/>
        <v>O. Siddiqui, 2009, "Assessment of Achievable Potential from Energy Efficiency and Demand Response Programs in the U.S.", EPRI, http://www.epri.com/abstracts/pages/productabstract.aspx?ProductID=000000000001016987, Page 4-32, Figure 4-33</v>
      </c>
      <c r="R76" s="61"/>
    </row>
    <row r="77" spans="1:18" s="13" customFormat="1" ht="90" x14ac:dyDescent="0.25">
      <c r="A77" s="19" t="str">
        <f t="shared" si="18"/>
        <v>Industry</v>
      </c>
      <c r="B77" s="13" t="str">
        <f t="shared" si="15"/>
        <v>Industry Energy Efficiency Standards</v>
      </c>
      <c r="C77" s="13" t="str">
        <f t="shared" si="15"/>
        <v>Percentage Improvement in Eqpt Efficiency Standards above BAU by End Year</v>
      </c>
      <c r="D77" s="4" t="s">
        <v>214</v>
      </c>
      <c r="E77" s="7"/>
      <c r="F77" s="4" t="s">
        <v>222</v>
      </c>
      <c r="G77" s="7"/>
      <c r="H77" s="9">
        <v>49</v>
      </c>
      <c r="I77" s="7" t="s">
        <v>74</v>
      </c>
      <c r="J77" s="16">
        <f t="shared" si="16"/>
        <v>0</v>
      </c>
      <c r="K77" s="16">
        <f t="shared" si="16"/>
        <v>0.11</v>
      </c>
      <c r="L77" s="17">
        <f t="shared" si="16"/>
        <v>5.0000000000000001E-3</v>
      </c>
      <c r="M77" s="13" t="str">
        <f t="shared" si="16"/>
        <v>% reduction in energy use</v>
      </c>
      <c r="N77" s="2" t="s">
        <v>452</v>
      </c>
      <c r="O77" s="7" t="s">
        <v>610</v>
      </c>
      <c r="P77" s="4" t="s">
        <v>611</v>
      </c>
      <c r="Q77" s="40" t="str">
        <f t="shared" si="17"/>
        <v>O. Siddiqui, 2009, "Assessment of Achievable Potential from Energy Efficiency and Demand Response Programs in the U.S.", EPRI, http://www.epri.com/abstracts/pages/productabstract.aspx?ProductID=000000000001016987, Page 4-32, Figure 4-33</v>
      </c>
      <c r="R77" s="61"/>
    </row>
    <row r="78" spans="1:18" s="13" customFormat="1" ht="90" x14ac:dyDescent="0.25">
      <c r="A78" s="19" t="str">
        <f t="shared" si="18"/>
        <v>Industry</v>
      </c>
      <c r="B78" s="13" t="str">
        <f t="shared" si="15"/>
        <v>Industry Energy Efficiency Standards</v>
      </c>
      <c r="C78" s="13" t="str">
        <f t="shared" si="15"/>
        <v>Percentage Improvement in Eqpt Efficiency Standards above BAU by End Year</v>
      </c>
      <c r="D78" s="4" t="s">
        <v>215</v>
      </c>
      <c r="E78" s="7"/>
      <c r="F78" s="4" t="s">
        <v>223</v>
      </c>
      <c r="G78" s="7"/>
      <c r="H78" s="9">
        <v>50</v>
      </c>
      <c r="I78" s="7" t="s">
        <v>74</v>
      </c>
      <c r="J78" s="16">
        <f t="shared" si="16"/>
        <v>0</v>
      </c>
      <c r="K78" s="16">
        <f t="shared" si="16"/>
        <v>0.11</v>
      </c>
      <c r="L78" s="17">
        <f t="shared" si="16"/>
        <v>5.0000000000000001E-3</v>
      </c>
      <c r="M78" s="13" t="str">
        <f t="shared" si="16"/>
        <v>% reduction in energy use</v>
      </c>
      <c r="N78" s="2" t="s">
        <v>453</v>
      </c>
      <c r="O78" s="7" t="s">
        <v>610</v>
      </c>
      <c r="P78" s="4" t="s">
        <v>611</v>
      </c>
      <c r="Q78" s="40" t="str">
        <f t="shared" si="17"/>
        <v>O. Siddiqui, 2009, "Assessment of Achievable Potential from Energy Efficiency and Demand Response Programs in the U.S.", EPRI, http://www.epri.com/abstracts/pages/productabstract.aspx?ProductID=000000000001016987, Page 4-32, Figure 4-33</v>
      </c>
      <c r="R78" s="61"/>
    </row>
    <row r="79" spans="1:18" s="13" customFormat="1" ht="90" x14ac:dyDescent="0.25">
      <c r="A79" s="19" t="str">
        <f t="shared" si="18"/>
        <v>Industry</v>
      </c>
      <c r="B79" s="13" t="str">
        <f t="shared" si="15"/>
        <v>Industry Energy Efficiency Standards</v>
      </c>
      <c r="C79" s="13" t="str">
        <f t="shared" si="15"/>
        <v>Percentage Improvement in Eqpt Efficiency Standards above BAU by End Year</v>
      </c>
      <c r="D79" s="4" t="s">
        <v>216</v>
      </c>
      <c r="E79" s="7"/>
      <c r="F79" s="4" t="s">
        <v>224</v>
      </c>
      <c r="G79" s="7"/>
      <c r="H79" s="9">
        <v>51</v>
      </c>
      <c r="I79" s="7" t="s">
        <v>74</v>
      </c>
      <c r="J79" s="16">
        <f t="shared" si="16"/>
        <v>0</v>
      </c>
      <c r="K79" s="16">
        <f t="shared" si="16"/>
        <v>0.11</v>
      </c>
      <c r="L79" s="17">
        <f t="shared" si="16"/>
        <v>5.0000000000000001E-3</v>
      </c>
      <c r="M79" s="13" t="str">
        <f t="shared" si="16"/>
        <v>% reduction in energy use</v>
      </c>
      <c r="N79" s="2" t="s">
        <v>454</v>
      </c>
      <c r="O79" s="7" t="s">
        <v>610</v>
      </c>
      <c r="P79" s="4" t="s">
        <v>611</v>
      </c>
      <c r="Q79" s="40" t="str">
        <f t="shared" si="17"/>
        <v>O. Siddiqui, 2009, "Assessment of Achievable Potential from Energy Efficiency and Demand Response Programs in the U.S.", EPRI, http://www.epri.com/abstracts/pages/productabstract.aspx?ProductID=000000000001016987, Page 4-32, Figure 4-33</v>
      </c>
      <c r="R79" s="61"/>
    </row>
    <row r="80" spans="1:18" ht="90" x14ac:dyDescent="0.25">
      <c r="A80" s="19" t="str">
        <f t="shared" si="18"/>
        <v>Industry</v>
      </c>
      <c r="B80" s="16" t="str">
        <f>B$74</f>
        <v>Industry Energy Efficiency Standards</v>
      </c>
      <c r="C80" s="16" t="str">
        <f>C$74</f>
        <v>Percentage Improvement in Eqpt Efficiency Standards above BAU by End Year</v>
      </c>
      <c r="D80" s="4" t="s">
        <v>217</v>
      </c>
      <c r="F80" s="11" t="s">
        <v>225</v>
      </c>
      <c r="H80" s="9">
        <v>52</v>
      </c>
      <c r="I80" s="7" t="s">
        <v>74</v>
      </c>
      <c r="J80" s="16">
        <f>J$74</f>
        <v>0</v>
      </c>
      <c r="K80" s="16">
        <f>K$74</f>
        <v>0.11</v>
      </c>
      <c r="L80" s="17">
        <f>L$74</f>
        <v>5.0000000000000001E-3</v>
      </c>
      <c r="M80" s="13" t="str">
        <f>M$74</f>
        <v>% reduction in energy use</v>
      </c>
      <c r="N80" s="2" t="s">
        <v>455</v>
      </c>
      <c r="O80" s="7" t="s">
        <v>610</v>
      </c>
      <c r="P80" s="4" t="s">
        <v>611</v>
      </c>
      <c r="Q80" s="40" t="str">
        <f t="shared" si="17"/>
        <v>O. Siddiqui, 2009, "Assessment of Achievable Potential from Energy Efficiency and Demand Response Programs in the U.S.", EPRI, http://www.epri.com/abstracts/pages/productabstract.aspx?ProductID=000000000001016987, Page 4-32, Figure 4-33</v>
      </c>
    </row>
    <row r="81" spans="1:18" s="13" customFormat="1" ht="90" x14ac:dyDescent="0.25">
      <c r="A81" s="19" t="str">
        <f t="shared" si="18"/>
        <v>Industry</v>
      </c>
      <c r="B81" s="13" t="str">
        <f t="shared" si="15"/>
        <v>Industry Energy Efficiency Standards</v>
      </c>
      <c r="C81" s="13" t="str">
        <f t="shared" si="15"/>
        <v>Percentage Improvement in Eqpt Efficiency Standards above BAU by End Year</v>
      </c>
      <c r="D81" s="4" t="s">
        <v>218</v>
      </c>
      <c r="E81" s="7"/>
      <c r="F81" s="4" t="s">
        <v>226</v>
      </c>
      <c r="G81" s="7"/>
      <c r="H81" s="9">
        <v>53</v>
      </c>
      <c r="I81" s="7" t="s">
        <v>74</v>
      </c>
      <c r="J81" s="16">
        <f t="shared" si="16"/>
        <v>0</v>
      </c>
      <c r="K81" s="16">
        <f t="shared" si="16"/>
        <v>0.11</v>
      </c>
      <c r="L81" s="17">
        <f t="shared" si="16"/>
        <v>5.0000000000000001E-3</v>
      </c>
      <c r="M81" s="13" t="str">
        <f t="shared" si="16"/>
        <v>% reduction in energy use</v>
      </c>
      <c r="N81" s="2" t="s">
        <v>456</v>
      </c>
      <c r="O81" s="7" t="s">
        <v>610</v>
      </c>
      <c r="P81" s="4" t="s">
        <v>611</v>
      </c>
      <c r="Q81" s="40" t="str">
        <f t="shared" si="17"/>
        <v>O. Siddiqui, 2009, "Assessment of Achievable Potential from Energy Efficiency and Demand Response Programs in the U.S.", EPRI, http://www.epri.com/abstracts/pages/productabstract.aspx?ProductID=000000000001016987, Page 4-32, Figure 4-33</v>
      </c>
      <c r="R81" s="61"/>
    </row>
    <row r="82" spans="1:18" s="13" customFormat="1" ht="60" x14ac:dyDescent="0.25">
      <c r="A82" s="2" t="s">
        <v>12</v>
      </c>
      <c r="B82" s="7" t="s">
        <v>42</v>
      </c>
      <c r="C82" s="2" t="s">
        <v>18</v>
      </c>
      <c r="D82" s="7"/>
      <c r="E82" s="7"/>
      <c r="F82" s="7"/>
      <c r="G82" s="7"/>
      <c r="H82" s="9">
        <v>54</v>
      </c>
      <c r="I82" s="7" t="s">
        <v>74</v>
      </c>
      <c r="J82" s="22">
        <v>0</v>
      </c>
      <c r="K82" s="25">
        <v>1</v>
      </c>
      <c r="L82" s="25">
        <v>0.01</v>
      </c>
      <c r="M82" s="7" t="s">
        <v>60</v>
      </c>
      <c r="N82" s="7" t="s">
        <v>457</v>
      </c>
      <c r="O82" s="7" t="s">
        <v>612</v>
      </c>
      <c r="P82" s="4" t="s">
        <v>613</v>
      </c>
      <c r="Q82" s="39" t="s">
        <v>278</v>
      </c>
      <c r="R82" s="61"/>
    </row>
    <row r="83" spans="1:18" ht="75" x14ac:dyDescent="0.25">
      <c r="A83" s="2" t="s">
        <v>12</v>
      </c>
      <c r="B83" s="7" t="s">
        <v>44</v>
      </c>
      <c r="C83" s="2" t="s">
        <v>94</v>
      </c>
      <c r="H83" s="9">
        <v>55</v>
      </c>
      <c r="I83" s="7" t="s">
        <v>74</v>
      </c>
      <c r="J83" s="22">
        <v>0</v>
      </c>
      <c r="K83" s="22">
        <v>0.17</v>
      </c>
      <c r="L83" s="32">
        <v>5.0000000000000001E-3</v>
      </c>
      <c r="M83" s="7" t="s">
        <v>56</v>
      </c>
      <c r="N83" s="2" t="s">
        <v>458</v>
      </c>
      <c r="O83" s="7" t="s">
        <v>614</v>
      </c>
      <c r="P83" s="4" t="s">
        <v>615</v>
      </c>
      <c r="Q83" s="39" t="s">
        <v>349</v>
      </c>
      <c r="R83" s="60" t="s">
        <v>349</v>
      </c>
    </row>
    <row r="84" spans="1:18" ht="75" x14ac:dyDescent="0.25">
      <c r="A84" s="2" t="s">
        <v>12</v>
      </c>
      <c r="B84" s="2" t="s">
        <v>39</v>
      </c>
      <c r="C84" s="2" t="s">
        <v>17</v>
      </c>
      <c r="H84" s="9">
        <v>56</v>
      </c>
      <c r="I84" s="7" t="s">
        <v>74</v>
      </c>
      <c r="J84" s="22">
        <v>0</v>
      </c>
      <c r="K84" s="25">
        <v>1</v>
      </c>
      <c r="L84" s="25">
        <v>0.01</v>
      </c>
      <c r="M84" s="7" t="s">
        <v>60</v>
      </c>
      <c r="N84" s="7" t="s">
        <v>459</v>
      </c>
      <c r="O84" s="7" t="s">
        <v>616</v>
      </c>
      <c r="P84" s="4" t="s">
        <v>617</v>
      </c>
      <c r="Q84" s="39" t="s">
        <v>278</v>
      </c>
    </row>
    <row r="85" spans="1:18" ht="75" x14ac:dyDescent="0.25">
      <c r="A85" s="2" t="s">
        <v>12</v>
      </c>
      <c r="B85" s="2" t="s">
        <v>36</v>
      </c>
      <c r="C85" s="2" t="s">
        <v>14</v>
      </c>
      <c r="H85" s="9">
        <v>57</v>
      </c>
      <c r="I85" s="7" t="s">
        <v>74</v>
      </c>
      <c r="J85" s="22">
        <v>0</v>
      </c>
      <c r="K85" s="25">
        <v>1</v>
      </c>
      <c r="L85" s="25">
        <v>0.01</v>
      </c>
      <c r="M85" s="7" t="s">
        <v>60</v>
      </c>
      <c r="N85" s="7" t="s">
        <v>460</v>
      </c>
      <c r="O85" s="7" t="s">
        <v>618</v>
      </c>
      <c r="P85" s="4" t="s">
        <v>619</v>
      </c>
      <c r="Q85" s="39" t="s">
        <v>278</v>
      </c>
    </row>
    <row r="86" spans="1:18" ht="75" x14ac:dyDescent="0.25">
      <c r="A86" s="2" t="s">
        <v>12</v>
      </c>
      <c r="B86" s="7" t="s">
        <v>40</v>
      </c>
      <c r="C86" s="2" t="s">
        <v>13</v>
      </c>
      <c r="H86" s="9">
        <v>58</v>
      </c>
      <c r="I86" s="7" t="s">
        <v>74</v>
      </c>
      <c r="J86" s="22">
        <v>0</v>
      </c>
      <c r="K86" s="25">
        <v>1</v>
      </c>
      <c r="L86" s="25">
        <v>0.01</v>
      </c>
      <c r="M86" s="7" t="s">
        <v>60</v>
      </c>
      <c r="N86" s="7" t="s">
        <v>461</v>
      </c>
      <c r="O86" s="7" t="s">
        <v>620</v>
      </c>
      <c r="P86" s="4" t="s">
        <v>621</v>
      </c>
      <c r="Q86" s="39" t="s">
        <v>278</v>
      </c>
    </row>
    <row r="87" spans="1:18" ht="60" x14ac:dyDescent="0.25">
      <c r="A87" s="2" t="s">
        <v>12</v>
      </c>
      <c r="B87" s="7" t="s">
        <v>37</v>
      </c>
      <c r="C87" s="2" t="s">
        <v>15</v>
      </c>
      <c r="H87" s="9">
        <v>59</v>
      </c>
      <c r="I87" s="7" t="s">
        <v>74</v>
      </c>
      <c r="J87" s="22">
        <v>0</v>
      </c>
      <c r="K87" s="25">
        <v>1</v>
      </c>
      <c r="L87" s="25">
        <v>0.01</v>
      </c>
      <c r="M87" s="7" t="s">
        <v>60</v>
      </c>
      <c r="N87" s="7" t="s">
        <v>241</v>
      </c>
      <c r="O87" s="7" t="s">
        <v>622</v>
      </c>
      <c r="P87" s="4" t="s">
        <v>623</v>
      </c>
      <c r="Q87" s="39" t="s">
        <v>278</v>
      </c>
    </row>
    <row r="88" spans="1:18" ht="75" x14ac:dyDescent="0.25">
      <c r="A88" s="2" t="s">
        <v>227</v>
      </c>
      <c r="B88" s="7" t="s">
        <v>231</v>
      </c>
      <c r="C88" s="7" t="s">
        <v>234</v>
      </c>
      <c r="H88" s="9">
        <v>60</v>
      </c>
      <c r="I88" s="7" t="s">
        <v>74</v>
      </c>
      <c r="J88" s="22">
        <v>0</v>
      </c>
      <c r="K88" s="25">
        <f>ROUND(MaxBoundCalculations!B304,2)</f>
        <v>0.45</v>
      </c>
      <c r="L88" s="25">
        <v>0.01</v>
      </c>
      <c r="M88" s="7" t="s">
        <v>60</v>
      </c>
      <c r="N88" s="2" t="s">
        <v>652</v>
      </c>
      <c r="O88" s="7" t="s">
        <v>624</v>
      </c>
      <c r="P88" s="4" t="s">
        <v>625</v>
      </c>
      <c r="Q88" s="39" t="s">
        <v>278</v>
      </c>
      <c r="R88" s="60" t="s">
        <v>423</v>
      </c>
    </row>
    <row r="89" spans="1:18" ht="105" x14ac:dyDescent="0.25">
      <c r="A89" s="2" t="s">
        <v>227</v>
      </c>
      <c r="B89" s="7" t="s">
        <v>425</v>
      </c>
      <c r="C89" s="2" t="s">
        <v>426</v>
      </c>
      <c r="H89" s="9">
        <v>61</v>
      </c>
      <c r="I89" s="7" t="s">
        <v>74</v>
      </c>
      <c r="J89" s="22">
        <v>0</v>
      </c>
      <c r="K89" s="25">
        <f>ROUND(MaxBoundCalculations!B308,2)</f>
        <v>0.31</v>
      </c>
      <c r="L89" s="25">
        <v>0.01</v>
      </c>
      <c r="M89" s="7" t="s">
        <v>60</v>
      </c>
      <c r="N89" s="2" t="s">
        <v>653</v>
      </c>
      <c r="O89" s="7" t="s">
        <v>626</v>
      </c>
      <c r="P89" s="4" t="s">
        <v>627</v>
      </c>
      <c r="Q89" s="39" t="s">
        <v>278</v>
      </c>
      <c r="R89" s="60" t="s">
        <v>424</v>
      </c>
    </row>
    <row r="90" spans="1:18" ht="75" x14ac:dyDescent="0.25">
      <c r="A90" s="2" t="s">
        <v>227</v>
      </c>
      <c r="B90" s="7" t="s">
        <v>228</v>
      </c>
      <c r="C90" s="2" t="s">
        <v>235</v>
      </c>
      <c r="H90" s="9">
        <v>62</v>
      </c>
      <c r="I90" s="7" t="s">
        <v>74</v>
      </c>
      <c r="J90" s="22">
        <v>0</v>
      </c>
      <c r="K90" s="25">
        <v>1</v>
      </c>
      <c r="L90" s="25">
        <v>0.01</v>
      </c>
      <c r="M90" s="7" t="s">
        <v>60</v>
      </c>
      <c r="N90" s="7" t="s">
        <v>462</v>
      </c>
      <c r="O90" s="7" t="s">
        <v>628</v>
      </c>
      <c r="P90" s="4" t="s">
        <v>629</v>
      </c>
      <c r="Q90" s="39" t="s">
        <v>278</v>
      </c>
    </row>
    <row r="91" spans="1:18" ht="60" x14ac:dyDescent="0.25">
      <c r="A91" s="2" t="s">
        <v>227</v>
      </c>
      <c r="B91" s="7" t="s">
        <v>232</v>
      </c>
      <c r="C91" s="7" t="s">
        <v>233</v>
      </c>
      <c r="H91" s="9">
        <v>63</v>
      </c>
      <c r="I91" s="7" t="s">
        <v>74</v>
      </c>
      <c r="J91" s="22">
        <v>0</v>
      </c>
      <c r="K91" s="25">
        <v>1</v>
      </c>
      <c r="L91" s="25">
        <v>0.01</v>
      </c>
      <c r="M91" s="7" t="s">
        <v>60</v>
      </c>
      <c r="N91" s="7" t="s">
        <v>463</v>
      </c>
      <c r="O91" s="7" t="s">
        <v>630</v>
      </c>
      <c r="P91" s="4" t="s">
        <v>631</v>
      </c>
      <c r="Q91" s="39" t="s">
        <v>278</v>
      </c>
    </row>
    <row r="92" spans="1:18" ht="60" x14ac:dyDescent="0.25">
      <c r="A92" s="2" t="s">
        <v>227</v>
      </c>
      <c r="B92" s="7" t="s">
        <v>230</v>
      </c>
      <c r="C92" s="2" t="s">
        <v>237</v>
      </c>
      <c r="H92" s="9">
        <v>64</v>
      </c>
      <c r="I92" s="7" t="s">
        <v>74</v>
      </c>
      <c r="J92" s="22">
        <v>0</v>
      </c>
      <c r="K92" s="25">
        <v>1</v>
      </c>
      <c r="L92" s="25">
        <v>0.01</v>
      </c>
      <c r="M92" s="7" t="s">
        <v>60</v>
      </c>
      <c r="N92" s="7" t="s">
        <v>464</v>
      </c>
      <c r="O92" s="7" t="s">
        <v>632</v>
      </c>
      <c r="P92" s="4" t="s">
        <v>633</v>
      </c>
      <c r="Q92" s="39" t="s">
        <v>278</v>
      </c>
    </row>
    <row r="93" spans="1:18" ht="60" x14ac:dyDescent="0.25">
      <c r="A93" s="2" t="s">
        <v>227</v>
      </c>
      <c r="B93" s="7" t="s">
        <v>229</v>
      </c>
      <c r="C93" s="2" t="s">
        <v>236</v>
      </c>
      <c r="H93" s="9">
        <v>65</v>
      </c>
      <c r="I93" s="7" t="s">
        <v>74</v>
      </c>
      <c r="J93" s="22">
        <v>0</v>
      </c>
      <c r="K93" s="25">
        <v>1</v>
      </c>
      <c r="L93" s="25">
        <v>0.01</v>
      </c>
      <c r="M93" s="7" t="s">
        <v>60</v>
      </c>
      <c r="N93" s="7" t="s">
        <v>465</v>
      </c>
      <c r="O93" s="7" t="s">
        <v>634</v>
      </c>
      <c r="P93" s="4" t="s">
        <v>635</v>
      </c>
      <c r="Q93" s="39" t="s">
        <v>278</v>
      </c>
    </row>
    <row r="94" spans="1:18" ht="60" x14ac:dyDescent="0.25">
      <c r="A94" s="2" t="s">
        <v>21</v>
      </c>
      <c r="B94" s="7" t="s">
        <v>48</v>
      </c>
      <c r="C94" s="2" t="s">
        <v>90</v>
      </c>
      <c r="H94" s="9">
        <v>66</v>
      </c>
      <c r="I94" s="7" t="s">
        <v>74</v>
      </c>
      <c r="J94" s="21">
        <v>0</v>
      </c>
      <c r="K94" s="23">
        <v>1</v>
      </c>
      <c r="L94" s="23">
        <v>0.01</v>
      </c>
      <c r="M94" s="7" t="s">
        <v>60</v>
      </c>
      <c r="N94" s="2" t="s">
        <v>466</v>
      </c>
      <c r="O94" s="7" t="s">
        <v>636</v>
      </c>
      <c r="P94" s="4" t="s">
        <v>637</v>
      </c>
      <c r="Q94" s="39" t="s">
        <v>278</v>
      </c>
    </row>
    <row r="95" spans="1:18" s="13" customFormat="1" ht="75" x14ac:dyDescent="0.25">
      <c r="A95" s="2" t="s">
        <v>21</v>
      </c>
      <c r="B95" s="7" t="s">
        <v>46</v>
      </c>
      <c r="C95" s="2" t="s">
        <v>242</v>
      </c>
      <c r="D95" s="7"/>
      <c r="E95" s="7"/>
      <c r="F95" s="7"/>
      <c r="G95" s="7"/>
      <c r="H95" s="9">
        <v>67</v>
      </c>
      <c r="I95" s="7" t="s">
        <v>74</v>
      </c>
      <c r="J95" s="7">
        <v>0</v>
      </c>
      <c r="K95" s="2">
        <v>100</v>
      </c>
      <c r="L95" s="2">
        <v>1</v>
      </c>
      <c r="M95" s="2" t="s">
        <v>243</v>
      </c>
      <c r="N95" s="7" t="s">
        <v>467</v>
      </c>
      <c r="O95" s="7" t="s">
        <v>638</v>
      </c>
      <c r="P95" s="4" t="s">
        <v>639</v>
      </c>
      <c r="Q95" s="41" t="s">
        <v>271</v>
      </c>
      <c r="R95" s="61"/>
    </row>
    <row r="96" spans="1:18" s="4" customFormat="1" ht="75" x14ac:dyDescent="0.25">
      <c r="A96" s="11" t="s">
        <v>21</v>
      </c>
      <c r="B96" s="4" t="s">
        <v>91</v>
      </c>
      <c r="C96" s="11" t="s">
        <v>95</v>
      </c>
      <c r="H96" s="9">
        <v>68</v>
      </c>
      <c r="I96" s="4" t="s">
        <v>74</v>
      </c>
      <c r="J96" s="33">
        <v>0</v>
      </c>
      <c r="K96" s="34">
        <v>1</v>
      </c>
      <c r="L96" s="34">
        <v>0.01</v>
      </c>
      <c r="M96" s="4" t="s">
        <v>92</v>
      </c>
      <c r="N96" s="4" t="s">
        <v>468</v>
      </c>
      <c r="O96" s="4" t="s">
        <v>640</v>
      </c>
      <c r="P96" s="4" t="s">
        <v>641</v>
      </c>
      <c r="Q96" s="39" t="s">
        <v>278</v>
      </c>
      <c r="R96" s="62"/>
    </row>
    <row r="97" spans="1:18" s="13" customFormat="1" ht="30" x14ac:dyDescent="0.25">
      <c r="A97" s="2" t="s">
        <v>21</v>
      </c>
      <c r="B97" s="7" t="s">
        <v>47</v>
      </c>
      <c r="C97" s="2" t="s">
        <v>244</v>
      </c>
      <c r="D97" s="7" t="s">
        <v>84</v>
      </c>
      <c r="E97" s="7"/>
      <c r="F97" s="7" t="s">
        <v>161</v>
      </c>
      <c r="G97" s="7"/>
      <c r="H97" s="9" t="s">
        <v>567</v>
      </c>
      <c r="I97" s="18" t="s">
        <v>75</v>
      </c>
      <c r="J97" s="7"/>
      <c r="K97" s="2"/>
      <c r="L97" s="2"/>
      <c r="M97" s="7"/>
      <c r="N97" s="4"/>
      <c r="P97" s="4"/>
      <c r="Q97" s="40"/>
      <c r="R97" s="61"/>
    </row>
    <row r="98" spans="1:18" s="13" customFormat="1" ht="45" x14ac:dyDescent="0.25">
      <c r="A98" s="19" t="str">
        <f>A$97</f>
        <v>Cross-Sector</v>
      </c>
      <c r="B98" s="13" t="str">
        <f t="shared" ref="B98:C110" si="19">B$97</f>
        <v>End Existing Subsidies</v>
      </c>
      <c r="C98" s="13" t="str">
        <f t="shared" si="19"/>
        <v>Percent Reduction in BAU Subsidies</v>
      </c>
      <c r="D98" s="4" t="s">
        <v>77</v>
      </c>
      <c r="E98" s="7"/>
      <c r="F98" s="4" t="s">
        <v>153</v>
      </c>
      <c r="G98" s="7"/>
      <c r="H98" s="9">
        <v>69</v>
      </c>
      <c r="I98" s="4" t="s">
        <v>74</v>
      </c>
      <c r="J98" s="33">
        <v>0</v>
      </c>
      <c r="K98" s="34">
        <v>1</v>
      </c>
      <c r="L98" s="34">
        <v>0.01</v>
      </c>
      <c r="M98" s="7" t="s">
        <v>246</v>
      </c>
      <c r="N98" s="4" t="s">
        <v>469</v>
      </c>
      <c r="O98" s="4" t="s">
        <v>642</v>
      </c>
      <c r="P98" s="4" t="s">
        <v>643</v>
      </c>
      <c r="Q98" s="39" t="s">
        <v>278</v>
      </c>
      <c r="R98" s="61"/>
    </row>
    <row r="99" spans="1:18" s="13" customFormat="1" ht="45" x14ac:dyDescent="0.25">
      <c r="A99" s="19" t="str">
        <f t="shared" ref="A99:A110" si="20">A$97</f>
        <v>Cross-Sector</v>
      </c>
      <c r="B99" s="13" t="str">
        <f t="shared" si="19"/>
        <v>End Existing Subsidies</v>
      </c>
      <c r="C99" s="13" t="str">
        <f t="shared" si="19"/>
        <v>Percent Reduction in BAU Subsidies</v>
      </c>
      <c r="D99" s="4" t="s">
        <v>78</v>
      </c>
      <c r="E99" s="7"/>
      <c r="F99" s="4" t="s">
        <v>154</v>
      </c>
      <c r="G99" s="7"/>
      <c r="H99" s="9">
        <v>70</v>
      </c>
      <c r="I99" s="4" t="s">
        <v>74</v>
      </c>
      <c r="J99" s="16">
        <f>J$98</f>
        <v>0</v>
      </c>
      <c r="K99" s="16">
        <f>K$98</f>
        <v>1</v>
      </c>
      <c r="L99" s="16">
        <f>L$98</f>
        <v>0.01</v>
      </c>
      <c r="M99" s="16" t="str">
        <f>M$98</f>
        <v>% reduction in BAU subsidies</v>
      </c>
      <c r="N99" s="4" t="s">
        <v>470</v>
      </c>
      <c r="O99" s="4" t="s">
        <v>642</v>
      </c>
      <c r="P99" s="4" t="s">
        <v>643</v>
      </c>
      <c r="Q99" s="39" t="s">
        <v>278</v>
      </c>
      <c r="R99" s="61"/>
    </row>
    <row r="100" spans="1:18" s="13" customFormat="1" ht="45" x14ac:dyDescent="0.25">
      <c r="A100" s="19" t="str">
        <f t="shared" si="20"/>
        <v>Cross-Sector</v>
      </c>
      <c r="B100" s="13" t="str">
        <f t="shared" si="19"/>
        <v>End Existing Subsidies</v>
      </c>
      <c r="C100" s="13" t="str">
        <f t="shared" si="19"/>
        <v>Percent Reduction in BAU Subsidies</v>
      </c>
      <c r="D100" s="4" t="s">
        <v>79</v>
      </c>
      <c r="E100" s="7"/>
      <c r="F100" s="4" t="s">
        <v>155</v>
      </c>
      <c r="G100" s="7"/>
      <c r="H100" s="9">
        <v>71</v>
      </c>
      <c r="I100" s="4" t="s">
        <v>74</v>
      </c>
      <c r="J100" s="16">
        <f t="shared" ref="J100:M103" si="21">J$98</f>
        <v>0</v>
      </c>
      <c r="K100" s="16">
        <f t="shared" si="21"/>
        <v>1</v>
      </c>
      <c r="L100" s="16">
        <f t="shared" si="21"/>
        <v>0.01</v>
      </c>
      <c r="M100" s="16" t="str">
        <f t="shared" si="21"/>
        <v>% reduction in BAU subsidies</v>
      </c>
      <c r="N100" s="4" t="s">
        <v>471</v>
      </c>
      <c r="O100" s="4" t="s">
        <v>642</v>
      </c>
      <c r="P100" s="4" t="s">
        <v>643</v>
      </c>
      <c r="Q100" s="39" t="s">
        <v>278</v>
      </c>
      <c r="R100" s="61"/>
    </row>
    <row r="101" spans="1:18" s="13" customFormat="1" ht="45" x14ac:dyDescent="0.25">
      <c r="A101" s="19" t="str">
        <f t="shared" si="20"/>
        <v>Cross-Sector</v>
      </c>
      <c r="B101" s="13" t="str">
        <f t="shared" si="19"/>
        <v>End Existing Subsidies</v>
      </c>
      <c r="C101" s="13" t="str">
        <f t="shared" si="19"/>
        <v>Percent Reduction in BAU Subsidies</v>
      </c>
      <c r="D101" s="4" t="s">
        <v>80</v>
      </c>
      <c r="E101" s="7"/>
      <c r="F101" s="4" t="s">
        <v>156</v>
      </c>
      <c r="G101" s="7"/>
      <c r="H101" s="9">
        <v>72</v>
      </c>
      <c r="I101" s="4" t="s">
        <v>74</v>
      </c>
      <c r="J101" s="16">
        <f t="shared" si="21"/>
        <v>0</v>
      </c>
      <c r="K101" s="16">
        <f t="shared" si="21"/>
        <v>1</v>
      </c>
      <c r="L101" s="16">
        <f t="shared" si="21"/>
        <v>0.01</v>
      </c>
      <c r="M101" s="16" t="str">
        <f t="shared" si="21"/>
        <v>% reduction in BAU subsidies</v>
      </c>
      <c r="N101" s="4" t="s">
        <v>472</v>
      </c>
      <c r="O101" s="4" t="s">
        <v>642</v>
      </c>
      <c r="P101" s="4" t="s">
        <v>643</v>
      </c>
      <c r="Q101" s="39" t="s">
        <v>278</v>
      </c>
      <c r="R101" s="61"/>
    </row>
    <row r="102" spans="1:18" s="13" customFormat="1" ht="45" x14ac:dyDescent="0.25">
      <c r="A102" s="19" t="str">
        <f t="shared" si="20"/>
        <v>Cross-Sector</v>
      </c>
      <c r="B102" s="13" t="str">
        <f t="shared" si="19"/>
        <v>End Existing Subsidies</v>
      </c>
      <c r="C102" s="13" t="str">
        <f t="shared" si="19"/>
        <v>Percent Reduction in BAU Subsidies</v>
      </c>
      <c r="D102" s="4" t="s">
        <v>81</v>
      </c>
      <c r="E102" s="7"/>
      <c r="F102" s="4" t="s">
        <v>157</v>
      </c>
      <c r="G102" s="7"/>
      <c r="H102" s="9">
        <v>73</v>
      </c>
      <c r="I102" s="4" t="s">
        <v>74</v>
      </c>
      <c r="J102" s="16">
        <f t="shared" si="21"/>
        <v>0</v>
      </c>
      <c r="K102" s="16">
        <f t="shared" si="21"/>
        <v>1</v>
      </c>
      <c r="L102" s="16">
        <f t="shared" si="21"/>
        <v>0.01</v>
      </c>
      <c r="M102" s="16" t="str">
        <f t="shared" si="21"/>
        <v>% reduction in BAU subsidies</v>
      </c>
      <c r="N102" s="4" t="s">
        <v>473</v>
      </c>
      <c r="O102" s="4" t="s">
        <v>642</v>
      </c>
      <c r="P102" s="4" t="s">
        <v>643</v>
      </c>
      <c r="Q102" s="39" t="s">
        <v>278</v>
      </c>
      <c r="R102" s="61"/>
    </row>
    <row r="103" spans="1:18" s="13" customFormat="1" ht="45" x14ac:dyDescent="0.25">
      <c r="A103" s="19" t="str">
        <f t="shared" si="20"/>
        <v>Cross-Sector</v>
      </c>
      <c r="B103" s="13" t="str">
        <f t="shared" si="19"/>
        <v>End Existing Subsidies</v>
      </c>
      <c r="C103" s="13" t="str">
        <f t="shared" si="19"/>
        <v>Percent Reduction in BAU Subsidies</v>
      </c>
      <c r="D103" s="4" t="s">
        <v>82</v>
      </c>
      <c r="E103" s="7"/>
      <c r="F103" s="4" t="s">
        <v>162</v>
      </c>
      <c r="G103" s="7"/>
      <c r="H103" s="9">
        <v>74</v>
      </c>
      <c r="I103" s="4" t="s">
        <v>74</v>
      </c>
      <c r="J103" s="16">
        <f t="shared" si="21"/>
        <v>0</v>
      </c>
      <c r="K103" s="16">
        <f t="shared" si="21"/>
        <v>1</v>
      </c>
      <c r="L103" s="16">
        <f t="shared" si="21"/>
        <v>0.01</v>
      </c>
      <c r="M103" s="16" t="str">
        <f t="shared" si="21"/>
        <v>% reduction in BAU subsidies</v>
      </c>
      <c r="N103" s="4" t="s">
        <v>474</v>
      </c>
      <c r="O103" s="4" t="s">
        <v>642</v>
      </c>
      <c r="P103" s="4" t="s">
        <v>643</v>
      </c>
      <c r="Q103" s="39" t="s">
        <v>278</v>
      </c>
      <c r="R103" s="61"/>
    </row>
    <row r="104" spans="1:18" s="13" customFormat="1" ht="30" x14ac:dyDescent="0.25">
      <c r="A104" s="19" t="str">
        <f t="shared" si="20"/>
        <v>Cross-Sector</v>
      </c>
      <c r="B104" s="13" t="str">
        <f t="shared" si="19"/>
        <v>End Existing Subsidies</v>
      </c>
      <c r="C104" s="13" t="str">
        <f t="shared" si="19"/>
        <v>Percent Reduction in BAU Subsidies</v>
      </c>
      <c r="D104" s="4" t="s">
        <v>83</v>
      </c>
      <c r="E104" s="7"/>
      <c r="F104" s="4" t="s">
        <v>160</v>
      </c>
      <c r="G104" s="7"/>
      <c r="H104" s="9" t="s">
        <v>567</v>
      </c>
      <c r="I104" s="18" t="s">
        <v>75</v>
      </c>
      <c r="J104" s="7"/>
      <c r="K104" s="2"/>
      <c r="L104" s="2"/>
      <c r="M104" s="7"/>
      <c r="N104" s="2"/>
      <c r="P104" s="4"/>
      <c r="Q104" s="40"/>
      <c r="R104" s="61"/>
    </row>
    <row r="105" spans="1:18" s="13" customFormat="1" ht="45" x14ac:dyDescent="0.25">
      <c r="A105" s="19" t="str">
        <f t="shared" si="20"/>
        <v>Cross-Sector</v>
      </c>
      <c r="B105" s="13" t="str">
        <f t="shared" si="19"/>
        <v>End Existing Subsidies</v>
      </c>
      <c r="C105" s="13" t="str">
        <f t="shared" si="19"/>
        <v>Percent Reduction in BAU Subsidies</v>
      </c>
      <c r="D105" s="4" t="s">
        <v>85</v>
      </c>
      <c r="E105" s="7"/>
      <c r="F105" s="4" t="s">
        <v>163</v>
      </c>
      <c r="G105" s="7"/>
      <c r="H105" s="9">
        <v>75</v>
      </c>
      <c r="I105" s="4" t="s">
        <v>74</v>
      </c>
      <c r="J105" s="16">
        <f t="shared" ref="J105:M106" si="22">J$98</f>
        <v>0</v>
      </c>
      <c r="K105" s="16">
        <f t="shared" si="22"/>
        <v>1</v>
      </c>
      <c r="L105" s="16">
        <f t="shared" si="22"/>
        <v>0.01</v>
      </c>
      <c r="M105" s="16" t="str">
        <f t="shared" si="22"/>
        <v>% reduction in BAU subsidies</v>
      </c>
      <c r="N105" s="4" t="s">
        <v>475</v>
      </c>
      <c r="O105" s="4" t="s">
        <v>642</v>
      </c>
      <c r="P105" s="4" t="s">
        <v>643</v>
      </c>
      <c r="Q105" s="39" t="s">
        <v>278</v>
      </c>
      <c r="R105" s="61"/>
    </row>
    <row r="106" spans="1:18" s="13" customFormat="1" ht="45" x14ac:dyDescent="0.25">
      <c r="A106" s="19" t="str">
        <f t="shared" si="20"/>
        <v>Cross-Sector</v>
      </c>
      <c r="B106" s="13" t="str">
        <f t="shared" si="19"/>
        <v>End Existing Subsidies</v>
      </c>
      <c r="C106" s="13" t="str">
        <f t="shared" si="19"/>
        <v>Percent Reduction in BAU Subsidies</v>
      </c>
      <c r="D106" s="4" t="s">
        <v>86</v>
      </c>
      <c r="E106" s="7"/>
      <c r="F106" s="4" t="s">
        <v>164</v>
      </c>
      <c r="G106" s="7"/>
      <c r="H106" s="9">
        <v>76</v>
      </c>
      <c r="I106" s="4" t="s">
        <v>74</v>
      </c>
      <c r="J106" s="16">
        <f t="shared" si="22"/>
        <v>0</v>
      </c>
      <c r="K106" s="16">
        <f t="shared" si="22"/>
        <v>1</v>
      </c>
      <c r="L106" s="16">
        <f t="shared" si="22"/>
        <v>0.01</v>
      </c>
      <c r="M106" s="16" t="str">
        <f t="shared" si="22"/>
        <v>% reduction in BAU subsidies</v>
      </c>
      <c r="N106" s="4" t="s">
        <v>476</v>
      </c>
      <c r="O106" s="4" t="s">
        <v>642</v>
      </c>
      <c r="P106" s="4" t="s">
        <v>643</v>
      </c>
      <c r="Q106" s="39" t="s">
        <v>278</v>
      </c>
      <c r="R106" s="61"/>
    </row>
    <row r="107" spans="1:18" s="13" customFormat="1" ht="30" x14ac:dyDescent="0.25">
      <c r="A107" s="19" t="str">
        <f t="shared" si="20"/>
        <v>Cross-Sector</v>
      </c>
      <c r="B107" s="13" t="str">
        <f t="shared" si="19"/>
        <v>End Existing Subsidies</v>
      </c>
      <c r="C107" s="13" t="str">
        <f t="shared" si="19"/>
        <v>Percent Reduction in BAU Subsidies</v>
      </c>
      <c r="D107" s="4" t="s">
        <v>87</v>
      </c>
      <c r="E107" s="7"/>
      <c r="F107" s="4" t="s">
        <v>165</v>
      </c>
      <c r="G107" s="7"/>
      <c r="H107" s="9" t="s">
        <v>567</v>
      </c>
      <c r="I107" s="18" t="s">
        <v>75</v>
      </c>
      <c r="J107" s="7"/>
      <c r="K107" s="2"/>
      <c r="L107" s="2"/>
      <c r="M107" s="7"/>
      <c r="N107" s="2"/>
      <c r="P107" s="4"/>
      <c r="Q107" s="40"/>
      <c r="R107" s="61"/>
    </row>
    <row r="108" spans="1:18" s="13" customFormat="1" ht="30" x14ac:dyDescent="0.25">
      <c r="A108" s="19" t="str">
        <f t="shared" si="20"/>
        <v>Cross-Sector</v>
      </c>
      <c r="B108" s="13" t="str">
        <f t="shared" si="19"/>
        <v>End Existing Subsidies</v>
      </c>
      <c r="C108" s="13" t="str">
        <f t="shared" si="19"/>
        <v>Percent Reduction in BAU Subsidies</v>
      </c>
      <c r="D108" s="4" t="s">
        <v>88</v>
      </c>
      <c r="E108" s="7"/>
      <c r="F108" s="4" t="s">
        <v>166</v>
      </c>
      <c r="G108" s="7"/>
      <c r="H108" s="9" t="s">
        <v>567</v>
      </c>
      <c r="I108" s="18" t="s">
        <v>75</v>
      </c>
      <c r="J108" s="7"/>
      <c r="K108" s="2"/>
      <c r="L108" s="2"/>
      <c r="M108" s="7"/>
      <c r="N108" s="2"/>
      <c r="P108" s="4"/>
      <c r="Q108" s="40"/>
      <c r="R108" s="61"/>
    </row>
    <row r="109" spans="1:18" s="13" customFormat="1" ht="45" x14ac:dyDescent="0.25">
      <c r="A109" s="19" t="str">
        <f t="shared" si="20"/>
        <v>Cross-Sector</v>
      </c>
      <c r="B109" s="13" t="str">
        <f t="shared" si="19"/>
        <v>End Existing Subsidies</v>
      </c>
      <c r="C109" s="13" t="str">
        <f t="shared" si="19"/>
        <v>Percent Reduction in BAU Subsidies</v>
      </c>
      <c r="D109" s="4" t="s">
        <v>89</v>
      </c>
      <c r="E109" s="7"/>
      <c r="F109" s="4" t="s">
        <v>167</v>
      </c>
      <c r="G109" s="7"/>
      <c r="H109" s="9">
        <v>77</v>
      </c>
      <c r="I109" s="4" t="s">
        <v>74</v>
      </c>
      <c r="J109" s="16">
        <f>J$98</f>
        <v>0</v>
      </c>
      <c r="K109" s="16">
        <f>K$98</f>
        <v>1</v>
      </c>
      <c r="L109" s="16">
        <f>L$98</f>
        <v>0.01</v>
      </c>
      <c r="M109" s="16" t="str">
        <f>M$98</f>
        <v>% reduction in BAU subsidies</v>
      </c>
      <c r="N109" s="4" t="s">
        <v>477</v>
      </c>
      <c r="O109" s="4" t="s">
        <v>642</v>
      </c>
      <c r="P109" s="4" t="s">
        <v>643</v>
      </c>
      <c r="Q109" s="39" t="s">
        <v>278</v>
      </c>
      <c r="R109" s="61"/>
    </row>
    <row r="110" spans="1:18" s="13" customFormat="1" ht="30" x14ac:dyDescent="0.25">
      <c r="A110" s="19" t="str">
        <f t="shared" si="20"/>
        <v>Cross-Sector</v>
      </c>
      <c r="B110" s="13" t="str">
        <f t="shared" si="19"/>
        <v>End Existing Subsidies</v>
      </c>
      <c r="C110" s="13" t="str">
        <f t="shared" si="19"/>
        <v>Percent Reduction in BAU Subsidies</v>
      </c>
      <c r="D110" s="4" t="s">
        <v>136</v>
      </c>
      <c r="E110" s="7"/>
      <c r="F110" s="4" t="s">
        <v>168</v>
      </c>
      <c r="G110" s="7"/>
      <c r="H110" s="9" t="s">
        <v>567</v>
      </c>
      <c r="I110" s="18" t="s">
        <v>75</v>
      </c>
      <c r="J110" s="7"/>
      <c r="K110" s="2"/>
      <c r="L110" s="2"/>
      <c r="M110" s="7"/>
      <c r="N110" s="2"/>
      <c r="P110" s="4"/>
      <c r="Q110" s="40"/>
      <c r="R110" s="61"/>
    </row>
    <row r="111" spans="1:18" s="4" customFormat="1" ht="30" x14ac:dyDescent="0.25">
      <c r="A111" s="11" t="s">
        <v>21</v>
      </c>
      <c r="B111" s="4" t="s">
        <v>249</v>
      </c>
      <c r="C111" s="11" t="s">
        <v>248</v>
      </c>
      <c r="H111" s="9"/>
      <c r="I111" s="18" t="s">
        <v>75</v>
      </c>
      <c r="J111" s="2"/>
      <c r="K111" s="2"/>
      <c r="L111" s="2"/>
      <c r="M111" s="11"/>
      <c r="N111" s="11"/>
      <c r="O111" s="11"/>
      <c r="P111" s="11"/>
      <c r="Q111" s="63"/>
      <c r="R111" s="71"/>
    </row>
    <row r="112" spans="1:18" s="13" customFormat="1" ht="105" x14ac:dyDescent="0.25">
      <c r="A112" s="2" t="s">
        <v>21</v>
      </c>
      <c r="B112" s="7" t="s">
        <v>45</v>
      </c>
      <c r="C112" s="2" t="s">
        <v>22</v>
      </c>
      <c r="D112" s="7" t="s">
        <v>84</v>
      </c>
      <c r="E112" s="7"/>
      <c r="F112" s="7" t="s">
        <v>161</v>
      </c>
      <c r="G112" s="7"/>
      <c r="H112" s="9">
        <v>78</v>
      </c>
      <c r="I112" s="7" t="s">
        <v>74</v>
      </c>
      <c r="J112" s="21">
        <v>0</v>
      </c>
      <c r="K112" s="22">
        <v>0.2</v>
      </c>
      <c r="L112" s="36">
        <v>5.0000000000000001E-3</v>
      </c>
      <c r="M112" s="7" t="s">
        <v>247</v>
      </c>
      <c r="N112" s="2" t="s">
        <v>478</v>
      </c>
      <c r="O112" s="4" t="s">
        <v>644</v>
      </c>
      <c r="P112" s="4" t="s">
        <v>645</v>
      </c>
      <c r="Q112" s="41" t="s">
        <v>279</v>
      </c>
      <c r="R112" s="61"/>
    </row>
    <row r="113" spans="1:18" s="13" customFormat="1" ht="105" x14ac:dyDescent="0.25">
      <c r="A113" s="20" t="str">
        <f t="shared" ref="A113:C125" si="23">A$112</f>
        <v>Cross-Sector</v>
      </c>
      <c r="B113" s="35" t="str">
        <f t="shared" si="23"/>
        <v>Fuel Taxes</v>
      </c>
      <c r="C113" s="20" t="str">
        <f t="shared" si="23"/>
        <v>Additional Fuel Tax Rate by Fuel by End Year</v>
      </c>
      <c r="D113" s="4" t="s">
        <v>77</v>
      </c>
      <c r="E113" s="4"/>
      <c r="F113" s="4" t="s">
        <v>153</v>
      </c>
      <c r="H113" s="9">
        <v>79</v>
      </c>
      <c r="I113" s="4" t="s">
        <v>74</v>
      </c>
      <c r="J113" s="35">
        <f t="shared" ref="J113:M114" si="24">J$112</f>
        <v>0</v>
      </c>
      <c r="K113" s="20">
        <f t="shared" si="24"/>
        <v>0.2</v>
      </c>
      <c r="L113" s="37">
        <f t="shared" si="24"/>
        <v>5.0000000000000001E-3</v>
      </c>
      <c r="M113" s="35" t="str">
        <f t="shared" si="24"/>
        <v>% of BAU price</v>
      </c>
      <c r="N113" s="2" t="s">
        <v>479</v>
      </c>
      <c r="O113" s="4" t="s">
        <v>644</v>
      </c>
      <c r="P113" s="4" t="s">
        <v>645</v>
      </c>
      <c r="Q113" s="40" t="str">
        <f>Q$112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13" s="61"/>
    </row>
    <row r="114" spans="1:18" s="13" customFormat="1" ht="105" x14ac:dyDescent="0.25">
      <c r="A114" s="20" t="str">
        <f t="shared" si="23"/>
        <v>Cross-Sector</v>
      </c>
      <c r="B114" s="35" t="str">
        <f t="shared" si="23"/>
        <v>Fuel Taxes</v>
      </c>
      <c r="C114" s="20" t="str">
        <f t="shared" si="23"/>
        <v>Additional Fuel Tax Rate by Fuel by End Year</v>
      </c>
      <c r="D114" s="4" t="s">
        <v>78</v>
      </c>
      <c r="E114" s="4"/>
      <c r="F114" s="4" t="s">
        <v>154</v>
      </c>
      <c r="H114" s="9">
        <v>80</v>
      </c>
      <c r="I114" s="4" t="s">
        <v>74</v>
      </c>
      <c r="J114" s="35">
        <f t="shared" si="24"/>
        <v>0</v>
      </c>
      <c r="K114" s="20">
        <f t="shared" si="24"/>
        <v>0.2</v>
      </c>
      <c r="L114" s="37">
        <f t="shared" si="24"/>
        <v>5.0000000000000001E-3</v>
      </c>
      <c r="M114" s="35" t="str">
        <f t="shared" si="24"/>
        <v>% of BAU price</v>
      </c>
      <c r="N114" s="2" t="s">
        <v>480</v>
      </c>
      <c r="O114" s="4" t="s">
        <v>644</v>
      </c>
      <c r="P114" s="4" t="s">
        <v>645</v>
      </c>
      <c r="Q114" s="40" t="str">
        <f>Q$112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14" s="61"/>
    </row>
    <row r="115" spans="1:18" s="13" customFormat="1" ht="30" x14ac:dyDescent="0.25">
      <c r="A115" s="20" t="str">
        <f t="shared" si="23"/>
        <v>Cross-Sector</v>
      </c>
      <c r="B115" s="35" t="str">
        <f t="shared" si="23"/>
        <v>Fuel Taxes</v>
      </c>
      <c r="C115" s="20" t="str">
        <f t="shared" si="23"/>
        <v>Additional Fuel Tax Rate by Fuel by End Year</v>
      </c>
      <c r="D115" s="4" t="s">
        <v>79</v>
      </c>
      <c r="E115" s="4"/>
      <c r="F115" s="4" t="s">
        <v>155</v>
      </c>
      <c r="H115" s="9" t="s">
        <v>567</v>
      </c>
      <c r="I115" s="18" t="s">
        <v>75</v>
      </c>
      <c r="J115" s="35"/>
      <c r="K115" s="20"/>
      <c r="L115" s="37"/>
      <c r="M115" s="35"/>
      <c r="N115" s="2"/>
      <c r="P115" s="4"/>
      <c r="Q115" s="40"/>
      <c r="R115" s="61"/>
    </row>
    <row r="116" spans="1:18" s="13" customFormat="1" ht="30" x14ac:dyDescent="0.25">
      <c r="A116" s="20" t="str">
        <f t="shared" si="23"/>
        <v>Cross-Sector</v>
      </c>
      <c r="B116" s="35" t="str">
        <f t="shared" si="23"/>
        <v>Fuel Taxes</v>
      </c>
      <c r="C116" s="20" t="str">
        <f t="shared" si="23"/>
        <v>Additional Fuel Tax Rate by Fuel by End Year</v>
      </c>
      <c r="D116" s="4" t="s">
        <v>80</v>
      </c>
      <c r="E116" s="4"/>
      <c r="F116" s="4" t="s">
        <v>156</v>
      </c>
      <c r="H116" s="9" t="s">
        <v>567</v>
      </c>
      <c r="I116" s="18" t="s">
        <v>75</v>
      </c>
      <c r="J116" s="20"/>
      <c r="K116" s="20"/>
      <c r="L116" s="37"/>
      <c r="M116" s="20"/>
      <c r="N116" s="20"/>
      <c r="P116" s="4"/>
      <c r="Q116" s="40"/>
      <c r="R116" s="61"/>
    </row>
    <row r="117" spans="1:18" s="13" customFormat="1" ht="30" x14ac:dyDescent="0.25">
      <c r="A117" s="20" t="str">
        <f t="shared" si="23"/>
        <v>Cross-Sector</v>
      </c>
      <c r="B117" s="35" t="str">
        <f t="shared" si="23"/>
        <v>Fuel Taxes</v>
      </c>
      <c r="C117" s="20" t="str">
        <f t="shared" si="23"/>
        <v>Additional Fuel Tax Rate by Fuel by End Year</v>
      </c>
      <c r="D117" s="4" t="s">
        <v>81</v>
      </c>
      <c r="E117" s="4"/>
      <c r="F117" s="4" t="s">
        <v>157</v>
      </c>
      <c r="H117" s="9" t="s">
        <v>567</v>
      </c>
      <c r="I117" s="18" t="s">
        <v>75</v>
      </c>
      <c r="J117" s="20"/>
      <c r="K117" s="20"/>
      <c r="L117" s="37"/>
      <c r="M117" s="20"/>
      <c r="N117" s="20"/>
      <c r="P117" s="4"/>
      <c r="Q117" s="40"/>
      <c r="R117" s="61"/>
    </row>
    <row r="118" spans="1:18" s="13" customFormat="1" ht="30" x14ac:dyDescent="0.25">
      <c r="A118" s="20" t="str">
        <f t="shared" si="23"/>
        <v>Cross-Sector</v>
      </c>
      <c r="B118" s="35" t="str">
        <f t="shared" si="23"/>
        <v>Fuel Taxes</v>
      </c>
      <c r="C118" s="20" t="str">
        <f t="shared" si="23"/>
        <v>Additional Fuel Tax Rate by Fuel by End Year</v>
      </c>
      <c r="D118" s="4" t="s">
        <v>82</v>
      </c>
      <c r="E118" s="4"/>
      <c r="F118" s="4" t="s">
        <v>162</v>
      </c>
      <c r="H118" s="9" t="s">
        <v>567</v>
      </c>
      <c r="I118" s="18" t="s">
        <v>75</v>
      </c>
      <c r="J118" s="20"/>
      <c r="K118" s="20"/>
      <c r="L118" s="37"/>
      <c r="M118" s="20"/>
      <c r="N118" s="20"/>
      <c r="P118" s="4"/>
      <c r="Q118" s="40"/>
      <c r="R118" s="61"/>
    </row>
    <row r="119" spans="1:18" s="13" customFormat="1" ht="30" x14ac:dyDescent="0.25">
      <c r="A119" s="20" t="str">
        <f t="shared" si="23"/>
        <v>Cross-Sector</v>
      </c>
      <c r="B119" s="35" t="str">
        <f t="shared" si="23"/>
        <v>Fuel Taxes</v>
      </c>
      <c r="C119" s="20" t="str">
        <f t="shared" si="23"/>
        <v>Additional Fuel Tax Rate by Fuel by End Year</v>
      </c>
      <c r="D119" s="4" t="s">
        <v>83</v>
      </c>
      <c r="E119" s="4"/>
      <c r="F119" s="4" t="s">
        <v>160</v>
      </c>
      <c r="H119" s="9" t="s">
        <v>567</v>
      </c>
      <c r="I119" s="18" t="s">
        <v>75</v>
      </c>
      <c r="J119" s="35"/>
      <c r="K119" s="20"/>
      <c r="L119" s="37"/>
      <c r="M119" s="35"/>
      <c r="N119" s="2"/>
      <c r="P119" s="4"/>
      <c r="Q119" s="40"/>
      <c r="R119" s="61"/>
    </row>
    <row r="120" spans="1:18" s="13" customFormat="1" ht="105" x14ac:dyDescent="0.25">
      <c r="A120" s="20" t="str">
        <f t="shared" si="23"/>
        <v>Cross-Sector</v>
      </c>
      <c r="B120" s="35" t="str">
        <f t="shared" si="23"/>
        <v>Fuel Taxes</v>
      </c>
      <c r="C120" s="20" t="str">
        <f t="shared" si="23"/>
        <v>Additional Fuel Tax Rate by Fuel by End Year</v>
      </c>
      <c r="D120" s="4" t="s">
        <v>85</v>
      </c>
      <c r="E120" s="4"/>
      <c r="F120" s="4" t="s">
        <v>163</v>
      </c>
      <c r="H120" s="9">
        <v>81</v>
      </c>
      <c r="I120" s="4" t="s">
        <v>74</v>
      </c>
      <c r="J120" s="35">
        <f t="shared" ref="J120:M121" si="25">J$112</f>
        <v>0</v>
      </c>
      <c r="K120" s="20">
        <f t="shared" si="25"/>
        <v>0.2</v>
      </c>
      <c r="L120" s="37">
        <f t="shared" si="25"/>
        <v>5.0000000000000001E-3</v>
      </c>
      <c r="M120" s="35" t="str">
        <f t="shared" si="25"/>
        <v>% of BAU price</v>
      </c>
      <c r="N120" s="2" t="s">
        <v>481</v>
      </c>
      <c r="O120" s="4" t="s">
        <v>644</v>
      </c>
      <c r="P120" s="4" t="s">
        <v>645</v>
      </c>
      <c r="Q120" s="40" t="str">
        <f>Q$112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20" s="61"/>
    </row>
    <row r="121" spans="1:18" s="13" customFormat="1" ht="105" x14ac:dyDescent="0.25">
      <c r="A121" s="20" t="str">
        <f t="shared" si="23"/>
        <v>Cross-Sector</v>
      </c>
      <c r="B121" s="35" t="str">
        <f t="shared" si="23"/>
        <v>Fuel Taxes</v>
      </c>
      <c r="C121" s="20" t="str">
        <f t="shared" si="23"/>
        <v>Additional Fuel Tax Rate by Fuel by End Year</v>
      </c>
      <c r="D121" s="4" t="s">
        <v>86</v>
      </c>
      <c r="E121" s="4"/>
      <c r="F121" s="4" t="s">
        <v>164</v>
      </c>
      <c r="H121" s="9">
        <v>82</v>
      </c>
      <c r="I121" s="4" t="s">
        <v>74</v>
      </c>
      <c r="J121" s="35">
        <f t="shared" si="25"/>
        <v>0</v>
      </c>
      <c r="K121" s="20">
        <f t="shared" si="25"/>
        <v>0.2</v>
      </c>
      <c r="L121" s="37">
        <f t="shared" si="25"/>
        <v>5.0000000000000001E-3</v>
      </c>
      <c r="M121" s="35" t="str">
        <f t="shared" si="25"/>
        <v>% of BAU price</v>
      </c>
      <c r="N121" s="2" t="s">
        <v>482</v>
      </c>
      <c r="O121" s="4" t="s">
        <v>644</v>
      </c>
      <c r="P121" s="4" t="s">
        <v>645</v>
      </c>
      <c r="Q121" s="40" t="str">
        <f>Q$112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21" s="61"/>
    </row>
    <row r="122" spans="1:18" s="13" customFormat="1" ht="30" x14ac:dyDescent="0.25">
      <c r="A122" s="20" t="str">
        <f t="shared" si="23"/>
        <v>Cross-Sector</v>
      </c>
      <c r="B122" s="35" t="str">
        <f t="shared" si="23"/>
        <v>Fuel Taxes</v>
      </c>
      <c r="C122" s="20" t="str">
        <f t="shared" si="23"/>
        <v>Additional Fuel Tax Rate by Fuel by End Year</v>
      </c>
      <c r="D122" s="4" t="s">
        <v>87</v>
      </c>
      <c r="E122" s="4"/>
      <c r="F122" s="4" t="s">
        <v>165</v>
      </c>
      <c r="H122" s="9" t="s">
        <v>567</v>
      </c>
      <c r="I122" s="18" t="s">
        <v>75</v>
      </c>
      <c r="J122" s="35"/>
      <c r="K122" s="20"/>
      <c r="L122" s="37"/>
      <c r="M122" s="35"/>
      <c r="N122" s="2"/>
      <c r="P122" s="4"/>
      <c r="Q122" s="40"/>
      <c r="R122" s="61"/>
    </row>
    <row r="123" spans="1:18" s="13" customFormat="1" ht="30" x14ac:dyDescent="0.25">
      <c r="A123" s="20" t="str">
        <f t="shared" si="23"/>
        <v>Cross-Sector</v>
      </c>
      <c r="B123" s="35" t="str">
        <f t="shared" si="23"/>
        <v>Fuel Taxes</v>
      </c>
      <c r="C123" s="20" t="str">
        <f t="shared" si="23"/>
        <v>Additional Fuel Tax Rate by Fuel by End Year</v>
      </c>
      <c r="D123" s="4" t="s">
        <v>88</v>
      </c>
      <c r="E123" s="4"/>
      <c r="F123" s="4" t="s">
        <v>166</v>
      </c>
      <c r="H123" s="9" t="s">
        <v>567</v>
      </c>
      <c r="I123" s="18" t="s">
        <v>75</v>
      </c>
      <c r="J123" s="35"/>
      <c r="K123" s="20"/>
      <c r="L123" s="37"/>
      <c r="M123" s="35"/>
      <c r="N123" s="2"/>
      <c r="P123" s="4"/>
      <c r="Q123" s="40"/>
      <c r="R123" s="61"/>
    </row>
    <row r="124" spans="1:18" ht="105" x14ac:dyDescent="0.25">
      <c r="A124" s="20" t="str">
        <f t="shared" si="23"/>
        <v>Cross-Sector</v>
      </c>
      <c r="B124" s="35" t="str">
        <f t="shared" si="23"/>
        <v>Fuel Taxes</v>
      </c>
      <c r="C124" s="20" t="str">
        <f t="shared" si="23"/>
        <v>Additional Fuel Tax Rate by Fuel by End Year</v>
      </c>
      <c r="D124" s="4" t="s">
        <v>89</v>
      </c>
      <c r="E124" s="4"/>
      <c r="F124" s="4" t="s">
        <v>167</v>
      </c>
      <c r="G124" s="13"/>
      <c r="H124" s="9">
        <v>83</v>
      </c>
      <c r="I124" s="4" t="s">
        <v>74</v>
      </c>
      <c r="J124" s="35">
        <f>J$112</f>
        <v>0</v>
      </c>
      <c r="K124" s="20">
        <f>K$112</f>
        <v>0.2</v>
      </c>
      <c r="L124" s="37">
        <f>L$112</f>
        <v>5.0000000000000001E-3</v>
      </c>
      <c r="M124" s="35" t="str">
        <f>M$112</f>
        <v>% of BAU price</v>
      </c>
      <c r="N124" s="2" t="s">
        <v>483</v>
      </c>
      <c r="O124" s="4" t="s">
        <v>644</v>
      </c>
      <c r="P124" s="4" t="s">
        <v>645</v>
      </c>
      <c r="Q124" s="40" t="str">
        <f>Q$112</f>
        <v>AVG SALES TAX: The Sales Tax Clearinghouse, FAQ, https://thestc.com/FAQ.stm, Question "What is the average sales tax nationally?"  AVG GASOLINE TAX: Energy Information Administration, 2014, Annual Energy Outlook 2014, http://www.eia.gov/forecasts/aeo/supplement/suptab_130.xlsx, Supplement Table 130.</v>
      </c>
    </row>
    <row r="125" spans="1:18" ht="30" x14ac:dyDescent="0.25">
      <c r="A125" s="20" t="str">
        <f t="shared" si="23"/>
        <v>Cross-Sector</v>
      </c>
      <c r="B125" s="35" t="str">
        <f t="shared" si="23"/>
        <v>Fuel Taxes</v>
      </c>
      <c r="C125" s="20" t="str">
        <f t="shared" si="23"/>
        <v>Additional Fuel Tax Rate by Fuel by End Year</v>
      </c>
      <c r="D125" s="4" t="s">
        <v>136</v>
      </c>
      <c r="E125" s="4"/>
      <c r="F125" s="4" t="s">
        <v>168</v>
      </c>
      <c r="G125" s="13"/>
      <c r="H125" s="9" t="s">
        <v>567</v>
      </c>
      <c r="I125" s="18" t="s">
        <v>75</v>
      </c>
      <c r="J125" s="35"/>
      <c r="K125" s="20"/>
      <c r="L125" s="37"/>
      <c r="M125" s="35"/>
      <c r="N125" s="2"/>
    </row>
    <row r="126" spans="1:18" ht="135" x14ac:dyDescent="0.25">
      <c r="A126" s="2" t="s">
        <v>49</v>
      </c>
      <c r="B126" s="7" t="s">
        <v>131</v>
      </c>
      <c r="C126" s="2" t="s">
        <v>250</v>
      </c>
      <c r="D126" s="7" t="s">
        <v>187</v>
      </c>
      <c r="F126" s="7" t="s">
        <v>193</v>
      </c>
      <c r="H126" s="9">
        <v>85</v>
      </c>
      <c r="I126" s="7" t="s">
        <v>74</v>
      </c>
      <c r="J126" s="24">
        <v>0</v>
      </c>
      <c r="K126" s="25">
        <v>0.3</v>
      </c>
      <c r="L126" s="23">
        <v>0.01</v>
      </c>
      <c r="M126" s="7" t="s">
        <v>58</v>
      </c>
      <c r="N126" s="7" t="s">
        <v>504</v>
      </c>
      <c r="O126" s="7" t="s">
        <v>646</v>
      </c>
      <c r="P126" s="4" t="s">
        <v>647</v>
      </c>
      <c r="Q126" s="39" t="s">
        <v>135</v>
      </c>
    </row>
    <row r="127" spans="1:18" ht="135" x14ac:dyDescent="0.25">
      <c r="A127" s="19" t="str">
        <f t="shared" ref="A127:A132" si="26">A$126</f>
        <v>R&amp;D</v>
      </c>
      <c r="B127" s="13" t="str">
        <f t="shared" ref="B127:C131" si="27">B$126</f>
        <v>Buildings and Appliances</v>
      </c>
      <c r="C127" s="13" t="str">
        <f t="shared" si="27"/>
        <v>RnD Building Capital Cost Perc Reduction by End Year</v>
      </c>
      <c r="D127" s="7" t="s">
        <v>188</v>
      </c>
      <c r="F127" s="7" t="s">
        <v>194</v>
      </c>
      <c r="H127" s="9">
        <v>86</v>
      </c>
      <c r="I127" s="7" t="s">
        <v>74</v>
      </c>
      <c r="J127" s="20">
        <f t="shared" ref="J127:M131" si="28">J$126</f>
        <v>0</v>
      </c>
      <c r="K127" s="20">
        <f t="shared" si="28"/>
        <v>0.3</v>
      </c>
      <c r="L127" s="67">
        <f t="shared" si="28"/>
        <v>0.01</v>
      </c>
      <c r="M127" s="19" t="str">
        <f t="shared" si="28"/>
        <v>% reduction in cost</v>
      </c>
      <c r="N127" s="7" t="s">
        <v>505</v>
      </c>
      <c r="O127" s="7" t="s">
        <v>646</v>
      </c>
      <c r="P127" s="4" t="s">
        <v>647</v>
      </c>
      <c r="Q127" s="39" t="s">
        <v>135</v>
      </c>
    </row>
    <row r="128" spans="1:18" ht="135" x14ac:dyDescent="0.25">
      <c r="A128" s="19" t="str">
        <f t="shared" si="26"/>
        <v>R&amp;D</v>
      </c>
      <c r="B128" s="13" t="str">
        <f t="shared" si="27"/>
        <v>Buildings and Appliances</v>
      </c>
      <c r="C128" s="13" t="str">
        <f t="shared" si="27"/>
        <v>RnD Building Capital Cost Perc Reduction by End Year</v>
      </c>
      <c r="D128" s="7" t="s">
        <v>189</v>
      </c>
      <c r="F128" s="7" t="s">
        <v>195</v>
      </c>
      <c r="H128" s="9">
        <v>87</v>
      </c>
      <c r="I128" s="7" t="s">
        <v>74</v>
      </c>
      <c r="J128" s="20">
        <f t="shared" si="28"/>
        <v>0</v>
      </c>
      <c r="K128" s="20">
        <f t="shared" si="28"/>
        <v>0.3</v>
      </c>
      <c r="L128" s="67">
        <f t="shared" si="28"/>
        <v>0.01</v>
      </c>
      <c r="M128" s="19" t="str">
        <f t="shared" si="28"/>
        <v>% reduction in cost</v>
      </c>
      <c r="N128" s="7" t="s">
        <v>506</v>
      </c>
      <c r="O128" s="7" t="s">
        <v>646</v>
      </c>
      <c r="P128" s="4" t="s">
        <v>647</v>
      </c>
      <c r="Q128" s="39" t="s">
        <v>135</v>
      </c>
    </row>
    <row r="129" spans="1:17" ht="135" x14ac:dyDescent="0.25">
      <c r="A129" s="19" t="str">
        <f t="shared" si="26"/>
        <v>R&amp;D</v>
      </c>
      <c r="B129" s="13" t="str">
        <f t="shared" si="27"/>
        <v>Buildings and Appliances</v>
      </c>
      <c r="C129" s="13" t="str">
        <f t="shared" si="27"/>
        <v>RnD Building Capital Cost Perc Reduction by End Year</v>
      </c>
      <c r="D129" s="7" t="s">
        <v>190</v>
      </c>
      <c r="F129" s="7" t="s">
        <v>196</v>
      </c>
      <c r="H129" s="9">
        <v>88</v>
      </c>
      <c r="I129" s="7" t="s">
        <v>74</v>
      </c>
      <c r="J129" s="20">
        <f t="shared" si="28"/>
        <v>0</v>
      </c>
      <c r="K129" s="20">
        <f t="shared" si="28"/>
        <v>0.3</v>
      </c>
      <c r="L129" s="67">
        <f t="shared" si="28"/>
        <v>0.01</v>
      </c>
      <c r="M129" s="19" t="str">
        <f t="shared" si="28"/>
        <v>% reduction in cost</v>
      </c>
      <c r="N129" s="7" t="s">
        <v>507</v>
      </c>
      <c r="O129" s="7" t="s">
        <v>646</v>
      </c>
      <c r="P129" s="4" t="s">
        <v>647</v>
      </c>
      <c r="Q129" s="39" t="s">
        <v>135</v>
      </c>
    </row>
    <row r="130" spans="1:17" ht="135" x14ac:dyDescent="0.25">
      <c r="A130" s="19" t="str">
        <f t="shared" si="26"/>
        <v>R&amp;D</v>
      </c>
      <c r="B130" s="13" t="str">
        <f t="shared" si="27"/>
        <v>Buildings and Appliances</v>
      </c>
      <c r="C130" s="13" t="str">
        <f t="shared" si="27"/>
        <v>RnD Building Capital Cost Perc Reduction by End Year</v>
      </c>
      <c r="D130" s="7" t="s">
        <v>191</v>
      </c>
      <c r="F130" s="7" t="s">
        <v>197</v>
      </c>
      <c r="H130" s="9">
        <v>89</v>
      </c>
      <c r="I130" s="7" t="s">
        <v>74</v>
      </c>
      <c r="J130" s="20">
        <f t="shared" si="28"/>
        <v>0</v>
      </c>
      <c r="K130" s="20">
        <f t="shared" si="28"/>
        <v>0.3</v>
      </c>
      <c r="L130" s="67">
        <f t="shared" si="28"/>
        <v>0.01</v>
      </c>
      <c r="M130" s="19" t="str">
        <f t="shared" si="28"/>
        <v>% reduction in cost</v>
      </c>
      <c r="N130" s="7" t="s">
        <v>508</v>
      </c>
      <c r="O130" s="7" t="s">
        <v>646</v>
      </c>
      <c r="P130" s="4" t="s">
        <v>647</v>
      </c>
      <c r="Q130" s="39" t="s">
        <v>135</v>
      </c>
    </row>
    <row r="131" spans="1:17" ht="135" x14ac:dyDescent="0.25">
      <c r="A131" s="19" t="str">
        <f t="shared" si="26"/>
        <v>R&amp;D</v>
      </c>
      <c r="B131" s="13" t="str">
        <f t="shared" si="27"/>
        <v>Buildings and Appliances</v>
      </c>
      <c r="C131" s="13" t="str">
        <f t="shared" si="27"/>
        <v>RnD Building Capital Cost Perc Reduction by End Year</v>
      </c>
      <c r="D131" s="7" t="s">
        <v>192</v>
      </c>
      <c r="F131" s="7" t="s">
        <v>198</v>
      </c>
      <c r="H131" s="9">
        <v>90</v>
      </c>
      <c r="I131" s="7" t="s">
        <v>74</v>
      </c>
      <c r="J131" s="20">
        <f t="shared" si="28"/>
        <v>0</v>
      </c>
      <c r="K131" s="20">
        <f t="shared" si="28"/>
        <v>0.3</v>
      </c>
      <c r="L131" s="67">
        <f t="shared" si="28"/>
        <v>0.01</v>
      </c>
      <c r="M131" s="19" t="str">
        <f t="shared" si="28"/>
        <v>% reduction in cost</v>
      </c>
      <c r="N131" s="7" t="s">
        <v>509</v>
      </c>
      <c r="O131" s="7" t="s">
        <v>646</v>
      </c>
      <c r="P131" s="4" t="s">
        <v>647</v>
      </c>
      <c r="Q131" s="39" t="s">
        <v>135</v>
      </c>
    </row>
    <row r="132" spans="1:17" ht="135" x14ac:dyDescent="0.25">
      <c r="A132" s="19" t="str">
        <f t="shared" si="26"/>
        <v>R&amp;D</v>
      </c>
      <c r="B132" s="7" t="s">
        <v>48</v>
      </c>
      <c r="C132" s="2" t="s">
        <v>251</v>
      </c>
      <c r="H132" s="9">
        <v>91</v>
      </c>
      <c r="I132" s="7" t="s">
        <v>74</v>
      </c>
      <c r="J132" s="24">
        <v>0</v>
      </c>
      <c r="K132" s="25">
        <v>0.3</v>
      </c>
      <c r="L132" s="23">
        <v>0.01</v>
      </c>
      <c r="M132" s="7" t="s">
        <v>58</v>
      </c>
      <c r="N132" s="4" t="s">
        <v>510</v>
      </c>
      <c r="O132" s="7" t="s">
        <v>646</v>
      </c>
      <c r="P132" s="4" t="s">
        <v>647</v>
      </c>
      <c r="Q132" s="39" t="s">
        <v>135</v>
      </c>
    </row>
    <row r="133" spans="1:17" ht="135" x14ac:dyDescent="0.25">
      <c r="A133" s="2" t="s">
        <v>49</v>
      </c>
      <c r="B133" s="7" t="s">
        <v>161</v>
      </c>
      <c r="C133" s="2" t="s">
        <v>252</v>
      </c>
      <c r="D133" s="7" t="s">
        <v>137</v>
      </c>
      <c r="F133" s="4" t="s">
        <v>153</v>
      </c>
      <c r="H133" s="9">
        <v>92</v>
      </c>
      <c r="I133" s="7" t="s">
        <v>74</v>
      </c>
      <c r="J133" s="24">
        <v>0</v>
      </c>
      <c r="K133" s="25">
        <v>0.3</v>
      </c>
      <c r="L133" s="23">
        <v>0.01</v>
      </c>
      <c r="M133" s="7" t="s">
        <v>58</v>
      </c>
      <c r="N133" s="4" t="s">
        <v>511</v>
      </c>
      <c r="O133" s="7" t="s">
        <v>646</v>
      </c>
      <c r="P133" s="4" t="s">
        <v>647</v>
      </c>
      <c r="Q133" s="39" t="s">
        <v>135</v>
      </c>
    </row>
    <row r="134" spans="1:17" ht="135" x14ac:dyDescent="0.25">
      <c r="A134" s="19" t="str">
        <f>A$133</f>
        <v>R&amp;D</v>
      </c>
      <c r="B134" s="13" t="str">
        <f t="shared" ref="B134:C140" si="29">B$133</f>
        <v>Electricity</v>
      </c>
      <c r="C134" s="13" t="str">
        <f t="shared" si="29"/>
        <v>RnD Electricity Capital Cost Perc Reduction by End Year</v>
      </c>
      <c r="D134" s="4" t="s">
        <v>138</v>
      </c>
      <c r="E134" s="13"/>
      <c r="F134" s="4" t="s">
        <v>154</v>
      </c>
      <c r="H134" s="9">
        <v>93</v>
      </c>
      <c r="I134" s="7" t="s">
        <v>74</v>
      </c>
      <c r="J134" s="35">
        <f t="shared" ref="J134:M140" si="30">J$133</f>
        <v>0</v>
      </c>
      <c r="K134" s="16">
        <f t="shared" si="30"/>
        <v>0.3</v>
      </c>
      <c r="L134" s="16">
        <f t="shared" si="30"/>
        <v>0.01</v>
      </c>
      <c r="M134" s="13" t="str">
        <f t="shared" si="30"/>
        <v>% reduction in cost</v>
      </c>
      <c r="N134" s="4" t="s">
        <v>512</v>
      </c>
      <c r="O134" s="7" t="s">
        <v>646</v>
      </c>
      <c r="P134" s="4" t="s">
        <v>647</v>
      </c>
      <c r="Q134" s="39" t="s">
        <v>135</v>
      </c>
    </row>
    <row r="135" spans="1:17" ht="135" x14ac:dyDescent="0.25">
      <c r="A135" s="19" t="str">
        <f t="shared" ref="A135:A140" si="31">A$133</f>
        <v>R&amp;D</v>
      </c>
      <c r="B135" s="13" t="str">
        <f t="shared" si="29"/>
        <v>Electricity</v>
      </c>
      <c r="C135" s="13" t="str">
        <f t="shared" si="29"/>
        <v>RnD Electricity Capital Cost Perc Reduction by End Year</v>
      </c>
      <c r="D135" s="4" t="s">
        <v>139</v>
      </c>
      <c r="E135" s="13"/>
      <c r="F135" s="4" t="s">
        <v>155</v>
      </c>
      <c r="H135" s="9">
        <v>94</v>
      </c>
      <c r="I135" s="7" t="s">
        <v>74</v>
      </c>
      <c r="J135" s="35">
        <f t="shared" si="30"/>
        <v>0</v>
      </c>
      <c r="K135" s="16">
        <f t="shared" si="30"/>
        <v>0.3</v>
      </c>
      <c r="L135" s="16">
        <f t="shared" si="30"/>
        <v>0.01</v>
      </c>
      <c r="M135" s="13" t="str">
        <f t="shared" si="30"/>
        <v>% reduction in cost</v>
      </c>
      <c r="N135" s="4" t="s">
        <v>513</v>
      </c>
      <c r="O135" s="7" t="s">
        <v>646</v>
      </c>
      <c r="P135" s="4" t="s">
        <v>647</v>
      </c>
      <c r="Q135" s="39" t="s">
        <v>135</v>
      </c>
    </row>
    <row r="136" spans="1:17" ht="135" x14ac:dyDescent="0.25">
      <c r="A136" s="19" t="str">
        <f t="shared" si="31"/>
        <v>R&amp;D</v>
      </c>
      <c r="B136" s="13" t="str">
        <f t="shared" si="29"/>
        <v>Electricity</v>
      </c>
      <c r="C136" s="13" t="str">
        <f t="shared" si="29"/>
        <v>RnD Electricity Capital Cost Perc Reduction by End Year</v>
      </c>
      <c r="D136" s="4" t="s">
        <v>140</v>
      </c>
      <c r="E136" s="13"/>
      <c r="F136" s="4" t="s">
        <v>156</v>
      </c>
      <c r="H136" s="9">
        <v>95</v>
      </c>
      <c r="I136" s="7" t="s">
        <v>74</v>
      </c>
      <c r="J136" s="35">
        <f t="shared" si="30"/>
        <v>0</v>
      </c>
      <c r="K136" s="16">
        <f t="shared" si="30"/>
        <v>0.3</v>
      </c>
      <c r="L136" s="16">
        <f t="shared" si="30"/>
        <v>0.01</v>
      </c>
      <c r="M136" s="13" t="str">
        <f t="shared" si="30"/>
        <v>% reduction in cost</v>
      </c>
      <c r="N136" s="4" t="s">
        <v>514</v>
      </c>
      <c r="O136" s="7" t="s">
        <v>646</v>
      </c>
      <c r="P136" s="4" t="s">
        <v>647</v>
      </c>
      <c r="Q136" s="39" t="s">
        <v>135</v>
      </c>
    </row>
    <row r="137" spans="1:17" ht="135" x14ac:dyDescent="0.25">
      <c r="A137" s="19" t="str">
        <f t="shared" si="31"/>
        <v>R&amp;D</v>
      </c>
      <c r="B137" s="13" t="str">
        <f t="shared" si="29"/>
        <v>Electricity</v>
      </c>
      <c r="C137" s="13" t="str">
        <f t="shared" si="29"/>
        <v>RnD Electricity Capital Cost Perc Reduction by End Year</v>
      </c>
      <c r="D137" s="4" t="s">
        <v>141</v>
      </c>
      <c r="E137" s="13"/>
      <c r="F137" s="4" t="s">
        <v>157</v>
      </c>
      <c r="H137" s="9">
        <v>96</v>
      </c>
      <c r="I137" s="7" t="s">
        <v>74</v>
      </c>
      <c r="J137" s="35">
        <f t="shared" si="30"/>
        <v>0</v>
      </c>
      <c r="K137" s="16">
        <f t="shared" si="30"/>
        <v>0.3</v>
      </c>
      <c r="L137" s="16">
        <f t="shared" si="30"/>
        <v>0.01</v>
      </c>
      <c r="M137" s="13" t="str">
        <f t="shared" si="30"/>
        <v>% reduction in cost</v>
      </c>
      <c r="N137" s="4" t="s">
        <v>515</v>
      </c>
      <c r="O137" s="7" t="s">
        <v>646</v>
      </c>
      <c r="P137" s="4" t="s">
        <v>647</v>
      </c>
      <c r="Q137" s="39" t="s">
        <v>135</v>
      </c>
    </row>
    <row r="138" spans="1:17" ht="135" x14ac:dyDescent="0.25">
      <c r="A138" s="19" t="str">
        <f t="shared" si="31"/>
        <v>R&amp;D</v>
      </c>
      <c r="B138" s="13" t="str">
        <f t="shared" si="29"/>
        <v>Electricity</v>
      </c>
      <c r="C138" s="13" t="str">
        <f t="shared" si="29"/>
        <v>RnD Electricity Capital Cost Perc Reduction by End Year</v>
      </c>
      <c r="D138" s="4" t="s">
        <v>142</v>
      </c>
      <c r="E138" s="13"/>
      <c r="F138" s="4" t="s">
        <v>158</v>
      </c>
      <c r="H138" s="9">
        <v>97</v>
      </c>
      <c r="I138" s="7" t="s">
        <v>74</v>
      </c>
      <c r="J138" s="35">
        <f t="shared" si="30"/>
        <v>0</v>
      </c>
      <c r="K138" s="16">
        <f t="shared" si="30"/>
        <v>0.3</v>
      </c>
      <c r="L138" s="16">
        <f t="shared" si="30"/>
        <v>0.01</v>
      </c>
      <c r="M138" s="13" t="str">
        <f t="shared" si="30"/>
        <v>% reduction in cost</v>
      </c>
      <c r="N138" s="4" t="s">
        <v>516</v>
      </c>
      <c r="O138" s="7" t="s">
        <v>646</v>
      </c>
      <c r="P138" s="4" t="s">
        <v>647</v>
      </c>
      <c r="Q138" s="39" t="s">
        <v>135</v>
      </c>
    </row>
    <row r="139" spans="1:17" ht="135" x14ac:dyDescent="0.25">
      <c r="A139" s="19" t="str">
        <f t="shared" si="31"/>
        <v>R&amp;D</v>
      </c>
      <c r="B139" s="13" t="str">
        <f t="shared" si="29"/>
        <v>Electricity</v>
      </c>
      <c r="C139" s="13" t="str">
        <f t="shared" si="29"/>
        <v>RnD Electricity Capital Cost Perc Reduction by End Year</v>
      </c>
      <c r="D139" s="4" t="s">
        <v>143</v>
      </c>
      <c r="E139" s="13"/>
      <c r="F139" s="4" t="s">
        <v>159</v>
      </c>
      <c r="H139" s="9">
        <v>98</v>
      </c>
      <c r="I139" s="7" t="s">
        <v>74</v>
      </c>
      <c r="J139" s="35">
        <f t="shared" si="30"/>
        <v>0</v>
      </c>
      <c r="K139" s="16">
        <f t="shared" si="30"/>
        <v>0.3</v>
      </c>
      <c r="L139" s="16">
        <f t="shared" si="30"/>
        <v>0.01</v>
      </c>
      <c r="M139" s="13" t="str">
        <f t="shared" si="30"/>
        <v>% reduction in cost</v>
      </c>
      <c r="N139" s="4" t="s">
        <v>517</v>
      </c>
      <c r="O139" s="7" t="s">
        <v>646</v>
      </c>
      <c r="P139" s="4" t="s">
        <v>647</v>
      </c>
      <c r="Q139" s="39" t="s">
        <v>135</v>
      </c>
    </row>
    <row r="140" spans="1:17" ht="135" x14ac:dyDescent="0.25">
      <c r="A140" s="19" t="str">
        <f t="shared" si="31"/>
        <v>R&amp;D</v>
      </c>
      <c r="B140" s="13" t="str">
        <f t="shared" si="29"/>
        <v>Electricity</v>
      </c>
      <c r="C140" s="13" t="str">
        <f t="shared" si="29"/>
        <v>RnD Electricity Capital Cost Perc Reduction by End Year</v>
      </c>
      <c r="D140" s="4" t="s">
        <v>144</v>
      </c>
      <c r="E140" s="13"/>
      <c r="F140" s="4" t="s">
        <v>160</v>
      </c>
      <c r="H140" s="9">
        <v>99</v>
      </c>
      <c r="I140" s="7" t="s">
        <v>74</v>
      </c>
      <c r="J140" s="35">
        <f t="shared" si="30"/>
        <v>0</v>
      </c>
      <c r="K140" s="16">
        <f t="shared" si="30"/>
        <v>0.3</v>
      </c>
      <c r="L140" s="16">
        <f t="shared" si="30"/>
        <v>0.01</v>
      </c>
      <c r="M140" s="13" t="str">
        <f t="shared" si="30"/>
        <v>% reduction in cost</v>
      </c>
      <c r="N140" s="4" t="s">
        <v>518</v>
      </c>
      <c r="O140" s="7" t="s">
        <v>646</v>
      </c>
      <c r="P140" s="4" t="s">
        <v>647</v>
      </c>
      <c r="Q140" s="39" t="s">
        <v>135</v>
      </c>
    </row>
    <row r="141" spans="1:17" ht="135" x14ac:dyDescent="0.25">
      <c r="A141" s="2" t="s">
        <v>49</v>
      </c>
      <c r="B141" s="7" t="s">
        <v>12</v>
      </c>
      <c r="C141" s="2" t="s">
        <v>256</v>
      </c>
      <c r="D141" s="7" t="s">
        <v>211</v>
      </c>
      <c r="F141" s="4" t="s">
        <v>219</v>
      </c>
      <c r="H141" s="9">
        <v>100</v>
      </c>
      <c r="I141" s="7" t="s">
        <v>74</v>
      </c>
      <c r="J141" s="24">
        <v>0</v>
      </c>
      <c r="K141" s="25">
        <v>0.3</v>
      </c>
      <c r="L141" s="23">
        <v>0.01</v>
      </c>
      <c r="M141" s="7" t="s">
        <v>58</v>
      </c>
      <c r="N141" s="4" t="s">
        <v>519</v>
      </c>
      <c r="O141" s="7" t="s">
        <v>646</v>
      </c>
      <c r="P141" s="4" t="s">
        <v>647</v>
      </c>
      <c r="Q141" s="39" t="s">
        <v>135</v>
      </c>
    </row>
    <row r="142" spans="1:17" ht="135" x14ac:dyDescent="0.25">
      <c r="A142" s="19" t="str">
        <f>A$141</f>
        <v>R&amp;D</v>
      </c>
      <c r="B142" s="19" t="str">
        <f t="shared" ref="B142:C148" si="32">B$141</f>
        <v>Industry</v>
      </c>
      <c r="C142" s="19" t="str">
        <f t="shared" si="32"/>
        <v>RnD Industry Capital Cost Perc Reduction by End Year</v>
      </c>
      <c r="D142" s="4" t="s">
        <v>212</v>
      </c>
      <c r="F142" s="4" t="s">
        <v>220</v>
      </c>
      <c r="H142" s="9">
        <v>101</v>
      </c>
      <c r="I142" s="7" t="s">
        <v>74</v>
      </c>
      <c r="J142" s="20">
        <f t="shared" ref="J142:M148" si="33">J$141</f>
        <v>0</v>
      </c>
      <c r="K142" s="20">
        <f t="shared" si="33"/>
        <v>0.3</v>
      </c>
      <c r="L142" s="67">
        <f t="shared" si="33"/>
        <v>0.01</v>
      </c>
      <c r="M142" s="19" t="str">
        <f t="shared" si="33"/>
        <v>% reduction in cost</v>
      </c>
      <c r="N142" s="4" t="s">
        <v>520</v>
      </c>
      <c r="O142" s="7" t="s">
        <v>646</v>
      </c>
      <c r="P142" s="4" t="s">
        <v>647</v>
      </c>
      <c r="Q142" s="39" t="s">
        <v>135</v>
      </c>
    </row>
    <row r="143" spans="1:17" ht="135" x14ac:dyDescent="0.25">
      <c r="A143" s="19" t="str">
        <f t="shared" ref="A143:A148" si="34">A$141</f>
        <v>R&amp;D</v>
      </c>
      <c r="B143" s="19" t="str">
        <f t="shared" si="32"/>
        <v>Industry</v>
      </c>
      <c r="C143" s="19" t="str">
        <f t="shared" si="32"/>
        <v>RnD Industry Capital Cost Perc Reduction by End Year</v>
      </c>
      <c r="D143" s="4" t="s">
        <v>213</v>
      </c>
      <c r="F143" s="4" t="s">
        <v>221</v>
      </c>
      <c r="H143" s="9">
        <v>102</v>
      </c>
      <c r="I143" s="7" t="s">
        <v>74</v>
      </c>
      <c r="J143" s="20">
        <f t="shared" si="33"/>
        <v>0</v>
      </c>
      <c r="K143" s="20">
        <f t="shared" si="33"/>
        <v>0.3</v>
      </c>
      <c r="L143" s="67">
        <f t="shared" si="33"/>
        <v>0.01</v>
      </c>
      <c r="M143" s="19" t="str">
        <f t="shared" si="33"/>
        <v>% reduction in cost</v>
      </c>
      <c r="N143" s="4" t="s">
        <v>521</v>
      </c>
      <c r="O143" s="7" t="s">
        <v>646</v>
      </c>
      <c r="P143" s="4" t="s">
        <v>647</v>
      </c>
      <c r="Q143" s="39" t="s">
        <v>135</v>
      </c>
    </row>
    <row r="144" spans="1:17" ht="135" x14ac:dyDescent="0.25">
      <c r="A144" s="19" t="str">
        <f t="shared" si="34"/>
        <v>R&amp;D</v>
      </c>
      <c r="B144" s="19" t="str">
        <f t="shared" si="32"/>
        <v>Industry</v>
      </c>
      <c r="C144" s="19" t="str">
        <f t="shared" si="32"/>
        <v>RnD Industry Capital Cost Perc Reduction by End Year</v>
      </c>
      <c r="D144" s="4" t="s">
        <v>214</v>
      </c>
      <c r="F144" s="4" t="s">
        <v>222</v>
      </c>
      <c r="H144" s="9">
        <v>103</v>
      </c>
      <c r="I144" s="7" t="s">
        <v>74</v>
      </c>
      <c r="J144" s="20">
        <f t="shared" si="33"/>
        <v>0</v>
      </c>
      <c r="K144" s="20">
        <f t="shared" si="33"/>
        <v>0.3</v>
      </c>
      <c r="L144" s="67">
        <f t="shared" si="33"/>
        <v>0.01</v>
      </c>
      <c r="M144" s="19" t="str">
        <f t="shared" si="33"/>
        <v>% reduction in cost</v>
      </c>
      <c r="N144" s="4" t="s">
        <v>522</v>
      </c>
      <c r="O144" s="7" t="s">
        <v>646</v>
      </c>
      <c r="P144" s="4" t="s">
        <v>647</v>
      </c>
      <c r="Q144" s="39" t="s">
        <v>135</v>
      </c>
    </row>
    <row r="145" spans="1:17" ht="135" x14ac:dyDescent="0.25">
      <c r="A145" s="19" t="str">
        <f t="shared" si="34"/>
        <v>R&amp;D</v>
      </c>
      <c r="B145" s="19" t="str">
        <f t="shared" si="32"/>
        <v>Industry</v>
      </c>
      <c r="C145" s="19" t="str">
        <f t="shared" si="32"/>
        <v>RnD Industry Capital Cost Perc Reduction by End Year</v>
      </c>
      <c r="D145" s="4" t="s">
        <v>215</v>
      </c>
      <c r="F145" s="4" t="s">
        <v>223</v>
      </c>
      <c r="H145" s="9">
        <v>104</v>
      </c>
      <c r="I145" s="7" t="s">
        <v>74</v>
      </c>
      <c r="J145" s="20">
        <f t="shared" si="33"/>
        <v>0</v>
      </c>
      <c r="K145" s="20">
        <f t="shared" si="33"/>
        <v>0.3</v>
      </c>
      <c r="L145" s="67">
        <f t="shared" si="33"/>
        <v>0.01</v>
      </c>
      <c r="M145" s="19" t="str">
        <f t="shared" si="33"/>
        <v>% reduction in cost</v>
      </c>
      <c r="N145" s="4" t="s">
        <v>523</v>
      </c>
      <c r="O145" s="7" t="s">
        <v>646</v>
      </c>
      <c r="P145" s="4" t="s">
        <v>647</v>
      </c>
      <c r="Q145" s="39" t="s">
        <v>135</v>
      </c>
    </row>
    <row r="146" spans="1:17" ht="135" x14ac:dyDescent="0.25">
      <c r="A146" s="19" t="str">
        <f t="shared" si="34"/>
        <v>R&amp;D</v>
      </c>
      <c r="B146" s="19" t="str">
        <f t="shared" si="32"/>
        <v>Industry</v>
      </c>
      <c r="C146" s="19" t="str">
        <f t="shared" si="32"/>
        <v>RnD Industry Capital Cost Perc Reduction by End Year</v>
      </c>
      <c r="D146" s="4" t="s">
        <v>216</v>
      </c>
      <c r="F146" s="4" t="s">
        <v>224</v>
      </c>
      <c r="H146" s="9">
        <v>105</v>
      </c>
      <c r="I146" s="7" t="s">
        <v>74</v>
      </c>
      <c r="J146" s="20">
        <f t="shared" si="33"/>
        <v>0</v>
      </c>
      <c r="K146" s="20">
        <f t="shared" si="33"/>
        <v>0.3</v>
      </c>
      <c r="L146" s="67">
        <f t="shared" si="33"/>
        <v>0.01</v>
      </c>
      <c r="M146" s="19" t="str">
        <f t="shared" si="33"/>
        <v>% reduction in cost</v>
      </c>
      <c r="N146" s="4" t="s">
        <v>524</v>
      </c>
      <c r="O146" s="7" t="s">
        <v>646</v>
      </c>
      <c r="P146" s="4" t="s">
        <v>647</v>
      </c>
      <c r="Q146" s="39" t="s">
        <v>135</v>
      </c>
    </row>
    <row r="147" spans="1:17" ht="135" x14ac:dyDescent="0.25">
      <c r="A147" s="19" t="str">
        <f t="shared" si="34"/>
        <v>R&amp;D</v>
      </c>
      <c r="B147" s="19" t="str">
        <f t="shared" si="32"/>
        <v>Industry</v>
      </c>
      <c r="C147" s="19" t="str">
        <f t="shared" si="32"/>
        <v>RnD Industry Capital Cost Perc Reduction by End Year</v>
      </c>
      <c r="D147" s="4" t="s">
        <v>217</v>
      </c>
      <c r="F147" s="11" t="s">
        <v>225</v>
      </c>
      <c r="H147" s="9">
        <v>106</v>
      </c>
      <c r="I147" s="7" t="s">
        <v>74</v>
      </c>
      <c r="J147" s="20">
        <f t="shared" si="33"/>
        <v>0</v>
      </c>
      <c r="K147" s="20">
        <f t="shared" si="33"/>
        <v>0.3</v>
      </c>
      <c r="L147" s="67">
        <f t="shared" si="33"/>
        <v>0.01</v>
      </c>
      <c r="M147" s="19" t="str">
        <f t="shared" si="33"/>
        <v>% reduction in cost</v>
      </c>
      <c r="N147" s="4" t="s">
        <v>525</v>
      </c>
      <c r="O147" s="7" t="s">
        <v>646</v>
      </c>
      <c r="P147" s="4" t="s">
        <v>647</v>
      </c>
      <c r="Q147" s="39" t="s">
        <v>135</v>
      </c>
    </row>
    <row r="148" spans="1:17" ht="135" x14ac:dyDescent="0.25">
      <c r="A148" s="19" t="str">
        <f t="shared" si="34"/>
        <v>R&amp;D</v>
      </c>
      <c r="B148" s="19" t="str">
        <f t="shared" si="32"/>
        <v>Industry</v>
      </c>
      <c r="C148" s="19" t="str">
        <f t="shared" si="32"/>
        <v>RnD Industry Capital Cost Perc Reduction by End Year</v>
      </c>
      <c r="D148" s="4" t="s">
        <v>218</v>
      </c>
      <c r="F148" s="4" t="s">
        <v>226</v>
      </c>
      <c r="H148" s="9">
        <v>107</v>
      </c>
      <c r="I148" s="7" t="s">
        <v>74</v>
      </c>
      <c r="J148" s="20">
        <f t="shared" si="33"/>
        <v>0</v>
      </c>
      <c r="K148" s="20">
        <f t="shared" si="33"/>
        <v>0.3</v>
      </c>
      <c r="L148" s="67">
        <f t="shared" si="33"/>
        <v>0.01</v>
      </c>
      <c r="M148" s="19" t="str">
        <f t="shared" si="33"/>
        <v>% reduction in cost</v>
      </c>
      <c r="N148" s="4" t="s">
        <v>526</v>
      </c>
      <c r="O148" s="7" t="s">
        <v>646</v>
      </c>
      <c r="P148" s="4" t="s">
        <v>647</v>
      </c>
      <c r="Q148" s="39" t="s">
        <v>135</v>
      </c>
    </row>
    <row r="149" spans="1:17" ht="135" x14ac:dyDescent="0.25">
      <c r="A149" s="11" t="s">
        <v>49</v>
      </c>
      <c r="B149" s="11" t="s">
        <v>132</v>
      </c>
      <c r="C149" s="11" t="s">
        <v>254</v>
      </c>
      <c r="D149" s="7" t="s">
        <v>68</v>
      </c>
      <c r="F149" s="7" t="s">
        <v>68</v>
      </c>
      <c r="H149" s="9">
        <v>108</v>
      </c>
      <c r="I149" s="7" t="s">
        <v>74</v>
      </c>
      <c r="J149" s="24">
        <v>0</v>
      </c>
      <c r="K149" s="25">
        <v>0.3</v>
      </c>
      <c r="L149" s="23">
        <v>0.01</v>
      </c>
      <c r="M149" s="7" t="s">
        <v>58</v>
      </c>
      <c r="N149" s="4" t="s">
        <v>527</v>
      </c>
      <c r="O149" s="7" t="s">
        <v>646</v>
      </c>
      <c r="P149" s="4" t="s">
        <v>647</v>
      </c>
      <c r="Q149" s="39" t="s">
        <v>135</v>
      </c>
    </row>
    <row r="150" spans="1:17" ht="135" x14ac:dyDescent="0.25">
      <c r="A150" s="19" t="str">
        <f>A$149</f>
        <v>R&amp;D</v>
      </c>
      <c r="B150" s="19" t="str">
        <f t="shared" ref="B150:C154" si="35">B$149</f>
        <v>Vehicles</v>
      </c>
      <c r="C150" s="19" t="str">
        <f t="shared" si="35"/>
        <v>RnD Transportation Capital Cost Perc Reduction by End Year</v>
      </c>
      <c r="D150" s="7" t="s">
        <v>69</v>
      </c>
      <c r="F150" s="7" t="s">
        <v>69</v>
      </c>
      <c r="H150" s="9">
        <v>109</v>
      </c>
      <c r="I150" s="7" t="s">
        <v>74</v>
      </c>
      <c r="J150" s="20">
        <f t="shared" ref="J150:M154" si="36">J$149</f>
        <v>0</v>
      </c>
      <c r="K150" s="20">
        <f t="shared" si="36"/>
        <v>0.3</v>
      </c>
      <c r="L150" s="67">
        <f t="shared" si="36"/>
        <v>0.01</v>
      </c>
      <c r="M150" s="19" t="str">
        <f t="shared" si="36"/>
        <v>% reduction in cost</v>
      </c>
      <c r="N150" s="4" t="s">
        <v>528</v>
      </c>
      <c r="O150" s="7" t="s">
        <v>646</v>
      </c>
      <c r="P150" s="4" t="s">
        <v>647</v>
      </c>
      <c r="Q150" s="39" t="s">
        <v>135</v>
      </c>
    </row>
    <row r="151" spans="1:17" ht="135" x14ac:dyDescent="0.25">
      <c r="A151" s="19" t="str">
        <f>A$149</f>
        <v>R&amp;D</v>
      </c>
      <c r="B151" s="19" t="str">
        <f t="shared" si="35"/>
        <v>Vehicles</v>
      </c>
      <c r="C151" s="19" t="str">
        <f t="shared" si="35"/>
        <v>RnD Transportation Capital Cost Perc Reduction by End Year</v>
      </c>
      <c r="D151" s="7" t="s">
        <v>70</v>
      </c>
      <c r="F151" s="7" t="s">
        <v>150</v>
      </c>
      <c r="H151" s="9">
        <v>110</v>
      </c>
      <c r="I151" s="7" t="s">
        <v>74</v>
      </c>
      <c r="J151" s="20">
        <f t="shared" si="36"/>
        <v>0</v>
      </c>
      <c r="K151" s="20">
        <f t="shared" si="36"/>
        <v>0.3</v>
      </c>
      <c r="L151" s="67">
        <f t="shared" si="36"/>
        <v>0.01</v>
      </c>
      <c r="M151" s="19" t="str">
        <f t="shared" si="36"/>
        <v>% reduction in cost</v>
      </c>
      <c r="N151" s="4" t="s">
        <v>529</v>
      </c>
      <c r="O151" s="7" t="s">
        <v>646</v>
      </c>
      <c r="P151" s="4" t="s">
        <v>647</v>
      </c>
      <c r="Q151" s="39" t="s">
        <v>135</v>
      </c>
    </row>
    <row r="152" spans="1:17" ht="135" x14ac:dyDescent="0.25">
      <c r="A152" s="19" t="str">
        <f>A$149</f>
        <v>R&amp;D</v>
      </c>
      <c r="B152" s="19" t="str">
        <f t="shared" si="35"/>
        <v>Vehicles</v>
      </c>
      <c r="C152" s="19" t="str">
        <f t="shared" si="35"/>
        <v>RnD Transportation Capital Cost Perc Reduction by End Year</v>
      </c>
      <c r="D152" s="7" t="s">
        <v>71</v>
      </c>
      <c r="F152" s="7" t="s">
        <v>151</v>
      </c>
      <c r="H152" s="9">
        <v>111</v>
      </c>
      <c r="I152" s="7" t="s">
        <v>74</v>
      </c>
      <c r="J152" s="20">
        <f t="shared" si="36"/>
        <v>0</v>
      </c>
      <c r="K152" s="20">
        <f t="shared" si="36"/>
        <v>0.3</v>
      </c>
      <c r="L152" s="67">
        <f t="shared" si="36"/>
        <v>0.01</v>
      </c>
      <c r="M152" s="19" t="str">
        <f t="shared" si="36"/>
        <v>% reduction in cost</v>
      </c>
      <c r="N152" s="4" t="s">
        <v>530</v>
      </c>
      <c r="O152" s="7" t="s">
        <v>646</v>
      </c>
      <c r="P152" s="4" t="s">
        <v>647</v>
      </c>
      <c r="Q152" s="39" t="s">
        <v>135</v>
      </c>
    </row>
    <row r="153" spans="1:17" ht="135" x14ac:dyDescent="0.25">
      <c r="A153" s="19" t="str">
        <f>A$149</f>
        <v>R&amp;D</v>
      </c>
      <c r="B153" s="19" t="str">
        <f t="shared" si="35"/>
        <v>Vehicles</v>
      </c>
      <c r="C153" s="19" t="str">
        <f t="shared" si="35"/>
        <v>RnD Transportation Capital Cost Perc Reduction by End Year</v>
      </c>
      <c r="D153" s="7" t="s">
        <v>72</v>
      </c>
      <c r="F153" s="7" t="s">
        <v>152</v>
      </c>
      <c r="H153" s="9">
        <v>112</v>
      </c>
      <c r="I153" s="7" t="s">
        <v>74</v>
      </c>
      <c r="J153" s="20">
        <f t="shared" si="36"/>
        <v>0</v>
      </c>
      <c r="K153" s="20">
        <f t="shared" si="36"/>
        <v>0.3</v>
      </c>
      <c r="L153" s="67">
        <f t="shared" si="36"/>
        <v>0.01</v>
      </c>
      <c r="M153" s="19" t="str">
        <f t="shared" si="36"/>
        <v>% reduction in cost</v>
      </c>
      <c r="N153" s="4" t="s">
        <v>531</v>
      </c>
      <c r="O153" s="7" t="s">
        <v>646</v>
      </c>
      <c r="P153" s="4" t="s">
        <v>647</v>
      </c>
      <c r="Q153" s="39" t="s">
        <v>135</v>
      </c>
    </row>
    <row r="154" spans="1:17" ht="135" x14ac:dyDescent="0.25">
      <c r="A154" s="19" t="str">
        <f>A$149</f>
        <v>R&amp;D</v>
      </c>
      <c r="B154" s="19" t="str">
        <f t="shared" si="35"/>
        <v>Vehicles</v>
      </c>
      <c r="C154" s="19" t="str">
        <f t="shared" si="35"/>
        <v>RnD Transportation Capital Cost Perc Reduction by End Year</v>
      </c>
      <c r="D154" s="7" t="s">
        <v>185</v>
      </c>
      <c r="F154" s="7" t="s">
        <v>255</v>
      </c>
      <c r="H154" s="9">
        <v>113</v>
      </c>
      <c r="I154" s="7" t="s">
        <v>74</v>
      </c>
      <c r="J154" s="20">
        <f t="shared" si="36"/>
        <v>0</v>
      </c>
      <c r="K154" s="20">
        <f t="shared" si="36"/>
        <v>0.3</v>
      </c>
      <c r="L154" s="67">
        <f t="shared" si="36"/>
        <v>0.01</v>
      </c>
      <c r="M154" s="19" t="str">
        <f t="shared" si="36"/>
        <v>% reduction in cost</v>
      </c>
      <c r="N154" s="4" t="s">
        <v>532</v>
      </c>
      <c r="O154" s="7" t="s">
        <v>646</v>
      </c>
      <c r="P154" s="4" t="s">
        <v>647</v>
      </c>
      <c r="Q154" s="39" t="s">
        <v>135</v>
      </c>
    </row>
    <row r="155" spans="1:17" ht="135" x14ac:dyDescent="0.25">
      <c r="A155" s="2" t="s">
        <v>49</v>
      </c>
      <c r="B155" s="7" t="s">
        <v>131</v>
      </c>
      <c r="C155" s="2" t="s">
        <v>253</v>
      </c>
      <c r="D155" s="7" t="s">
        <v>187</v>
      </c>
      <c r="F155" s="7" t="s">
        <v>193</v>
      </c>
      <c r="H155" s="9">
        <v>114</v>
      </c>
      <c r="I155" s="7" t="s">
        <v>74</v>
      </c>
      <c r="J155" s="24">
        <v>0</v>
      </c>
      <c r="K155" s="25">
        <v>0.3</v>
      </c>
      <c r="L155" s="23">
        <v>0.01</v>
      </c>
      <c r="M155" s="7" t="s">
        <v>59</v>
      </c>
      <c r="N155" s="7" t="s">
        <v>533</v>
      </c>
      <c r="O155" s="7" t="s">
        <v>646</v>
      </c>
      <c r="P155" s="4" t="s">
        <v>647</v>
      </c>
      <c r="Q155" s="39" t="s">
        <v>135</v>
      </c>
    </row>
    <row r="156" spans="1:17" ht="135" x14ac:dyDescent="0.25">
      <c r="A156" s="19" t="str">
        <f>A$155</f>
        <v>R&amp;D</v>
      </c>
      <c r="B156" s="19" t="str">
        <f t="shared" ref="B156:C160" si="37">B$155</f>
        <v>Buildings and Appliances</v>
      </c>
      <c r="C156" s="19" t="str">
        <f t="shared" si="37"/>
        <v>RnD Building Fuel Use Perc Reduction by End Year</v>
      </c>
      <c r="D156" s="7" t="s">
        <v>188</v>
      </c>
      <c r="F156" s="7" t="s">
        <v>194</v>
      </c>
      <c r="H156" s="9">
        <v>115</v>
      </c>
      <c r="I156" s="7" t="s">
        <v>74</v>
      </c>
      <c r="J156" s="20">
        <f t="shared" ref="J156:M160" si="38">J$155</f>
        <v>0</v>
      </c>
      <c r="K156" s="20">
        <f t="shared" si="38"/>
        <v>0.3</v>
      </c>
      <c r="L156" s="67">
        <f t="shared" si="38"/>
        <v>0.01</v>
      </c>
      <c r="M156" s="19" t="str">
        <f t="shared" si="38"/>
        <v>% reduction in fuel use</v>
      </c>
      <c r="N156" s="7" t="s">
        <v>534</v>
      </c>
      <c r="O156" s="7" t="s">
        <v>646</v>
      </c>
      <c r="P156" s="4" t="s">
        <v>647</v>
      </c>
      <c r="Q156" s="39" t="s">
        <v>135</v>
      </c>
    </row>
    <row r="157" spans="1:17" ht="135" x14ac:dyDescent="0.25">
      <c r="A157" s="19" t="str">
        <f>A$155</f>
        <v>R&amp;D</v>
      </c>
      <c r="B157" s="19" t="str">
        <f t="shared" si="37"/>
        <v>Buildings and Appliances</v>
      </c>
      <c r="C157" s="19" t="str">
        <f t="shared" si="37"/>
        <v>RnD Building Fuel Use Perc Reduction by End Year</v>
      </c>
      <c r="D157" s="7" t="s">
        <v>189</v>
      </c>
      <c r="F157" s="7" t="s">
        <v>195</v>
      </c>
      <c r="H157" s="9">
        <v>116</v>
      </c>
      <c r="I157" s="7" t="s">
        <v>74</v>
      </c>
      <c r="J157" s="20">
        <f t="shared" si="38"/>
        <v>0</v>
      </c>
      <c r="K157" s="20">
        <f t="shared" si="38"/>
        <v>0.3</v>
      </c>
      <c r="L157" s="67">
        <f t="shared" si="38"/>
        <v>0.01</v>
      </c>
      <c r="M157" s="19" t="str">
        <f t="shared" si="38"/>
        <v>% reduction in fuel use</v>
      </c>
      <c r="N157" s="7" t="s">
        <v>535</v>
      </c>
      <c r="O157" s="7" t="s">
        <v>646</v>
      </c>
      <c r="P157" s="4" t="s">
        <v>647</v>
      </c>
      <c r="Q157" s="39" t="s">
        <v>135</v>
      </c>
    </row>
    <row r="158" spans="1:17" ht="135" x14ac:dyDescent="0.25">
      <c r="A158" s="19" t="str">
        <f>A$155</f>
        <v>R&amp;D</v>
      </c>
      <c r="B158" s="19" t="str">
        <f t="shared" si="37"/>
        <v>Buildings and Appliances</v>
      </c>
      <c r="C158" s="19" t="str">
        <f t="shared" si="37"/>
        <v>RnD Building Fuel Use Perc Reduction by End Year</v>
      </c>
      <c r="D158" s="7" t="s">
        <v>190</v>
      </c>
      <c r="F158" s="7" t="s">
        <v>196</v>
      </c>
      <c r="H158" s="9">
        <v>117</v>
      </c>
      <c r="I158" s="7" t="s">
        <v>74</v>
      </c>
      <c r="J158" s="20">
        <f t="shared" si="38"/>
        <v>0</v>
      </c>
      <c r="K158" s="20">
        <f t="shared" si="38"/>
        <v>0.3</v>
      </c>
      <c r="L158" s="67">
        <f t="shared" si="38"/>
        <v>0.01</v>
      </c>
      <c r="M158" s="19" t="str">
        <f t="shared" si="38"/>
        <v>% reduction in fuel use</v>
      </c>
      <c r="N158" s="7" t="s">
        <v>536</v>
      </c>
      <c r="O158" s="7" t="s">
        <v>646</v>
      </c>
      <c r="P158" s="4" t="s">
        <v>647</v>
      </c>
      <c r="Q158" s="39" t="s">
        <v>135</v>
      </c>
    </row>
    <row r="159" spans="1:17" ht="135" x14ac:dyDescent="0.25">
      <c r="A159" s="19" t="str">
        <f>A$155</f>
        <v>R&amp;D</v>
      </c>
      <c r="B159" s="19" t="str">
        <f t="shared" si="37"/>
        <v>Buildings and Appliances</v>
      </c>
      <c r="C159" s="19" t="str">
        <f t="shared" si="37"/>
        <v>RnD Building Fuel Use Perc Reduction by End Year</v>
      </c>
      <c r="D159" s="7" t="s">
        <v>191</v>
      </c>
      <c r="F159" s="7" t="s">
        <v>197</v>
      </c>
      <c r="H159" s="9">
        <v>118</v>
      </c>
      <c r="I159" s="7" t="s">
        <v>74</v>
      </c>
      <c r="J159" s="20">
        <f t="shared" si="38"/>
        <v>0</v>
      </c>
      <c r="K159" s="20">
        <f t="shared" si="38"/>
        <v>0.3</v>
      </c>
      <c r="L159" s="67">
        <f t="shared" si="38"/>
        <v>0.01</v>
      </c>
      <c r="M159" s="19" t="str">
        <f t="shared" si="38"/>
        <v>% reduction in fuel use</v>
      </c>
      <c r="N159" s="7" t="s">
        <v>537</v>
      </c>
      <c r="O159" s="7" t="s">
        <v>646</v>
      </c>
      <c r="P159" s="4" t="s">
        <v>647</v>
      </c>
      <c r="Q159" s="39" t="s">
        <v>135</v>
      </c>
    </row>
    <row r="160" spans="1:17" ht="135" x14ac:dyDescent="0.25">
      <c r="A160" s="19" t="str">
        <f>A$155</f>
        <v>R&amp;D</v>
      </c>
      <c r="B160" s="19" t="str">
        <f t="shared" si="37"/>
        <v>Buildings and Appliances</v>
      </c>
      <c r="C160" s="19" t="str">
        <f t="shared" si="37"/>
        <v>RnD Building Fuel Use Perc Reduction by End Year</v>
      </c>
      <c r="D160" s="7" t="s">
        <v>192</v>
      </c>
      <c r="F160" s="7" t="s">
        <v>198</v>
      </c>
      <c r="H160" s="9">
        <v>119</v>
      </c>
      <c r="I160" s="7" t="s">
        <v>74</v>
      </c>
      <c r="J160" s="20">
        <f t="shared" si="38"/>
        <v>0</v>
      </c>
      <c r="K160" s="20">
        <f t="shared" si="38"/>
        <v>0.3</v>
      </c>
      <c r="L160" s="67">
        <f t="shared" si="38"/>
        <v>0.01</v>
      </c>
      <c r="M160" s="19" t="str">
        <f t="shared" si="38"/>
        <v>% reduction in fuel use</v>
      </c>
      <c r="N160" s="7" t="s">
        <v>538</v>
      </c>
      <c r="O160" s="7" t="s">
        <v>646</v>
      </c>
      <c r="P160" s="4" t="s">
        <v>647</v>
      </c>
      <c r="Q160" s="39" t="s">
        <v>135</v>
      </c>
    </row>
    <row r="161" spans="1:17" ht="135" x14ac:dyDescent="0.25">
      <c r="A161" s="2" t="s">
        <v>49</v>
      </c>
      <c r="B161" s="7" t="s">
        <v>48</v>
      </c>
      <c r="C161" s="2" t="s">
        <v>257</v>
      </c>
      <c r="H161" s="9">
        <v>120</v>
      </c>
      <c r="I161" s="7" t="s">
        <v>74</v>
      </c>
      <c r="J161" s="24">
        <v>0</v>
      </c>
      <c r="K161" s="25">
        <v>0.3</v>
      </c>
      <c r="L161" s="23">
        <v>0.01</v>
      </c>
      <c r="M161" s="7" t="s">
        <v>59</v>
      </c>
      <c r="N161" s="7" t="s">
        <v>539</v>
      </c>
      <c r="O161" s="7" t="s">
        <v>646</v>
      </c>
      <c r="P161" s="4" t="s">
        <v>647</v>
      </c>
      <c r="Q161" s="39" t="s">
        <v>135</v>
      </c>
    </row>
    <row r="162" spans="1:17" ht="135" x14ac:dyDescent="0.25">
      <c r="A162" s="2" t="s">
        <v>49</v>
      </c>
      <c r="B162" s="7" t="s">
        <v>161</v>
      </c>
      <c r="C162" s="2" t="s">
        <v>258</v>
      </c>
      <c r="D162" s="7" t="s">
        <v>137</v>
      </c>
      <c r="F162" s="4" t="s">
        <v>153</v>
      </c>
      <c r="H162" s="9">
        <v>121</v>
      </c>
      <c r="I162" s="7" t="s">
        <v>74</v>
      </c>
      <c r="J162" s="24">
        <v>0</v>
      </c>
      <c r="K162" s="25">
        <v>0.3</v>
      </c>
      <c r="L162" s="23">
        <v>0.01</v>
      </c>
      <c r="M162" s="7" t="s">
        <v>59</v>
      </c>
      <c r="N162" s="7" t="s">
        <v>540</v>
      </c>
      <c r="O162" s="7" t="s">
        <v>646</v>
      </c>
      <c r="P162" s="4" t="s">
        <v>647</v>
      </c>
      <c r="Q162" s="39" t="s">
        <v>135</v>
      </c>
    </row>
    <row r="163" spans="1:17" ht="135" x14ac:dyDescent="0.25">
      <c r="A163" s="19" t="str">
        <f>A$162</f>
        <v>R&amp;D</v>
      </c>
      <c r="B163" s="19" t="str">
        <f t="shared" ref="B163:C169" si="39">B$162</f>
        <v>Electricity</v>
      </c>
      <c r="C163" s="19" t="str">
        <f t="shared" si="39"/>
        <v>RnD Electricity Fuel Use Perc Reduction by End Year</v>
      </c>
      <c r="D163" s="4" t="s">
        <v>138</v>
      </c>
      <c r="E163" s="13"/>
      <c r="F163" s="4" t="s">
        <v>154</v>
      </c>
      <c r="H163" s="9">
        <v>122</v>
      </c>
      <c r="I163" s="7" t="s">
        <v>74</v>
      </c>
      <c r="J163" s="20">
        <f t="shared" ref="J163:M164" si="40">J$162</f>
        <v>0</v>
      </c>
      <c r="K163" s="20">
        <f t="shared" si="40"/>
        <v>0.3</v>
      </c>
      <c r="L163" s="67">
        <f t="shared" si="40"/>
        <v>0.01</v>
      </c>
      <c r="M163" s="19" t="str">
        <f t="shared" si="40"/>
        <v>% reduction in fuel use</v>
      </c>
      <c r="N163" s="7" t="s">
        <v>541</v>
      </c>
      <c r="O163" s="7" t="s">
        <v>646</v>
      </c>
      <c r="P163" s="4" t="s">
        <v>647</v>
      </c>
      <c r="Q163" s="39" t="s">
        <v>135</v>
      </c>
    </row>
    <row r="164" spans="1:17" ht="135" x14ac:dyDescent="0.25">
      <c r="A164" s="19" t="str">
        <f t="shared" ref="A164:A169" si="41">A$162</f>
        <v>R&amp;D</v>
      </c>
      <c r="B164" s="19" t="str">
        <f t="shared" si="39"/>
        <v>Electricity</v>
      </c>
      <c r="C164" s="19" t="str">
        <f t="shared" si="39"/>
        <v>RnD Electricity Fuel Use Perc Reduction by End Year</v>
      </c>
      <c r="D164" s="4" t="s">
        <v>139</v>
      </c>
      <c r="E164" s="13"/>
      <c r="F164" s="4" t="s">
        <v>155</v>
      </c>
      <c r="H164" s="9">
        <v>123</v>
      </c>
      <c r="I164" s="7" t="s">
        <v>74</v>
      </c>
      <c r="J164" s="20">
        <f t="shared" si="40"/>
        <v>0</v>
      </c>
      <c r="K164" s="20">
        <f t="shared" si="40"/>
        <v>0.3</v>
      </c>
      <c r="L164" s="67">
        <f t="shared" si="40"/>
        <v>0.01</v>
      </c>
      <c r="M164" s="19" t="str">
        <f t="shared" si="40"/>
        <v>% reduction in fuel use</v>
      </c>
      <c r="N164" s="7" t="s">
        <v>542</v>
      </c>
      <c r="O164" s="7" t="s">
        <v>646</v>
      </c>
      <c r="P164" s="4" t="s">
        <v>647</v>
      </c>
      <c r="Q164" s="39" t="s">
        <v>135</v>
      </c>
    </row>
    <row r="165" spans="1:17" ht="30" x14ac:dyDescent="0.25">
      <c r="A165" s="19" t="str">
        <f t="shared" si="41"/>
        <v>R&amp;D</v>
      </c>
      <c r="B165" s="19" t="str">
        <f t="shared" si="39"/>
        <v>Electricity</v>
      </c>
      <c r="C165" s="19" t="str">
        <f t="shared" si="39"/>
        <v>RnD Electricity Fuel Use Perc Reduction by End Year</v>
      </c>
      <c r="D165" s="4" t="s">
        <v>140</v>
      </c>
      <c r="E165" s="13"/>
      <c r="F165" s="4" t="s">
        <v>156</v>
      </c>
      <c r="H165" s="9" t="s">
        <v>567</v>
      </c>
      <c r="I165" s="10" t="s">
        <v>75</v>
      </c>
      <c r="J165" s="20"/>
      <c r="K165" s="20"/>
      <c r="L165" s="67"/>
      <c r="M165" s="19"/>
    </row>
    <row r="166" spans="1:17" ht="30" x14ac:dyDescent="0.25">
      <c r="A166" s="19" t="str">
        <f t="shared" si="41"/>
        <v>R&amp;D</v>
      </c>
      <c r="B166" s="19" t="str">
        <f t="shared" si="39"/>
        <v>Electricity</v>
      </c>
      <c r="C166" s="19" t="str">
        <f t="shared" si="39"/>
        <v>RnD Electricity Fuel Use Perc Reduction by End Year</v>
      </c>
      <c r="D166" s="4" t="s">
        <v>141</v>
      </c>
      <c r="E166" s="13"/>
      <c r="F166" s="4" t="s">
        <v>157</v>
      </c>
      <c r="H166" s="9" t="s">
        <v>567</v>
      </c>
      <c r="I166" s="10" t="s">
        <v>75</v>
      </c>
      <c r="J166" s="20"/>
      <c r="K166" s="20"/>
      <c r="L166" s="67"/>
      <c r="M166" s="19"/>
    </row>
    <row r="167" spans="1:17" ht="30" x14ac:dyDescent="0.25">
      <c r="A167" s="19" t="str">
        <f t="shared" si="41"/>
        <v>R&amp;D</v>
      </c>
      <c r="B167" s="19" t="str">
        <f t="shared" si="39"/>
        <v>Electricity</v>
      </c>
      <c r="C167" s="19" t="str">
        <f t="shared" si="39"/>
        <v>RnD Electricity Fuel Use Perc Reduction by End Year</v>
      </c>
      <c r="D167" s="4" t="s">
        <v>142</v>
      </c>
      <c r="E167" s="13"/>
      <c r="F167" s="4" t="s">
        <v>158</v>
      </c>
      <c r="H167" s="9" t="s">
        <v>567</v>
      </c>
      <c r="I167" s="10" t="s">
        <v>75</v>
      </c>
      <c r="J167" s="20"/>
      <c r="K167" s="20"/>
      <c r="L167" s="67"/>
      <c r="M167" s="19"/>
    </row>
    <row r="168" spans="1:17" ht="30" x14ac:dyDescent="0.25">
      <c r="A168" s="19" t="str">
        <f t="shared" si="41"/>
        <v>R&amp;D</v>
      </c>
      <c r="B168" s="19" t="str">
        <f t="shared" si="39"/>
        <v>Electricity</v>
      </c>
      <c r="C168" s="19" t="str">
        <f t="shared" si="39"/>
        <v>RnD Electricity Fuel Use Perc Reduction by End Year</v>
      </c>
      <c r="D168" s="4" t="s">
        <v>143</v>
      </c>
      <c r="E168" s="13"/>
      <c r="F168" s="4" t="s">
        <v>159</v>
      </c>
      <c r="H168" s="9" t="s">
        <v>567</v>
      </c>
      <c r="I168" s="10" t="s">
        <v>75</v>
      </c>
      <c r="J168" s="20"/>
      <c r="K168" s="20"/>
      <c r="L168" s="67"/>
      <c r="M168" s="19"/>
    </row>
    <row r="169" spans="1:17" ht="135" x14ac:dyDescent="0.25">
      <c r="A169" s="19" t="str">
        <f t="shared" si="41"/>
        <v>R&amp;D</v>
      </c>
      <c r="B169" s="19" t="str">
        <f t="shared" si="39"/>
        <v>Electricity</v>
      </c>
      <c r="C169" s="19" t="str">
        <f t="shared" si="39"/>
        <v>RnD Electricity Fuel Use Perc Reduction by End Year</v>
      </c>
      <c r="D169" s="4" t="s">
        <v>144</v>
      </c>
      <c r="E169" s="13"/>
      <c r="F169" s="4" t="s">
        <v>160</v>
      </c>
      <c r="H169" s="9">
        <v>124</v>
      </c>
      <c r="I169" s="7" t="s">
        <v>74</v>
      </c>
      <c r="J169" s="20">
        <f>J$162</f>
        <v>0</v>
      </c>
      <c r="K169" s="20">
        <f>K$162</f>
        <v>0.3</v>
      </c>
      <c r="L169" s="67">
        <f>L$162</f>
        <v>0.01</v>
      </c>
      <c r="M169" s="19" t="str">
        <f>M$162</f>
        <v>% reduction in fuel use</v>
      </c>
      <c r="N169" s="7" t="s">
        <v>543</v>
      </c>
      <c r="O169" s="7" t="s">
        <v>646</v>
      </c>
      <c r="P169" s="4" t="s">
        <v>647</v>
      </c>
      <c r="Q169" s="39" t="s">
        <v>135</v>
      </c>
    </row>
    <row r="170" spans="1:17" ht="135" x14ac:dyDescent="0.25">
      <c r="A170" s="2" t="s">
        <v>49</v>
      </c>
      <c r="B170" s="7" t="s">
        <v>12</v>
      </c>
      <c r="C170" s="2" t="s">
        <v>259</v>
      </c>
      <c r="D170" s="7" t="s">
        <v>211</v>
      </c>
      <c r="F170" s="4" t="s">
        <v>219</v>
      </c>
      <c r="H170" s="9">
        <v>125</v>
      </c>
      <c r="I170" s="7" t="s">
        <v>74</v>
      </c>
      <c r="J170" s="24">
        <v>0</v>
      </c>
      <c r="K170" s="25">
        <v>0.3</v>
      </c>
      <c r="L170" s="23">
        <v>0.01</v>
      </c>
      <c r="M170" s="7" t="s">
        <v>59</v>
      </c>
      <c r="N170" s="7" t="s">
        <v>544</v>
      </c>
      <c r="O170" s="7" t="s">
        <v>646</v>
      </c>
      <c r="P170" s="4" t="s">
        <v>647</v>
      </c>
      <c r="Q170" s="39" t="s">
        <v>135</v>
      </c>
    </row>
    <row r="171" spans="1:17" ht="135" x14ac:dyDescent="0.25">
      <c r="A171" s="19" t="str">
        <f>A$170</f>
        <v>R&amp;D</v>
      </c>
      <c r="B171" s="19" t="str">
        <f t="shared" ref="B171:C177" si="42">B$170</f>
        <v>Industry</v>
      </c>
      <c r="C171" s="19" t="str">
        <f t="shared" si="42"/>
        <v>RnD Industry Fuel Use Perc Reduction by End Year</v>
      </c>
      <c r="D171" s="4" t="s">
        <v>212</v>
      </c>
      <c r="F171" s="4" t="s">
        <v>220</v>
      </c>
      <c r="H171" s="9">
        <v>126</v>
      </c>
      <c r="I171" s="7" t="s">
        <v>74</v>
      </c>
      <c r="J171" s="20">
        <f t="shared" ref="J171:M177" si="43">J$170</f>
        <v>0</v>
      </c>
      <c r="K171" s="20">
        <f t="shared" si="43"/>
        <v>0.3</v>
      </c>
      <c r="L171" s="67">
        <f t="shared" si="43"/>
        <v>0.01</v>
      </c>
      <c r="M171" s="19" t="str">
        <f t="shared" si="43"/>
        <v>% reduction in fuel use</v>
      </c>
      <c r="N171" s="7" t="s">
        <v>545</v>
      </c>
      <c r="O171" s="7" t="s">
        <v>646</v>
      </c>
      <c r="P171" s="4" t="s">
        <v>647</v>
      </c>
      <c r="Q171" s="39" t="s">
        <v>135</v>
      </c>
    </row>
    <row r="172" spans="1:17" ht="135" x14ac:dyDescent="0.25">
      <c r="A172" s="19" t="str">
        <f t="shared" ref="A172:A177" si="44">A$170</f>
        <v>R&amp;D</v>
      </c>
      <c r="B172" s="19" t="str">
        <f t="shared" si="42"/>
        <v>Industry</v>
      </c>
      <c r="C172" s="19" t="str">
        <f t="shared" si="42"/>
        <v>RnD Industry Fuel Use Perc Reduction by End Year</v>
      </c>
      <c r="D172" s="4" t="s">
        <v>213</v>
      </c>
      <c r="F172" s="4" t="s">
        <v>221</v>
      </c>
      <c r="H172" s="9">
        <v>127</v>
      </c>
      <c r="I172" s="7" t="s">
        <v>74</v>
      </c>
      <c r="J172" s="20">
        <f t="shared" si="43"/>
        <v>0</v>
      </c>
      <c r="K172" s="20">
        <f t="shared" si="43"/>
        <v>0.3</v>
      </c>
      <c r="L172" s="67">
        <f t="shared" si="43"/>
        <v>0.01</v>
      </c>
      <c r="M172" s="19" t="str">
        <f t="shared" si="43"/>
        <v>% reduction in fuel use</v>
      </c>
      <c r="N172" s="7" t="s">
        <v>546</v>
      </c>
      <c r="O172" s="7" t="s">
        <v>646</v>
      </c>
      <c r="P172" s="4" t="s">
        <v>647</v>
      </c>
      <c r="Q172" s="39" t="s">
        <v>135</v>
      </c>
    </row>
    <row r="173" spans="1:17" ht="135" x14ac:dyDescent="0.25">
      <c r="A173" s="19" t="str">
        <f t="shared" si="44"/>
        <v>R&amp;D</v>
      </c>
      <c r="B173" s="19" t="str">
        <f t="shared" si="42"/>
        <v>Industry</v>
      </c>
      <c r="C173" s="19" t="str">
        <f t="shared" si="42"/>
        <v>RnD Industry Fuel Use Perc Reduction by End Year</v>
      </c>
      <c r="D173" s="4" t="s">
        <v>214</v>
      </c>
      <c r="F173" s="4" t="s">
        <v>222</v>
      </c>
      <c r="H173" s="9">
        <v>128</v>
      </c>
      <c r="I173" s="7" t="s">
        <v>74</v>
      </c>
      <c r="J173" s="20">
        <f t="shared" si="43"/>
        <v>0</v>
      </c>
      <c r="K173" s="20">
        <f t="shared" si="43"/>
        <v>0.3</v>
      </c>
      <c r="L173" s="67">
        <f t="shared" si="43"/>
        <v>0.01</v>
      </c>
      <c r="M173" s="19" t="str">
        <f t="shared" si="43"/>
        <v>% reduction in fuel use</v>
      </c>
      <c r="N173" s="7" t="s">
        <v>547</v>
      </c>
      <c r="O173" s="7" t="s">
        <v>646</v>
      </c>
      <c r="P173" s="4" t="s">
        <v>647</v>
      </c>
      <c r="Q173" s="39" t="s">
        <v>135</v>
      </c>
    </row>
    <row r="174" spans="1:17" ht="135" x14ac:dyDescent="0.25">
      <c r="A174" s="19" t="str">
        <f t="shared" si="44"/>
        <v>R&amp;D</v>
      </c>
      <c r="B174" s="19" t="str">
        <f t="shared" si="42"/>
        <v>Industry</v>
      </c>
      <c r="C174" s="19" t="str">
        <f t="shared" si="42"/>
        <v>RnD Industry Fuel Use Perc Reduction by End Year</v>
      </c>
      <c r="D174" s="4" t="s">
        <v>215</v>
      </c>
      <c r="F174" s="4" t="s">
        <v>223</v>
      </c>
      <c r="H174" s="9">
        <v>129</v>
      </c>
      <c r="I174" s="7" t="s">
        <v>74</v>
      </c>
      <c r="J174" s="20">
        <f t="shared" si="43"/>
        <v>0</v>
      </c>
      <c r="K174" s="20">
        <f t="shared" si="43"/>
        <v>0.3</v>
      </c>
      <c r="L174" s="67">
        <f t="shared" si="43"/>
        <v>0.01</v>
      </c>
      <c r="M174" s="19" t="str">
        <f t="shared" si="43"/>
        <v>% reduction in fuel use</v>
      </c>
      <c r="N174" s="7" t="s">
        <v>548</v>
      </c>
      <c r="O174" s="7" t="s">
        <v>646</v>
      </c>
      <c r="P174" s="4" t="s">
        <v>647</v>
      </c>
      <c r="Q174" s="39" t="s">
        <v>135</v>
      </c>
    </row>
    <row r="175" spans="1:17" ht="135" x14ac:dyDescent="0.25">
      <c r="A175" s="19" t="str">
        <f t="shared" si="44"/>
        <v>R&amp;D</v>
      </c>
      <c r="B175" s="19" t="str">
        <f t="shared" si="42"/>
        <v>Industry</v>
      </c>
      <c r="C175" s="19" t="str">
        <f t="shared" si="42"/>
        <v>RnD Industry Fuel Use Perc Reduction by End Year</v>
      </c>
      <c r="D175" s="4" t="s">
        <v>216</v>
      </c>
      <c r="F175" s="4" t="s">
        <v>224</v>
      </c>
      <c r="H175" s="9">
        <v>130</v>
      </c>
      <c r="I175" s="7" t="s">
        <v>74</v>
      </c>
      <c r="J175" s="20">
        <f t="shared" si="43"/>
        <v>0</v>
      </c>
      <c r="K175" s="20">
        <f t="shared" si="43"/>
        <v>0.3</v>
      </c>
      <c r="L175" s="67">
        <f t="shared" si="43"/>
        <v>0.01</v>
      </c>
      <c r="M175" s="19" t="str">
        <f t="shared" si="43"/>
        <v>% reduction in fuel use</v>
      </c>
      <c r="N175" s="7" t="s">
        <v>549</v>
      </c>
      <c r="O175" s="7" t="s">
        <v>646</v>
      </c>
      <c r="P175" s="4" t="s">
        <v>647</v>
      </c>
      <c r="Q175" s="39" t="s">
        <v>135</v>
      </c>
    </row>
    <row r="176" spans="1:17" ht="135" x14ac:dyDescent="0.25">
      <c r="A176" s="19" t="str">
        <f t="shared" si="44"/>
        <v>R&amp;D</v>
      </c>
      <c r="B176" s="19" t="str">
        <f t="shared" si="42"/>
        <v>Industry</v>
      </c>
      <c r="C176" s="19" t="str">
        <f t="shared" si="42"/>
        <v>RnD Industry Fuel Use Perc Reduction by End Year</v>
      </c>
      <c r="D176" s="4" t="s">
        <v>217</v>
      </c>
      <c r="F176" s="11" t="s">
        <v>225</v>
      </c>
      <c r="H176" s="9">
        <v>131</v>
      </c>
      <c r="I176" s="7" t="s">
        <v>74</v>
      </c>
      <c r="J176" s="20">
        <f t="shared" si="43"/>
        <v>0</v>
      </c>
      <c r="K176" s="20">
        <f t="shared" si="43"/>
        <v>0.3</v>
      </c>
      <c r="L176" s="67">
        <f t="shared" si="43"/>
        <v>0.01</v>
      </c>
      <c r="M176" s="19" t="str">
        <f t="shared" si="43"/>
        <v>% reduction in fuel use</v>
      </c>
      <c r="N176" s="7" t="s">
        <v>550</v>
      </c>
      <c r="O176" s="7" t="s">
        <v>646</v>
      </c>
      <c r="P176" s="4" t="s">
        <v>647</v>
      </c>
      <c r="Q176" s="39" t="s">
        <v>135</v>
      </c>
    </row>
    <row r="177" spans="1:17" ht="135" x14ac:dyDescent="0.25">
      <c r="A177" s="19" t="str">
        <f t="shared" si="44"/>
        <v>R&amp;D</v>
      </c>
      <c r="B177" s="19" t="str">
        <f t="shared" si="42"/>
        <v>Industry</v>
      </c>
      <c r="C177" s="19" t="str">
        <f t="shared" si="42"/>
        <v>RnD Industry Fuel Use Perc Reduction by End Year</v>
      </c>
      <c r="D177" s="4" t="s">
        <v>218</v>
      </c>
      <c r="F177" s="4" t="s">
        <v>226</v>
      </c>
      <c r="H177" s="9">
        <v>132</v>
      </c>
      <c r="I177" s="7" t="s">
        <v>74</v>
      </c>
      <c r="J177" s="20">
        <f t="shared" si="43"/>
        <v>0</v>
      </c>
      <c r="K177" s="20">
        <f t="shared" si="43"/>
        <v>0.3</v>
      </c>
      <c r="L177" s="67">
        <f t="shared" si="43"/>
        <v>0.01</v>
      </c>
      <c r="M177" s="19" t="str">
        <f t="shared" si="43"/>
        <v>% reduction in fuel use</v>
      </c>
      <c r="N177" s="7" t="s">
        <v>551</v>
      </c>
      <c r="O177" s="7" t="s">
        <v>646</v>
      </c>
      <c r="P177" s="4" t="s">
        <v>647</v>
      </c>
      <c r="Q177" s="39" t="s">
        <v>135</v>
      </c>
    </row>
    <row r="178" spans="1:17" ht="135" x14ac:dyDescent="0.25">
      <c r="A178" s="2" t="s">
        <v>49</v>
      </c>
      <c r="B178" s="7" t="s">
        <v>132</v>
      </c>
      <c r="C178" s="2" t="s">
        <v>260</v>
      </c>
      <c r="D178" s="7" t="s">
        <v>68</v>
      </c>
      <c r="F178" s="7" t="s">
        <v>68</v>
      </c>
      <c r="H178" s="9">
        <v>133</v>
      </c>
      <c r="I178" s="7" t="s">
        <v>74</v>
      </c>
      <c r="J178" s="24">
        <v>0</v>
      </c>
      <c r="K178" s="25">
        <v>0.3</v>
      </c>
      <c r="L178" s="23">
        <v>0.01</v>
      </c>
      <c r="M178" s="7" t="s">
        <v>59</v>
      </c>
      <c r="N178" s="7" t="s">
        <v>552</v>
      </c>
      <c r="O178" s="7" t="s">
        <v>646</v>
      </c>
      <c r="P178" s="4" t="s">
        <v>647</v>
      </c>
      <c r="Q178" s="39" t="s">
        <v>135</v>
      </c>
    </row>
    <row r="179" spans="1:17" ht="135" x14ac:dyDescent="0.25">
      <c r="A179" s="19" t="str">
        <f>A$178</f>
        <v>R&amp;D</v>
      </c>
      <c r="B179" s="13" t="str">
        <f t="shared" ref="B179:C183" si="45">B$178</f>
        <v>Vehicles</v>
      </c>
      <c r="C179" s="13" t="str">
        <f t="shared" si="45"/>
        <v>RnD Transportation Fuel Use Perc Reduction by End Year</v>
      </c>
      <c r="D179" s="7" t="s">
        <v>69</v>
      </c>
      <c r="F179" s="7" t="s">
        <v>69</v>
      </c>
      <c r="H179" s="9">
        <v>134</v>
      </c>
      <c r="I179" s="7" t="s">
        <v>74</v>
      </c>
      <c r="J179" s="35">
        <f t="shared" ref="J179:M183" si="46">J$178</f>
        <v>0</v>
      </c>
      <c r="K179" s="35">
        <f t="shared" si="46"/>
        <v>0.3</v>
      </c>
      <c r="L179" s="68">
        <f t="shared" si="46"/>
        <v>0.01</v>
      </c>
      <c r="M179" s="13" t="str">
        <f t="shared" si="46"/>
        <v>% reduction in fuel use</v>
      </c>
      <c r="N179" s="7" t="s">
        <v>553</v>
      </c>
      <c r="O179" s="7" t="s">
        <v>646</v>
      </c>
      <c r="P179" s="4" t="s">
        <v>647</v>
      </c>
      <c r="Q179" s="39" t="s">
        <v>135</v>
      </c>
    </row>
    <row r="180" spans="1:17" ht="135" x14ac:dyDescent="0.25">
      <c r="A180" s="19" t="str">
        <f>A$178</f>
        <v>R&amp;D</v>
      </c>
      <c r="B180" s="13" t="str">
        <f t="shared" si="45"/>
        <v>Vehicles</v>
      </c>
      <c r="C180" s="13" t="str">
        <f t="shared" si="45"/>
        <v>RnD Transportation Fuel Use Perc Reduction by End Year</v>
      </c>
      <c r="D180" s="7" t="s">
        <v>70</v>
      </c>
      <c r="F180" s="7" t="s">
        <v>150</v>
      </c>
      <c r="H180" s="9">
        <v>135</v>
      </c>
      <c r="I180" s="7" t="s">
        <v>74</v>
      </c>
      <c r="J180" s="35">
        <f t="shared" si="46"/>
        <v>0</v>
      </c>
      <c r="K180" s="35">
        <f t="shared" si="46"/>
        <v>0.3</v>
      </c>
      <c r="L180" s="68">
        <f t="shared" si="46"/>
        <v>0.01</v>
      </c>
      <c r="M180" s="13" t="str">
        <f t="shared" si="46"/>
        <v>% reduction in fuel use</v>
      </c>
      <c r="N180" s="7" t="s">
        <v>554</v>
      </c>
      <c r="O180" s="7" t="s">
        <v>646</v>
      </c>
      <c r="P180" s="4" t="s">
        <v>647</v>
      </c>
      <c r="Q180" s="39" t="s">
        <v>135</v>
      </c>
    </row>
    <row r="181" spans="1:17" ht="135" x14ac:dyDescent="0.25">
      <c r="A181" s="19" t="str">
        <f>A$178</f>
        <v>R&amp;D</v>
      </c>
      <c r="B181" s="13" t="str">
        <f t="shared" si="45"/>
        <v>Vehicles</v>
      </c>
      <c r="C181" s="13" t="str">
        <f t="shared" si="45"/>
        <v>RnD Transportation Fuel Use Perc Reduction by End Year</v>
      </c>
      <c r="D181" s="7" t="s">
        <v>71</v>
      </c>
      <c r="F181" s="7" t="s">
        <v>151</v>
      </c>
      <c r="H181" s="9">
        <v>136</v>
      </c>
      <c r="I181" s="7" t="s">
        <v>74</v>
      </c>
      <c r="J181" s="35">
        <f t="shared" si="46"/>
        <v>0</v>
      </c>
      <c r="K181" s="35">
        <f t="shared" si="46"/>
        <v>0.3</v>
      </c>
      <c r="L181" s="68">
        <f t="shared" si="46"/>
        <v>0.01</v>
      </c>
      <c r="M181" s="13" t="str">
        <f t="shared" si="46"/>
        <v>% reduction in fuel use</v>
      </c>
      <c r="N181" s="7" t="s">
        <v>555</v>
      </c>
      <c r="O181" s="7" t="s">
        <v>646</v>
      </c>
      <c r="P181" s="4" t="s">
        <v>647</v>
      </c>
      <c r="Q181" s="39" t="s">
        <v>135</v>
      </c>
    </row>
    <row r="182" spans="1:17" ht="135" x14ac:dyDescent="0.25">
      <c r="A182" s="19" t="str">
        <f>A$178</f>
        <v>R&amp;D</v>
      </c>
      <c r="B182" s="13" t="str">
        <f t="shared" si="45"/>
        <v>Vehicles</v>
      </c>
      <c r="C182" s="13" t="str">
        <f t="shared" si="45"/>
        <v>RnD Transportation Fuel Use Perc Reduction by End Year</v>
      </c>
      <c r="D182" s="7" t="s">
        <v>72</v>
      </c>
      <c r="F182" s="7" t="s">
        <v>152</v>
      </c>
      <c r="H182" s="9">
        <v>137</v>
      </c>
      <c r="I182" s="7" t="s">
        <v>74</v>
      </c>
      <c r="J182" s="35">
        <f t="shared" si="46"/>
        <v>0</v>
      </c>
      <c r="K182" s="35">
        <f t="shared" si="46"/>
        <v>0.3</v>
      </c>
      <c r="L182" s="68">
        <f t="shared" si="46"/>
        <v>0.01</v>
      </c>
      <c r="M182" s="13" t="str">
        <f t="shared" si="46"/>
        <v>% reduction in fuel use</v>
      </c>
      <c r="N182" s="7" t="s">
        <v>556</v>
      </c>
      <c r="O182" s="7" t="s">
        <v>646</v>
      </c>
      <c r="P182" s="4" t="s">
        <v>647</v>
      </c>
      <c r="Q182" s="39" t="s">
        <v>135</v>
      </c>
    </row>
    <row r="183" spans="1:17" ht="135" x14ac:dyDescent="0.25">
      <c r="A183" s="19" t="str">
        <f>A$178</f>
        <v>R&amp;D</v>
      </c>
      <c r="B183" s="13" t="str">
        <f t="shared" si="45"/>
        <v>Vehicles</v>
      </c>
      <c r="C183" s="13" t="str">
        <f t="shared" si="45"/>
        <v>RnD Transportation Fuel Use Perc Reduction by End Year</v>
      </c>
      <c r="D183" s="7" t="s">
        <v>185</v>
      </c>
      <c r="F183" s="7" t="s">
        <v>255</v>
      </c>
      <c r="H183" s="9">
        <v>138</v>
      </c>
      <c r="I183" s="7" t="s">
        <v>74</v>
      </c>
      <c r="J183" s="35">
        <f t="shared" si="46"/>
        <v>0</v>
      </c>
      <c r="K183" s="35">
        <f t="shared" si="46"/>
        <v>0.3</v>
      </c>
      <c r="L183" s="68">
        <f t="shared" si="46"/>
        <v>0.01</v>
      </c>
      <c r="M183" s="13" t="str">
        <f t="shared" si="46"/>
        <v>% reduction in fuel use</v>
      </c>
      <c r="N183" s="7" t="s">
        <v>557</v>
      </c>
      <c r="O183" s="7" t="s">
        <v>646</v>
      </c>
      <c r="P183" s="4" t="s">
        <v>647</v>
      </c>
      <c r="Q183" s="39" t="s">
        <v>135</v>
      </c>
    </row>
  </sheetData>
  <sortState ref="A119:I139">
    <sortCondition ref="B119:B139"/>
  </sortState>
  <hyperlinks>
    <hyperlink ref="R88" r:id="rId1" display="https://www.fas.org/sgp/crs/misc/R40562.pdf, p.3, paragraph 1"/>
  </hyperlinks>
  <pageMargins left="0.7" right="0.7" top="0.75" bottom="0.75" header="0.3" footer="0.3"/>
  <pageSetup orientation="portrait" horizontalDpi="1200" verticalDpi="1200" r:id="rId2"/>
  <ignoredErrors>
    <ignoredError sqref="K4:K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pane ySplit="1" topLeftCell="A2" activePane="bottomLeft" state="frozen"/>
      <selection pane="bottomLeft"/>
    </sheetView>
  </sheetViews>
  <sheetFormatPr defaultRowHeight="15" x14ac:dyDescent="0.25"/>
  <cols>
    <col min="1" max="1" width="59.28515625" style="7" customWidth="1"/>
    <col min="2" max="3" width="17.85546875" style="6" customWidth="1"/>
    <col min="4" max="4" width="32.7109375" style="6" customWidth="1"/>
    <col min="5" max="5" width="69" style="7" customWidth="1"/>
    <col min="6" max="6" width="31.7109375" style="7" customWidth="1"/>
    <col min="7" max="16384" width="9.140625" style="6"/>
  </cols>
  <sheetData>
    <row r="1" spans="1:6" s="5" customFormat="1" ht="30" x14ac:dyDescent="0.25">
      <c r="A1" s="1" t="s">
        <v>100</v>
      </c>
      <c r="B1" s="1" t="s">
        <v>97</v>
      </c>
      <c r="C1" s="1" t="s">
        <v>99</v>
      </c>
      <c r="D1" s="1" t="s">
        <v>114</v>
      </c>
      <c r="E1" s="1" t="s">
        <v>98</v>
      </c>
      <c r="F1" s="1" t="s">
        <v>122</v>
      </c>
    </row>
    <row r="2" spans="1:6" x14ac:dyDescent="0.25">
      <c r="A2" s="2" t="s">
        <v>351</v>
      </c>
      <c r="B2" s="6" t="s">
        <v>104</v>
      </c>
      <c r="C2" s="6" t="s">
        <v>105</v>
      </c>
      <c r="D2" s="6" t="s">
        <v>115</v>
      </c>
      <c r="E2" s="7" t="s">
        <v>352</v>
      </c>
    </row>
    <row r="3" spans="1:6" x14ac:dyDescent="0.25">
      <c r="A3" s="2" t="s">
        <v>353</v>
      </c>
      <c r="B3" s="6" t="s">
        <v>104</v>
      </c>
      <c r="C3" s="6" t="s">
        <v>105</v>
      </c>
      <c r="D3" s="6" t="s">
        <v>115</v>
      </c>
      <c r="E3" s="7" t="s">
        <v>354</v>
      </c>
    </row>
    <row r="4" spans="1:6" x14ac:dyDescent="0.25">
      <c r="A4" s="2" t="s">
        <v>102</v>
      </c>
      <c r="B4" s="6" t="s">
        <v>104</v>
      </c>
      <c r="C4" s="6" t="s">
        <v>105</v>
      </c>
      <c r="D4" s="6" t="s">
        <v>115</v>
      </c>
      <c r="E4" s="7" t="s">
        <v>120</v>
      </c>
    </row>
    <row r="5" spans="1:6" x14ac:dyDescent="0.25">
      <c r="A5" s="2" t="s">
        <v>101</v>
      </c>
      <c r="B5" s="6" t="s">
        <v>104</v>
      </c>
      <c r="C5" s="6" t="s">
        <v>105</v>
      </c>
      <c r="D5" s="6" t="s">
        <v>115</v>
      </c>
      <c r="E5" s="7" t="s">
        <v>119</v>
      </c>
    </row>
    <row r="6" spans="1:6" x14ac:dyDescent="0.25">
      <c r="A6" s="2" t="s">
        <v>103</v>
      </c>
      <c r="B6" s="6" t="s">
        <v>104</v>
      </c>
      <c r="C6" s="6" t="s">
        <v>105</v>
      </c>
      <c r="D6" s="6" t="s">
        <v>115</v>
      </c>
      <c r="E6" s="7" t="s">
        <v>121</v>
      </c>
    </row>
    <row r="7" spans="1:6" x14ac:dyDescent="0.25">
      <c r="A7" s="2" t="s">
        <v>355</v>
      </c>
      <c r="B7" s="6" t="s">
        <v>104</v>
      </c>
      <c r="C7" s="6" t="s">
        <v>105</v>
      </c>
      <c r="D7" s="6" t="s">
        <v>115</v>
      </c>
      <c r="E7" s="7" t="s">
        <v>356</v>
      </c>
    </row>
    <row r="8" spans="1:6" x14ac:dyDescent="0.25">
      <c r="A8" s="2" t="s">
        <v>405</v>
      </c>
      <c r="B8" s="3" t="s">
        <v>104</v>
      </c>
      <c r="C8" s="3" t="s">
        <v>105</v>
      </c>
      <c r="D8" s="3" t="s">
        <v>357</v>
      </c>
      <c r="E8" s="2" t="s">
        <v>358</v>
      </c>
    </row>
    <row r="9" spans="1:6" ht="30" x14ac:dyDescent="0.25">
      <c r="A9" s="2" t="s">
        <v>648</v>
      </c>
      <c r="B9" s="3" t="s">
        <v>104</v>
      </c>
      <c r="C9" s="3" t="s">
        <v>105</v>
      </c>
      <c r="D9" s="3" t="s">
        <v>357</v>
      </c>
      <c r="E9" s="2" t="s">
        <v>651</v>
      </c>
    </row>
    <row r="10" spans="1:6" x14ac:dyDescent="0.25">
      <c r="A10" s="2" t="s">
        <v>558</v>
      </c>
      <c r="B10" s="3" t="s">
        <v>104</v>
      </c>
      <c r="C10" s="3" t="s">
        <v>105</v>
      </c>
      <c r="D10" s="3" t="s">
        <v>357</v>
      </c>
      <c r="E10" s="2" t="s">
        <v>559</v>
      </c>
    </row>
    <row r="11" spans="1:6" x14ac:dyDescent="0.25">
      <c r="A11" s="2" t="s">
        <v>649</v>
      </c>
      <c r="B11" s="3" t="s">
        <v>104</v>
      </c>
      <c r="C11" s="3" t="s">
        <v>105</v>
      </c>
      <c r="D11" s="3" t="s">
        <v>357</v>
      </c>
      <c r="E11" s="2" t="s">
        <v>650</v>
      </c>
    </row>
    <row r="12" spans="1:6" x14ac:dyDescent="0.25">
      <c r="A12" s="2" t="s">
        <v>359</v>
      </c>
      <c r="B12" s="6" t="s">
        <v>104</v>
      </c>
      <c r="C12" s="6" t="s">
        <v>105</v>
      </c>
      <c r="D12" s="3" t="s">
        <v>357</v>
      </c>
      <c r="E12" s="2" t="s">
        <v>117</v>
      </c>
    </row>
    <row r="13" spans="1:6" ht="120" x14ac:dyDescent="0.25">
      <c r="A13" s="2" t="s">
        <v>109</v>
      </c>
      <c r="B13" s="6" t="s">
        <v>107</v>
      </c>
      <c r="C13" s="6" t="s">
        <v>105</v>
      </c>
      <c r="D13" s="3" t="s">
        <v>357</v>
      </c>
      <c r="E13" s="2" t="s">
        <v>360</v>
      </c>
      <c r="F13" s="7" t="s">
        <v>118</v>
      </c>
    </row>
    <row r="14" spans="1:6" ht="60" x14ac:dyDescent="0.25">
      <c r="A14" s="2" t="s">
        <v>106</v>
      </c>
      <c r="B14" s="6" t="s">
        <v>107</v>
      </c>
      <c r="C14" s="6" t="s">
        <v>108</v>
      </c>
      <c r="D14" s="3" t="s">
        <v>130</v>
      </c>
      <c r="E14" s="2" t="s">
        <v>361</v>
      </c>
      <c r="F14" s="7" t="s">
        <v>362</v>
      </c>
    </row>
    <row r="15" spans="1:6" ht="90" x14ac:dyDescent="0.25">
      <c r="A15" s="2" t="s">
        <v>110</v>
      </c>
      <c r="B15" s="6" t="s">
        <v>107</v>
      </c>
      <c r="C15" s="6" t="s">
        <v>105</v>
      </c>
      <c r="D15" s="3" t="s">
        <v>130</v>
      </c>
      <c r="E15" s="2" t="s">
        <v>363</v>
      </c>
      <c r="F15" s="7" t="s">
        <v>362</v>
      </c>
    </row>
    <row r="16" spans="1:6" ht="90" x14ac:dyDescent="0.25">
      <c r="A16" s="2" t="s">
        <v>364</v>
      </c>
      <c r="B16" s="6" t="s">
        <v>107</v>
      </c>
      <c r="C16" s="6" t="s">
        <v>108</v>
      </c>
      <c r="D16" s="3" t="s">
        <v>365</v>
      </c>
      <c r="E16" s="2" t="s">
        <v>366</v>
      </c>
      <c r="F16" s="7" t="s">
        <v>362</v>
      </c>
    </row>
    <row r="17" spans="1:6" ht="105" x14ac:dyDescent="0.25">
      <c r="A17" s="2" t="s">
        <v>367</v>
      </c>
      <c r="B17" s="6" t="s">
        <v>107</v>
      </c>
      <c r="C17" s="6" t="s">
        <v>105</v>
      </c>
      <c r="D17" s="3" t="s">
        <v>365</v>
      </c>
      <c r="E17" s="2" t="s">
        <v>368</v>
      </c>
      <c r="F17" s="7" t="s">
        <v>362</v>
      </c>
    </row>
    <row r="18" spans="1:6" x14ac:dyDescent="0.25">
      <c r="A18" s="2" t="s">
        <v>111</v>
      </c>
      <c r="B18" s="6" t="s">
        <v>104</v>
      </c>
      <c r="C18" s="6" t="s">
        <v>105</v>
      </c>
      <c r="D18" s="3" t="s">
        <v>130</v>
      </c>
      <c r="E18" s="2" t="s">
        <v>123</v>
      </c>
    </row>
    <row r="19" spans="1:6" x14ac:dyDescent="0.25">
      <c r="A19" s="2" t="s">
        <v>113</v>
      </c>
      <c r="B19" s="6" t="s">
        <v>104</v>
      </c>
      <c r="C19" s="6" t="s">
        <v>105</v>
      </c>
      <c r="D19" s="3" t="s">
        <v>369</v>
      </c>
      <c r="E19" s="2" t="s">
        <v>124</v>
      </c>
    </row>
    <row r="20" spans="1:6" x14ac:dyDescent="0.25">
      <c r="A20" s="2" t="s">
        <v>112</v>
      </c>
      <c r="B20" s="6" t="s">
        <v>104</v>
      </c>
      <c r="C20" s="6" t="s">
        <v>105</v>
      </c>
      <c r="D20" s="3" t="s">
        <v>370</v>
      </c>
      <c r="E20" s="2" t="s">
        <v>125</v>
      </c>
    </row>
    <row r="21" spans="1:6" x14ac:dyDescent="0.25">
      <c r="A21" s="2" t="s">
        <v>371</v>
      </c>
      <c r="B21" s="6" t="s">
        <v>104</v>
      </c>
      <c r="C21" s="6" t="s">
        <v>105</v>
      </c>
      <c r="D21" s="3" t="s">
        <v>372</v>
      </c>
      <c r="E21" s="2" t="s">
        <v>373</v>
      </c>
    </row>
    <row r="22" spans="1:6" x14ac:dyDescent="0.25">
      <c r="A22" s="2" t="s">
        <v>374</v>
      </c>
      <c r="B22" s="6" t="s">
        <v>104</v>
      </c>
      <c r="C22" s="6" t="s">
        <v>105</v>
      </c>
      <c r="D22" s="3" t="s">
        <v>372</v>
      </c>
      <c r="E22" s="2" t="s">
        <v>375</v>
      </c>
    </row>
    <row r="23" spans="1:6" x14ac:dyDescent="0.25">
      <c r="A23" s="2" t="s">
        <v>376</v>
      </c>
      <c r="B23" s="6" t="s">
        <v>104</v>
      </c>
      <c r="C23" s="6" t="s">
        <v>105</v>
      </c>
      <c r="D23" s="3" t="s">
        <v>372</v>
      </c>
      <c r="E23" s="2" t="s">
        <v>377</v>
      </c>
    </row>
    <row r="24" spans="1:6" x14ac:dyDescent="0.25">
      <c r="A24" s="2" t="s">
        <v>378</v>
      </c>
      <c r="B24" s="6" t="s">
        <v>104</v>
      </c>
      <c r="C24" s="6" t="s">
        <v>105</v>
      </c>
      <c r="D24" s="3" t="s">
        <v>372</v>
      </c>
      <c r="E24" s="2" t="s">
        <v>379</v>
      </c>
    </row>
    <row r="25" spans="1:6" x14ac:dyDescent="0.25">
      <c r="A25" s="2" t="s">
        <v>380</v>
      </c>
      <c r="B25" s="6" t="s">
        <v>104</v>
      </c>
      <c r="C25" s="6" t="s">
        <v>105</v>
      </c>
      <c r="D25" s="3" t="s">
        <v>372</v>
      </c>
      <c r="E25" s="2" t="s">
        <v>381</v>
      </c>
    </row>
    <row r="26" spans="1:6" x14ac:dyDescent="0.25">
      <c r="A26" s="2" t="s">
        <v>382</v>
      </c>
      <c r="B26" s="6" t="s">
        <v>104</v>
      </c>
      <c r="C26" s="6" t="s">
        <v>105</v>
      </c>
      <c r="D26" s="6" t="s">
        <v>115</v>
      </c>
      <c r="E26" s="7" t="s">
        <v>383</v>
      </c>
    </row>
    <row r="27" spans="1:6" x14ac:dyDescent="0.25">
      <c r="A27" s="2" t="s">
        <v>384</v>
      </c>
      <c r="B27" s="6" t="s">
        <v>104</v>
      </c>
      <c r="C27" s="6" t="s">
        <v>105</v>
      </c>
      <c r="D27" s="6" t="s">
        <v>116</v>
      </c>
      <c r="E27" s="7" t="s">
        <v>385</v>
      </c>
    </row>
    <row r="28" spans="1:6" x14ac:dyDescent="0.25">
      <c r="A28" s="2" t="s">
        <v>386</v>
      </c>
      <c r="B28" s="6" t="s">
        <v>104</v>
      </c>
      <c r="C28" s="6" t="s">
        <v>105</v>
      </c>
      <c r="D28" s="6" t="s">
        <v>115</v>
      </c>
      <c r="E28" s="7" t="s">
        <v>387</v>
      </c>
    </row>
    <row r="29" spans="1:6" x14ac:dyDescent="0.25">
      <c r="A29" s="2" t="s">
        <v>388</v>
      </c>
      <c r="B29" s="6" t="s">
        <v>104</v>
      </c>
      <c r="C29" s="6" t="s">
        <v>105</v>
      </c>
      <c r="D29" s="6" t="s">
        <v>115</v>
      </c>
      <c r="E29" s="7" t="s">
        <v>389</v>
      </c>
    </row>
    <row r="30" spans="1:6" x14ac:dyDescent="0.25">
      <c r="A30" s="2" t="s">
        <v>390</v>
      </c>
      <c r="B30" s="6" t="s">
        <v>104</v>
      </c>
      <c r="C30" s="6" t="s">
        <v>105</v>
      </c>
      <c r="D30" s="6" t="s">
        <v>116</v>
      </c>
      <c r="E30" s="7" t="s">
        <v>391</v>
      </c>
    </row>
    <row r="31" spans="1:6" x14ac:dyDescent="0.25">
      <c r="A31" s="2" t="s">
        <v>392</v>
      </c>
      <c r="B31" s="6" t="s">
        <v>104</v>
      </c>
      <c r="C31" s="6" t="s">
        <v>105</v>
      </c>
      <c r="D31" s="6" t="s">
        <v>116</v>
      </c>
      <c r="E31" s="7" t="s">
        <v>393</v>
      </c>
    </row>
    <row r="32" spans="1:6" x14ac:dyDescent="0.25">
      <c r="A32" s="2" t="s">
        <v>394</v>
      </c>
      <c r="B32" s="6" t="s">
        <v>104</v>
      </c>
      <c r="C32" s="6" t="s">
        <v>105</v>
      </c>
      <c r="D32" s="6" t="s">
        <v>115</v>
      </c>
      <c r="E32" s="7" t="s">
        <v>395</v>
      </c>
    </row>
    <row r="33" spans="1:6" x14ac:dyDescent="0.25">
      <c r="A33" s="2" t="s">
        <v>396</v>
      </c>
      <c r="B33" s="6" t="s">
        <v>104</v>
      </c>
      <c r="C33" s="6" t="s">
        <v>105</v>
      </c>
      <c r="D33" s="6" t="s">
        <v>116</v>
      </c>
      <c r="E33" s="7" t="s">
        <v>397</v>
      </c>
    </row>
    <row r="34" spans="1:6" x14ac:dyDescent="0.25">
      <c r="A34" s="2" t="s">
        <v>398</v>
      </c>
      <c r="B34" s="6" t="s">
        <v>104</v>
      </c>
      <c r="C34" s="6" t="s">
        <v>105</v>
      </c>
      <c r="D34" s="6" t="s">
        <v>116</v>
      </c>
      <c r="E34" s="7" t="s">
        <v>560</v>
      </c>
    </row>
    <row r="35" spans="1:6" x14ac:dyDescent="0.25">
      <c r="A35" s="2" t="s">
        <v>399</v>
      </c>
      <c r="B35" s="6" t="s">
        <v>104</v>
      </c>
      <c r="C35" s="6" t="s">
        <v>105</v>
      </c>
      <c r="D35" s="6" t="s">
        <v>115</v>
      </c>
      <c r="E35" s="7" t="s">
        <v>400</v>
      </c>
      <c r="F35" s="6"/>
    </row>
    <row r="36" spans="1:6" x14ac:dyDescent="0.25">
      <c r="A36" s="2" t="s">
        <v>401</v>
      </c>
      <c r="B36" s="6" t="s">
        <v>104</v>
      </c>
      <c r="C36" s="6" t="s">
        <v>105</v>
      </c>
      <c r="D36" s="6" t="s">
        <v>115</v>
      </c>
      <c r="E36" s="7" t="s">
        <v>402</v>
      </c>
      <c r="F36" s="6"/>
    </row>
    <row r="37" spans="1:6" x14ac:dyDescent="0.25">
      <c r="A37" s="2" t="s">
        <v>403</v>
      </c>
      <c r="B37" s="6" t="s">
        <v>104</v>
      </c>
      <c r="C37" s="6" t="s">
        <v>105</v>
      </c>
      <c r="D37" s="6" t="s">
        <v>115</v>
      </c>
      <c r="E37" s="7" t="s">
        <v>404</v>
      </c>
      <c r="F37" s="6"/>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5" x14ac:dyDescent="0.25"/>
  <cols>
    <col min="1" max="1" width="36" customWidth="1"/>
    <col min="2" max="2" width="34.140625" customWidth="1"/>
  </cols>
  <sheetData>
    <row r="1" spans="1:2" x14ac:dyDescent="0.25">
      <c r="A1" s="12" t="s">
        <v>133</v>
      </c>
      <c r="B1" s="12" t="s">
        <v>134</v>
      </c>
    </row>
    <row r="2" spans="1:2" x14ac:dyDescent="0.25">
      <c r="A2" t="s">
        <v>239</v>
      </c>
      <c r="B2" t="s">
        <v>135</v>
      </c>
    </row>
    <row r="3" spans="1:2" x14ac:dyDescent="0.25">
      <c r="A3" t="s">
        <v>238</v>
      </c>
      <c r="B3" t="s">
        <v>564</v>
      </c>
    </row>
    <row r="4" spans="1:2" x14ac:dyDescent="0.25">
      <c r="A4" t="s">
        <v>565</v>
      </c>
      <c r="B4" t="s">
        <v>566</v>
      </c>
    </row>
    <row r="5" spans="1:2" x14ac:dyDescent="0.25">
      <c r="A5" t="s">
        <v>350</v>
      </c>
      <c r="B5" t="s">
        <v>563</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9"/>
  <sheetViews>
    <sheetView zoomScale="85" zoomScaleNormal="85" workbookViewId="0">
      <selection sqref="A1:E1"/>
    </sheetView>
  </sheetViews>
  <sheetFormatPr defaultColWidth="9.140625" defaultRowHeight="15" x14ac:dyDescent="0.25"/>
  <cols>
    <col min="1" max="1" width="68.5703125" style="6" bestFit="1" customWidth="1"/>
    <col min="2" max="2" width="12.7109375" style="6" bestFit="1" customWidth="1"/>
    <col min="3" max="3" width="9.140625" style="6"/>
    <col min="4" max="4" width="12.85546875" style="6" customWidth="1"/>
    <col min="5" max="16384" width="9.140625" style="6"/>
  </cols>
  <sheetData>
    <row r="1" spans="1:5" x14ac:dyDescent="0.25">
      <c r="A1" s="73" t="s">
        <v>23</v>
      </c>
      <c r="B1" s="73"/>
      <c r="C1" s="73"/>
      <c r="D1" s="73"/>
      <c r="E1" s="73"/>
    </row>
    <row r="2" spans="1:5" x14ac:dyDescent="0.25">
      <c r="A2" s="74" t="s">
        <v>280</v>
      </c>
      <c r="B2" s="74"/>
      <c r="C2" s="74"/>
      <c r="D2" s="74"/>
      <c r="E2" s="74"/>
    </row>
    <row r="19" spans="1:5" x14ac:dyDescent="0.25">
      <c r="A19" s="6" t="s">
        <v>281</v>
      </c>
    </row>
    <row r="20" spans="1:5" x14ac:dyDescent="0.25">
      <c r="A20" s="6">
        <v>155400</v>
      </c>
      <c r="B20" s="6" t="s">
        <v>282</v>
      </c>
    </row>
    <row r="21" spans="1:5" x14ac:dyDescent="0.25">
      <c r="A21" s="74" t="s">
        <v>283</v>
      </c>
      <c r="B21" s="74"/>
      <c r="C21" s="74"/>
      <c r="D21" s="74"/>
      <c r="E21" s="74"/>
    </row>
    <row r="38" spans="1:5" x14ac:dyDescent="0.25">
      <c r="A38" s="6" t="s">
        <v>281</v>
      </c>
    </row>
    <row r="39" spans="1:5" x14ac:dyDescent="0.25">
      <c r="A39" s="6">
        <v>100800</v>
      </c>
      <c r="B39" s="6" t="s">
        <v>282</v>
      </c>
    </row>
    <row r="40" spans="1:5" x14ac:dyDescent="0.25">
      <c r="A40" s="74" t="s">
        <v>284</v>
      </c>
      <c r="B40" s="74"/>
      <c r="C40" s="74"/>
      <c r="D40" s="74"/>
      <c r="E40" s="74"/>
    </row>
    <row r="57" spans="1:5" ht="15.75" thickBot="1" x14ac:dyDescent="0.3">
      <c r="A57" s="6" t="s">
        <v>281</v>
      </c>
    </row>
    <row r="58" spans="1:5" ht="15.75" thickBot="1" x14ac:dyDescent="0.3">
      <c r="A58" s="43">
        <v>194000</v>
      </c>
      <c r="B58" s="6" t="s">
        <v>285</v>
      </c>
    </row>
    <row r="60" spans="1:5" x14ac:dyDescent="0.25">
      <c r="A60" s="73" t="s">
        <v>286</v>
      </c>
      <c r="B60" s="73"/>
      <c r="C60" s="73"/>
      <c r="D60" s="73"/>
      <c r="E60" s="73"/>
    </row>
    <row r="61" spans="1:5" x14ac:dyDescent="0.25">
      <c r="A61" s="6" t="s">
        <v>287</v>
      </c>
    </row>
    <row r="64" spans="1:5" x14ac:dyDescent="0.25">
      <c r="A64" s="74" t="s">
        <v>288</v>
      </c>
      <c r="B64" s="74"/>
      <c r="C64" s="74"/>
      <c r="D64" s="74"/>
      <c r="E64" s="74"/>
    </row>
    <row r="65" spans="1:2" x14ac:dyDescent="0.25">
      <c r="A65" s="6">
        <v>2013</v>
      </c>
      <c r="B65" s="6" t="s">
        <v>289</v>
      </c>
    </row>
    <row r="66" spans="1:2" x14ac:dyDescent="0.25">
      <c r="A66" s="6">
        <v>2014</v>
      </c>
      <c r="B66" s="6" t="s">
        <v>289</v>
      </c>
    </row>
    <row r="67" spans="1:2" x14ac:dyDescent="0.25">
      <c r="A67" s="6">
        <v>2015</v>
      </c>
      <c r="B67" s="6" t="s">
        <v>289</v>
      </c>
    </row>
    <row r="68" spans="1:2" x14ac:dyDescent="0.25">
      <c r="A68" s="6">
        <v>2016</v>
      </c>
      <c r="B68" s="6" t="s">
        <v>289</v>
      </c>
    </row>
    <row r="69" spans="1:2" x14ac:dyDescent="0.25">
      <c r="A69" s="6">
        <v>2017</v>
      </c>
      <c r="B69" s="6" t="s">
        <v>289</v>
      </c>
    </row>
    <row r="70" spans="1:2" x14ac:dyDescent="0.25">
      <c r="A70" s="6">
        <v>2018</v>
      </c>
      <c r="B70" s="6" t="s">
        <v>289</v>
      </c>
    </row>
    <row r="71" spans="1:2" x14ac:dyDescent="0.25">
      <c r="A71" s="6">
        <v>2019</v>
      </c>
      <c r="B71" s="6" t="s">
        <v>289</v>
      </c>
    </row>
    <row r="72" spans="1:2" x14ac:dyDescent="0.25">
      <c r="A72" s="6">
        <v>2020</v>
      </c>
      <c r="B72" s="6" t="s">
        <v>289</v>
      </c>
    </row>
    <row r="73" spans="1:2" x14ac:dyDescent="0.25">
      <c r="A73" s="6">
        <v>2021</v>
      </c>
      <c r="B73" s="6" t="s">
        <v>289</v>
      </c>
    </row>
    <row r="74" spans="1:2" x14ac:dyDescent="0.25">
      <c r="A74" s="6">
        <v>2022</v>
      </c>
      <c r="B74" s="6" t="s">
        <v>289</v>
      </c>
    </row>
    <row r="75" spans="1:2" x14ac:dyDescent="0.25">
      <c r="A75" s="6">
        <v>2023</v>
      </c>
      <c r="B75" s="6" t="s">
        <v>289</v>
      </c>
    </row>
    <row r="76" spans="1:2" x14ac:dyDescent="0.25">
      <c r="A76" s="6">
        <v>2024</v>
      </c>
      <c r="B76" s="6" t="s">
        <v>289</v>
      </c>
    </row>
    <row r="77" spans="1:2" x14ac:dyDescent="0.25">
      <c r="A77" s="6">
        <v>2025</v>
      </c>
      <c r="B77" s="6" t="s">
        <v>289</v>
      </c>
    </row>
    <row r="78" spans="1:2" x14ac:dyDescent="0.25">
      <c r="A78" s="6">
        <v>2026</v>
      </c>
      <c r="B78" s="6">
        <f>1.04^ROW(A1)</f>
        <v>1.04</v>
      </c>
    </row>
    <row r="79" spans="1:2" x14ac:dyDescent="0.25">
      <c r="A79" s="6">
        <v>2027</v>
      </c>
      <c r="B79" s="6">
        <f>1.04^ROW(A2)</f>
        <v>1.0816000000000001</v>
      </c>
    </row>
    <row r="80" spans="1:2" x14ac:dyDescent="0.25">
      <c r="A80" s="6">
        <v>2028</v>
      </c>
      <c r="B80" s="6">
        <f>1.04^ROW(A3)</f>
        <v>1.1248640000000001</v>
      </c>
    </row>
    <row r="81" spans="1:5" x14ac:dyDescent="0.25">
      <c r="A81" s="6">
        <v>2029</v>
      </c>
      <c r="B81" s="6">
        <f>1.04^ROW(A4)</f>
        <v>1.1698585600000002</v>
      </c>
    </row>
    <row r="82" spans="1:5" x14ac:dyDescent="0.25">
      <c r="A82" s="6">
        <v>2030</v>
      </c>
      <c r="B82" s="6">
        <f>1.04^ROW(A5)</f>
        <v>1.2166529024000003</v>
      </c>
    </row>
    <row r="84" spans="1:5" ht="15.75" thickBot="1" x14ac:dyDescent="0.3">
      <c r="A84" s="74" t="s">
        <v>290</v>
      </c>
      <c r="B84" s="74"/>
      <c r="C84" s="74"/>
      <c r="D84" s="74"/>
      <c r="E84" s="74"/>
    </row>
    <row r="85" spans="1:5" ht="15.75" thickBot="1" x14ac:dyDescent="0.3">
      <c r="A85" s="44">
        <f>B82-1</f>
        <v>0.21665290240000035</v>
      </c>
    </row>
    <row r="87" spans="1:5" x14ac:dyDescent="0.25">
      <c r="A87" s="73" t="s">
        <v>291</v>
      </c>
      <c r="B87" s="73"/>
      <c r="C87" s="73"/>
      <c r="D87" s="73"/>
      <c r="E87" s="73"/>
    </row>
    <row r="88" spans="1:5" x14ac:dyDescent="0.25">
      <c r="A88" s="6" t="s">
        <v>407</v>
      </c>
    </row>
    <row r="89" spans="1:5" ht="15.75" thickBot="1" x14ac:dyDescent="0.3">
      <c r="A89" s="6" t="s">
        <v>408</v>
      </c>
      <c r="B89" s="45"/>
    </row>
    <row r="90" spans="1:5" ht="15.75" thickBot="1" x14ac:dyDescent="0.3">
      <c r="A90" s="44">
        <f>1.035^11-1</f>
        <v>0.45996971724286029</v>
      </c>
      <c r="B90" s="45"/>
    </row>
    <row r="91" spans="1:5" x14ac:dyDescent="0.25">
      <c r="B91" s="45"/>
    </row>
    <row r="93" spans="1:5" x14ac:dyDescent="0.25">
      <c r="B93" s="45"/>
    </row>
    <row r="97" spans="1:5" x14ac:dyDescent="0.25">
      <c r="A97" s="73" t="s">
        <v>292</v>
      </c>
      <c r="B97" s="73"/>
      <c r="C97" s="73"/>
      <c r="D97" s="73"/>
      <c r="E97" s="73"/>
    </row>
    <row r="122" spans="1:1" x14ac:dyDescent="0.25">
      <c r="A122" s="6" t="s">
        <v>293</v>
      </c>
    </row>
    <row r="124" spans="1:1" x14ac:dyDescent="0.25">
      <c r="A124" s="6" t="s">
        <v>294</v>
      </c>
    </row>
    <row r="125" spans="1:1" x14ac:dyDescent="0.25">
      <c r="A125" s="46">
        <f>0.53/(2050-2007)</f>
        <v>1.2325581395348837E-2</v>
      </c>
    </row>
    <row r="127" spans="1:1" ht="15.75" thickBot="1" x14ac:dyDescent="0.3">
      <c r="A127" s="6" t="s">
        <v>295</v>
      </c>
    </row>
    <row r="128" spans="1:1" ht="15.75" thickBot="1" x14ac:dyDescent="0.3">
      <c r="A128" s="44">
        <f>A125*18</f>
        <v>0.22186046511627908</v>
      </c>
    </row>
    <row r="130" spans="1:5" x14ac:dyDescent="0.25">
      <c r="A130" s="73" t="s">
        <v>297</v>
      </c>
      <c r="B130" s="73"/>
      <c r="C130" s="73"/>
      <c r="D130" s="73"/>
      <c r="E130" s="73"/>
    </row>
    <row r="131" spans="1:5" x14ac:dyDescent="0.25">
      <c r="A131" s="6" t="s">
        <v>298</v>
      </c>
    </row>
    <row r="132" spans="1:5" x14ac:dyDescent="0.25">
      <c r="A132" s="45">
        <v>0.35</v>
      </c>
    </row>
    <row r="134" spans="1:5" x14ac:dyDescent="0.25">
      <c r="A134" s="6" t="s">
        <v>299</v>
      </c>
    </row>
    <row r="135" spans="1:5" x14ac:dyDescent="0.25">
      <c r="A135" s="48">
        <f>0.35/(2050-2010)</f>
        <v>8.7499999999999991E-3</v>
      </c>
    </row>
    <row r="137" spans="1:5" ht="15.75" thickBot="1" x14ac:dyDescent="0.3">
      <c r="A137" s="6" t="s">
        <v>300</v>
      </c>
    </row>
    <row r="138" spans="1:5" ht="15.75" thickBot="1" x14ac:dyDescent="0.3">
      <c r="A138" s="49">
        <f>A135*18</f>
        <v>0.15749999999999997</v>
      </c>
    </row>
    <row r="140" spans="1:5" x14ac:dyDescent="0.25">
      <c r="A140" s="73" t="s">
        <v>296</v>
      </c>
      <c r="B140" s="73"/>
      <c r="C140" s="73"/>
      <c r="D140" s="73"/>
      <c r="E140" s="73"/>
    </row>
    <row r="165" spans="1:5" x14ac:dyDescent="0.25">
      <c r="A165" s="6" t="s">
        <v>293</v>
      </c>
    </row>
    <row r="167" spans="1:5" x14ac:dyDescent="0.25">
      <c r="A167" s="6" t="s">
        <v>294</v>
      </c>
    </row>
    <row r="168" spans="1:5" x14ac:dyDescent="0.25">
      <c r="A168" s="47">
        <f>0.62/(2050-2007)</f>
        <v>1.441860465116279E-2</v>
      </c>
    </row>
    <row r="170" spans="1:5" ht="15.75" thickBot="1" x14ac:dyDescent="0.3">
      <c r="A170" s="6" t="s">
        <v>295</v>
      </c>
    </row>
    <row r="171" spans="1:5" ht="15.75" thickBot="1" x14ac:dyDescent="0.3">
      <c r="A171" s="44">
        <f>A168*18</f>
        <v>0.2595348837209302</v>
      </c>
    </row>
    <row r="173" spans="1:5" x14ac:dyDescent="0.25">
      <c r="A173" s="73" t="s">
        <v>301</v>
      </c>
      <c r="B173" s="73"/>
      <c r="C173" s="73"/>
      <c r="D173" s="73"/>
      <c r="E173" s="73"/>
    </row>
    <row r="184" spans="1:5" ht="15.75" thickBot="1" x14ac:dyDescent="0.3">
      <c r="A184" s="6" t="s">
        <v>302</v>
      </c>
    </row>
    <row r="185" spans="1:5" ht="15.75" thickBot="1" x14ac:dyDescent="0.3">
      <c r="A185" s="49">
        <f>AVERAGE(0.08,0.09)</f>
        <v>8.4999999999999992E-2</v>
      </c>
    </row>
    <row r="188" spans="1:5" x14ac:dyDescent="0.25">
      <c r="A188" s="73" t="s">
        <v>303</v>
      </c>
      <c r="B188" s="73"/>
      <c r="C188" s="73"/>
      <c r="D188" s="73"/>
      <c r="E188" s="73"/>
    </row>
    <row r="189" spans="1:5" ht="15.75" thickBot="1" x14ac:dyDescent="0.3">
      <c r="A189" s="6" t="s">
        <v>302</v>
      </c>
    </row>
    <row r="190" spans="1:5" ht="15.75" thickBot="1" x14ac:dyDescent="0.3">
      <c r="A190" s="50">
        <v>5.7000000000000002E-2</v>
      </c>
    </row>
    <row r="192" spans="1:5" x14ac:dyDescent="0.25">
      <c r="A192" s="73" t="s">
        <v>29</v>
      </c>
      <c r="B192" s="73"/>
      <c r="C192" s="73"/>
      <c r="D192" s="73"/>
      <c r="E192" s="73"/>
    </row>
    <row r="193" spans="1:4" x14ac:dyDescent="0.25">
      <c r="A193" s="51" t="s">
        <v>304</v>
      </c>
      <c r="B193" s="6">
        <v>2010</v>
      </c>
      <c r="C193" s="6">
        <v>2050</v>
      </c>
      <c r="D193" s="75" t="s">
        <v>312</v>
      </c>
    </row>
    <row r="194" spans="1:4" x14ac:dyDescent="0.25">
      <c r="A194" s="6" t="s">
        <v>305</v>
      </c>
      <c r="B194" s="6">
        <v>12</v>
      </c>
      <c r="C194" s="6">
        <v>6.5</v>
      </c>
      <c r="D194" s="75"/>
    </row>
    <row r="195" spans="1:4" x14ac:dyDescent="0.25">
      <c r="A195" s="6" t="s">
        <v>306</v>
      </c>
      <c r="B195" s="6">
        <v>9</v>
      </c>
      <c r="C195" s="6">
        <v>6.4</v>
      </c>
      <c r="D195" s="75"/>
    </row>
    <row r="196" spans="1:4" x14ac:dyDescent="0.25">
      <c r="D196" s="75"/>
    </row>
    <row r="197" spans="1:4" x14ac:dyDescent="0.25">
      <c r="A197" s="51" t="s">
        <v>307</v>
      </c>
      <c r="B197" s="6">
        <v>2010</v>
      </c>
      <c r="C197" s="6">
        <v>2050</v>
      </c>
      <c r="D197" s="75"/>
    </row>
    <row r="198" spans="1:4" x14ac:dyDescent="0.25">
      <c r="A198" s="6" t="s">
        <v>305</v>
      </c>
      <c r="B198" s="45">
        <v>0.43</v>
      </c>
      <c r="C198" s="45">
        <v>0.94</v>
      </c>
      <c r="D198" s="75"/>
    </row>
    <row r="199" spans="1:4" x14ac:dyDescent="0.25">
      <c r="A199" s="6" t="s">
        <v>306</v>
      </c>
      <c r="B199" s="45">
        <v>0.53</v>
      </c>
      <c r="C199" s="45">
        <v>0.76</v>
      </c>
      <c r="D199" s="75"/>
    </row>
    <row r="200" spans="1:4" x14ac:dyDescent="0.25">
      <c r="D200" s="76" t="s">
        <v>313</v>
      </c>
    </row>
    <row r="201" spans="1:4" x14ac:dyDescent="0.25">
      <c r="A201" s="51" t="s">
        <v>308</v>
      </c>
      <c r="B201" s="6">
        <v>2013</v>
      </c>
      <c r="C201" s="6">
        <v>2030</v>
      </c>
      <c r="D201" s="76"/>
    </row>
    <row r="202" spans="1:4" x14ac:dyDescent="0.25">
      <c r="A202" s="6" t="s">
        <v>305</v>
      </c>
      <c r="B202" s="6">
        <f>TREND($B194:$C194,$B$193:$C$193,B$201)</f>
        <v>11.587499999999977</v>
      </c>
      <c r="C202" s="6">
        <f>TREND($B194:$C194,$B$193:$C$193,C$201)</f>
        <v>9.25</v>
      </c>
      <c r="D202" s="76"/>
    </row>
    <row r="203" spans="1:4" x14ac:dyDescent="0.25">
      <c r="A203" s="6" t="s">
        <v>306</v>
      </c>
      <c r="B203" s="6">
        <f>TREND($B195:$C195,$B$193:$C$193,B$201)</f>
        <v>8.8050000000000068</v>
      </c>
      <c r="C203" s="6">
        <f>TREND($B195:$C195,$B$193:$C$193,C$201)</f>
        <v>7.6999999999999886</v>
      </c>
      <c r="D203" s="76"/>
    </row>
    <row r="204" spans="1:4" x14ac:dyDescent="0.25">
      <c r="D204" s="76"/>
    </row>
    <row r="205" spans="1:4" x14ac:dyDescent="0.25">
      <c r="A205" s="51" t="s">
        <v>309</v>
      </c>
      <c r="B205" s="6">
        <v>2013</v>
      </c>
      <c r="C205" s="6">
        <v>2030</v>
      </c>
      <c r="D205" s="76"/>
    </row>
    <row r="206" spans="1:4" x14ac:dyDescent="0.25">
      <c r="A206" s="6" t="s">
        <v>305</v>
      </c>
      <c r="B206" s="46">
        <f>TREND($B198:$C198,$B$197:$C$197,B$205)</f>
        <v>0.46825000000000117</v>
      </c>
      <c r="C206" s="46">
        <f>TREND($B198:$C198,$B$197:$C$197,C$205)</f>
        <v>0.68499999999999872</v>
      </c>
      <c r="D206" s="76"/>
    </row>
    <row r="207" spans="1:4" x14ac:dyDescent="0.25">
      <c r="A207" s="6" t="s">
        <v>306</v>
      </c>
      <c r="B207" s="46">
        <f>TREND($B199:$C199,$B$197:$C$197,B$205)</f>
        <v>0.54725000000000001</v>
      </c>
      <c r="C207" s="46">
        <f>TREND($B199:$C199,$B$197:$C$197,C$205)</f>
        <v>0.64499999999999957</v>
      </c>
      <c r="D207" s="76"/>
    </row>
    <row r="208" spans="1:4" x14ac:dyDescent="0.25">
      <c r="D208" s="76"/>
    </row>
    <row r="209" spans="1:7" x14ac:dyDescent="0.25">
      <c r="A209" s="51" t="s">
        <v>310</v>
      </c>
      <c r="B209" s="6">
        <v>2013</v>
      </c>
      <c r="C209" s="6">
        <v>2030</v>
      </c>
      <c r="D209" s="76"/>
    </row>
    <row r="210" spans="1:7" x14ac:dyDescent="0.25">
      <c r="A210" s="6" t="s">
        <v>311</v>
      </c>
      <c r="B210" s="46">
        <f>SUMPRODUCT(B202:B203,B206:B207)/SUM(B202:B203)</f>
        <v>0.50236033468186903</v>
      </c>
      <c r="C210" s="48">
        <f>SUMPRODUCT(C202:C203,C206:C207)/SUM(C202:C203)</f>
        <v>0.66682890855457144</v>
      </c>
      <c r="D210" s="76"/>
    </row>
    <row r="211" spans="1:7" ht="15.75" thickBot="1" x14ac:dyDescent="0.3"/>
    <row r="212" spans="1:7" ht="15.75" thickBot="1" x14ac:dyDescent="0.3">
      <c r="A212" s="43">
        <v>0.98</v>
      </c>
      <c r="B212" s="6" t="s">
        <v>339</v>
      </c>
    </row>
    <row r="213" spans="1:7" x14ac:dyDescent="0.25">
      <c r="A213" s="51"/>
      <c r="B213" s="46"/>
      <c r="C213" s="46"/>
    </row>
    <row r="214" spans="1:7" x14ac:dyDescent="0.25">
      <c r="A214" s="73" t="s">
        <v>169</v>
      </c>
      <c r="B214" s="73"/>
      <c r="C214" s="73"/>
      <c r="D214" s="73"/>
      <c r="E214" s="73"/>
    </row>
    <row r="215" spans="1:7" x14ac:dyDescent="0.25">
      <c r="A215" s="51" t="s">
        <v>314</v>
      </c>
      <c r="B215" s="6">
        <v>2010</v>
      </c>
      <c r="C215" s="6">
        <v>2013</v>
      </c>
      <c r="D215" s="6">
        <v>2016</v>
      </c>
      <c r="E215" s="6">
        <v>2019</v>
      </c>
      <c r="F215" s="6">
        <v>2024</v>
      </c>
      <c r="G215" s="51">
        <v>2030</v>
      </c>
    </row>
    <row r="216" spans="1:7" x14ac:dyDescent="0.25">
      <c r="A216" s="6" t="s">
        <v>315</v>
      </c>
      <c r="B216" s="46">
        <v>0</v>
      </c>
      <c r="C216" s="46">
        <v>0.15</v>
      </c>
      <c r="D216" s="46">
        <v>0.25</v>
      </c>
      <c r="E216" s="46">
        <v>0.45</v>
      </c>
      <c r="F216" s="46">
        <v>0.6</v>
      </c>
      <c r="G216" s="52">
        <f>(F216-E216)/(F215-E215)*(G215-F215)+F216</f>
        <v>0.77999999999999992</v>
      </c>
    </row>
    <row r="217" spans="1:7" x14ac:dyDescent="0.25">
      <c r="A217" s="7"/>
    </row>
    <row r="218" spans="1:7" x14ac:dyDescent="0.25">
      <c r="A218" s="51" t="s">
        <v>314</v>
      </c>
      <c r="B218" s="6">
        <v>2010</v>
      </c>
      <c r="C218" s="6">
        <v>2013</v>
      </c>
      <c r="D218" s="6">
        <v>2015</v>
      </c>
      <c r="E218" s="6">
        <v>2018</v>
      </c>
      <c r="F218" s="6">
        <v>2025</v>
      </c>
      <c r="G218" s="51">
        <v>2030</v>
      </c>
    </row>
    <row r="219" spans="1:7" x14ac:dyDescent="0.25">
      <c r="A219" s="6" t="s">
        <v>316</v>
      </c>
      <c r="B219" s="46">
        <v>0</v>
      </c>
      <c r="C219" s="46">
        <v>0.15</v>
      </c>
      <c r="D219" s="46">
        <v>0.2</v>
      </c>
      <c r="E219" s="46">
        <v>0.4</v>
      </c>
      <c r="F219" s="46">
        <v>0.5</v>
      </c>
      <c r="G219" s="52">
        <f>(F219-E219)/(F218-E218)*(G218-F218)+F219</f>
        <v>0.5714285714285714</v>
      </c>
    </row>
    <row r="221" spans="1:7" x14ac:dyDescent="0.25">
      <c r="A221" s="51" t="s">
        <v>317</v>
      </c>
      <c r="B221" s="6">
        <v>2030</v>
      </c>
      <c r="D221" s="51"/>
    </row>
    <row r="222" spans="1:7" x14ac:dyDescent="0.25">
      <c r="A222" s="6" t="s">
        <v>305</v>
      </c>
      <c r="B222" s="6">
        <v>20.48</v>
      </c>
    </row>
    <row r="223" spans="1:7" x14ac:dyDescent="0.25">
      <c r="A223" s="6" t="s">
        <v>306</v>
      </c>
      <c r="B223" s="6">
        <v>19.52</v>
      </c>
    </row>
    <row r="224" spans="1:7" x14ac:dyDescent="0.25">
      <c r="A224" s="51"/>
    </row>
    <row r="225" spans="1:5" ht="15.75" thickBot="1" x14ac:dyDescent="0.3">
      <c r="A225" s="51" t="s">
        <v>318</v>
      </c>
    </row>
    <row r="226" spans="1:5" ht="15.75" thickBot="1" x14ac:dyDescent="0.3">
      <c r="A226" s="49">
        <f>(B222*G216+B223*G219)/SUM(B222:B223)</f>
        <v>0.67821714285714285</v>
      </c>
    </row>
    <row r="228" spans="1:5" x14ac:dyDescent="0.25">
      <c r="A228" s="73" t="s">
        <v>320</v>
      </c>
      <c r="B228" s="73"/>
      <c r="C228" s="73"/>
      <c r="D228" s="73"/>
      <c r="E228" s="73"/>
    </row>
    <row r="229" spans="1:5" ht="15.75" thickBot="1" x14ac:dyDescent="0.3">
      <c r="A229" s="54" t="s">
        <v>322</v>
      </c>
      <c r="B229" s="45">
        <v>0.4</v>
      </c>
    </row>
    <row r="230" spans="1:5" ht="15.75" thickBot="1" x14ac:dyDescent="0.3">
      <c r="A230" s="6" t="s">
        <v>323</v>
      </c>
      <c r="B230" s="53">
        <f>(1+B229)^(1/(2020-2010))-1</f>
        <v>3.4219694129380196E-2</v>
      </c>
    </row>
    <row r="231" spans="1:5" x14ac:dyDescent="0.25">
      <c r="B231" s="65"/>
    </row>
    <row r="232" spans="1:5" x14ac:dyDescent="0.25">
      <c r="A232" s="73" t="s">
        <v>340</v>
      </c>
      <c r="B232" s="73"/>
      <c r="C232" s="73"/>
      <c r="D232" s="73"/>
      <c r="E232" s="73"/>
    </row>
    <row r="233" spans="1:5" x14ac:dyDescent="0.25">
      <c r="A233" s="6" t="s">
        <v>341</v>
      </c>
      <c r="B233" s="65">
        <v>0.1</v>
      </c>
    </row>
    <row r="234" spans="1:5" x14ac:dyDescent="0.25">
      <c r="A234" s="54" t="s">
        <v>342</v>
      </c>
      <c r="B234" s="65">
        <v>0.8</v>
      </c>
    </row>
    <row r="235" spans="1:5" x14ac:dyDescent="0.25">
      <c r="A235" s="54" t="s">
        <v>343</v>
      </c>
      <c r="B235" s="65">
        <f>(B234-B233)/(40)*20+B233</f>
        <v>0.45000000000000007</v>
      </c>
    </row>
    <row r="236" spans="1:5" x14ac:dyDescent="0.25">
      <c r="A236" s="54" t="s">
        <v>344</v>
      </c>
      <c r="B236" s="65">
        <v>6.4000000000000001E-2</v>
      </c>
    </row>
    <row r="237" spans="1:5" x14ac:dyDescent="0.25">
      <c r="A237" s="54" t="s">
        <v>345</v>
      </c>
      <c r="B237" s="65">
        <f>AVERAGE(0.083,0.16)</f>
        <v>0.1215</v>
      </c>
    </row>
    <row r="238" spans="1:5" ht="15.75" thickBot="1" x14ac:dyDescent="0.3">
      <c r="A238" s="54" t="s">
        <v>346</v>
      </c>
      <c r="B238" s="65">
        <f>(B237-B236)/(40)*20+B236</f>
        <v>9.2749999999999999E-2</v>
      </c>
    </row>
    <row r="239" spans="1:5" ht="15.75" thickBot="1" x14ac:dyDescent="0.3">
      <c r="A239" s="54" t="s">
        <v>347</v>
      </c>
      <c r="B239" s="53">
        <f>B235-B238</f>
        <v>0.35725000000000007</v>
      </c>
    </row>
    <row r="241" spans="1:5" x14ac:dyDescent="0.25">
      <c r="A241" s="73" t="s">
        <v>324</v>
      </c>
      <c r="B241" s="73"/>
      <c r="C241" s="73"/>
      <c r="D241" s="73"/>
      <c r="E241" s="73"/>
    </row>
    <row r="242" spans="1:5" x14ac:dyDescent="0.25">
      <c r="A242" s="55"/>
      <c r="B242" s="45"/>
    </row>
    <row r="287" spans="1:2" x14ac:dyDescent="0.25">
      <c r="A287" s="51" t="s">
        <v>321</v>
      </c>
    </row>
    <row r="288" spans="1:2" x14ac:dyDescent="0.25">
      <c r="A288" s="55" t="s">
        <v>325</v>
      </c>
      <c r="B288" s="6">
        <v>63</v>
      </c>
    </row>
    <row r="289" spans="1:5" x14ac:dyDescent="0.25">
      <c r="A289" s="6" t="s">
        <v>326</v>
      </c>
      <c r="B289" s="6">
        <v>86</v>
      </c>
    </row>
    <row r="290" spans="1:5" x14ac:dyDescent="0.25">
      <c r="A290" s="6" t="s">
        <v>327</v>
      </c>
      <c r="B290" s="56">
        <f>B288/B289*50</f>
        <v>36.627906976744185</v>
      </c>
    </row>
    <row r="291" spans="1:5" ht="15.75" thickBot="1" x14ac:dyDescent="0.3">
      <c r="A291" s="6" t="s">
        <v>328</v>
      </c>
      <c r="B291" s="6">
        <f>AVERAGE(150,200)</f>
        <v>175</v>
      </c>
    </row>
    <row r="292" spans="1:5" ht="15.75" thickBot="1" x14ac:dyDescent="0.3">
      <c r="A292" s="6" t="s">
        <v>329</v>
      </c>
      <c r="B292" s="44">
        <f>(B291+B290)/B291-1</f>
        <v>0.20930232558139528</v>
      </c>
    </row>
    <row r="294" spans="1:5" x14ac:dyDescent="0.25">
      <c r="A294" s="73" t="s">
        <v>330</v>
      </c>
      <c r="B294" s="73"/>
      <c r="C294" s="73"/>
      <c r="D294" s="73"/>
      <c r="E294" s="73"/>
    </row>
    <row r="295" spans="1:5" ht="15.75" thickBot="1" x14ac:dyDescent="0.3">
      <c r="A295" s="57" t="s">
        <v>410</v>
      </c>
    </row>
    <row r="296" spans="1:5" ht="15.75" thickBot="1" x14ac:dyDescent="0.3">
      <c r="A296" s="6" t="s">
        <v>411</v>
      </c>
      <c r="B296" s="58">
        <f>0.11</f>
        <v>0.11</v>
      </c>
    </row>
    <row r="297" spans="1:5" x14ac:dyDescent="0.25">
      <c r="A297" s="54"/>
      <c r="B297" s="52"/>
    </row>
    <row r="298" spans="1:5" x14ac:dyDescent="0.25">
      <c r="A298" s="73" t="s">
        <v>421</v>
      </c>
      <c r="B298" s="73"/>
      <c r="C298" s="73"/>
      <c r="D298" s="73"/>
      <c r="E298" s="73"/>
    </row>
    <row r="299" spans="1:5" x14ac:dyDescent="0.25">
      <c r="A299" s="51" t="s">
        <v>412</v>
      </c>
      <c r="B299" s="51" t="s">
        <v>413</v>
      </c>
      <c r="C299" s="51"/>
    </row>
    <row r="300" spans="1:5" x14ac:dyDescent="0.25">
      <c r="A300" s="6" t="s">
        <v>414</v>
      </c>
      <c r="B300" s="69">
        <v>15277777.777777778</v>
      </c>
      <c r="C300" s="6" t="s">
        <v>415</v>
      </c>
    </row>
    <row r="301" spans="1:5" x14ac:dyDescent="0.25">
      <c r="A301" s="6" t="s">
        <v>416</v>
      </c>
      <c r="B301" s="69">
        <f>3.4*10^6</f>
        <v>3400000</v>
      </c>
      <c r="C301" s="15"/>
    </row>
    <row r="302" spans="1:5" x14ac:dyDescent="0.25">
      <c r="A302" s="6" t="s">
        <v>417</v>
      </c>
      <c r="B302" s="6">
        <v>2</v>
      </c>
    </row>
    <row r="303" spans="1:5" ht="15.75" thickBot="1" x14ac:dyDescent="0.3">
      <c r="A303" s="6" t="s">
        <v>418</v>
      </c>
      <c r="B303" s="69">
        <f>B302*B301</f>
        <v>6800000</v>
      </c>
    </row>
    <row r="304" spans="1:5" ht="15.75" thickBot="1" x14ac:dyDescent="0.3">
      <c r="A304" s="6" t="s">
        <v>419</v>
      </c>
      <c r="B304" s="44">
        <f>B303/B300</f>
        <v>0.44509090909090909</v>
      </c>
    </row>
    <row r="306" spans="1:5" x14ac:dyDescent="0.25">
      <c r="A306" s="73" t="s">
        <v>422</v>
      </c>
      <c r="B306" s="73"/>
      <c r="C306" s="73"/>
      <c r="D306" s="73"/>
      <c r="E306" s="73"/>
    </row>
    <row r="307" spans="1:5" ht="15.75" thickBot="1" x14ac:dyDescent="0.3">
      <c r="A307" s="51" t="s">
        <v>412</v>
      </c>
      <c r="B307" s="51" t="s">
        <v>413</v>
      </c>
      <c r="C307" s="51"/>
    </row>
    <row r="308" spans="1:5" ht="15.75" thickBot="1" x14ac:dyDescent="0.3">
      <c r="A308" s="6" t="s">
        <v>420</v>
      </c>
      <c r="B308" s="44">
        <v>0.31</v>
      </c>
      <c r="C308" s="15"/>
    </row>
    <row r="309" spans="1:5" x14ac:dyDescent="0.25">
      <c r="C309" s="15"/>
    </row>
  </sheetData>
  <mergeCells count="23">
    <mergeCell ref="A1:E1"/>
    <mergeCell ref="A2:E2"/>
    <mergeCell ref="A21:E21"/>
    <mergeCell ref="A40:E40"/>
    <mergeCell ref="A60:E60"/>
    <mergeCell ref="A64:E64"/>
    <mergeCell ref="D193:D199"/>
    <mergeCell ref="D200:D210"/>
    <mergeCell ref="A214:E214"/>
    <mergeCell ref="A188:E188"/>
    <mergeCell ref="A192:E192"/>
    <mergeCell ref="A84:E84"/>
    <mergeCell ref="A87:E87"/>
    <mergeCell ref="A97:E97"/>
    <mergeCell ref="A140:E140"/>
    <mergeCell ref="A130:E130"/>
    <mergeCell ref="A173:E173"/>
    <mergeCell ref="A298:E298"/>
    <mergeCell ref="A306:E306"/>
    <mergeCell ref="A228:E228"/>
    <mergeCell ref="A241:E241"/>
    <mergeCell ref="A294:E294"/>
    <mergeCell ref="A232:E23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PolicyLevers</vt:lpstr>
      <vt:lpstr>OutputGraphs</vt:lpstr>
      <vt:lpstr>ReferenceScenarios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2015-12-16T19:56:21Z</dcterms:modified>
</cp:coreProperties>
</file>