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MPNVbT\"/>
    </mc:Choice>
  </mc:AlternateContent>
  <bookViews>
    <workbookView xWindow="2520" yWindow="338" windowWidth="15398" windowHeight="9195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3" l="1"/>
  <c r="D53" i="3" s="1"/>
  <c r="E50" i="3" l="1"/>
  <c r="E53" i="3" s="1"/>
  <c r="D18" i="3" l="1"/>
  <c r="D8" i="3"/>
  <c r="D67" i="3" l="1"/>
  <c r="D66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20" i="3"/>
  <c r="D21" i="3"/>
  <c r="D22" i="3"/>
  <c r="D24" i="3"/>
  <c r="D23" i="3"/>
  <c r="E27" i="3" l="1"/>
  <c r="F27" i="3" s="1"/>
  <c r="E28" i="3"/>
  <c r="F28" i="3" s="1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D6" i="10" s="1"/>
  <c r="O33" i="3"/>
  <c r="H6" i="10" s="1"/>
  <c r="L33" i="3"/>
  <c r="E6" i="10" s="1"/>
  <c r="P33" i="3"/>
  <c r="I6" i="10" s="1"/>
  <c r="M33" i="3"/>
  <c r="F6" i="10" s="1"/>
  <c r="Q33" i="3"/>
  <c r="J6" i="10" s="1"/>
  <c r="J33" i="3"/>
  <c r="N33" i="3"/>
  <c r="R33" i="3"/>
  <c r="K6" i="10" s="1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K3" i="12" s="1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F2" i="10" s="1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2" i="18"/>
  <c r="C6" i="10"/>
  <c r="G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M4" i="18" s="1"/>
  <c r="T86" i="3"/>
  <c r="M3" i="18" s="1"/>
  <c r="T85" i="3"/>
  <c r="M2" i="18" s="1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5" i="18"/>
  <c r="M2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Q2" i="9" s="1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R3" i="8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B5" i="18" s="1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E4" i="14" s="1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O76" i="3"/>
  <c r="AO62" i="3"/>
  <c r="AO63" i="3"/>
  <c r="AO69" i="3"/>
  <c r="AO77" i="3"/>
  <c r="AO90" i="3"/>
  <c r="AO83" i="3"/>
  <c r="AO91" i="3"/>
  <c r="AO28" i="3"/>
  <c r="AH8" i="9" s="1"/>
  <c r="AO84" i="3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O85" i="3"/>
  <c r="AO89" i="3"/>
  <c r="AO87" i="3"/>
  <c r="AO50" i="3"/>
  <c r="AH2" i="13" s="1"/>
  <c r="AO64" i="3"/>
  <c r="AO74" i="3"/>
  <c r="AO80" i="3"/>
  <c r="AO59" i="3"/>
  <c r="AO73" i="3"/>
  <c r="AO60" i="3"/>
  <c r="AO44" i="3"/>
  <c r="AH3" i="12" s="1"/>
  <c r="AO39" i="3"/>
  <c r="AH5" i="11" s="1"/>
  <c r="AO68" i="3"/>
  <c r="AO38" i="3"/>
  <c r="AH4" i="11" s="1"/>
  <c r="AO67" i="3"/>
  <c r="AO58" i="3"/>
  <c r="AO53" i="3"/>
  <c r="AH5" i="13" s="1"/>
  <c r="AO46" i="3"/>
  <c r="AH5" i="12" s="1"/>
  <c r="AO37" i="3"/>
  <c r="AH3" i="11" s="1"/>
  <c r="AO61" i="3"/>
  <c r="AO54" i="3"/>
  <c r="AH6" i="13" s="1"/>
  <c r="AO45" i="3"/>
  <c r="AH4" i="12" s="1"/>
  <c r="AO32" i="3"/>
  <c r="AH5" i="10" s="1"/>
  <c r="AO72" i="3"/>
  <c r="AO25" i="3"/>
  <c r="AH5" i="9" s="1"/>
  <c r="AO17" i="3"/>
  <c r="AH4" i="8" s="1"/>
  <c r="AO75" i="3"/>
  <c r="AO65" i="3"/>
  <c r="AO47" i="3"/>
  <c r="AH6" i="12" s="1"/>
  <c r="AO71" i="3"/>
  <c r="AO57" i="3"/>
  <c r="AO36" i="3"/>
  <c r="AH2" i="11" s="1"/>
  <c r="AO43" i="3"/>
  <c r="AH2" i="12" s="1"/>
  <c r="AO66" i="3"/>
  <c r="AO52" i="3"/>
  <c r="AH4" i="13" s="1"/>
  <c r="AO18" i="3"/>
  <c r="AH5" i="8" s="1"/>
  <c r="AO82" i="3"/>
  <c r="AO79" i="3"/>
  <c r="AO31" i="3"/>
  <c r="AH4" i="10" s="1"/>
  <c r="AO24" i="3"/>
  <c r="AH4" i="9" s="1"/>
  <c r="AO81" i="3"/>
  <c r="AO22" i="3"/>
  <c r="AH2" i="9" s="1"/>
  <c r="AO26" i="3"/>
  <c r="AH6" i="9" s="1"/>
  <c r="AO30" i="3"/>
  <c r="AH3" i="10" s="1"/>
  <c r="AO78" i="3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3"/>
  <c r="AH1" i="11"/>
  <c r="AH1" i="9"/>
  <c r="AH1" i="2"/>
  <c r="AH1" i="10"/>
  <c r="AH1" i="8"/>
  <c r="AH1" i="12"/>
  <c r="AO10" i="3"/>
  <c r="AH4" i="2" s="1"/>
  <c r="AH6" i="11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P41" i="3"/>
  <c r="AI7" i="11" s="1"/>
  <c r="AP49" i="3"/>
  <c r="AI8" i="12" s="1"/>
  <c r="AP55" i="3"/>
  <c r="AI7" i="13" s="1"/>
  <c r="AP63" i="3"/>
  <c r="AP69" i="3"/>
  <c r="AP77" i="3"/>
  <c r="AP83" i="3"/>
  <c r="AP70" i="3"/>
  <c r="AP76" i="3"/>
  <c r="AP90" i="3"/>
  <c r="AP91" i="3"/>
  <c r="AP28" i="3"/>
  <c r="AI8" i="9" s="1"/>
  <c r="AP27" i="3"/>
  <c r="AI7" i="9" s="1"/>
  <c r="AP20" i="3"/>
  <c r="AI7" i="8" s="1"/>
  <c r="AP84" i="3"/>
  <c r="AP13" i="3"/>
  <c r="AI7" i="2" s="1"/>
  <c r="AP16" i="3"/>
  <c r="AP21" i="3"/>
  <c r="AI8" i="8" s="1"/>
  <c r="AP14" i="3"/>
  <c r="AI8" i="2" s="1"/>
  <c r="AP89" i="3"/>
  <c r="AP87" i="3"/>
  <c r="AP88" i="3"/>
  <c r="AP86" i="3"/>
  <c r="AP85" i="3"/>
  <c r="AP40" i="3"/>
  <c r="AI6" i="11" s="1"/>
  <c r="AP51" i="3"/>
  <c r="AI3" i="13" s="1"/>
  <c r="AP39" i="3"/>
  <c r="AI5" i="11" s="1"/>
  <c r="AP68" i="3"/>
  <c r="AP50" i="3"/>
  <c r="AI2" i="13" s="1"/>
  <c r="AP80" i="3"/>
  <c r="AP73" i="3"/>
  <c r="AP64" i="3"/>
  <c r="AP74" i="3"/>
  <c r="AP59" i="3"/>
  <c r="AP60" i="3"/>
  <c r="AP44" i="3"/>
  <c r="AI3" i="12" s="1"/>
  <c r="AP65" i="3"/>
  <c r="AP58" i="3"/>
  <c r="AP66" i="3"/>
  <c r="AP54" i="3"/>
  <c r="AI6" i="13" s="1"/>
  <c r="AP32" i="3"/>
  <c r="AI5" i="10" s="1"/>
  <c r="AP72" i="3"/>
  <c r="AP53" i="3"/>
  <c r="AI5" i="13" s="1"/>
  <c r="AP17" i="3"/>
  <c r="AI4" i="8" s="1"/>
  <c r="AP37" i="3"/>
  <c r="AI3" i="11" s="1"/>
  <c r="AP61" i="3"/>
  <c r="AP45" i="3"/>
  <c r="AI4" i="12" s="1"/>
  <c r="AP47" i="3"/>
  <c r="AI6" i="12" s="1"/>
  <c r="AP67" i="3"/>
  <c r="AP57" i="3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P71" i="3"/>
  <c r="AP52" i="3"/>
  <c r="AI4" i="13" s="1"/>
  <c r="AP18" i="3"/>
  <c r="AI5" i="8" s="1"/>
  <c r="AP31" i="3"/>
  <c r="AI4" i="10" s="1"/>
  <c r="AP81" i="3"/>
  <c r="AP82" i="3"/>
  <c r="AP79" i="3"/>
  <c r="AP24" i="3"/>
  <c r="AI4" i="9" s="1"/>
  <c r="AP33" i="3"/>
  <c r="AI6" i="10" s="1"/>
  <c r="AP22" i="3"/>
  <c r="AI2" i="9" s="1"/>
  <c r="AP78" i="3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2"/>
  <c r="AI1" i="10"/>
  <c r="AI1" i="13"/>
  <c r="AI1" i="11"/>
  <c r="AI1" i="8"/>
  <c r="AI1" i="9"/>
  <c r="AI1" i="2"/>
  <c r="AP10" i="3"/>
  <c r="AI4" i="2" s="1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<sst xmlns="http://schemas.openxmlformats.org/spreadsheetml/2006/main" count="1266" uniqueCount="595">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</sst>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10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13" workbookViewId="0">
      <selection activeCell="D20" sqref="D20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421</v>
      </c>
    </row>
    <row r="4" spans="1:2" x14ac:dyDescent="0.45">
      <c r="B4" s="16" t="s">
        <v>118</v>
      </c>
    </row>
    <row r="5" spans="1:2" x14ac:dyDescent="0.45">
      <c r="B5" s="3">
        <v>2020</v>
      </c>
    </row>
    <row r="6" spans="1:2" x14ac:dyDescent="0.45">
      <c r="B6" s="16" t="s">
        <v>576</v>
      </c>
    </row>
    <row r="7" spans="1:2" x14ac:dyDescent="0.45">
      <c r="B7" s="16" t="s">
        <v>593</v>
      </c>
    </row>
    <row r="8" spans="1:2" x14ac:dyDescent="0.45">
      <c r="B8" s="16" t="s">
        <v>591</v>
      </c>
    </row>
    <row r="10" spans="1:2" x14ac:dyDescent="0.45">
      <c r="B10" s="17" t="s">
        <v>422</v>
      </c>
    </row>
    <row r="11" spans="1:2" x14ac:dyDescent="0.45">
      <c r="B11" s="16" t="s">
        <v>423</v>
      </c>
    </row>
    <row r="12" spans="1:2" x14ac:dyDescent="0.45">
      <c r="B12" s="3">
        <v>2017</v>
      </c>
    </row>
    <row r="13" spans="1:2" x14ac:dyDescent="0.45">
      <c r="B13" s="16" t="s">
        <v>425</v>
      </c>
    </row>
    <row r="14" spans="1:2" x14ac:dyDescent="0.45">
      <c r="B14" s="18" t="s">
        <v>424</v>
      </c>
    </row>
    <row r="15" spans="1:2" x14ac:dyDescent="0.45">
      <c r="B15" s="16" t="s">
        <v>426</v>
      </c>
    </row>
    <row r="17" spans="2:2" x14ac:dyDescent="0.45">
      <c r="B17" s="17" t="s">
        <v>427</v>
      </c>
    </row>
    <row r="18" spans="2:2" x14ac:dyDescent="0.45">
      <c r="B18" s="16" t="s">
        <v>118</v>
      </c>
    </row>
    <row r="19" spans="2:2" x14ac:dyDescent="0.45">
      <c r="B19" s="3">
        <v>2020</v>
      </c>
    </row>
    <row r="20" spans="2:2" x14ac:dyDescent="0.45">
      <c r="B20" s="16" t="s">
        <v>576</v>
      </c>
    </row>
    <row r="21" spans="2:2" x14ac:dyDescent="0.45">
      <c r="B21" s="16" t="s">
        <v>594</v>
      </c>
    </row>
    <row r="22" spans="2:2" x14ac:dyDescent="0.45">
      <c r="B22" s="16" t="s">
        <v>592</v>
      </c>
    </row>
    <row r="24" spans="2:2" x14ac:dyDescent="0.45">
      <c r="B24" s="17" t="s">
        <v>428</v>
      </c>
    </row>
    <row r="25" spans="2:2" x14ac:dyDescent="0.45">
      <c r="B25" s="19" t="s">
        <v>389</v>
      </c>
    </row>
    <row r="27" spans="2:2" x14ac:dyDescent="0.45">
      <c r="B27" s="17" t="s">
        <v>429</v>
      </c>
    </row>
    <row r="28" spans="2:2" x14ac:dyDescent="0.45">
      <c r="B28" s="20" t="s">
        <v>399</v>
      </c>
    </row>
    <row r="29" spans="2:2" x14ac:dyDescent="0.45">
      <c r="B29" s="7">
        <v>2014</v>
      </c>
    </row>
    <row r="30" spans="2:2" x14ac:dyDescent="0.45">
      <c r="B30" s="20" t="s">
        <v>400</v>
      </c>
    </row>
    <row r="31" spans="2:2" x14ac:dyDescent="0.45">
      <c r="B31" s="20" t="s">
        <v>401</v>
      </c>
    </row>
    <row r="32" spans="2:2" x14ac:dyDescent="0.45">
      <c r="B32" s="20"/>
    </row>
    <row r="33" spans="1:2" x14ac:dyDescent="0.45">
      <c r="B33" s="20" t="s">
        <v>402</v>
      </c>
    </row>
    <row r="34" spans="1:2" x14ac:dyDescent="0.45">
      <c r="B34" s="7">
        <v>2015</v>
      </c>
    </row>
    <row r="35" spans="1:2" x14ac:dyDescent="0.45">
      <c r="B35" s="20" t="s">
        <v>403</v>
      </c>
    </row>
    <row r="36" spans="1:2" x14ac:dyDescent="0.45">
      <c r="B36" s="20" t="s">
        <v>404</v>
      </c>
    </row>
    <row r="38" spans="1:2" x14ac:dyDescent="0.45">
      <c r="A38" s="15" t="s">
        <v>7</v>
      </c>
    </row>
    <row r="39" spans="1:2" x14ac:dyDescent="0.45">
      <c r="A39" s="38" t="s">
        <v>555</v>
      </c>
    </row>
    <row r="40" spans="1:2" x14ac:dyDescent="0.45">
      <c r="A40" s="38" t="s">
        <v>556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458</v>
      </c>
    </row>
    <row r="46" spans="1:2" x14ac:dyDescent="0.45">
      <c r="A46" s="16" t="s">
        <v>119</v>
      </c>
    </row>
    <row r="47" spans="1:2" x14ac:dyDescent="0.45">
      <c r="A47" s="16" t="s">
        <v>120</v>
      </c>
    </row>
    <row r="48" spans="1:2" x14ac:dyDescent="0.45">
      <c r="A48" s="16" t="s">
        <v>121</v>
      </c>
    </row>
    <row r="50" spans="1:2" x14ac:dyDescent="0.45">
      <c r="A50" s="17" t="s">
        <v>111</v>
      </c>
      <c r="B50" s="21"/>
    </row>
    <row r="52" spans="1:2" x14ac:dyDescent="0.45">
      <c r="B52" s="17" t="s">
        <v>385</v>
      </c>
    </row>
    <row r="53" spans="1:2" x14ac:dyDescent="0.45">
      <c r="B53" s="22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386</v>
      </c>
    </row>
    <row r="67" spans="2:2" x14ac:dyDescent="0.45">
      <c r="B67" s="16" t="s">
        <v>112</v>
      </c>
    </row>
    <row r="68" spans="2:2" x14ac:dyDescent="0.45">
      <c r="B68" s="16" t="s">
        <v>113</v>
      </c>
    </row>
    <row r="69" spans="2:2" x14ac:dyDescent="0.45">
      <c r="B69" s="16" t="s">
        <v>117</v>
      </c>
    </row>
    <row r="70" spans="2:2" x14ac:dyDescent="0.45">
      <c r="B70" s="16" t="s">
        <v>114</v>
      </c>
    </row>
    <row r="71" spans="2:2" x14ac:dyDescent="0.45">
      <c r="B71" s="16" t="s">
        <v>115</v>
      </c>
    </row>
    <row r="72" spans="2:2" x14ac:dyDescent="0.45">
      <c r="B72" s="16" t="s">
        <v>116</v>
      </c>
    </row>
    <row r="74" spans="2:2" x14ac:dyDescent="0.45">
      <c r="B74" s="16" t="s">
        <v>384</v>
      </c>
    </row>
    <row r="75" spans="2:2" x14ac:dyDescent="0.45">
      <c r="B75" s="16" t="s">
        <v>383</v>
      </c>
    </row>
    <row r="77" spans="2:2" x14ac:dyDescent="0.45">
      <c r="B77" s="16" t="s">
        <v>387</v>
      </c>
    </row>
    <row r="78" spans="2:2" x14ac:dyDescent="0.45">
      <c r="B78" s="16" t="s">
        <v>388</v>
      </c>
    </row>
    <row r="80" spans="2:2" x14ac:dyDescent="0.45">
      <c r="B80" s="16" t="s">
        <v>390</v>
      </c>
    </row>
    <row r="81" spans="2:2" x14ac:dyDescent="0.45">
      <c r="B81" s="16" t="s">
        <v>388</v>
      </c>
    </row>
    <row r="83" spans="2:2" x14ac:dyDescent="0.45">
      <c r="B83" s="17" t="s">
        <v>391</v>
      </c>
    </row>
    <row r="85" spans="2:2" x14ac:dyDescent="0.45">
      <c r="B85" s="16" t="s">
        <v>417</v>
      </c>
    </row>
    <row r="86" spans="2:2" x14ac:dyDescent="0.45">
      <c r="B86" s="16" t="s">
        <v>418</v>
      </c>
    </row>
    <row r="87" spans="2:2" x14ac:dyDescent="0.45">
      <c r="B87" s="16" t="s">
        <v>550</v>
      </c>
    </row>
    <row r="88" spans="2:2" x14ac:dyDescent="0.45">
      <c r="B88" s="16" t="s">
        <v>430</v>
      </c>
    </row>
    <row r="89" spans="2:2" x14ac:dyDescent="0.45">
      <c r="B89" s="16" t="s">
        <v>551</v>
      </c>
    </row>
    <row r="90" spans="2:2" x14ac:dyDescent="0.45">
      <c r="B90" s="16" t="s">
        <v>431</v>
      </c>
    </row>
    <row r="91" spans="2:2" x14ac:dyDescent="0.45">
      <c r="B91" s="16" t="s">
        <v>419</v>
      </c>
    </row>
    <row r="92" spans="2:2" x14ac:dyDescent="0.45">
      <c r="B92" s="16" t="s">
        <v>435</v>
      </c>
    </row>
    <row r="93" spans="2:2" x14ac:dyDescent="0.45">
      <c r="B93" s="16" t="s">
        <v>420</v>
      </c>
    </row>
    <row r="94" spans="2:2" x14ac:dyDescent="0.45">
      <c r="B94" s="16" t="s">
        <v>436</v>
      </c>
    </row>
    <row r="95" spans="2:2" x14ac:dyDescent="0.45">
      <c r="B95" s="16" t="s">
        <v>432</v>
      </c>
    </row>
    <row r="96" spans="2:2" x14ac:dyDescent="0.45">
      <c r="B96" s="16" t="s">
        <v>433</v>
      </c>
    </row>
    <row r="97" spans="2:2" x14ac:dyDescent="0.45">
      <c r="B97" s="16" t="s">
        <v>434</v>
      </c>
    </row>
    <row r="99" spans="2:2" x14ac:dyDescent="0.45">
      <c r="B99" s="16" t="s">
        <v>459</v>
      </c>
    </row>
    <row r="100" spans="2:2" x14ac:dyDescent="0.45">
      <c r="B100" s="16" t="s">
        <v>463</v>
      </c>
    </row>
    <row r="101" spans="2:2" x14ac:dyDescent="0.45">
      <c r="B101" s="16" t="s">
        <v>460</v>
      </c>
    </row>
    <row r="102" spans="2:2" x14ac:dyDescent="0.45">
      <c r="B102" s="16" t="s">
        <v>461</v>
      </c>
    </row>
    <row r="103" spans="2:2" x14ac:dyDescent="0.45">
      <c r="B103" s="16" t="s">
        <v>462</v>
      </c>
    </row>
    <row r="105" spans="2:2" x14ac:dyDescent="0.45">
      <c r="B105" s="16" t="s">
        <v>411</v>
      </c>
    </row>
    <row r="106" spans="2:2" x14ac:dyDescent="0.45">
      <c r="B106" s="16" t="s">
        <v>412</v>
      </c>
    </row>
    <row r="107" spans="2:2" x14ac:dyDescent="0.45">
      <c r="B107" s="16" t="s">
        <v>413</v>
      </c>
    </row>
    <row r="108" spans="2:2" x14ac:dyDescent="0.45">
      <c r="B108" s="16" t="s">
        <v>414</v>
      </c>
    </row>
    <row r="109" spans="2:2" x14ac:dyDescent="0.45">
      <c r="B109" s="16" t="s">
        <v>415</v>
      </c>
    </row>
    <row r="110" spans="2:2" x14ac:dyDescent="0.45">
      <c r="B110" s="16" t="s">
        <v>416</v>
      </c>
    </row>
    <row r="112" spans="2:2" x14ac:dyDescent="0.45">
      <c r="B112" s="16" t="s">
        <v>549</v>
      </c>
    </row>
    <row r="114" spans="2:2" x14ac:dyDescent="0.45">
      <c r="B114" s="16" t="s">
        <v>392</v>
      </c>
    </row>
    <row r="115" spans="2:2" x14ac:dyDescent="0.45">
      <c r="B115" s="16" t="s">
        <v>393</v>
      </c>
    </row>
    <row r="116" spans="2:2" x14ac:dyDescent="0.45">
      <c r="B116" s="16" t="s">
        <v>394</v>
      </c>
    </row>
    <row r="117" spans="2:2" x14ac:dyDescent="0.45">
      <c r="B117" s="16" t="s">
        <v>395</v>
      </c>
    </row>
    <row r="118" spans="2:2" x14ac:dyDescent="0.45">
      <c r="B118" s="16" t="s">
        <v>396</v>
      </c>
    </row>
    <row r="119" spans="2:2" x14ac:dyDescent="0.45">
      <c r="B119" s="16" t="s">
        <v>397</v>
      </c>
    </row>
    <row r="120" spans="2:2" x14ac:dyDescent="0.45">
      <c r="B120" s="16" t="s">
        <v>398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Data!I15</f>
        <v>3.3967233634410762E-3</v>
      </c>
      <c r="C2" s="16">
        <f>Data!J15</f>
        <v>1.4346346389308134E-2</v>
      </c>
      <c r="D2" s="16">
        <f>Data!K15</f>
        <v>1.8120571758089371E-2</v>
      </c>
      <c r="E2" s="16">
        <f>Data!L15</f>
        <v>2.316963706749383E-2</v>
      </c>
      <c r="F2" s="16">
        <f>Data!M15</f>
        <v>2.9903374310827107E-2</v>
      </c>
      <c r="G2" s="16">
        <f>Data!N15</f>
        <v>3.8847087146409505E-2</v>
      </c>
      <c r="H2" s="16">
        <f>Data!O15</f>
        <v>5.0661503969554017E-2</v>
      </c>
      <c r="I2" s="16">
        <f>Data!P15</f>
        <v>6.6156176350644483E-2</v>
      </c>
      <c r="J2" s="16">
        <f>Data!Q15</f>
        <v>8.6286905215982146E-2</v>
      </c>
      <c r="K2" s="16">
        <f>Data!R15</f>
        <v>0.1121229728376217</v>
      </c>
      <c r="L2" s="16">
        <f>Data!S15</f>
        <v>0.14476595943765241</v>
      </c>
      <c r="M2" s="16">
        <f>Data!T15</f>
        <v>0.1852025981309964</v>
      </c>
      <c r="N2" s="16">
        <f>Data!U15</f>
        <v>0.23408568258847698</v>
      </c>
      <c r="O2" s="16">
        <f>Data!V15</f>
        <v>0.29146539616078926</v>
      </c>
      <c r="P2" s="16">
        <f>Data!W15</f>
        <v>0.35653680963431478</v>
      </c>
      <c r="Q2" s="16">
        <f>Data!X15</f>
        <v>0.42750870550614906</v>
      </c>
      <c r="R2" s="16">
        <f>Data!Y15</f>
        <v>0.50169836168172055</v>
      </c>
      <c r="S2" s="16">
        <f>Data!Z15</f>
        <v>0.57588801785729204</v>
      </c>
      <c r="T2" s="16">
        <f>Data!AA15</f>
        <v>0.64685991372912632</v>
      </c>
      <c r="U2" s="16">
        <f>Data!AB15</f>
        <v>0.71193132720265184</v>
      </c>
      <c r="V2" s="16">
        <f>Data!AC15</f>
        <v>0.76931104077496404</v>
      </c>
      <c r="W2" s="16">
        <f>Data!AD15</f>
        <v>0.81819412523244461</v>
      </c>
      <c r="X2" s="16">
        <f>Data!AE15</f>
        <v>0.85863076392578874</v>
      </c>
      <c r="Y2" s="16">
        <f>Data!AF15</f>
        <v>0.89127375052581936</v>
      </c>
      <c r="Z2" s="16">
        <f>Data!AG15</f>
        <v>0.91710981814745896</v>
      </c>
      <c r="AA2" s="16">
        <f>Data!AH15</f>
        <v>0.93724054701279669</v>
      </c>
      <c r="AB2" s="16">
        <f>Data!AI15</f>
        <v>0.95273521939388717</v>
      </c>
      <c r="AC2" s="16">
        <f>Data!AJ15</f>
        <v>0.9645496362170316</v>
      </c>
      <c r="AD2" s="16">
        <f>Data!AK15</f>
        <v>0.97349334905261387</v>
      </c>
      <c r="AE2" s="16">
        <f>Data!AL15</f>
        <v>0.98022708629594735</v>
      </c>
      <c r="AF2" s="16">
        <f>Data!AM15</f>
        <v>0.98527615160535176</v>
      </c>
      <c r="AG2" s="16">
        <f>Data!AN15</f>
        <v>0.98905037697413301</v>
      </c>
      <c r="AH2" s="16">
        <f>Data!AO15</f>
        <v>0.99186515484298177</v>
      </c>
      <c r="AI2" s="16">
        <f>Data!AP15</f>
        <v>0.99396078197772009</v>
      </c>
    </row>
    <row r="3" spans="1:35" x14ac:dyDescent="0.45">
      <c r="A3" s="16" t="s">
        <v>3</v>
      </c>
      <c r="B3" s="16">
        <f>Data!I16</f>
        <v>4.6140564222511474E-4</v>
      </c>
      <c r="C3" s="16">
        <f>Data!J16</f>
        <v>4.8713383077624711E-4</v>
      </c>
      <c r="D3" s="16">
        <f>Data!K16</f>
        <v>5.1286201932737585E-4</v>
      </c>
      <c r="E3" s="16">
        <f>Data!L16</f>
        <v>5.3859020787851153E-4</v>
      </c>
      <c r="F3" s="16">
        <f>Data!M16</f>
        <v>5.6431839642964027E-4</v>
      </c>
      <c r="G3" s="16">
        <f>Data!N16</f>
        <v>5.9004658498077595E-4</v>
      </c>
      <c r="H3" s="16">
        <f>Data!O16</f>
        <v>6.1577477353191162E-4</v>
      </c>
      <c r="I3" s="16">
        <f>Data!P16</f>
        <v>6.4150296208304036E-4</v>
      </c>
      <c r="J3" s="16">
        <f>Data!Q16</f>
        <v>6.6723115063417604E-4</v>
      </c>
      <c r="K3" s="16">
        <f>Data!R16</f>
        <v>6.9295933918530478E-4</v>
      </c>
      <c r="L3" s="16">
        <f>Data!S16</f>
        <v>7.1868752773644046E-4</v>
      </c>
      <c r="M3" s="16">
        <f>Data!T16</f>
        <v>7.444157162875692E-4</v>
      </c>
      <c r="N3" s="16">
        <f>Data!U16</f>
        <v>7.7014390483870487E-4</v>
      </c>
      <c r="O3" s="16">
        <f>Data!V16</f>
        <v>7.9587209338984055E-4</v>
      </c>
      <c r="P3" s="16">
        <f>Data!W16</f>
        <v>8.2160028194096929E-4</v>
      </c>
      <c r="Q3" s="16">
        <f>Data!X16</f>
        <v>8.4732847049210497E-4</v>
      </c>
      <c r="R3" s="16">
        <f>Data!Y16</f>
        <v>8.7305665904323371E-4</v>
      </c>
      <c r="S3" s="16">
        <f>Data!Z16</f>
        <v>8.9878484759436938E-4</v>
      </c>
      <c r="T3" s="16">
        <f>Data!AA16</f>
        <v>9.2451303614550506E-4</v>
      </c>
      <c r="U3" s="16">
        <f>Data!AB16</f>
        <v>9.502412246966338E-4</v>
      </c>
      <c r="V3" s="16">
        <f>Data!AC16</f>
        <v>9.7596941324776948E-4</v>
      </c>
      <c r="W3" s="16">
        <f>Data!AD16</f>
        <v>1.0016976017988982E-3</v>
      </c>
      <c r="X3" s="16">
        <f>Data!AE16</f>
        <v>1.0274257903500339E-3</v>
      </c>
      <c r="Y3" s="16">
        <f>Data!AF16</f>
        <v>1.0531539789011626E-3</v>
      </c>
      <c r="Z3" s="16">
        <f>Data!AG16</f>
        <v>1.0788821674522983E-3</v>
      </c>
      <c r="AA3" s="16">
        <f>Data!AH16</f>
        <v>1.104610356003434E-3</v>
      </c>
      <c r="AB3" s="16">
        <f>Data!AI16</f>
        <v>1.1303385445545627E-3</v>
      </c>
      <c r="AC3" s="16">
        <f>Data!AJ16</f>
        <v>1.1560667331056984E-3</v>
      </c>
      <c r="AD3" s="16">
        <f>Data!AK16</f>
        <v>1.1817949216568271E-3</v>
      </c>
      <c r="AE3" s="16">
        <f>Data!AL16</f>
        <v>1.2075231102079628E-3</v>
      </c>
      <c r="AF3" s="16">
        <f>Data!AM16</f>
        <v>1.2332512987590985E-3</v>
      </c>
      <c r="AG3" s="16">
        <f>Data!AN16</f>
        <v>1.2589794873102272E-3</v>
      </c>
      <c r="AH3" s="16">
        <f>Data!AO16</f>
        <v>1.2847076758613629E-3</v>
      </c>
      <c r="AI3" s="16">
        <f>Data!AP16</f>
        <v>1.3104358644124917E-3</v>
      </c>
    </row>
    <row r="4" spans="1:35" x14ac:dyDescent="0.4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45">
      <c r="A5" s="16" t="s">
        <v>5</v>
      </c>
      <c r="B5" s="16">
        <f>Data!I18</f>
        <v>0.34388074989867007</v>
      </c>
      <c r="C5" s="16">
        <f>Data!J18</f>
        <v>0.36504588699871476</v>
      </c>
      <c r="D5" s="16">
        <f>Data!K18</f>
        <v>0.38621102409875618</v>
      </c>
      <c r="E5" s="16">
        <f>Data!L18</f>
        <v>0.40737616119880471</v>
      </c>
      <c r="F5" s="16">
        <f>Data!M18</f>
        <v>0.42854129829884613</v>
      </c>
      <c r="G5" s="16">
        <f>Data!N18</f>
        <v>0.44970643539888755</v>
      </c>
      <c r="H5" s="16">
        <f>Data!O18</f>
        <v>0.47087157249892897</v>
      </c>
      <c r="I5" s="16">
        <f>Data!P18</f>
        <v>0.49203670959897039</v>
      </c>
      <c r="J5" s="16">
        <f>Data!Q18</f>
        <v>0.51320184669901892</v>
      </c>
      <c r="K5" s="16">
        <f>Data!R18</f>
        <v>0.53436698379906034</v>
      </c>
      <c r="L5" s="16">
        <f>Data!S18</f>
        <v>0.55553212089910176</v>
      </c>
      <c r="M5" s="16">
        <f>Data!T18</f>
        <v>0.57669725799914318</v>
      </c>
      <c r="N5" s="16">
        <f>Data!U18</f>
        <v>0.5978623950991846</v>
      </c>
      <c r="O5" s="16">
        <f>Data!V18</f>
        <v>0.61902753219923312</v>
      </c>
      <c r="P5" s="16">
        <f>Data!W18</f>
        <v>0.64019266929927454</v>
      </c>
      <c r="Q5" s="16">
        <f>Data!X18</f>
        <v>0.66135780639931596</v>
      </c>
      <c r="R5" s="16">
        <f>Data!Y18</f>
        <v>0.68252294349935738</v>
      </c>
      <c r="S5" s="16">
        <f>Data!Z18</f>
        <v>0.70368808059940591</v>
      </c>
      <c r="T5" s="16">
        <f>Data!AA18</f>
        <v>0.72485321769944733</v>
      </c>
      <c r="U5" s="16">
        <f>Data!AB18</f>
        <v>0.74601835479948875</v>
      </c>
      <c r="V5" s="16">
        <f>Data!AC18</f>
        <v>0.76718349189953017</v>
      </c>
      <c r="W5" s="16">
        <f>Data!AD18</f>
        <v>0.78834862899957159</v>
      </c>
      <c r="X5" s="16">
        <f>Data!AE18</f>
        <v>0.80951376609962011</v>
      </c>
      <c r="Y5" s="16">
        <f>Data!AF18</f>
        <v>0.83067890319966153</v>
      </c>
      <c r="Z5" s="16">
        <f>Data!AG18</f>
        <v>0.85184404029970295</v>
      </c>
      <c r="AA5" s="16">
        <f>Data!AH18</f>
        <v>0.87300917739974437</v>
      </c>
      <c r="AB5" s="16">
        <f>Data!AI18</f>
        <v>0.89417431449978579</v>
      </c>
      <c r="AC5" s="16">
        <f>Data!AJ18</f>
        <v>0.91533945159983432</v>
      </c>
      <c r="AD5" s="16">
        <f>Data!AK18</f>
        <v>0.93650458869987574</v>
      </c>
      <c r="AE5" s="16">
        <f>Data!AL18</f>
        <v>0.95766972579991716</v>
      </c>
      <c r="AF5" s="16">
        <f>Data!AM18</f>
        <v>0.97883486289995858</v>
      </c>
      <c r="AG5" s="16">
        <f>Data!AN18</f>
        <v>1</v>
      </c>
      <c r="AH5" s="16">
        <f>Data!AO18</f>
        <v>1.0211651371000485</v>
      </c>
      <c r="AI5" s="16">
        <f>Data!AP18</f>
        <v>1.0423302742000899</v>
      </c>
    </row>
    <row r="6" spans="1:35" x14ac:dyDescent="0.45">
      <c r="A6" s="16" t="s">
        <v>6</v>
      </c>
      <c r="B6" s="16">
        <f>Data!I19</f>
        <v>2.4960664922861783E-3</v>
      </c>
      <c r="C6" s="16">
        <f>Data!J19</f>
        <v>2.9466349963277205E-3</v>
      </c>
      <c r="D6" s="16">
        <f>Data!K19</f>
        <v>3.1019414460849476E-3</v>
      </c>
      <c r="E6" s="16">
        <f>Data!L19</f>
        <v>3.3097065716871845E-3</v>
      </c>
      <c r="F6" s="16">
        <f>Data!M19</f>
        <v>3.5867946421321703E-3</v>
      </c>
      <c r="G6" s="16">
        <f>Data!N19</f>
        <v>3.9548214959686662E-3</v>
      </c>
      <c r="H6" s="16">
        <f>Data!O19</f>
        <v>4.4409755947492427E-3</v>
      </c>
      <c r="I6" s="16">
        <f>Data!P19</f>
        <v>5.0785693583764524E-3</v>
      </c>
      <c r="J6" s="16">
        <f>Data!Q19</f>
        <v>5.9069332544387865E-3</v>
      </c>
      <c r="K6" s="16">
        <f>Data!R19</f>
        <v>6.9700674199802033E-3</v>
      </c>
      <c r="L6" s="16">
        <f>Data!S19</f>
        <v>8.3133010276650009E-3</v>
      </c>
      <c r="M6" s="16">
        <f>Data!T19</f>
        <v>9.977237380677996E-3</v>
      </c>
      <c r="N6" s="16">
        <f>Data!U19</f>
        <v>1.1988738432806619E-2</v>
      </c>
      <c r="O6" s="16">
        <f>Data!V19</f>
        <v>1.4349869190051266E-2</v>
      </c>
      <c r="P6" s="16">
        <f>Data!W19</f>
        <v>1.7027507438909004E-2</v>
      </c>
      <c r="Q6" s="16">
        <f>Data!X19</f>
        <v>1.9947945966922374E-2</v>
      </c>
      <c r="R6" s="16">
        <f>Data!Y19</f>
        <v>2.3000792838400546E-2</v>
      </c>
      <c r="S6" s="16">
        <f>Data!Z19</f>
        <v>2.6053639709878718E-2</v>
      </c>
      <c r="T6" s="16">
        <f>Data!AA19</f>
        <v>2.8974078237892085E-2</v>
      </c>
      <c r="U6" s="16">
        <f>Data!AB19</f>
        <v>3.1651716486749824E-2</v>
      </c>
      <c r="V6" s="16">
        <f>Data!AC19</f>
        <v>3.4012847243994469E-2</v>
      </c>
      <c r="W6" s="16">
        <f>Data!AD19</f>
        <v>3.6024348296123089E-2</v>
      </c>
      <c r="X6" s="16">
        <f>Data!AE19</f>
        <v>3.7688284649136088E-2</v>
      </c>
      <c r="Y6" s="16">
        <f>Data!AF19</f>
        <v>3.9031518256820885E-2</v>
      </c>
      <c r="Z6" s="16">
        <f>Data!AG19</f>
        <v>4.0094652422362306E-2</v>
      </c>
      <c r="AA6" s="16">
        <f>Data!AH19</f>
        <v>4.092301631842464E-2</v>
      </c>
      <c r="AB6" s="16">
        <f>Data!AI19</f>
        <v>4.1560610082051849E-2</v>
      </c>
      <c r="AC6" s="16">
        <f>Data!AJ19</f>
        <v>4.2046764180832426E-2</v>
      </c>
      <c r="AD6" s="16">
        <f>Data!AK19</f>
        <v>4.2414791034668914E-2</v>
      </c>
      <c r="AE6" s="16">
        <f>Data!AL19</f>
        <v>4.2691879105113906E-2</v>
      </c>
      <c r="AF6" s="16">
        <f>Data!AM19</f>
        <v>4.2899644230716141E-2</v>
      </c>
      <c r="AG6" s="16">
        <f>Data!AN19</f>
        <v>4.3054950680473367E-2</v>
      </c>
      <c r="AH6" s="16">
        <f>Data!AO19</f>
        <v>4.3170776608962451E-2</v>
      </c>
      <c r="AI6" s="16">
        <f>Data!AP19</f>
        <v>4.3257010041921493E-2</v>
      </c>
    </row>
    <row r="7" spans="1:35" x14ac:dyDescent="0.45">
      <c r="A7" s="16" t="s">
        <v>552</v>
      </c>
      <c r="B7" s="16">
        <f>Data!I20</f>
        <v>3.0073756374842439E-6</v>
      </c>
      <c r="C7" s="16">
        <f>Data!J20</f>
        <v>2.6651808477606842E-5</v>
      </c>
      <c r="D7" s="16">
        <f>Data!K20</f>
        <v>5.0296241317727974E-5</v>
      </c>
      <c r="E7" s="16">
        <f>Data!L20</f>
        <v>7.3940674157856046E-5</v>
      </c>
      <c r="F7" s="16">
        <f>Data!M20</f>
        <v>9.7585106997977178E-5</v>
      </c>
      <c r="G7" s="16">
        <f>Data!N20</f>
        <v>1.2122953983809831E-4</v>
      </c>
      <c r="H7" s="16">
        <f>Data!O20</f>
        <v>1.4487397267821944E-4</v>
      </c>
      <c r="I7" s="16">
        <f>Data!P20</f>
        <v>1.6851840551834751E-4</v>
      </c>
      <c r="J7" s="16">
        <f>Data!Q20</f>
        <v>1.9216283835846865E-4</v>
      </c>
      <c r="K7" s="16">
        <f>Data!R20</f>
        <v>2.1580727119858978E-4</v>
      </c>
      <c r="L7" s="16">
        <f>Data!S20</f>
        <v>2.3945170403871091E-4</v>
      </c>
      <c r="M7" s="16">
        <f>Data!T20</f>
        <v>2.6309613687883898E-4</v>
      </c>
      <c r="N7" s="16">
        <f>Data!U20</f>
        <v>2.8674056971896011E-4</v>
      </c>
      <c r="O7" s="16">
        <f>Data!V20</f>
        <v>3.1038500255908125E-4</v>
      </c>
      <c r="P7" s="16">
        <f>Data!W20</f>
        <v>3.3402943539920238E-4</v>
      </c>
      <c r="Q7" s="16">
        <f>Data!X20</f>
        <v>3.5767386823933045E-4</v>
      </c>
      <c r="R7" s="16">
        <f>Data!Y20</f>
        <v>3.8131830107945158E-4</v>
      </c>
      <c r="S7" s="16">
        <f>Data!Z20</f>
        <v>4.0496273391957271E-4</v>
      </c>
      <c r="T7" s="16">
        <f>Data!AA20</f>
        <v>4.2860716675969385E-4</v>
      </c>
      <c r="U7" s="16">
        <f>Data!AB20</f>
        <v>4.5225159959982192E-4</v>
      </c>
      <c r="V7" s="16">
        <f>Data!AC20</f>
        <v>4.7589603243994305E-4</v>
      </c>
      <c r="W7" s="16">
        <f>Data!AD20</f>
        <v>4.9954046528006418E-4</v>
      </c>
      <c r="X7" s="16">
        <f>Data!AE20</f>
        <v>5.2318489812018532E-4</v>
      </c>
      <c r="Y7" s="16">
        <f>Data!AF20</f>
        <v>5.4682933096031339E-4</v>
      </c>
      <c r="Z7" s="16">
        <f>Data!AG20</f>
        <v>5.7047376380043452E-4</v>
      </c>
      <c r="AA7" s="16">
        <f>Data!AH20</f>
        <v>5.9411819664055565E-4</v>
      </c>
      <c r="AB7" s="16">
        <f>Data!AI20</f>
        <v>6.1776262948067678E-4</v>
      </c>
      <c r="AC7" s="16">
        <f>Data!AJ20</f>
        <v>6.4140706232080485E-4</v>
      </c>
      <c r="AD7" s="16">
        <f>Data!AK20</f>
        <v>6.6505149516092599E-4</v>
      </c>
      <c r="AE7" s="16">
        <f>Data!AL20</f>
        <v>6.8869592800104712E-4</v>
      </c>
      <c r="AF7" s="16">
        <f>Data!AM20</f>
        <v>7.1234036084116825E-4</v>
      </c>
      <c r="AG7" s="16">
        <f>Data!AN20</f>
        <v>7.3598479368128938E-4</v>
      </c>
      <c r="AH7" s="16">
        <f>Data!AO20</f>
        <v>7.5962922652141746E-4</v>
      </c>
      <c r="AI7" s="16">
        <f>Data!AP20</f>
        <v>7.8327365936153859E-4</v>
      </c>
    </row>
    <row r="8" spans="1:35" x14ac:dyDescent="0.45">
      <c r="A8" s="16" t="s">
        <v>553</v>
      </c>
      <c r="B8" s="16">
        <f>Data!I21</f>
        <v>0</v>
      </c>
      <c r="C8" s="16">
        <f>Data!J21</f>
        <v>4.9119096032625317E-6</v>
      </c>
      <c r="D8" s="16">
        <f>Data!K21</f>
        <v>6.6049956382793065E-6</v>
      </c>
      <c r="E8" s="16">
        <f>Data!L21</f>
        <v>8.8699642424198686E-6</v>
      </c>
      <c r="F8" s="16">
        <f>Data!M21</f>
        <v>1.1890662631144185E-5</v>
      </c>
      <c r="G8" s="16">
        <f>Data!N21</f>
        <v>1.5902737646159677E-5</v>
      </c>
      <c r="H8" s="16">
        <f>Data!O21</f>
        <v>2.1202586537163363E-5</v>
      </c>
      <c r="I8" s="16">
        <f>Data!P21</f>
        <v>2.8153367389461999E-5</v>
      </c>
      <c r="J8" s="16">
        <f>Data!Q21</f>
        <v>3.7183844530157564E-5</v>
      </c>
      <c r="K8" s="16">
        <f>Data!R21</f>
        <v>4.8773689071972044E-5</v>
      </c>
      <c r="L8" s="16">
        <f>Data!S21</f>
        <v>6.3417060718747473E-5</v>
      </c>
      <c r="M8" s="16">
        <f>Data!T21</f>
        <v>8.155659971952193E-5</v>
      </c>
      <c r="N8" s="16">
        <f>Data!U21</f>
        <v>1.0348514387273757E-4</v>
      </c>
      <c r="O8" s="16">
        <f>Data!V21</f>
        <v>1.2922520501114154E-4</v>
      </c>
      <c r="P8" s="16">
        <f>Data!W21</f>
        <v>1.5841569860013585E-4</v>
      </c>
      <c r="Q8" s="16">
        <f>Data!X21</f>
        <v>1.9025309940115626E-4</v>
      </c>
      <c r="R8" s="16">
        <f>Data!Y21</f>
        <v>2.2353396064821992E-4</v>
      </c>
      <c r="S8" s="16">
        <f>Data!Z21</f>
        <v>2.5681482189528361E-4</v>
      </c>
      <c r="T8" s="16">
        <f>Data!AA21</f>
        <v>2.8865222269630397E-4</v>
      </c>
      <c r="U8" s="16">
        <f>Data!AB21</f>
        <v>3.1784271628529831E-4</v>
      </c>
      <c r="V8" s="16">
        <f>Data!AC21</f>
        <v>3.4358277742370228E-4</v>
      </c>
      <c r="W8" s="16">
        <f>Data!AD21</f>
        <v>3.6551132157691788E-4</v>
      </c>
      <c r="X8" s="16">
        <f>Data!AE21</f>
        <v>3.8365086057769241E-4</v>
      </c>
      <c r="Y8" s="16">
        <f>Data!AF21</f>
        <v>3.9829423222446778E-4</v>
      </c>
      <c r="Z8" s="16">
        <f>Data!AG21</f>
        <v>4.098840767662823E-4</v>
      </c>
      <c r="AA8" s="16">
        <f>Data!AH21</f>
        <v>4.189145539069779E-4</v>
      </c>
      <c r="AB8" s="16">
        <f>Data!AI21</f>
        <v>4.2586533475927655E-4</v>
      </c>
      <c r="AC8" s="16">
        <f>Data!AJ21</f>
        <v>4.3116518365028016E-4</v>
      </c>
      <c r="AD8" s="16">
        <f>Data!AK21</f>
        <v>4.3517725866529564E-4</v>
      </c>
      <c r="AE8" s="16">
        <f>Data!AL21</f>
        <v>4.3819795705402E-4</v>
      </c>
      <c r="AF8" s="16">
        <f>Data!AM21</f>
        <v>4.4046292565816055E-4</v>
      </c>
      <c r="AG8" s="16">
        <f>Data!AN21</f>
        <v>4.4215601169317732E-4</v>
      </c>
      <c r="AH8" s="16">
        <f>Data!AO21</f>
        <v>4.4341869757856235E-4</v>
      </c>
      <c r="AI8" s="16">
        <f>Data!AP21</f>
        <v>4.4435877844012822E-4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45">
      <c r="A3" s="16" t="s">
        <v>3</v>
      </c>
      <c r="B3" s="16">
        <f>Data!I23</f>
        <v>9.9026292361872048E-2</v>
      </c>
      <c r="C3" s="16">
        <f>Data!J23</f>
        <v>9.9011957112876386E-2</v>
      </c>
      <c r="D3" s="16">
        <f>Data!K23</f>
        <v>9.9007015896151435E-2</v>
      </c>
      <c r="E3" s="16">
        <f>Data!L23</f>
        <v>9.9000405658681637E-2</v>
      </c>
      <c r="F3" s="16">
        <f>Data!M23</f>
        <v>9.8991589848326664E-2</v>
      </c>
      <c r="G3" s="16">
        <f>Data!N23</f>
        <v>9.8979880737415635E-2</v>
      </c>
      <c r="H3" s="16">
        <f>Data!O23</f>
        <v>9.8964413300180729E-2</v>
      </c>
      <c r="I3" s="16">
        <f>Data!P23</f>
        <v>9.8944127671518958E-2</v>
      </c>
      <c r="J3" s="16">
        <f>Data!Q23</f>
        <v>9.8917772516636707E-2</v>
      </c>
      <c r="K3" s="16">
        <f>Data!R23</f>
        <v>9.8883947930936342E-2</v>
      </c>
      <c r="L3" s="16">
        <f>Data!S23</f>
        <v>9.8841211725336553E-2</v>
      </c>
      <c r="M3" s="16">
        <f>Data!T23</f>
        <v>9.8788272068615263E-2</v>
      </c>
      <c r="N3" s="16">
        <f>Data!U23</f>
        <v>9.8724274323147787E-2</v>
      </c>
      <c r="O3" s="16">
        <f>Data!V23</f>
        <v>9.8649152788879799E-2</v>
      </c>
      <c r="P3" s="16">
        <f>Data!W23</f>
        <v>9.8563961279323764E-2</v>
      </c>
      <c r="Q3" s="16">
        <f>Data!X23</f>
        <v>9.8471044856848419E-2</v>
      </c>
      <c r="R3" s="16">
        <f>Data!Y23</f>
        <v>9.8373915741839846E-2</v>
      </c>
      <c r="S3" s="16">
        <f>Data!Z23</f>
        <v>9.8276786626831286E-2</v>
      </c>
      <c r="T3" s="16">
        <f>Data!AA23</f>
        <v>9.8183870204355941E-2</v>
      </c>
      <c r="U3" s="16">
        <f>Data!AB23</f>
        <v>9.8098678694799907E-2</v>
      </c>
      <c r="V3" s="16">
        <f>Data!AC23</f>
        <v>9.8023557160531918E-2</v>
      </c>
      <c r="W3" s="16">
        <f>Data!AD23</f>
        <v>9.7959559415064443E-2</v>
      </c>
      <c r="X3" s="16">
        <f>Data!AE23</f>
        <v>9.7906619758343152E-2</v>
      </c>
      <c r="Y3" s="16">
        <f>Data!AF23</f>
        <v>9.7863883552743364E-2</v>
      </c>
      <c r="Z3" s="16">
        <f>Data!AG23</f>
        <v>9.7830058967042999E-2</v>
      </c>
      <c r="AA3" s="16">
        <f>Data!AH23</f>
        <v>9.7803703812160747E-2</v>
      </c>
      <c r="AB3" s="16">
        <f>Data!AI23</f>
        <v>9.7783418183498977E-2</v>
      </c>
      <c r="AC3" s="16">
        <f>Data!AJ23</f>
        <v>9.7767950746264071E-2</v>
      </c>
      <c r="AD3" s="16">
        <f>Data!AK23</f>
        <v>9.7756241635353042E-2</v>
      </c>
      <c r="AE3" s="16">
        <f>Data!AL23</f>
        <v>9.7747425824998069E-2</v>
      </c>
      <c r="AF3" s="16">
        <f>Data!AM23</f>
        <v>9.7740815587528271E-2</v>
      </c>
      <c r="AG3" s="16">
        <f>Data!AN23</f>
        <v>9.7735874370803319E-2</v>
      </c>
      <c r="AH3" s="16">
        <f>Data!AO23</f>
        <v>9.7732189262966992E-2</v>
      </c>
      <c r="AI3" s="16">
        <f>Data!AP23</f>
        <v>9.772944566743795E-2</v>
      </c>
    </row>
    <row r="4" spans="1:35" x14ac:dyDescent="0.45">
      <c r="A4" s="16" t="s">
        <v>4</v>
      </c>
      <c r="B4" s="16">
        <f>Data!I24</f>
        <v>9.9026292361872048E-2</v>
      </c>
      <c r="C4" s="16">
        <f>Data!J24</f>
        <v>0.10272014714675315</v>
      </c>
      <c r="D4" s="16">
        <f>Data!K24</f>
        <v>0.10641400193163442</v>
      </c>
      <c r="E4" s="16">
        <f>Data!L24</f>
        <v>0.1101078567165148</v>
      </c>
      <c r="F4" s="16">
        <f>Data!M24</f>
        <v>0.11380171150139606</v>
      </c>
      <c r="G4" s="16">
        <f>Data!N24</f>
        <v>0.11749556628627733</v>
      </c>
      <c r="H4" s="16">
        <f>Data!O24</f>
        <v>0.1211894210711586</v>
      </c>
      <c r="I4" s="16">
        <f>Data!P24</f>
        <v>0.12488327585603898</v>
      </c>
      <c r="J4" s="16">
        <f>Data!Q24</f>
        <v>0.12857713064092025</v>
      </c>
      <c r="K4" s="16">
        <f>Data!R24</f>
        <v>0.13227098542580151</v>
      </c>
      <c r="L4" s="16">
        <f>Data!S24</f>
        <v>0.13596484021068189</v>
      </c>
      <c r="M4" s="16">
        <f>Data!T24</f>
        <v>0.13965869499556316</v>
      </c>
      <c r="N4" s="16">
        <f>Data!U24</f>
        <v>0.14335254978044443</v>
      </c>
      <c r="O4" s="16">
        <f>Data!V24</f>
        <v>0.14704640456532569</v>
      </c>
      <c r="P4" s="16">
        <f>Data!W24</f>
        <v>0.15074025935020607</v>
      </c>
      <c r="Q4" s="16">
        <f>Data!X24</f>
        <v>0.15443411413508734</v>
      </c>
      <c r="R4" s="16">
        <f>Data!Y24</f>
        <v>0.15812796891996861</v>
      </c>
      <c r="S4" s="16">
        <f>Data!Z24</f>
        <v>0.16182182370484899</v>
      </c>
      <c r="T4" s="16">
        <f>Data!AA24</f>
        <v>0.16551567848973026</v>
      </c>
      <c r="U4" s="16">
        <f>Data!AB24</f>
        <v>0.16920953327461152</v>
      </c>
      <c r="V4" s="16">
        <f>Data!AC24</f>
        <v>0.17290338805949279</v>
      </c>
      <c r="W4" s="16">
        <f>Data!AD24</f>
        <v>0.17659724284437317</v>
      </c>
      <c r="X4" s="16">
        <f>Data!AE24</f>
        <v>0.18029109762925444</v>
      </c>
      <c r="Y4" s="16">
        <f>Data!AF24</f>
        <v>0.18398495241413571</v>
      </c>
      <c r="Z4" s="16">
        <f>Data!AG24</f>
        <v>0.18767880719901608</v>
      </c>
      <c r="AA4" s="16">
        <f>Data!AH24</f>
        <v>0.19137266198389735</v>
      </c>
      <c r="AB4" s="16">
        <f>Data!AI24</f>
        <v>0.19506651676877862</v>
      </c>
      <c r="AC4" s="16">
        <f>Data!AJ24</f>
        <v>0.19876037155365989</v>
      </c>
      <c r="AD4" s="16">
        <f>Data!AK24</f>
        <v>0.20245422633854027</v>
      </c>
      <c r="AE4" s="16">
        <f>Data!AL24</f>
        <v>0.20614808112342153</v>
      </c>
      <c r="AF4" s="16">
        <f>Data!AM24</f>
        <v>0.2098419359083028</v>
      </c>
      <c r="AG4" s="16">
        <f>Data!AN24</f>
        <v>0.21353579069318318</v>
      </c>
      <c r="AH4" s="16">
        <f>Data!AO24</f>
        <v>0.21722964547806445</v>
      </c>
      <c r="AI4" s="16">
        <f>Data!AP24</f>
        <v>0.22092350026294572</v>
      </c>
    </row>
    <row r="5" spans="1:35" x14ac:dyDescent="0.4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45">
      <c r="A6" s="16" t="s">
        <v>6</v>
      </c>
      <c r="B6" s="16">
        <f>Data!I26</f>
        <v>0</v>
      </c>
      <c r="C6" s="16">
        <f>Data!J26</f>
        <v>2.767939804328373E-4</v>
      </c>
      <c r="D6" s="16">
        <f>Data!K26</f>
        <v>3.7220209269456765E-4</v>
      </c>
      <c r="E6" s="16">
        <f>Data!L26</f>
        <v>4.9983670451215112E-4</v>
      </c>
      <c r="F6" s="16">
        <f>Data!M26</f>
        <v>6.7005790120247901E-4</v>
      </c>
      <c r="G6" s="16">
        <f>Data!N26</f>
        <v>8.9614476006153821E-4</v>
      </c>
      <c r="H6" s="16">
        <f>Data!O26</f>
        <v>1.1947997412645915E-3</v>
      </c>
      <c r="I6" s="16">
        <f>Data!P26</f>
        <v>1.5864873850978973E-3</v>
      </c>
      <c r="J6" s="16">
        <f>Data!Q26</f>
        <v>2.0953692487463305E-3</v>
      </c>
      <c r="K6" s="16">
        <f>Data!R26</f>
        <v>2.7484755683731907E-3</v>
      </c>
      <c r="L6" s="16">
        <f>Data!S26</f>
        <v>3.5736530354780727E-3</v>
      </c>
      <c r="M6" s="16">
        <f>Data!T26</f>
        <v>4.595845137691461E-3</v>
      </c>
      <c r="N6" s="16">
        <f>Data!U26</f>
        <v>5.8315537544042428E-3</v>
      </c>
      <c r="O6" s="16">
        <f>Data!V26</f>
        <v>7.2820474634804734E-3</v>
      </c>
      <c r="P6" s="16">
        <f>Data!W26</f>
        <v>8.9269785725404442E-3</v>
      </c>
      <c r="Q6" s="16">
        <f>Data!X26</f>
        <v>1.0721067146258652E-2</v>
      </c>
      <c r="R6" s="16">
        <f>Data!Y26</f>
        <v>1.2596497030124809E-2</v>
      </c>
      <c r="S6" s="16">
        <f>Data!Z26</f>
        <v>1.4471926913990968E-2</v>
      </c>
      <c r="T6" s="16">
        <f>Data!AA26</f>
        <v>1.6266015487709173E-2</v>
      </c>
      <c r="U6" s="16">
        <f>Data!AB26</f>
        <v>1.7910946596769145E-2</v>
      </c>
      <c r="V6" s="16">
        <f>Data!AC26</f>
        <v>1.9361440305845374E-2</v>
      </c>
      <c r="W6" s="16">
        <f>Data!AD26</f>
        <v>2.0597148922558157E-2</v>
      </c>
      <c r="X6" s="16">
        <f>Data!AE26</f>
        <v>2.1619341024771546E-2</v>
      </c>
      <c r="Y6" s="16">
        <f>Data!AF26</f>
        <v>2.2444518491876429E-2</v>
      </c>
      <c r="Z6" s="16">
        <f>Data!AG26</f>
        <v>2.3097624811503289E-2</v>
      </c>
      <c r="AA6" s="16">
        <f>Data!AH26</f>
        <v>2.3606506675151722E-2</v>
      </c>
      <c r="AB6" s="16">
        <f>Data!AI26</f>
        <v>2.399819431898503E-2</v>
      </c>
      <c r="AC6" s="16">
        <f>Data!AJ26</f>
        <v>2.4296849300188082E-2</v>
      </c>
      <c r="AD6" s="16">
        <f>Data!AK26</f>
        <v>2.4522936159047135E-2</v>
      </c>
      <c r="AE6" s="16">
        <f>Data!AL26</f>
        <v>2.4693157355737468E-2</v>
      </c>
      <c r="AF6" s="16">
        <f>Data!AM26</f>
        <v>2.4820791967555052E-2</v>
      </c>
      <c r="AG6" s="16">
        <f>Data!AN26</f>
        <v>2.4916200079816781E-2</v>
      </c>
      <c r="AH6" s="16">
        <f>Data!AO26</f>
        <v>2.4987354453671697E-2</v>
      </c>
      <c r="AI6" s="16">
        <f>Data!AP26</f>
        <v>2.5040329517265845E-2</v>
      </c>
    </row>
    <row r="7" spans="1:35" x14ac:dyDescent="0.45">
      <c r="A7" s="16" t="s">
        <v>552</v>
      </c>
      <c r="B7" s="16">
        <f>Data!I27</f>
        <v>6.6456453869682547E-3</v>
      </c>
      <c r="C7" s="16">
        <f>Data!J27</f>
        <v>8.4056900435833803E-3</v>
      </c>
      <c r="D7" s="16">
        <f>Data!K27</f>
        <v>1.0165734700198659E-2</v>
      </c>
      <c r="E7" s="16">
        <f>Data!L27</f>
        <v>1.1925779356813937E-2</v>
      </c>
      <c r="F7" s="16">
        <f>Data!M27</f>
        <v>1.3685824013429215E-2</v>
      </c>
      <c r="G7" s="16">
        <f>Data!N27</f>
        <v>1.5445868670044494E-2</v>
      </c>
      <c r="H7" s="16">
        <f>Data!O27</f>
        <v>1.7205913326660216E-2</v>
      </c>
      <c r="I7" s="16">
        <f>Data!P27</f>
        <v>1.8965957983275494E-2</v>
      </c>
      <c r="J7" s="16">
        <f>Data!Q27</f>
        <v>2.0726002639890773E-2</v>
      </c>
      <c r="K7" s="16">
        <f>Data!R27</f>
        <v>2.2486047296506051E-2</v>
      </c>
      <c r="L7" s="16">
        <f>Data!S27</f>
        <v>2.4246091953121329E-2</v>
      </c>
      <c r="M7" s="16">
        <f>Data!T27</f>
        <v>2.6006136609736608E-2</v>
      </c>
      <c r="N7" s="16">
        <f>Data!U27</f>
        <v>2.7766181266351886E-2</v>
      </c>
      <c r="O7" s="16">
        <f>Data!V27</f>
        <v>2.9526225922967164E-2</v>
      </c>
      <c r="P7" s="16">
        <f>Data!W27</f>
        <v>3.1286270579582443E-2</v>
      </c>
      <c r="Q7" s="16">
        <f>Data!X27</f>
        <v>3.3046315236197721E-2</v>
      </c>
      <c r="R7" s="16">
        <f>Data!Y27</f>
        <v>3.4806359892812999E-2</v>
      </c>
      <c r="S7" s="16">
        <f>Data!Z27</f>
        <v>3.6566404549428277E-2</v>
      </c>
      <c r="T7" s="16">
        <f>Data!AA27</f>
        <v>3.8326449206043556E-2</v>
      </c>
      <c r="U7" s="16">
        <f>Data!AB27</f>
        <v>4.0086493862658834E-2</v>
      </c>
      <c r="V7" s="16">
        <f>Data!AC27</f>
        <v>4.1846538519274112E-2</v>
      </c>
      <c r="W7" s="16">
        <f>Data!AD27</f>
        <v>4.3606583175889391E-2</v>
      </c>
      <c r="X7" s="16">
        <f>Data!AE27</f>
        <v>4.5366627832505113E-2</v>
      </c>
      <c r="Y7" s="16">
        <f>Data!AF27</f>
        <v>4.7126672489120391E-2</v>
      </c>
      <c r="Z7" s="16">
        <f>Data!AG27</f>
        <v>4.888671714573567E-2</v>
      </c>
      <c r="AA7" s="16">
        <f>Data!AH27</f>
        <v>5.0646761802350948E-2</v>
      </c>
      <c r="AB7" s="16">
        <f>Data!AI27</f>
        <v>5.2406806458966226E-2</v>
      </c>
      <c r="AC7" s="16">
        <f>Data!AJ27</f>
        <v>5.4166851115581505E-2</v>
      </c>
      <c r="AD7" s="16">
        <f>Data!AK27</f>
        <v>5.5926895772196783E-2</v>
      </c>
      <c r="AE7" s="16">
        <f>Data!AL27</f>
        <v>5.7686940428812061E-2</v>
      </c>
      <c r="AF7" s="16">
        <f>Data!AM27</f>
        <v>5.944698508542734E-2</v>
      </c>
      <c r="AG7" s="16">
        <f>Data!AN27</f>
        <v>6.1207029742042618E-2</v>
      </c>
      <c r="AH7" s="16">
        <f>Data!AO27</f>
        <v>6.2967074398657896E-2</v>
      </c>
      <c r="AI7" s="16">
        <f>Data!AP27</f>
        <v>6.4727119055273175E-2</v>
      </c>
    </row>
    <row r="8" spans="1:35" x14ac:dyDescent="0.45">
      <c r="A8" s="16" t="s">
        <v>553</v>
      </c>
      <c r="B8" s="16">
        <f>Data!I28</f>
        <v>6.1388648673957636E-5</v>
      </c>
      <c r="C8" s="16">
        <f>Data!J28</f>
        <v>7.3756235359276204E-4</v>
      </c>
      <c r="D8" s="16">
        <f>Data!K28</f>
        <v>9.7063265608431884E-4</v>
      </c>
      <c r="E8" s="16">
        <f>Data!L28</f>
        <v>1.2824283396956893E-3</v>
      </c>
      <c r="F8" s="16">
        <f>Data!M28</f>
        <v>1.698257820675821E-3</v>
      </c>
      <c r="G8" s="16">
        <f>Data!N28</f>
        <v>2.2505602542371573E-3</v>
      </c>
      <c r="H8" s="16">
        <f>Data!O28</f>
        <v>2.980137699587436E-3</v>
      </c>
      <c r="I8" s="16">
        <f>Data!P28</f>
        <v>3.9369825156760126E-3</v>
      </c>
      <c r="J8" s="16">
        <f>Data!Q28</f>
        <v>5.1801184197555429E-3</v>
      </c>
      <c r="K8" s="16">
        <f>Data!R28</f>
        <v>6.775576959559786E-3</v>
      </c>
      <c r="L8" s="16">
        <f>Data!S28</f>
        <v>8.7913841829513721E-3</v>
      </c>
      <c r="M8" s="16">
        <f>Data!T28</f>
        <v>1.1288473967243409E-2</v>
      </c>
      <c r="N8" s="16">
        <f>Data!U28</f>
        <v>1.4307158377417986E-2</v>
      </c>
      <c r="O8" s="16">
        <f>Data!V28</f>
        <v>1.785053639342031E-2</v>
      </c>
      <c r="P8" s="16">
        <f>Data!W28</f>
        <v>2.1868901101388234E-2</v>
      </c>
      <c r="Q8" s="16">
        <f>Data!X28</f>
        <v>2.6251639179530401E-2</v>
      </c>
      <c r="R8" s="16">
        <f>Data!Y28</f>
        <v>3.0833084089951512E-2</v>
      </c>
      <c r="S8" s="16">
        <f>Data!Z28</f>
        <v>3.5414529000372626E-2</v>
      </c>
      <c r="T8" s="16">
        <f>Data!AA28</f>
        <v>3.9797267078514782E-2</v>
      </c>
      <c r="U8" s="16">
        <f>Data!AB28</f>
        <v>4.3815631786482713E-2</v>
      </c>
      <c r="V8" s="16">
        <f>Data!AC28</f>
        <v>4.7359009802485037E-2</v>
      </c>
      <c r="W8" s="16">
        <f>Data!AD28</f>
        <v>5.0377694212659613E-2</v>
      </c>
      <c r="X8" s="16">
        <f>Data!AE28</f>
        <v>5.2874783996951655E-2</v>
      </c>
      <c r="Y8" s="16">
        <f>Data!AF28</f>
        <v>5.4890591220343239E-2</v>
      </c>
      <c r="Z8" s="16">
        <f>Data!AG28</f>
        <v>5.6486049760147483E-2</v>
      </c>
      <c r="AA8" s="16">
        <f>Data!AH28</f>
        <v>5.7729185664227016E-2</v>
      </c>
      <c r="AB8" s="16">
        <f>Data!AI28</f>
        <v>5.8686030480315593E-2</v>
      </c>
      <c r="AC8" s="16">
        <f>Data!AJ28</f>
        <v>5.9415607925665866E-2</v>
      </c>
      <c r="AD8" s="16">
        <f>Data!AK28</f>
        <v>5.9967910359227196E-2</v>
      </c>
      <c r="AE8" s="16">
        <f>Data!AL28</f>
        <v>6.038373984020734E-2</v>
      </c>
      <c r="AF8" s="16">
        <f>Data!AM28</f>
        <v>6.0695535523818706E-2</v>
      </c>
      <c r="AG8" s="16">
        <f>Data!AN28</f>
        <v>6.0928605826310267E-2</v>
      </c>
      <c r="AH8" s="16">
        <f>Data!AO28</f>
        <v>6.1102427224143475E-2</v>
      </c>
      <c r="AI8" s="16">
        <f>Data!AP28</f>
        <v>6.123183879936181E-2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Data!I29</f>
        <v>0</v>
      </c>
      <c r="C2" s="16">
        <f>Data!J29</f>
        <v>1.2805535469305053E-4</v>
      </c>
      <c r="D2" s="16">
        <f>Data!K29</f>
        <v>1.7219475265670961E-4</v>
      </c>
      <c r="E2" s="16">
        <f>Data!L29</f>
        <v>2.3124334707285999E-4</v>
      </c>
      <c r="F2" s="16">
        <f>Data!M29</f>
        <v>3.0999410489053068E-4</v>
      </c>
      <c r="G2" s="16">
        <f>Data!N29</f>
        <v>4.1459042904960845E-4</v>
      </c>
      <c r="H2" s="16">
        <f>Data!O29</f>
        <v>5.5275950877091819E-4</v>
      </c>
      <c r="I2" s="16">
        <f>Data!P29</f>
        <v>7.3396901369412852E-4</v>
      </c>
      <c r="J2" s="16">
        <f>Data!Q29</f>
        <v>9.6939699317713133E-4</v>
      </c>
      <c r="K2" s="16">
        <f>Data!R29</f>
        <v>1.2715486558733647E-3</v>
      </c>
      <c r="L2" s="16">
        <f>Data!S29</f>
        <v>1.6533069335266193E-3</v>
      </c>
      <c r="M2" s="16">
        <f>Data!T29</f>
        <v>2.1262116260661016E-3</v>
      </c>
      <c r="N2" s="16">
        <f>Data!U29</f>
        <v>2.6978971264623435E-3</v>
      </c>
      <c r="O2" s="16">
        <f>Data!V29</f>
        <v>3.3689503267716071E-3</v>
      </c>
      <c r="P2" s="16">
        <f>Data!W29</f>
        <v>4.129957615611181E-3</v>
      </c>
      <c r="Q2" s="16">
        <f>Data!X29</f>
        <v>4.959970783885193E-3</v>
      </c>
      <c r="R2" s="16">
        <f>Data!Y29</f>
        <v>5.8276155159161366E-3</v>
      </c>
      <c r="S2" s="16">
        <f>Data!Z29</f>
        <v>6.6952602479470802E-3</v>
      </c>
      <c r="T2" s="16">
        <f>Data!AA29</f>
        <v>7.5252734162210922E-3</v>
      </c>
      <c r="U2" s="16">
        <f>Data!AB29</f>
        <v>8.2862807050606661E-3</v>
      </c>
      <c r="V2" s="16">
        <f>Data!AC29</f>
        <v>8.9573339053699297E-3</v>
      </c>
      <c r="W2" s="16">
        <f>Data!AD29</f>
        <v>9.5290194057661703E-3</v>
      </c>
      <c r="X2" s="16">
        <f>Data!AE29</f>
        <v>1.0001924098305654E-2</v>
      </c>
      <c r="Y2" s="16">
        <f>Data!AF29</f>
        <v>1.0383682375958908E-2</v>
      </c>
      <c r="Z2" s="16">
        <f>Data!AG29</f>
        <v>1.0685834038655142E-2</v>
      </c>
      <c r="AA2" s="16">
        <f>Data!AH29</f>
        <v>1.0921262018138145E-2</v>
      </c>
      <c r="AB2" s="16">
        <f>Data!AI29</f>
        <v>1.1102471523061356E-2</v>
      </c>
      <c r="AC2" s="16">
        <f>Data!AJ29</f>
        <v>1.1240640602782665E-2</v>
      </c>
      <c r="AD2" s="16">
        <f>Data!AK29</f>
        <v>1.1345236926941742E-2</v>
      </c>
      <c r="AE2" s="16">
        <f>Data!AL29</f>
        <v>1.1423987684759414E-2</v>
      </c>
      <c r="AF2" s="16">
        <f>Data!AM29</f>
        <v>1.1483036279175563E-2</v>
      </c>
      <c r="AG2" s="16">
        <f>Data!AN29</f>
        <v>1.1527175677139224E-2</v>
      </c>
      <c r="AH2" s="16">
        <f>Data!AO29</f>
        <v>1.1560094379228425E-2</v>
      </c>
      <c r="AI2" s="16">
        <f>Data!AP29</f>
        <v>1.1584602645440818E-2</v>
      </c>
    </row>
    <row r="3" spans="1:35" x14ac:dyDescent="0.45">
      <c r="A3" s="16" t="s">
        <v>3</v>
      </c>
      <c r="B3" s="16">
        <f>Data!I30</f>
        <v>7.9365836677928701E-3</v>
      </c>
      <c r="C3" s="16">
        <f>Data!J30</f>
        <v>8.9230458224564945E-3</v>
      </c>
      <c r="D3" s="16">
        <f>Data!K30</f>
        <v>9.2630694452495946E-3</v>
      </c>
      <c r="E3" s="16">
        <f>Data!L30</f>
        <v>9.7179446343210532E-3</v>
      </c>
      <c r="F3" s="16">
        <f>Data!M30</f>
        <v>1.032459355130249E-2</v>
      </c>
      <c r="G3" s="16">
        <f>Data!N30</f>
        <v>1.1130341312082837E-2</v>
      </c>
      <c r="H3" s="16">
        <f>Data!O30</f>
        <v>1.2194713578408458E-2</v>
      </c>
      <c r="I3" s="16">
        <f>Data!P30</f>
        <v>1.3590643636160114E-2</v>
      </c>
      <c r="J3" s="16">
        <f>Data!Q30</f>
        <v>1.5404240517489981E-2</v>
      </c>
      <c r="K3" s="16">
        <f>Data!R30</f>
        <v>1.7731836899015592E-2</v>
      </c>
      <c r="L3" s="16">
        <f>Data!S30</f>
        <v>2.0672675210987729E-2</v>
      </c>
      <c r="M3" s="16">
        <f>Data!T30</f>
        <v>2.431565119642189E-2</v>
      </c>
      <c r="N3" s="16">
        <f>Data!U30</f>
        <v>2.8719575670042002E-2</v>
      </c>
      <c r="O3" s="16">
        <f>Data!V30</f>
        <v>3.3888969698567709E-2</v>
      </c>
      <c r="P3" s="16">
        <f>Data!W30</f>
        <v>3.9751316428720873E-2</v>
      </c>
      <c r="Q3" s="16">
        <f>Data!X30</f>
        <v>4.6145243338980707E-2</v>
      </c>
      <c r="R3" s="16">
        <f>Data!Y30</f>
        <v>5.2829061394800259E-2</v>
      </c>
      <c r="S3" s="16">
        <f>Data!Z30</f>
        <v>5.951287945061981E-2</v>
      </c>
      <c r="T3" s="16">
        <f>Data!AA30</f>
        <v>6.5906806360879644E-2</v>
      </c>
      <c r="U3" s="16">
        <f>Data!AB30</f>
        <v>7.1769153091032822E-2</v>
      </c>
      <c r="V3" s="16">
        <f>Data!AC30</f>
        <v>7.6938547119558526E-2</v>
      </c>
      <c r="W3" s="16">
        <f>Data!AD30</f>
        <v>8.1342471593178631E-2</v>
      </c>
      <c r="X3" s="16">
        <f>Data!AE30</f>
        <v>8.4985447578612802E-2</v>
      </c>
      <c r="Y3" s="16">
        <f>Data!AF30</f>
        <v>8.7926285890584932E-2</v>
      </c>
      <c r="Z3" s="16">
        <f>Data!AG30</f>
        <v>9.025388227211055E-2</v>
      </c>
      <c r="AA3" s="16">
        <f>Data!AH30</f>
        <v>9.2067479153440421E-2</v>
      </c>
      <c r="AB3" s="16">
        <f>Data!AI30</f>
        <v>9.3463409211192075E-2</v>
      </c>
      <c r="AC3" s="16">
        <f>Data!AJ30</f>
        <v>9.4527781477517697E-2</v>
      </c>
      <c r="AD3" s="16">
        <f>Data!AK30</f>
        <v>9.5333529238298034E-2</v>
      </c>
      <c r="AE3" s="16">
        <f>Data!AL30</f>
        <v>9.5940178155279485E-2</v>
      </c>
      <c r="AF3" s="16">
        <f>Data!AM30</f>
        <v>9.6395053344350931E-2</v>
      </c>
      <c r="AG3" s="16">
        <f>Data!AN30</f>
        <v>9.6735076967144035E-2</v>
      </c>
      <c r="AH3" s="16">
        <f>Data!AO30</f>
        <v>9.6988663034430975E-2</v>
      </c>
      <c r="AI3" s="16">
        <f>Data!AP30</f>
        <v>9.7177460114825601E-2</v>
      </c>
    </row>
    <row r="4" spans="1:35" x14ac:dyDescent="0.45">
      <c r="A4" s="16" t="s">
        <v>4</v>
      </c>
      <c r="B4" s="16">
        <f>Data!I31</f>
        <v>0.16274512438254443</v>
      </c>
      <c r="C4" s="16">
        <f>Data!J31</f>
        <v>0.16438353297320996</v>
      </c>
      <c r="D4" s="16">
        <f>Data!K31</f>
        <v>0.16602194156387551</v>
      </c>
      <c r="E4" s="16">
        <f>Data!L31</f>
        <v>0.1676603501545415</v>
      </c>
      <c r="F4" s="16">
        <f>Data!M31</f>
        <v>0.16929875874520706</v>
      </c>
      <c r="G4" s="16">
        <f>Data!N31</f>
        <v>0.17093716733587305</v>
      </c>
      <c r="H4" s="16">
        <f>Data!O31</f>
        <v>0.1725755759265386</v>
      </c>
      <c r="I4" s="16">
        <f>Data!P31</f>
        <v>0.1742139845172046</v>
      </c>
      <c r="J4" s="16">
        <f>Data!Q31</f>
        <v>0.17585239310787015</v>
      </c>
      <c r="K4" s="16">
        <f>Data!R31</f>
        <v>0.17749080169853615</v>
      </c>
      <c r="L4" s="16">
        <f>Data!S31</f>
        <v>0.1791292102892017</v>
      </c>
      <c r="M4" s="16">
        <f>Data!T31</f>
        <v>0.1807676188798677</v>
      </c>
      <c r="N4" s="16">
        <f>Data!U31</f>
        <v>0.18240602747053325</v>
      </c>
      <c r="O4" s="16">
        <f>Data!V31</f>
        <v>0.18404443606119925</v>
      </c>
      <c r="P4" s="16">
        <f>Data!W31</f>
        <v>0.1856828446518648</v>
      </c>
      <c r="Q4" s="16">
        <f>Data!X31</f>
        <v>0.18732125324253079</v>
      </c>
      <c r="R4" s="16">
        <f>Data!Y31</f>
        <v>0.18895966183319635</v>
      </c>
      <c r="S4" s="16">
        <f>Data!Z31</f>
        <v>0.19059807042386234</v>
      </c>
      <c r="T4" s="16">
        <f>Data!AA31</f>
        <v>0.19223647901452789</v>
      </c>
      <c r="U4" s="16">
        <f>Data!AB31</f>
        <v>0.19387488760519389</v>
      </c>
      <c r="V4" s="16">
        <f>Data!AC31</f>
        <v>0.19551329619585944</v>
      </c>
      <c r="W4" s="16">
        <f>Data!AD31</f>
        <v>0.19715170478652544</v>
      </c>
      <c r="X4" s="16">
        <f>Data!AE31</f>
        <v>0.19879011337719099</v>
      </c>
      <c r="Y4" s="16">
        <f>Data!AF31</f>
        <v>0.20042852196785699</v>
      </c>
      <c r="Z4" s="16">
        <f>Data!AG31</f>
        <v>0.20206693055852254</v>
      </c>
      <c r="AA4" s="16">
        <f>Data!AH31</f>
        <v>0.20370533914918854</v>
      </c>
      <c r="AB4" s="16">
        <f>Data!AI31</f>
        <v>0.20534374773985409</v>
      </c>
      <c r="AC4" s="16">
        <f>Data!AJ31</f>
        <v>0.20698215633052008</v>
      </c>
      <c r="AD4" s="16">
        <f>Data!AK31</f>
        <v>0.20862056492118564</v>
      </c>
      <c r="AE4" s="16">
        <f>Data!AL31</f>
        <v>0.21025897351185163</v>
      </c>
      <c r="AF4" s="16">
        <f>Data!AM31</f>
        <v>0.21189738210251763</v>
      </c>
      <c r="AG4" s="16">
        <f>Data!AN31</f>
        <v>0.21353579069318318</v>
      </c>
      <c r="AH4" s="16">
        <f>Data!AO31</f>
        <v>0.21517419928384918</v>
      </c>
      <c r="AI4" s="16">
        <f>Data!AP31</f>
        <v>0.21681260787451473</v>
      </c>
    </row>
    <row r="5" spans="1:35" x14ac:dyDescent="0.4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45">
      <c r="A6" s="16" t="s">
        <v>6</v>
      </c>
      <c r="B6" s="16">
        <f>Data!I33</f>
        <v>1.3689666946025501E-4</v>
      </c>
      <c r="C6" s="16">
        <f>Data!J33</f>
        <v>4.1218657403941316E-4</v>
      </c>
      <c r="D6" s="16">
        <f>Data!K33</f>
        <v>5.0707624642151337E-4</v>
      </c>
      <c r="E6" s="16">
        <f>Data!L33</f>
        <v>6.3401730219633768E-4</v>
      </c>
      <c r="F6" s="16">
        <f>Data!M33</f>
        <v>8.0331353082440521E-4</v>
      </c>
      <c r="G6" s="16">
        <f>Data!N33</f>
        <v>1.0281718521816289E-3</v>
      </c>
      <c r="H6" s="16">
        <f>Data!O33</f>
        <v>1.3252039666405934E-3</v>
      </c>
      <c r="I6" s="16">
        <f>Data!P33</f>
        <v>1.7147632118492148E-3</v>
      </c>
      <c r="J6" s="16">
        <f>Data!Q33</f>
        <v>2.2208798530665391E-3</v>
      </c>
      <c r="K6" s="16">
        <f>Data!R33</f>
        <v>2.8704372463630654E-3</v>
      </c>
      <c r="L6" s="16">
        <f>Data!S33</f>
        <v>3.6911307665940603E-3</v>
      </c>
      <c r="M6" s="16">
        <f>Data!T33</f>
        <v>4.7077683605180826E-3</v>
      </c>
      <c r="N6" s="16">
        <f>Data!U33</f>
        <v>5.9367622376629214E-3</v>
      </c>
      <c r="O6" s="16">
        <f>Data!V33</f>
        <v>7.3793740825442607E-3</v>
      </c>
      <c r="P6" s="16">
        <f>Data!W33</f>
        <v>9.0153667704787662E-3</v>
      </c>
      <c r="Q6" s="16">
        <f>Data!X33</f>
        <v>1.0799706413606534E-2</v>
      </c>
      <c r="R6" s="16">
        <f>Data!Y33</f>
        <v>1.2664945364854937E-2</v>
      </c>
      <c r="S6" s="16">
        <f>Data!Z33</f>
        <v>1.4530184316103339E-2</v>
      </c>
      <c r="T6" s="16">
        <f>Data!AA33</f>
        <v>1.6314523959231105E-2</v>
      </c>
      <c r="U6" s="16">
        <f>Data!AB33</f>
        <v>1.7950516647165609E-2</v>
      </c>
      <c r="V6" s="16">
        <f>Data!AC33</f>
        <v>1.9393128492046951E-2</v>
      </c>
      <c r="W6" s="16">
        <f>Data!AD33</f>
        <v>2.0622122369191788E-2</v>
      </c>
      <c r="X6" s="16">
        <f>Data!AE33</f>
        <v>2.1638759963115813E-2</v>
      </c>
      <c r="Y6" s="16">
        <f>Data!AF33</f>
        <v>2.2459453483346808E-2</v>
      </c>
      <c r="Z6" s="16">
        <f>Data!AG33</f>
        <v>2.3109010876643334E-2</v>
      </c>
      <c r="AA6" s="16">
        <f>Data!AH33</f>
        <v>2.361512751786066E-2</v>
      </c>
      <c r="AB6" s="16">
        <f>Data!AI33</f>
        <v>2.4004686763069282E-2</v>
      </c>
      <c r="AC6" s="16">
        <f>Data!AJ33</f>
        <v>2.4301718877528244E-2</v>
      </c>
      <c r="AD6" s="16">
        <f>Data!AK33</f>
        <v>2.4526577198885464E-2</v>
      </c>
      <c r="AE6" s="16">
        <f>Data!AL33</f>
        <v>2.4695873427513535E-2</v>
      </c>
      <c r="AF6" s="16">
        <f>Data!AM33</f>
        <v>2.4822814483288359E-2</v>
      </c>
      <c r="AG6" s="16">
        <f>Data!AN33</f>
        <v>2.4917704155670461E-2</v>
      </c>
      <c r="AH6" s="16">
        <f>Data!AO33</f>
        <v>2.4988471882476795E-2</v>
      </c>
      <c r="AI6" s="16">
        <f>Data!AP33</f>
        <v>2.5041159083907635E-2</v>
      </c>
    </row>
    <row r="7" spans="1:35" x14ac:dyDescent="0.45">
      <c r="A7" s="16" t="s">
        <v>552</v>
      </c>
      <c r="B7" s="16">
        <f>Data!I34</f>
        <v>6.2263011725698016E-4</v>
      </c>
      <c r="C7" s="16">
        <f>Data!J34</f>
        <v>7.8752859545067055E-4</v>
      </c>
      <c r="D7" s="16">
        <f>Data!K34</f>
        <v>9.5242707364434631E-4</v>
      </c>
      <c r="E7" s="16">
        <f>Data!L34</f>
        <v>1.1173255518380221E-3</v>
      </c>
      <c r="F7" s="16">
        <f>Data!M34</f>
        <v>1.2822240300316978E-3</v>
      </c>
      <c r="G7" s="16">
        <f>Data!N34</f>
        <v>1.4471225082253736E-3</v>
      </c>
      <c r="H7" s="16">
        <f>Data!O34</f>
        <v>1.6120209864191049E-3</v>
      </c>
      <c r="I7" s="16">
        <f>Data!P34</f>
        <v>1.7769194646127806E-3</v>
      </c>
      <c r="J7" s="16">
        <f>Data!Q34</f>
        <v>1.9418179428064564E-3</v>
      </c>
      <c r="K7" s="16">
        <f>Data!R34</f>
        <v>2.1067164210001321E-3</v>
      </c>
      <c r="L7" s="16">
        <f>Data!S34</f>
        <v>2.2716148991938079E-3</v>
      </c>
      <c r="M7" s="16">
        <f>Data!T34</f>
        <v>2.4365133773874836E-3</v>
      </c>
      <c r="N7" s="16">
        <f>Data!U34</f>
        <v>2.6014118555811594E-3</v>
      </c>
      <c r="O7" s="16">
        <f>Data!V34</f>
        <v>2.7663103337748352E-3</v>
      </c>
      <c r="P7" s="16">
        <f>Data!W34</f>
        <v>2.9312088119685109E-3</v>
      </c>
      <c r="Q7" s="16">
        <f>Data!X34</f>
        <v>3.0961072901621867E-3</v>
      </c>
      <c r="R7" s="16">
        <f>Data!Y34</f>
        <v>3.2610057683558624E-3</v>
      </c>
      <c r="S7" s="16">
        <f>Data!Z34</f>
        <v>3.4259042465495382E-3</v>
      </c>
      <c r="T7" s="16">
        <f>Data!AA34</f>
        <v>3.5908027247432139E-3</v>
      </c>
      <c r="U7" s="16">
        <f>Data!AB34</f>
        <v>3.7557012029368897E-3</v>
      </c>
      <c r="V7" s="16">
        <f>Data!AC34</f>
        <v>3.9205996811305655E-3</v>
      </c>
      <c r="W7" s="16">
        <f>Data!AD34</f>
        <v>4.0854981593242412E-3</v>
      </c>
      <c r="X7" s="16">
        <f>Data!AE34</f>
        <v>4.2503966375179725E-3</v>
      </c>
      <c r="Y7" s="16">
        <f>Data!AF34</f>
        <v>4.4152951157116482E-3</v>
      </c>
      <c r="Z7" s="16">
        <f>Data!AG34</f>
        <v>4.580193593905324E-3</v>
      </c>
      <c r="AA7" s="16">
        <f>Data!AH34</f>
        <v>4.7450920720989997E-3</v>
      </c>
      <c r="AB7" s="16">
        <f>Data!AI34</f>
        <v>4.9099905502926755E-3</v>
      </c>
      <c r="AC7" s="16">
        <f>Data!AJ34</f>
        <v>5.0748890284863513E-3</v>
      </c>
      <c r="AD7" s="16">
        <f>Data!AK34</f>
        <v>5.239787506680027E-3</v>
      </c>
      <c r="AE7" s="16">
        <f>Data!AL34</f>
        <v>5.4046859848737028E-3</v>
      </c>
      <c r="AF7" s="16">
        <f>Data!AM34</f>
        <v>5.5695844630673785E-3</v>
      </c>
      <c r="AG7" s="16">
        <f>Data!AN34</f>
        <v>5.7344829412610543E-3</v>
      </c>
      <c r="AH7" s="16">
        <f>Data!AO34</f>
        <v>5.89938141945473E-3</v>
      </c>
      <c r="AI7" s="16">
        <f>Data!AP34</f>
        <v>6.0642798976484058E-3</v>
      </c>
    </row>
    <row r="8" spans="1:35" x14ac:dyDescent="0.45">
      <c r="A8" s="16" t="s">
        <v>553</v>
      </c>
      <c r="B8" s="16">
        <f>Data!I35</f>
        <v>0</v>
      </c>
      <c r="C8" s="16">
        <f>Data!J35</f>
        <v>6.3413865199389222E-5</v>
      </c>
      <c r="D8" s="16">
        <f>Data!K35</f>
        <v>8.5271989282985803E-5</v>
      </c>
      <c r="E8" s="16">
        <f>Data!L35</f>
        <v>1.1451324682738724E-4</v>
      </c>
      <c r="F8" s="16">
        <f>Data!M35</f>
        <v>1.5351114701336462E-4</v>
      </c>
      <c r="G8" s="16">
        <f>Data!N35</f>
        <v>2.0530794392571846E-4</v>
      </c>
      <c r="H8" s="16">
        <f>Data!O35</f>
        <v>2.7373019317232722E-4</v>
      </c>
      <c r="I8" s="16">
        <f>Data!P35</f>
        <v>3.6346634786568608E-4</v>
      </c>
      <c r="J8" s="16">
        <f>Data!Q35</f>
        <v>4.8005185255532262E-4</v>
      </c>
      <c r="K8" s="16">
        <f>Data!R35</f>
        <v>6.2967936992012422E-4</v>
      </c>
      <c r="L8" s="16">
        <f>Data!S35</f>
        <v>8.1872861363104172E-4</v>
      </c>
      <c r="M8" s="16">
        <f>Data!T35</f>
        <v>1.0529141695317728E-3</v>
      </c>
      <c r="N8" s="16">
        <f>Data!U35</f>
        <v>1.3360166399085159E-3</v>
      </c>
      <c r="O8" s="16">
        <f>Data!V35</f>
        <v>1.6683266576194718E-3</v>
      </c>
      <c r="P8" s="16">
        <f>Data!W35</f>
        <v>2.0451825395613171E-3</v>
      </c>
      <c r="Q8" s="16">
        <f>Data!X35</f>
        <v>2.4562105929590919E-3</v>
      </c>
      <c r="R8" s="16">
        <f>Data!Y35</f>
        <v>2.8858740475631996E-3</v>
      </c>
      <c r="S8" s="16">
        <f>Data!Z35</f>
        <v>3.3155375021673076E-3</v>
      </c>
      <c r="T8" s="16">
        <f>Data!AA35</f>
        <v>3.7265655555650816E-3</v>
      </c>
      <c r="U8" s="16">
        <f>Data!AB35</f>
        <v>4.1034214375069268E-3</v>
      </c>
      <c r="V8" s="16">
        <f>Data!AC35</f>
        <v>4.4357314552178834E-3</v>
      </c>
      <c r="W8" s="16">
        <f>Data!AD35</f>
        <v>4.7188339255946257E-3</v>
      </c>
      <c r="X8" s="16">
        <f>Data!AE35</f>
        <v>4.9530194814953578E-3</v>
      </c>
      <c r="Y8" s="16">
        <f>Data!AF35</f>
        <v>5.1420687252062749E-3</v>
      </c>
      <c r="Z8" s="16">
        <f>Data!AG35</f>
        <v>5.2916962425710772E-3</v>
      </c>
      <c r="AA8" s="16">
        <f>Data!AH35</f>
        <v>5.4082817472607134E-3</v>
      </c>
      <c r="AB8" s="16">
        <f>Data!AI35</f>
        <v>5.4980179019540722E-3</v>
      </c>
      <c r="AC8" s="16">
        <f>Data!AJ35</f>
        <v>5.5664401512006811E-3</v>
      </c>
      <c r="AD8" s="16">
        <f>Data!AK35</f>
        <v>5.6182369481130338E-3</v>
      </c>
      <c r="AE8" s="16">
        <f>Data!AL35</f>
        <v>5.6572348482990123E-3</v>
      </c>
      <c r="AF8" s="16">
        <f>Data!AM35</f>
        <v>5.6864761058434132E-3</v>
      </c>
      <c r="AG8" s="16">
        <f>Data!AN35</f>
        <v>5.7083342299270104E-3</v>
      </c>
      <c r="AH8" s="16">
        <f>Data!AO35</f>
        <v>5.724635790621815E-3</v>
      </c>
      <c r="AI8" s="16">
        <f>Data!AP35</f>
        <v>5.7367724474105038E-3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4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4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4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4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45">
      <c r="A7" s="16" t="s">
        <v>552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45">
      <c r="A8" s="16" t="s">
        <v>553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4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4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4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4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45">
      <c r="A7" s="16" t="s">
        <v>552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45">
      <c r="A8" s="16" t="s">
        <v>553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Data!I50</f>
        <v>0.75216927859794647</v>
      </c>
      <c r="C2" s="16">
        <f>Data!J50</f>
        <v>0.75379348625303</v>
      </c>
      <c r="D2" s="16">
        <f>Data!K50</f>
        <v>0.75435333436117979</v>
      </c>
      <c r="E2" s="16">
        <f>Data!L50</f>
        <v>0.75510228530745249</v>
      </c>
      <c r="F2" s="16">
        <f>Data!M50</f>
        <v>0.75610113134554036</v>
      </c>
      <c r="G2" s="16">
        <f>Data!N50</f>
        <v>0.75742779316924924</v>
      </c>
      <c r="H2" s="16">
        <f>Data!O50</f>
        <v>0.75918027964290846</v>
      </c>
      <c r="I2" s="16">
        <f>Data!P50</f>
        <v>0.76147867525296065</v>
      </c>
      <c r="J2" s="16">
        <f>Data!Q50</f>
        <v>0.7644647583215971</v>
      </c>
      <c r="K2" s="16">
        <f>Data!R50</f>
        <v>0.76829714037796482</v>
      </c>
      <c r="L2" s="16">
        <f>Data!S50</f>
        <v>0.77313922385383504</v>
      </c>
      <c r="M2" s="16">
        <f>Data!T50</f>
        <v>0.77913737538438765</v>
      </c>
      <c r="N2" s="16">
        <f>Data!U50</f>
        <v>0.78638842683998322</v>
      </c>
      <c r="O2" s="16">
        <f>Data!V50</f>
        <v>0.79489982214651456</v>
      </c>
      <c r="P2" s="16">
        <f>Data!W50</f>
        <v>0.80455216247285544</v>
      </c>
      <c r="Q2" s="16">
        <f>Data!X50</f>
        <v>0.81507974833572117</v>
      </c>
      <c r="R2" s="16">
        <f>Data!Y50</f>
        <v>0.82608463929897324</v>
      </c>
      <c r="S2" s="16">
        <f>Data!Z50</f>
        <v>0.83708953026222532</v>
      </c>
      <c r="T2" s="16">
        <f>Data!AA50</f>
        <v>0.84761711612509105</v>
      </c>
      <c r="U2" s="16">
        <f>Data!AB50</f>
        <v>0.85726945645143193</v>
      </c>
      <c r="V2" s="16">
        <f>Data!AC50</f>
        <v>0.86578085175796327</v>
      </c>
      <c r="W2" s="16">
        <f>Data!AD50</f>
        <v>0.87303190321355884</v>
      </c>
      <c r="X2" s="16">
        <f>Data!AE50</f>
        <v>0.87903005474411144</v>
      </c>
      <c r="Y2" s="16">
        <f>Data!AF50</f>
        <v>0.88387213821998167</v>
      </c>
      <c r="Z2" s="16">
        <f>Data!AG50</f>
        <v>0.88770452027634938</v>
      </c>
      <c r="AA2" s="16">
        <f>Data!AH50</f>
        <v>0.89069060334498584</v>
      </c>
      <c r="AB2" s="16">
        <f>Data!AI50</f>
        <v>0.89298899895503803</v>
      </c>
      <c r="AC2" s="16">
        <f>Data!AJ50</f>
        <v>0.89474148542869725</v>
      </c>
      <c r="AD2" s="16">
        <f>Data!AK50</f>
        <v>0.89606814725240613</v>
      </c>
      <c r="AE2" s="16">
        <f>Data!AL50</f>
        <v>0.897066993290494</v>
      </c>
      <c r="AF2" s="16">
        <f>Data!AM50</f>
        <v>0.89781594423676669</v>
      </c>
      <c r="AG2" s="16">
        <f>Data!AN50</f>
        <v>0.89837579234491649</v>
      </c>
      <c r="AH2" s="16">
        <f>Data!AO50</f>
        <v>0.89879332121793287</v>
      </c>
      <c r="AI2" s="16">
        <f>Data!AP50</f>
        <v>0.89910417517394592</v>
      </c>
    </row>
    <row r="3" spans="1:35" x14ac:dyDescent="0.4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4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45">
      <c r="A5" s="16" t="s">
        <v>5</v>
      </c>
      <c r="B5" s="16">
        <f>Data!I53</f>
        <v>0.24783072140205353</v>
      </c>
      <c r="C5" s="16">
        <f>Data!J53</f>
        <v>0.24306198845360072</v>
      </c>
      <c r="D5" s="16">
        <f>Data!K53</f>
        <v>0.23829325550514646</v>
      </c>
      <c r="E5" s="16">
        <f>Data!L53</f>
        <v>0.23352452255669398</v>
      </c>
      <c r="F5" s="16">
        <f>Data!M53</f>
        <v>0.22875578960823972</v>
      </c>
      <c r="G5" s="16">
        <f>Data!N53</f>
        <v>0.22398705665978724</v>
      </c>
      <c r="H5" s="16">
        <f>Data!O53</f>
        <v>0.21921832371133299</v>
      </c>
      <c r="I5" s="16">
        <f>Data!P53</f>
        <v>0.2144495907628805</v>
      </c>
      <c r="J5" s="16">
        <f>Data!Q53</f>
        <v>0.20968085781442625</v>
      </c>
      <c r="K5" s="16">
        <f>Data!R53</f>
        <v>0.20491212486597377</v>
      </c>
      <c r="L5" s="16">
        <f>Data!S53</f>
        <v>0.20014339191751951</v>
      </c>
      <c r="M5" s="16">
        <f>Data!T53</f>
        <v>0.19537465896906703</v>
      </c>
      <c r="N5" s="16">
        <f>Data!U53</f>
        <v>0.19060592602061277</v>
      </c>
      <c r="O5" s="16">
        <f>Data!V53</f>
        <v>0.18583719307216029</v>
      </c>
      <c r="P5" s="16">
        <f>Data!W53</f>
        <v>0.18106846012370603</v>
      </c>
      <c r="Q5" s="16">
        <f>Data!X53</f>
        <v>0.17629972717525355</v>
      </c>
      <c r="R5" s="16">
        <f>Data!Y53</f>
        <v>0.17153099422679929</v>
      </c>
      <c r="S5" s="16">
        <f>Data!Z53</f>
        <v>0.16676226127834681</v>
      </c>
      <c r="T5" s="16">
        <f>Data!AA53</f>
        <v>0.16199352832989256</v>
      </c>
      <c r="U5" s="16">
        <f>Data!AB53</f>
        <v>0.15722479538144007</v>
      </c>
      <c r="V5" s="16">
        <f>Data!AC53</f>
        <v>0.15245606243298582</v>
      </c>
      <c r="W5" s="16">
        <f>Data!AD53</f>
        <v>0.14768732948453334</v>
      </c>
      <c r="X5" s="16">
        <f>Data!AE53</f>
        <v>0.14291859653607908</v>
      </c>
      <c r="Y5" s="16">
        <f>Data!AF53</f>
        <v>0.1381498635876266</v>
      </c>
      <c r="Z5" s="16">
        <f>Data!AG53</f>
        <v>0.13338113063917234</v>
      </c>
      <c r="AA5" s="16">
        <f>Data!AH53</f>
        <v>0.12861239769071986</v>
      </c>
      <c r="AB5" s="16">
        <f>Data!AI53</f>
        <v>0.1238436647422656</v>
      </c>
      <c r="AC5" s="16">
        <f>Data!AJ53</f>
        <v>0.11907493179381312</v>
      </c>
      <c r="AD5" s="16">
        <f>Data!AK53</f>
        <v>0.11430619884535886</v>
      </c>
      <c r="AE5" s="16">
        <f>Data!AL53</f>
        <v>0.10953746589690638</v>
      </c>
      <c r="AF5" s="16">
        <f>Data!AM53</f>
        <v>0.1047687329484539</v>
      </c>
      <c r="AG5" s="16">
        <f>Data!AN53</f>
        <v>9.9999999999999645E-2</v>
      </c>
      <c r="AH5" s="16">
        <f>Data!AO53</f>
        <v>9.5231267051547164E-2</v>
      </c>
      <c r="AI5" s="16">
        <f>Data!AP53</f>
        <v>9.0462534103092906E-2</v>
      </c>
    </row>
    <row r="6" spans="1:35" x14ac:dyDescent="0.4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45">
      <c r="A7" s="16" t="s">
        <v>552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45">
      <c r="A8" s="16" t="s">
        <v>553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</row>
    <row r="3" spans="1:33" x14ac:dyDescent="0.4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</row>
    <row r="4" spans="1:33" x14ac:dyDescent="0.4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</row>
    <row r="5" spans="1:33" x14ac:dyDescent="0.4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</row>
    <row r="6" spans="1:33" x14ac:dyDescent="0.4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</row>
    <row r="7" spans="1:33" x14ac:dyDescent="0.45">
      <c r="A7" s="16" t="s">
        <v>552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</row>
    <row r="8" spans="1:33" x14ac:dyDescent="0.45">
      <c r="A8" s="16" t="s">
        <v>553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D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</row>
    <row r="3" spans="1:33" x14ac:dyDescent="0.4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</row>
    <row r="4" spans="1:33" x14ac:dyDescent="0.45">
      <c r="A4" s="16" t="s">
        <v>4</v>
      </c>
      <c r="B4" s="16">
        <f>Data!I66</f>
        <v>0.78794595848566396</v>
      </c>
      <c r="C4" s="16">
        <f>Data!J66</f>
        <v>0.7947864114377392</v>
      </c>
      <c r="D4" s="16">
        <f>Data!K66</f>
        <v>0.80162686438981545</v>
      </c>
      <c r="E4" s="16">
        <f>Data!L66</f>
        <v>0.80846731734188992</v>
      </c>
      <c r="F4" s="16">
        <f>Data!M66</f>
        <v>0.81530777029396617</v>
      </c>
      <c r="G4" s="16">
        <f>Data!N66</f>
        <v>0.82214822324604064</v>
      </c>
      <c r="H4" s="16">
        <f>Data!O66</f>
        <v>0.82898867619811689</v>
      </c>
      <c r="I4" s="16">
        <f>Data!P66</f>
        <v>0.83582912915019136</v>
      </c>
      <c r="J4" s="16">
        <f>Data!Q66</f>
        <v>0.84266958210226761</v>
      </c>
      <c r="K4" s="16">
        <f>Data!R66</f>
        <v>0.84951003505434208</v>
      </c>
      <c r="L4" s="16">
        <f>Data!S66</f>
        <v>0.85635048800641833</v>
      </c>
      <c r="M4" s="16">
        <f>Data!T66</f>
        <v>0.8631909409584928</v>
      </c>
      <c r="N4" s="16">
        <f>Data!U66</f>
        <v>0.87003139391056905</v>
      </c>
      <c r="O4" s="16">
        <f>Data!V66</f>
        <v>0.87687184686264352</v>
      </c>
      <c r="P4" s="16">
        <f>Data!W66</f>
        <v>0.88371229981471977</v>
      </c>
      <c r="Q4" s="16">
        <f>Data!X66</f>
        <v>0.89055275276679424</v>
      </c>
      <c r="R4" s="16">
        <f>Data!Y66</f>
        <v>0.89739320571887049</v>
      </c>
      <c r="S4" s="16">
        <f>Data!Z66</f>
        <v>0.90423365867094496</v>
      </c>
      <c r="T4" s="16">
        <f>Data!AA66</f>
        <v>0.91107411162302121</v>
      </c>
      <c r="U4" s="16">
        <f>Data!AB66</f>
        <v>0.91791456457509568</v>
      </c>
      <c r="V4" s="16">
        <f>Data!AC66</f>
        <v>0.92475501752717193</v>
      </c>
      <c r="W4" s="16">
        <f>Data!AD66</f>
        <v>0.9315954704792464</v>
      </c>
      <c r="X4" s="16">
        <f>Data!AE66</f>
        <v>0.93843592343132265</v>
      </c>
      <c r="Y4" s="16">
        <f>Data!AF66</f>
        <v>0.94527637638339712</v>
      </c>
      <c r="Z4" s="16">
        <f>Data!AG66</f>
        <v>0.95211682933547337</v>
      </c>
      <c r="AA4" s="16">
        <f>Data!AH66</f>
        <v>0.95895728228754784</v>
      </c>
      <c r="AB4" s="16">
        <f>Data!AI66</f>
        <v>0.96579773523962409</v>
      </c>
      <c r="AC4" s="16">
        <f>Data!AJ66</f>
        <v>0.97263818819169856</v>
      </c>
      <c r="AD4" s="16">
        <f>Data!AK66</f>
        <v>0.97947864114377481</v>
      </c>
      <c r="AE4" s="16">
        <f>Data!AL66</f>
        <v>0.98631909409584928</v>
      </c>
      <c r="AF4" s="16">
        <f>Data!AM66</f>
        <v>0.99315954704792375</v>
      </c>
      <c r="AG4" s="16">
        <f>Data!AN66</f>
        <v>1</v>
      </c>
    </row>
    <row r="5" spans="1:33" x14ac:dyDescent="0.45">
      <c r="A5" s="16" t="s">
        <v>5</v>
      </c>
      <c r="B5" s="16">
        <f>Data!I67</f>
        <v>0.21205404151433599</v>
      </c>
      <c r="C5" s="16">
        <f>Data!J67</f>
        <v>0.23747165307838713</v>
      </c>
      <c r="D5" s="16">
        <f>Data!K67</f>
        <v>0.262889264642439</v>
      </c>
      <c r="E5" s="16">
        <f>Data!L67</f>
        <v>0.28830687620649087</v>
      </c>
      <c r="F5" s="16">
        <f>Data!M67</f>
        <v>0.31372448777054984</v>
      </c>
      <c r="G5" s="16">
        <f>Data!N67</f>
        <v>0.33914209933460171</v>
      </c>
      <c r="H5" s="16">
        <f>Data!O67</f>
        <v>0.36455971089865358</v>
      </c>
      <c r="I5" s="16">
        <f>Data!P67</f>
        <v>0.38997732246270544</v>
      </c>
      <c r="J5" s="16">
        <f>Data!Q67</f>
        <v>0.41539493402676442</v>
      </c>
      <c r="K5" s="16">
        <f>Data!R67</f>
        <v>0.44081254559081628</v>
      </c>
      <c r="L5" s="16">
        <f>Data!S67</f>
        <v>0.46623015715486815</v>
      </c>
      <c r="M5" s="16">
        <f>Data!T67</f>
        <v>0.49164776871892002</v>
      </c>
      <c r="N5" s="16">
        <f>Data!U67</f>
        <v>0.51706538028297899</v>
      </c>
      <c r="O5" s="16">
        <f>Data!V67</f>
        <v>0.54248299184703086</v>
      </c>
      <c r="P5" s="16">
        <f>Data!W67</f>
        <v>0.56790060341108273</v>
      </c>
      <c r="Q5" s="16">
        <f>Data!X67</f>
        <v>0.59331821497513459</v>
      </c>
      <c r="R5" s="16">
        <f>Data!Y67</f>
        <v>0.61873582653919357</v>
      </c>
      <c r="S5" s="16">
        <f>Data!Z67</f>
        <v>0.64415343810324543</v>
      </c>
      <c r="T5" s="16">
        <f>Data!AA67</f>
        <v>0.6695710496672973</v>
      </c>
      <c r="U5" s="16">
        <f>Data!AB67</f>
        <v>0.69498866123134917</v>
      </c>
      <c r="V5" s="16">
        <f>Data!AC67</f>
        <v>0.72040627279540814</v>
      </c>
      <c r="W5" s="16">
        <f>Data!AD67</f>
        <v>0.74582388435946001</v>
      </c>
      <c r="X5" s="16">
        <f>Data!AE67</f>
        <v>0.77124149592351188</v>
      </c>
      <c r="Y5" s="16">
        <f>Data!AF67</f>
        <v>0.79665910748756374</v>
      </c>
      <c r="Z5" s="16">
        <f>Data!AG67</f>
        <v>0.82207671905162272</v>
      </c>
      <c r="AA5" s="16">
        <f>Data!AH67</f>
        <v>0.84749433061567458</v>
      </c>
      <c r="AB5" s="16">
        <f>Data!AI67</f>
        <v>0.87291194217972645</v>
      </c>
      <c r="AC5" s="16">
        <f>Data!AJ67</f>
        <v>0.89832955374377832</v>
      </c>
      <c r="AD5" s="16">
        <f>Data!AK67</f>
        <v>0.92374716530783729</v>
      </c>
      <c r="AE5" s="16">
        <f>Data!AL67</f>
        <v>0.94916477687188916</v>
      </c>
      <c r="AF5" s="16">
        <f>Data!AM67</f>
        <v>0.97458238843594103</v>
      </c>
      <c r="AG5" s="16">
        <f>Data!AN67</f>
        <v>1</v>
      </c>
    </row>
    <row r="6" spans="1:33" x14ac:dyDescent="0.4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</row>
    <row r="7" spans="1:33" x14ac:dyDescent="0.45">
      <c r="A7" s="16" t="s">
        <v>552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</row>
    <row r="8" spans="1:33" x14ac:dyDescent="0.45">
      <c r="A8" s="16" t="s">
        <v>553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</row>
    <row r="3" spans="1:33" x14ac:dyDescent="0.4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</row>
    <row r="4" spans="1:33" x14ac:dyDescent="0.4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</row>
    <row r="5" spans="1:33" x14ac:dyDescent="0.4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</row>
    <row r="6" spans="1:33" x14ac:dyDescent="0.4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</row>
    <row r="7" spans="1:33" x14ac:dyDescent="0.45">
      <c r="A7" s="16" t="s">
        <v>552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</row>
    <row r="8" spans="1:33" x14ac:dyDescent="0.45">
      <c r="A8" s="16" t="s">
        <v>553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</row>
    <row r="3" spans="1:33" x14ac:dyDescent="0.4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</row>
    <row r="4" spans="1:33" x14ac:dyDescent="0.4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</row>
    <row r="5" spans="1:33" x14ac:dyDescent="0.4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</row>
    <row r="6" spans="1:33" x14ac:dyDescent="0.4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</row>
    <row r="7" spans="1:33" x14ac:dyDescent="0.45">
      <c r="A7" s="16" t="s">
        <v>552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</row>
    <row r="8" spans="1:33" x14ac:dyDescent="0.45">
      <c r="A8" s="16" t="s">
        <v>553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465</v>
      </c>
      <c r="B10" s="46" t="s">
        <v>580</v>
      </c>
    </row>
    <row r="11" spans="1:35" ht="15" customHeight="1" x14ac:dyDescent="0.45">
      <c r="B11" s="43" t="s">
        <v>466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467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468</v>
      </c>
      <c r="B17" s="48" t="s">
        <v>65</v>
      </c>
      <c r="C17" s="49">
        <v>6710.0532229999999</v>
      </c>
      <c r="D17" s="49">
        <v>6571.8710940000001</v>
      </c>
      <c r="E17" s="49">
        <v>6327.6313479999999</v>
      </c>
      <c r="F17" s="49">
        <v>6225.9970700000003</v>
      </c>
      <c r="G17" s="49">
        <v>6240.3515619999998</v>
      </c>
      <c r="H17" s="49">
        <v>6216.1455079999996</v>
      </c>
      <c r="I17" s="49">
        <v>6255.7934569999998</v>
      </c>
      <c r="J17" s="49">
        <v>6262.4716799999997</v>
      </c>
      <c r="K17" s="49">
        <v>6350.6279299999997</v>
      </c>
      <c r="L17" s="49">
        <v>6419.6928710000002</v>
      </c>
      <c r="M17" s="49">
        <v>6488.4702150000003</v>
      </c>
      <c r="N17" s="49">
        <v>6564.25</v>
      </c>
      <c r="O17" s="49">
        <v>6571.2880859999996</v>
      </c>
      <c r="P17" s="49">
        <v>6578.4189450000003</v>
      </c>
      <c r="Q17" s="49">
        <v>6602.5068359999996</v>
      </c>
      <c r="R17" s="49">
        <v>6629.876953</v>
      </c>
      <c r="S17" s="49">
        <v>6656.4160160000001</v>
      </c>
      <c r="T17" s="49">
        <v>6693.5566410000001</v>
      </c>
      <c r="U17" s="49">
        <v>6717.5302730000003</v>
      </c>
      <c r="V17" s="49">
        <v>6759.1015619999998</v>
      </c>
      <c r="W17" s="49">
        <v>6795.9858400000003</v>
      </c>
      <c r="X17" s="49">
        <v>6812.0361329999996</v>
      </c>
      <c r="Y17" s="49">
        <v>6846.0126950000003</v>
      </c>
      <c r="Z17" s="49">
        <v>6885.4282229999999</v>
      </c>
      <c r="AA17" s="49">
        <v>6910.5009769999997</v>
      </c>
      <c r="AB17" s="49">
        <v>6953.0874020000001</v>
      </c>
      <c r="AC17" s="49">
        <v>7007.560547</v>
      </c>
      <c r="AD17" s="49">
        <v>7037.5385740000002</v>
      </c>
      <c r="AE17" s="49">
        <v>7071.5776370000003</v>
      </c>
      <c r="AF17" s="49">
        <v>7101.2851559999999</v>
      </c>
      <c r="AG17" s="49">
        <v>7108.7910160000001</v>
      </c>
      <c r="AH17" s="49">
        <v>7120.6713870000003</v>
      </c>
      <c r="AI17" s="50">
        <v>1.918E-3</v>
      </c>
    </row>
    <row r="18" spans="1:35" ht="15" customHeight="1" x14ac:dyDescent="0.45">
      <c r="A18" s="14" t="s">
        <v>469</v>
      </c>
      <c r="B18" s="48" t="s">
        <v>63</v>
      </c>
      <c r="C18" s="49">
        <v>2.0940470000000002</v>
      </c>
      <c r="D18" s="49">
        <v>2.21698</v>
      </c>
      <c r="E18" s="49">
        <v>2.3988879999999999</v>
      </c>
      <c r="F18" s="49">
        <v>2.699697</v>
      </c>
      <c r="G18" s="49">
        <v>3.208669</v>
      </c>
      <c r="H18" s="49">
        <v>3.7977829999999999</v>
      </c>
      <c r="I18" s="49">
        <v>4.5476919999999996</v>
      </c>
      <c r="J18" s="49">
        <v>5.3662340000000004</v>
      </c>
      <c r="K18" s="49">
        <v>6.3726039999999999</v>
      </c>
      <c r="L18" s="49">
        <v>7.4619730000000004</v>
      </c>
      <c r="M18" s="49">
        <v>8.6367670000000007</v>
      </c>
      <c r="N18" s="49">
        <v>9.8822740000000007</v>
      </c>
      <c r="O18" s="49">
        <v>11.034055</v>
      </c>
      <c r="P18" s="49">
        <v>12.128011000000001</v>
      </c>
      <c r="Q18" s="49">
        <v>13.170874</v>
      </c>
      <c r="R18" s="49">
        <v>14.135507</v>
      </c>
      <c r="S18" s="49">
        <v>14.992049</v>
      </c>
      <c r="T18" s="49">
        <v>15.761968</v>
      </c>
      <c r="U18" s="49">
        <v>16.393749</v>
      </c>
      <c r="V18" s="49">
        <v>16.972614</v>
      </c>
      <c r="W18" s="49">
        <v>17.47287</v>
      </c>
      <c r="X18" s="49">
        <v>17.84873</v>
      </c>
      <c r="Y18" s="49">
        <v>18.185991000000001</v>
      </c>
      <c r="Z18" s="49">
        <v>18.503086</v>
      </c>
      <c r="AA18" s="49">
        <v>18.760339999999999</v>
      </c>
      <c r="AB18" s="49">
        <v>19.027937000000001</v>
      </c>
      <c r="AC18" s="49">
        <v>19.313406000000001</v>
      </c>
      <c r="AD18" s="49">
        <v>19.520219999999998</v>
      </c>
      <c r="AE18" s="49">
        <v>19.734210999999998</v>
      </c>
      <c r="AF18" s="49">
        <v>19.948242</v>
      </c>
      <c r="AG18" s="49">
        <v>20.086829999999999</v>
      </c>
      <c r="AH18" s="49">
        <v>20.226815999999999</v>
      </c>
      <c r="AI18" s="50">
        <v>7.5900999999999996E-2</v>
      </c>
    </row>
    <row r="19" spans="1:35" ht="15" customHeight="1" x14ac:dyDescent="0.45">
      <c r="A19" s="14" t="s">
        <v>470</v>
      </c>
      <c r="B19" s="48" t="s">
        <v>88</v>
      </c>
      <c r="C19" s="49">
        <v>6712.1474609999996</v>
      </c>
      <c r="D19" s="49">
        <v>6574.0878910000001</v>
      </c>
      <c r="E19" s="49">
        <v>6330.0302730000003</v>
      </c>
      <c r="F19" s="49">
        <v>6228.6967770000001</v>
      </c>
      <c r="G19" s="49">
        <v>6243.5600590000004</v>
      </c>
      <c r="H19" s="49">
        <v>6219.9433589999999</v>
      </c>
      <c r="I19" s="49">
        <v>6260.3413090000004</v>
      </c>
      <c r="J19" s="49">
        <v>6267.8378910000001</v>
      </c>
      <c r="K19" s="49">
        <v>6357.0004879999997</v>
      </c>
      <c r="L19" s="49">
        <v>6427.1547849999997</v>
      </c>
      <c r="M19" s="49">
        <v>6497.1069340000004</v>
      </c>
      <c r="N19" s="49">
        <v>6574.1323240000002</v>
      </c>
      <c r="O19" s="49">
        <v>6582.3222660000001</v>
      </c>
      <c r="P19" s="49">
        <v>6590.546875</v>
      </c>
      <c r="Q19" s="49">
        <v>6615.6777339999999</v>
      </c>
      <c r="R19" s="49">
        <v>6644.0126950000003</v>
      </c>
      <c r="S19" s="49">
        <v>6671.408203</v>
      </c>
      <c r="T19" s="49">
        <v>6709.3188479999999</v>
      </c>
      <c r="U19" s="49">
        <v>6733.923828</v>
      </c>
      <c r="V19" s="49">
        <v>6776.0742190000001</v>
      </c>
      <c r="W19" s="49">
        <v>6813.4584960000002</v>
      </c>
      <c r="X19" s="49">
        <v>6829.8847660000001</v>
      </c>
      <c r="Y19" s="49">
        <v>6864.1987300000001</v>
      </c>
      <c r="Z19" s="49">
        <v>6903.9311520000001</v>
      </c>
      <c r="AA19" s="49">
        <v>6929.2612300000001</v>
      </c>
      <c r="AB19" s="49">
        <v>6972.1152339999999</v>
      </c>
      <c r="AC19" s="49">
        <v>7026.8740230000003</v>
      </c>
      <c r="AD19" s="49">
        <v>7057.0585940000001</v>
      </c>
      <c r="AE19" s="49">
        <v>7091.3120120000003</v>
      </c>
      <c r="AF19" s="49">
        <v>7121.2333980000003</v>
      </c>
      <c r="AG19" s="49">
        <v>7128.8779299999997</v>
      </c>
      <c r="AH19" s="49">
        <v>7140.8984380000002</v>
      </c>
      <c r="AI19" s="50">
        <v>1.9989999999999999E-3</v>
      </c>
    </row>
    <row r="20" spans="1:35" ht="15" customHeight="1" x14ac:dyDescent="0.45"/>
    <row r="21" spans="1:35" ht="15" customHeight="1" x14ac:dyDescent="0.45">
      <c r="B21" s="47" t="s">
        <v>87</v>
      </c>
    </row>
    <row r="22" spans="1:35" ht="15" customHeight="1" x14ac:dyDescent="0.45">
      <c r="A22" s="14" t="s">
        <v>471</v>
      </c>
      <c r="B22" s="48" t="s">
        <v>58</v>
      </c>
      <c r="C22" s="49">
        <v>124.26091</v>
      </c>
      <c r="D22" s="49">
        <v>121.281403</v>
      </c>
      <c r="E22" s="49">
        <v>117.549065</v>
      </c>
      <c r="F22" s="49">
        <v>115.691795</v>
      </c>
      <c r="G22" s="49">
        <v>116.165459</v>
      </c>
      <c r="H22" s="49">
        <v>116.159149</v>
      </c>
      <c r="I22" s="49">
        <v>116.729721</v>
      </c>
      <c r="J22" s="49">
        <v>117.08367200000001</v>
      </c>
      <c r="K22" s="49">
        <v>118.925026</v>
      </c>
      <c r="L22" s="49">
        <v>120.498177</v>
      </c>
      <c r="M22" s="49">
        <v>122.098618</v>
      </c>
      <c r="N22" s="49">
        <v>123.954842</v>
      </c>
      <c r="O22" s="49">
        <v>124.678574</v>
      </c>
      <c r="P22" s="49">
        <v>125.34369700000001</v>
      </c>
      <c r="Q22" s="49">
        <v>126.324921</v>
      </c>
      <c r="R22" s="49">
        <v>127.394836</v>
      </c>
      <c r="S22" s="49">
        <v>128.43623400000001</v>
      </c>
      <c r="T22" s="49">
        <v>129.630325</v>
      </c>
      <c r="U22" s="49">
        <v>130.528244</v>
      </c>
      <c r="V22" s="49">
        <v>131.68859900000001</v>
      </c>
      <c r="W22" s="49">
        <v>132.776489</v>
      </c>
      <c r="X22" s="49">
        <v>133.417191</v>
      </c>
      <c r="Y22" s="49">
        <v>134.27636699999999</v>
      </c>
      <c r="Z22" s="49">
        <v>135.25569200000001</v>
      </c>
      <c r="AA22" s="49">
        <v>135.99307300000001</v>
      </c>
      <c r="AB22" s="49">
        <v>137.02568099999999</v>
      </c>
      <c r="AC22" s="49">
        <v>138.29835499999999</v>
      </c>
      <c r="AD22" s="49">
        <v>139.10110499999999</v>
      </c>
      <c r="AE22" s="49">
        <v>140.05380199999999</v>
      </c>
      <c r="AF22" s="49">
        <v>141.062973</v>
      </c>
      <c r="AG22" s="49">
        <v>141.58549500000001</v>
      </c>
      <c r="AH22" s="49">
        <v>142.07603499999999</v>
      </c>
      <c r="AI22" s="50">
        <v>4.3309999999999998E-3</v>
      </c>
    </row>
    <row r="23" spans="1:35" ht="15" customHeight="1" x14ac:dyDescent="0.45">
      <c r="A23" s="14" t="s">
        <v>472</v>
      </c>
      <c r="B23" s="48" t="s">
        <v>56</v>
      </c>
      <c r="C23" s="49">
        <v>9.891095</v>
      </c>
      <c r="D23" s="49">
        <v>6.7204430000000004</v>
      </c>
      <c r="E23" s="49">
        <v>4.6224100000000004</v>
      </c>
      <c r="F23" s="49">
        <v>3.9946280000000001</v>
      </c>
      <c r="G23" s="49">
        <v>3.6496240000000002</v>
      </c>
      <c r="H23" s="49">
        <v>3.2991969999999999</v>
      </c>
      <c r="I23" s="49">
        <v>3.1969050000000001</v>
      </c>
      <c r="J23" s="49">
        <v>3.220081</v>
      </c>
      <c r="K23" s="49">
        <v>3.3888720000000001</v>
      </c>
      <c r="L23" s="49">
        <v>3.5990090000000001</v>
      </c>
      <c r="M23" s="49">
        <v>3.853084</v>
      </c>
      <c r="N23" s="49">
        <v>4.188682</v>
      </c>
      <c r="O23" s="49">
        <v>4.4422139999999999</v>
      </c>
      <c r="P23" s="49">
        <v>4.7069580000000002</v>
      </c>
      <c r="Q23" s="49">
        <v>4.9769670000000001</v>
      </c>
      <c r="R23" s="49">
        <v>5.223033</v>
      </c>
      <c r="S23" s="49">
        <v>5.4513400000000001</v>
      </c>
      <c r="T23" s="49">
        <v>5.6699909999999996</v>
      </c>
      <c r="U23" s="49">
        <v>5.8442740000000004</v>
      </c>
      <c r="V23" s="49">
        <v>6.0275910000000001</v>
      </c>
      <c r="W23" s="49">
        <v>6.196453</v>
      </c>
      <c r="X23" s="49">
        <v>6.3204560000000001</v>
      </c>
      <c r="Y23" s="49">
        <v>6.4243420000000002</v>
      </c>
      <c r="Z23" s="49">
        <v>6.5524069999999996</v>
      </c>
      <c r="AA23" s="49">
        <v>6.6525860000000003</v>
      </c>
      <c r="AB23" s="49">
        <v>6.7627379999999997</v>
      </c>
      <c r="AC23" s="49">
        <v>6.8914400000000002</v>
      </c>
      <c r="AD23" s="49">
        <v>6.9789120000000002</v>
      </c>
      <c r="AE23" s="49">
        <v>7.100009</v>
      </c>
      <c r="AF23" s="49">
        <v>7.2109639999999997</v>
      </c>
      <c r="AG23" s="49">
        <v>7.29636</v>
      </c>
      <c r="AH23" s="49">
        <v>7.3825669999999999</v>
      </c>
      <c r="AI23" s="50">
        <v>-9.3919999999999993E-3</v>
      </c>
    </row>
    <row r="24" spans="1:35" ht="15" customHeight="1" x14ac:dyDescent="0.45">
      <c r="A24" s="14" t="s">
        <v>473</v>
      </c>
      <c r="B24" s="48" t="s">
        <v>54</v>
      </c>
      <c r="C24" s="49">
        <v>5.7970189999999997</v>
      </c>
      <c r="D24" s="49">
        <v>6.1150159999999998</v>
      </c>
      <c r="E24" s="49">
        <v>8.6491000000000007</v>
      </c>
      <c r="F24" s="49">
        <v>16.41095</v>
      </c>
      <c r="G24" s="49">
        <v>35.372596999999999</v>
      </c>
      <c r="H24" s="49">
        <v>74.818618999999998</v>
      </c>
      <c r="I24" s="49">
        <v>145.57162500000001</v>
      </c>
      <c r="J24" s="49">
        <v>162.152649</v>
      </c>
      <c r="K24" s="49">
        <v>170.24929800000001</v>
      </c>
      <c r="L24" s="49">
        <v>178.40077199999999</v>
      </c>
      <c r="M24" s="49">
        <v>189.881912</v>
      </c>
      <c r="N24" s="49">
        <v>201.95332300000001</v>
      </c>
      <c r="O24" s="49">
        <v>218.69345100000001</v>
      </c>
      <c r="P24" s="49">
        <v>238.90003999999999</v>
      </c>
      <c r="Q24" s="49">
        <v>262.43029799999999</v>
      </c>
      <c r="R24" s="49">
        <v>287.29950000000002</v>
      </c>
      <c r="S24" s="49">
        <v>313.22006199999998</v>
      </c>
      <c r="T24" s="49">
        <v>340.56820699999997</v>
      </c>
      <c r="U24" s="49">
        <v>365.82043499999997</v>
      </c>
      <c r="V24" s="49">
        <v>393.800659</v>
      </c>
      <c r="W24" s="49">
        <v>423.50628699999999</v>
      </c>
      <c r="X24" s="49">
        <v>450.42199699999998</v>
      </c>
      <c r="Y24" s="49">
        <v>467.40982100000002</v>
      </c>
      <c r="Z24" s="49">
        <v>485.49453699999998</v>
      </c>
      <c r="AA24" s="49">
        <v>501.29736300000002</v>
      </c>
      <c r="AB24" s="49">
        <v>517.59551999999996</v>
      </c>
      <c r="AC24" s="49">
        <v>536.97699</v>
      </c>
      <c r="AD24" s="49">
        <v>552.04394500000001</v>
      </c>
      <c r="AE24" s="49">
        <v>573.65728799999999</v>
      </c>
      <c r="AF24" s="49">
        <v>595.65081799999996</v>
      </c>
      <c r="AG24" s="49">
        <v>615.57440199999996</v>
      </c>
      <c r="AH24" s="49">
        <v>635.39587400000005</v>
      </c>
      <c r="AI24" s="50">
        <v>0.16359399999999999</v>
      </c>
    </row>
    <row r="25" spans="1:35" ht="15" customHeight="1" x14ac:dyDescent="0.45">
      <c r="A25" s="14" t="s">
        <v>482</v>
      </c>
      <c r="B25" s="48" t="s">
        <v>464</v>
      </c>
      <c r="C25" s="49">
        <v>223.874359</v>
      </c>
      <c r="D25" s="49">
        <v>294.42819200000002</v>
      </c>
      <c r="E25" s="49">
        <v>398.51898199999999</v>
      </c>
      <c r="F25" s="49">
        <v>396.26357999999999</v>
      </c>
      <c r="G25" s="49">
        <v>396.203979</v>
      </c>
      <c r="H25" s="49">
        <v>399.66455100000002</v>
      </c>
      <c r="I25" s="49">
        <v>381.29626500000001</v>
      </c>
      <c r="J25" s="49">
        <v>381.92718500000001</v>
      </c>
      <c r="K25" s="49">
        <v>393.99160799999999</v>
      </c>
      <c r="L25" s="49">
        <v>413.41137700000002</v>
      </c>
      <c r="M25" s="49">
        <v>437.42392000000001</v>
      </c>
      <c r="N25" s="49">
        <v>473.70434599999999</v>
      </c>
      <c r="O25" s="49">
        <v>514.97015399999998</v>
      </c>
      <c r="P25" s="49">
        <v>552.091003</v>
      </c>
      <c r="Q25" s="49">
        <v>589.33007799999996</v>
      </c>
      <c r="R25" s="49">
        <v>628.57922399999995</v>
      </c>
      <c r="S25" s="49">
        <v>667.58654799999999</v>
      </c>
      <c r="T25" s="49">
        <v>702.64105199999995</v>
      </c>
      <c r="U25" s="49">
        <v>733.54150400000003</v>
      </c>
      <c r="V25" s="49">
        <v>757.79504399999996</v>
      </c>
      <c r="W25" s="49">
        <v>781.35406499999999</v>
      </c>
      <c r="X25" s="49">
        <v>799.49761999999998</v>
      </c>
      <c r="Y25" s="49">
        <v>816.410034</v>
      </c>
      <c r="Z25" s="49">
        <v>836.55261199999995</v>
      </c>
      <c r="AA25" s="49">
        <v>860.79894999999999</v>
      </c>
      <c r="AB25" s="49">
        <v>883.73632799999996</v>
      </c>
      <c r="AC25" s="49">
        <v>908.34423800000002</v>
      </c>
      <c r="AD25" s="49">
        <v>933.31945800000005</v>
      </c>
      <c r="AE25" s="49">
        <v>954.44085700000005</v>
      </c>
      <c r="AF25" s="49">
        <v>984.15820299999996</v>
      </c>
      <c r="AG25" s="49">
        <v>1009.024841</v>
      </c>
      <c r="AH25" s="49">
        <v>1033.2238769999999</v>
      </c>
      <c r="AI25" s="50">
        <v>5.0570999999999998E-2</v>
      </c>
    </row>
    <row r="26" spans="1:35" ht="15" customHeight="1" x14ac:dyDescent="0.45">
      <c r="A26" s="14" t="s">
        <v>474</v>
      </c>
      <c r="B26" s="48" t="s">
        <v>52</v>
      </c>
      <c r="C26" s="49">
        <v>29.030830000000002</v>
      </c>
      <c r="D26" s="49">
        <v>3.652504</v>
      </c>
      <c r="E26" s="49">
        <v>3.6775690000000001</v>
      </c>
      <c r="F26" s="49">
        <v>3.782791</v>
      </c>
      <c r="G26" s="49">
        <v>3.972502</v>
      </c>
      <c r="H26" s="49">
        <v>4.2201950000000004</v>
      </c>
      <c r="I26" s="49">
        <v>4.5142069999999999</v>
      </c>
      <c r="J26" s="49">
        <v>4.8878789999999999</v>
      </c>
      <c r="K26" s="49">
        <v>5.3742179999999999</v>
      </c>
      <c r="L26" s="49">
        <v>5.9169580000000002</v>
      </c>
      <c r="M26" s="49">
        <v>6.2709780000000004</v>
      </c>
      <c r="N26" s="49">
        <v>6.6584659999999998</v>
      </c>
      <c r="O26" s="49">
        <v>6.9638970000000002</v>
      </c>
      <c r="P26" s="49">
        <v>7.2747909999999996</v>
      </c>
      <c r="Q26" s="49">
        <v>7.5938309999999998</v>
      </c>
      <c r="R26" s="49">
        <v>7.8921679999999999</v>
      </c>
      <c r="S26" s="49">
        <v>8.1625409999999992</v>
      </c>
      <c r="T26" s="49">
        <v>8.4191299999999991</v>
      </c>
      <c r="U26" s="49">
        <v>8.6237080000000006</v>
      </c>
      <c r="V26" s="49">
        <v>8.8317169999999994</v>
      </c>
      <c r="W26" s="49">
        <v>9.0169750000000004</v>
      </c>
      <c r="X26" s="49">
        <v>9.1474989999999998</v>
      </c>
      <c r="Y26" s="49">
        <v>9.2734740000000002</v>
      </c>
      <c r="Z26" s="49">
        <v>9.4055389999999992</v>
      </c>
      <c r="AA26" s="49">
        <v>9.5066989999999993</v>
      </c>
      <c r="AB26" s="49">
        <v>9.6232629999999997</v>
      </c>
      <c r="AC26" s="49">
        <v>9.7581609999999994</v>
      </c>
      <c r="AD26" s="49">
        <v>9.8466090000000008</v>
      </c>
      <c r="AE26" s="49">
        <v>9.9559320000000007</v>
      </c>
      <c r="AF26" s="49">
        <v>10.05861</v>
      </c>
      <c r="AG26" s="49">
        <v>10.125090999999999</v>
      </c>
      <c r="AH26" s="49">
        <v>10.189128999999999</v>
      </c>
      <c r="AI26" s="50">
        <v>-3.3210999999999997E-2</v>
      </c>
    </row>
    <row r="27" spans="1:35" ht="15" customHeight="1" x14ac:dyDescent="0.45">
      <c r="A27" s="14" t="s">
        <v>475</v>
      </c>
      <c r="B27" s="48" t="s">
        <v>50</v>
      </c>
      <c r="C27" s="49">
        <v>78.595519999999993</v>
      </c>
      <c r="D27" s="49">
        <v>65.756775000000005</v>
      </c>
      <c r="E27" s="49">
        <v>55.602322000000001</v>
      </c>
      <c r="F27" s="49">
        <v>47.556052999999999</v>
      </c>
      <c r="G27" s="49">
        <v>44.488365000000002</v>
      </c>
      <c r="H27" s="49">
        <v>42.255901000000001</v>
      </c>
      <c r="I27" s="49">
        <v>34.663688999999998</v>
      </c>
      <c r="J27" s="49">
        <v>35.823810999999999</v>
      </c>
      <c r="K27" s="49">
        <v>38.660964999999997</v>
      </c>
      <c r="L27" s="49">
        <v>42.663746000000003</v>
      </c>
      <c r="M27" s="49">
        <v>47.17548</v>
      </c>
      <c r="N27" s="49">
        <v>54.160460999999998</v>
      </c>
      <c r="O27" s="49">
        <v>58.124423999999998</v>
      </c>
      <c r="P27" s="49">
        <v>61.209560000000003</v>
      </c>
      <c r="Q27" s="49">
        <v>64.955376000000001</v>
      </c>
      <c r="R27" s="49">
        <v>68.672173000000001</v>
      </c>
      <c r="S27" s="49">
        <v>72.303184999999999</v>
      </c>
      <c r="T27" s="49">
        <v>76.002075000000005</v>
      </c>
      <c r="U27" s="49">
        <v>78.809501999999995</v>
      </c>
      <c r="V27" s="49">
        <v>82.142616000000004</v>
      </c>
      <c r="W27" s="49">
        <v>85.431319999999999</v>
      </c>
      <c r="X27" s="49">
        <v>87.731018000000006</v>
      </c>
      <c r="Y27" s="49">
        <v>89.362480000000005</v>
      </c>
      <c r="Z27" s="49">
        <v>91.582542000000004</v>
      </c>
      <c r="AA27" s="49">
        <v>93.160911999999996</v>
      </c>
      <c r="AB27" s="49">
        <v>94.888794000000004</v>
      </c>
      <c r="AC27" s="49">
        <v>97.142241999999996</v>
      </c>
      <c r="AD27" s="49">
        <v>98.307456999999999</v>
      </c>
      <c r="AE27" s="49">
        <v>100.75573</v>
      </c>
      <c r="AF27" s="49">
        <v>102.762039</v>
      </c>
      <c r="AG27" s="49">
        <v>104.36861399999999</v>
      </c>
      <c r="AH27" s="49">
        <v>105.89997099999999</v>
      </c>
      <c r="AI27" s="50">
        <v>9.665E-3</v>
      </c>
    </row>
    <row r="28" spans="1:35" ht="15" customHeight="1" x14ac:dyDescent="0.45">
      <c r="A28" s="14" t="s">
        <v>476</v>
      </c>
      <c r="B28" s="48" t="s">
        <v>48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1.8812789999999999</v>
      </c>
      <c r="O28" s="49">
        <v>11.002598000000001</v>
      </c>
      <c r="P28" s="49">
        <v>20.098901999999999</v>
      </c>
      <c r="Q28" s="49">
        <v>24.573032000000001</v>
      </c>
      <c r="R28" s="49">
        <v>26.660948000000001</v>
      </c>
      <c r="S28" s="49">
        <v>27.668427999999999</v>
      </c>
      <c r="T28" s="49">
        <v>28.227050999999999</v>
      </c>
      <c r="U28" s="49">
        <v>28.628239000000001</v>
      </c>
      <c r="V28" s="49">
        <v>28.966930000000001</v>
      </c>
      <c r="W28" s="49">
        <v>29.49155</v>
      </c>
      <c r="X28" s="49">
        <v>30.187891</v>
      </c>
      <c r="Y28" s="49">
        <v>30.697572999999998</v>
      </c>
      <c r="Z28" s="49">
        <v>31.064415</v>
      </c>
      <c r="AA28" s="49">
        <v>31.539045000000002</v>
      </c>
      <c r="AB28" s="49">
        <v>31.873726000000001</v>
      </c>
      <c r="AC28" s="49">
        <v>32.129128000000001</v>
      </c>
      <c r="AD28" s="49">
        <v>32.599739</v>
      </c>
      <c r="AE28" s="49">
        <v>32.863830999999998</v>
      </c>
      <c r="AF28" s="49">
        <v>33.384537000000002</v>
      </c>
      <c r="AG28" s="49">
        <v>33.652369999999998</v>
      </c>
      <c r="AH28" s="49">
        <v>33.847262999999998</v>
      </c>
      <c r="AI28" s="50" t="s">
        <v>34</v>
      </c>
    </row>
    <row r="29" spans="1:35" ht="15" customHeight="1" x14ac:dyDescent="0.45">
      <c r="A29" s="14" t="s">
        <v>477</v>
      </c>
      <c r="B29" s="48" t="s">
        <v>46</v>
      </c>
      <c r="C29" s="49">
        <v>146.878906</v>
      </c>
      <c r="D29" s="49">
        <v>149.19924900000001</v>
      </c>
      <c r="E29" s="49">
        <v>144.43481399999999</v>
      </c>
      <c r="F29" s="49">
        <v>144.67965699999999</v>
      </c>
      <c r="G29" s="49">
        <v>153.60978700000001</v>
      </c>
      <c r="H29" s="49">
        <v>163.114441</v>
      </c>
      <c r="I29" s="49">
        <v>165.288284</v>
      </c>
      <c r="J29" s="49">
        <v>172.98408499999999</v>
      </c>
      <c r="K29" s="49">
        <v>183.483902</v>
      </c>
      <c r="L29" s="49">
        <v>193.93454</v>
      </c>
      <c r="M29" s="49">
        <v>204.31246899999999</v>
      </c>
      <c r="N29" s="49">
        <v>215.42067</v>
      </c>
      <c r="O29" s="49">
        <v>218.680679</v>
      </c>
      <c r="P29" s="49">
        <v>221.218277</v>
      </c>
      <c r="Q29" s="49">
        <v>226.62051400000001</v>
      </c>
      <c r="R29" s="49">
        <v>232.726608</v>
      </c>
      <c r="S29" s="49">
        <v>238.642899</v>
      </c>
      <c r="T29" s="49">
        <v>244.67749000000001</v>
      </c>
      <c r="U29" s="49">
        <v>249.296661</v>
      </c>
      <c r="V29" s="49">
        <v>254.521423</v>
      </c>
      <c r="W29" s="49">
        <v>259.36395299999998</v>
      </c>
      <c r="X29" s="49">
        <v>262.44751000000002</v>
      </c>
      <c r="Y29" s="49">
        <v>266.29925500000002</v>
      </c>
      <c r="Z29" s="49">
        <v>269.667419</v>
      </c>
      <c r="AA29" s="49">
        <v>271.95388800000001</v>
      </c>
      <c r="AB29" s="49">
        <v>274.78405800000002</v>
      </c>
      <c r="AC29" s="49">
        <v>278.43026700000001</v>
      </c>
      <c r="AD29" s="49">
        <v>280.28979500000003</v>
      </c>
      <c r="AE29" s="49">
        <v>283.45608499999997</v>
      </c>
      <c r="AF29" s="49">
        <v>286.15362499999998</v>
      </c>
      <c r="AG29" s="49">
        <v>287.72198500000002</v>
      </c>
      <c r="AH29" s="49">
        <v>289.31921399999999</v>
      </c>
      <c r="AI29" s="50">
        <v>2.2109E-2</v>
      </c>
    </row>
    <row r="30" spans="1:35" ht="15" customHeight="1" x14ac:dyDescent="0.45">
      <c r="A30" s="14" t="s">
        <v>478</v>
      </c>
      <c r="B30" s="48" t="s">
        <v>44</v>
      </c>
      <c r="C30" s="49">
        <v>0.67925999999999997</v>
      </c>
      <c r="D30" s="49">
        <v>0.673674</v>
      </c>
      <c r="E30" s="49">
        <v>0.68473899999999999</v>
      </c>
      <c r="F30" s="49">
        <v>0.72490699999999997</v>
      </c>
      <c r="G30" s="49">
        <v>0.786331</v>
      </c>
      <c r="H30" s="49">
        <v>0.83411100000000005</v>
      </c>
      <c r="I30" s="49">
        <v>0.849746</v>
      </c>
      <c r="J30" s="49">
        <v>0.865954</v>
      </c>
      <c r="K30" s="49">
        <v>0.876772</v>
      </c>
      <c r="L30" s="49">
        <v>0.88491699999999995</v>
      </c>
      <c r="M30" s="49">
        <v>0.88911700000000005</v>
      </c>
      <c r="N30" s="49">
        <v>0.89313100000000001</v>
      </c>
      <c r="O30" s="49">
        <v>0.90271000000000001</v>
      </c>
      <c r="P30" s="49">
        <v>0.90723299999999996</v>
      </c>
      <c r="Q30" s="49">
        <v>0.91407700000000003</v>
      </c>
      <c r="R30" s="49">
        <v>0.92649499999999996</v>
      </c>
      <c r="S30" s="49">
        <v>0.93901599999999996</v>
      </c>
      <c r="T30" s="49">
        <v>0.95166700000000004</v>
      </c>
      <c r="U30" s="49">
        <v>0.96105700000000005</v>
      </c>
      <c r="V30" s="49">
        <v>0.97070400000000001</v>
      </c>
      <c r="W30" s="49">
        <v>0.98303399999999996</v>
      </c>
      <c r="X30" s="49">
        <v>0.99259600000000003</v>
      </c>
      <c r="Y30" s="49">
        <v>1.000912</v>
      </c>
      <c r="Z30" s="49">
        <v>1.013517</v>
      </c>
      <c r="AA30" s="49">
        <v>1.0268809999999999</v>
      </c>
      <c r="AB30" s="49">
        <v>1.0411790000000001</v>
      </c>
      <c r="AC30" s="49">
        <v>1.0570550000000001</v>
      </c>
      <c r="AD30" s="49">
        <v>1.07016</v>
      </c>
      <c r="AE30" s="49">
        <v>1.0815680000000001</v>
      </c>
      <c r="AF30" s="49">
        <v>1.099064</v>
      </c>
      <c r="AG30" s="49">
        <v>1.1106130000000001</v>
      </c>
      <c r="AH30" s="49">
        <v>1.1228100000000001</v>
      </c>
      <c r="AI30" s="50">
        <v>1.6344999999999998E-2</v>
      </c>
    </row>
    <row r="31" spans="1:35" ht="15" customHeight="1" x14ac:dyDescent="0.45">
      <c r="A31" s="14" t="s">
        <v>479</v>
      </c>
      <c r="B31" s="48" t="s">
        <v>42</v>
      </c>
      <c r="C31" s="49">
        <v>3.4462969999999999</v>
      </c>
      <c r="D31" s="49">
        <v>3.3786049999999999</v>
      </c>
      <c r="E31" s="49">
        <v>3.293634</v>
      </c>
      <c r="F31" s="49">
        <v>3.2409979999999998</v>
      </c>
      <c r="G31" s="49">
        <v>3.2552210000000001</v>
      </c>
      <c r="H31" s="49">
        <v>3.2641990000000001</v>
      </c>
      <c r="I31" s="49">
        <v>3.2970139999999999</v>
      </c>
      <c r="J31" s="49">
        <v>3.3146179999999998</v>
      </c>
      <c r="K31" s="49">
        <v>3.3724500000000002</v>
      </c>
      <c r="L31" s="49">
        <v>3.4260519999999999</v>
      </c>
      <c r="M31" s="49">
        <v>3.482818</v>
      </c>
      <c r="N31" s="49">
        <v>3.5463149999999999</v>
      </c>
      <c r="O31" s="49">
        <v>3.5884689999999999</v>
      </c>
      <c r="P31" s="49">
        <v>3.6259220000000001</v>
      </c>
      <c r="Q31" s="49">
        <v>3.6718479999999998</v>
      </c>
      <c r="R31" s="49">
        <v>3.722766</v>
      </c>
      <c r="S31" s="49">
        <v>3.7728899999999999</v>
      </c>
      <c r="T31" s="49">
        <v>3.8262510000000001</v>
      </c>
      <c r="U31" s="49">
        <v>3.8689399999999998</v>
      </c>
      <c r="V31" s="49">
        <v>3.9179750000000002</v>
      </c>
      <c r="W31" s="49">
        <v>3.966758</v>
      </c>
      <c r="X31" s="49">
        <v>4.0008470000000003</v>
      </c>
      <c r="Y31" s="49">
        <v>4.0372300000000001</v>
      </c>
      <c r="Z31" s="49">
        <v>4.0795899999999996</v>
      </c>
      <c r="AA31" s="49">
        <v>4.1163169999999996</v>
      </c>
      <c r="AB31" s="49">
        <v>4.1603250000000003</v>
      </c>
      <c r="AC31" s="49">
        <v>4.2131920000000003</v>
      </c>
      <c r="AD31" s="49">
        <v>4.2514589999999997</v>
      </c>
      <c r="AE31" s="49">
        <v>4.2938340000000004</v>
      </c>
      <c r="AF31" s="49">
        <v>4.3406000000000002</v>
      </c>
      <c r="AG31" s="49">
        <v>4.3712160000000004</v>
      </c>
      <c r="AH31" s="49">
        <v>4.4029889999999998</v>
      </c>
      <c r="AI31" s="50">
        <v>7.9340000000000001E-3</v>
      </c>
    </row>
    <row r="32" spans="1:35" ht="15" customHeight="1" x14ac:dyDescent="0.45">
      <c r="A32" s="14" t="s">
        <v>480</v>
      </c>
      <c r="B32" s="48" t="s">
        <v>40</v>
      </c>
      <c r="C32" s="49">
        <v>0.59714400000000001</v>
      </c>
      <c r="D32" s="49">
        <v>0.57010799999999995</v>
      </c>
      <c r="E32" s="49">
        <v>0.54030400000000001</v>
      </c>
      <c r="F32" s="49">
        <v>0.52253099999999997</v>
      </c>
      <c r="G32" s="49">
        <v>0.52070300000000003</v>
      </c>
      <c r="H32" s="49">
        <v>0.51664200000000005</v>
      </c>
      <c r="I32" s="49">
        <v>0.51132999999999995</v>
      </c>
      <c r="J32" s="49">
        <v>0.51445099999999999</v>
      </c>
      <c r="K32" s="49">
        <v>0.52401399999999998</v>
      </c>
      <c r="L32" s="49">
        <v>0.53447199999999995</v>
      </c>
      <c r="M32" s="49">
        <v>0.54471000000000003</v>
      </c>
      <c r="N32" s="49">
        <v>0.55717499999999998</v>
      </c>
      <c r="O32" s="49">
        <v>0.57268699999999995</v>
      </c>
      <c r="P32" s="49">
        <v>0.58106000000000002</v>
      </c>
      <c r="Q32" s="49">
        <v>0.58976899999999999</v>
      </c>
      <c r="R32" s="49">
        <v>0.60209599999999996</v>
      </c>
      <c r="S32" s="49">
        <v>0.61404599999999998</v>
      </c>
      <c r="T32" s="49">
        <v>0.62538499999999997</v>
      </c>
      <c r="U32" s="49">
        <v>0.63642399999999999</v>
      </c>
      <c r="V32" s="49">
        <v>0.64632299999999998</v>
      </c>
      <c r="W32" s="49">
        <v>0.658358</v>
      </c>
      <c r="X32" s="49">
        <v>0.67011200000000004</v>
      </c>
      <c r="Y32" s="49">
        <v>0.68058300000000005</v>
      </c>
      <c r="Z32" s="49">
        <v>0.69108599999999998</v>
      </c>
      <c r="AA32" s="49">
        <v>0.70431900000000003</v>
      </c>
      <c r="AB32" s="49">
        <v>0.71750199999999997</v>
      </c>
      <c r="AC32" s="49">
        <v>0.731904</v>
      </c>
      <c r="AD32" s="49">
        <v>0.74673800000000001</v>
      </c>
      <c r="AE32" s="49">
        <v>0.75751400000000002</v>
      </c>
      <c r="AF32" s="49">
        <v>0.773706</v>
      </c>
      <c r="AG32" s="49">
        <v>0.78692300000000004</v>
      </c>
      <c r="AH32" s="49">
        <v>0.80040500000000003</v>
      </c>
      <c r="AI32" s="50">
        <v>9.495E-3</v>
      </c>
    </row>
    <row r="33" spans="1:35" ht="15" customHeight="1" x14ac:dyDescent="0.45">
      <c r="A33" s="14" t="s">
        <v>481</v>
      </c>
      <c r="B33" s="48" t="s">
        <v>38</v>
      </c>
      <c r="C33" s="49">
        <v>0.84987100000000004</v>
      </c>
      <c r="D33" s="49">
        <v>0.83016599999999996</v>
      </c>
      <c r="E33" s="49">
        <v>0.80633299999999997</v>
      </c>
      <c r="F33" s="49">
        <v>0.79154100000000005</v>
      </c>
      <c r="G33" s="49">
        <v>0.79457599999999995</v>
      </c>
      <c r="H33" s="49">
        <v>0.79574699999999998</v>
      </c>
      <c r="I33" s="49">
        <v>0.80270699999999995</v>
      </c>
      <c r="J33" s="49">
        <v>0.80618599999999996</v>
      </c>
      <c r="K33" s="49">
        <v>0.81979599999999997</v>
      </c>
      <c r="L33" s="49">
        <v>0.83246500000000001</v>
      </c>
      <c r="M33" s="49">
        <v>0.84586399999999995</v>
      </c>
      <c r="N33" s="49">
        <v>0.86237699999999995</v>
      </c>
      <c r="O33" s="49">
        <v>0.87219800000000003</v>
      </c>
      <c r="P33" s="49">
        <v>0.88070199999999998</v>
      </c>
      <c r="Q33" s="49">
        <v>0.891351</v>
      </c>
      <c r="R33" s="49">
        <v>0.90285800000000005</v>
      </c>
      <c r="S33" s="49">
        <v>0.91417000000000004</v>
      </c>
      <c r="T33" s="49">
        <v>0.92622599999999999</v>
      </c>
      <c r="U33" s="49">
        <v>0.93583799999999995</v>
      </c>
      <c r="V33" s="49">
        <v>0.94704699999999997</v>
      </c>
      <c r="W33" s="49">
        <v>0.95811599999999997</v>
      </c>
      <c r="X33" s="49">
        <v>0.96571300000000004</v>
      </c>
      <c r="Y33" s="49">
        <v>0.97397199999999995</v>
      </c>
      <c r="Z33" s="49">
        <v>0.98329999999999995</v>
      </c>
      <c r="AA33" s="49">
        <v>0.99132399999999998</v>
      </c>
      <c r="AB33" s="49">
        <v>1.001136</v>
      </c>
      <c r="AC33" s="49">
        <v>1.012991</v>
      </c>
      <c r="AD33" s="49">
        <v>1.021493</v>
      </c>
      <c r="AE33" s="49">
        <v>1.0306470000000001</v>
      </c>
      <c r="AF33" s="49">
        <v>1.04068</v>
      </c>
      <c r="AG33" s="49">
        <v>1.0471189999999999</v>
      </c>
      <c r="AH33" s="49">
        <v>1.0538959999999999</v>
      </c>
      <c r="AI33" s="50">
        <v>6.9649999999999998E-3</v>
      </c>
    </row>
    <row r="34" spans="1:35" ht="15" customHeight="1" x14ac:dyDescent="0.45">
      <c r="A34" s="14" t="s">
        <v>483</v>
      </c>
      <c r="B34" s="48" t="s">
        <v>35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50" t="s">
        <v>34</v>
      </c>
    </row>
    <row r="35" spans="1:35" ht="15" customHeight="1" x14ac:dyDescent="0.45">
      <c r="A35" s="14" t="s">
        <v>484</v>
      </c>
      <c r="B35" s="48" t="s">
        <v>32</v>
      </c>
      <c r="C35" s="49">
        <v>1.9637789999999999</v>
      </c>
      <c r="D35" s="49">
        <v>0.78722000000000003</v>
      </c>
      <c r="E35" s="49">
        <v>0.429448</v>
      </c>
      <c r="F35" s="49">
        <v>0.33438499999999999</v>
      </c>
      <c r="G35" s="49">
        <v>0.34014</v>
      </c>
      <c r="H35" s="49">
        <v>0.35598099999999999</v>
      </c>
      <c r="I35" s="49">
        <v>0.40939900000000001</v>
      </c>
      <c r="J35" s="49">
        <v>0.47201799999999999</v>
      </c>
      <c r="K35" s="49">
        <v>0.54922700000000002</v>
      </c>
      <c r="L35" s="49">
        <v>0.63402000000000003</v>
      </c>
      <c r="M35" s="49">
        <v>0.72570999999999997</v>
      </c>
      <c r="N35" s="49">
        <v>0.82428699999999999</v>
      </c>
      <c r="O35" s="49">
        <v>0.91738799999999998</v>
      </c>
      <c r="P35" s="49">
        <v>1.007163</v>
      </c>
      <c r="Q35" s="49">
        <v>1.095896</v>
      </c>
      <c r="R35" s="49">
        <v>1.1814800000000001</v>
      </c>
      <c r="S35" s="49">
        <v>1.2622599999999999</v>
      </c>
      <c r="T35" s="49">
        <v>1.33962</v>
      </c>
      <c r="U35" s="49">
        <v>1.410193</v>
      </c>
      <c r="V35" s="49">
        <v>1.4794590000000001</v>
      </c>
      <c r="W35" s="49">
        <v>1.5470950000000001</v>
      </c>
      <c r="X35" s="49">
        <v>1.6089580000000001</v>
      </c>
      <c r="Y35" s="49">
        <v>1.67072</v>
      </c>
      <c r="Z35" s="49">
        <v>1.7350449999999999</v>
      </c>
      <c r="AA35" s="49">
        <v>1.799893</v>
      </c>
      <c r="AB35" s="49">
        <v>1.869022</v>
      </c>
      <c r="AC35" s="49">
        <v>1.9439850000000001</v>
      </c>
      <c r="AD35" s="49">
        <v>2.0175130000000001</v>
      </c>
      <c r="AE35" s="49">
        <v>2.0916220000000001</v>
      </c>
      <c r="AF35" s="49">
        <v>2.1749170000000002</v>
      </c>
      <c r="AG35" s="49">
        <v>2.2523469999999999</v>
      </c>
      <c r="AH35" s="49">
        <v>2.3329900000000001</v>
      </c>
      <c r="AI35" s="50">
        <v>5.5729999999999998E-3</v>
      </c>
    </row>
    <row r="36" spans="1:35" ht="15" customHeight="1" x14ac:dyDescent="0.45">
      <c r="A36" s="14" t="s">
        <v>485</v>
      </c>
      <c r="B36" s="48" t="s">
        <v>71</v>
      </c>
      <c r="C36" s="49">
        <v>625.86505099999999</v>
      </c>
      <c r="D36" s="49">
        <v>653.393372</v>
      </c>
      <c r="E36" s="49">
        <v>738.808716</v>
      </c>
      <c r="F36" s="49">
        <v>733.99383499999999</v>
      </c>
      <c r="G36" s="49">
        <v>759.15936299999998</v>
      </c>
      <c r="H36" s="49">
        <v>809.29870600000004</v>
      </c>
      <c r="I36" s="49">
        <v>857.13085899999999</v>
      </c>
      <c r="J36" s="49">
        <v>884.05261199999995</v>
      </c>
      <c r="K36" s="49">
        <v>920.21612500000003</v>
      </c>
      <c r="L36" s="49">
        <v>964.73644999999999</v>
      </c>
      <c r="M36" s="49">
        <v>1017.504639</v>
      </c>
      <c r="N36" s="49">
        <v>1088.6053469999999</v>
      </c>
      <c r="O36" s="49">
        <v>1164.409302</v>
      </c>
      <c r="P36" s="49">
        <v>1237.845337</v>
      </c>
      <c r="Q36" s="49">
        <v>1313.968018</v>
      </c>
      <c r="R36" s="49">
        <v>1391.784302</v>
      </c>
      <c r="S36" s="49">
        <v>1468.9736330000001</v>
      </c>
      <c r="T36" s="49">
        <v>1543.5043949999999</v>
      </c>
      <c r="U36" s="49">
        <v>1608.905029</v>
      </c>
      <c r="V36" s="49">
        <v>1671.7360839999999</v>
      </c>
      <c r="W36" s="49">
        <v>1735.2504879999999</v>
      </c>
      <c r="X36" s="49">
        <v>1787.4094239999999</v>
      </c>
      <c r="Y36" s="49">
        <v>1828.5169679999999</v>
      </c>
      <c r="Z36" s="49">
        <v>1874.0775149999999</v>
      </c>
      <c r="AA36" s="49">
        <v>1919.5413820000001</v>
      </c>
      <c r="AB36" s="49">
        <v>1965.0791019999999</v>
      </c>
      <c r="AC36" s="49">
        <v>2016.9298100000001</v>
      </c>
      <c r="AD36" s="49">
        <v>2061.5942380000001</v>
      </c>
      <c r="AE36" s="49">
        <v>2111.5385740000002</v>
      </c>
      <c r="AF36" s="49">
        <v>2169.8706050000001</v>
      </c>
      <c r="AG36" s="49">
        <v>2218.9172359999998</v>
      </c>
      <c r="AH36" s="49">
        <v>2267.0471189999998</v>
      </c>
      <c r="AI36" s="50">
        <v>4.2393E-2</v>
      </c>
    </row>
    <row r="37" spans="1:35" ht="15" customHeight="1" x14ac:dyDescent="0.45"/>
    <row r="38" spans="1:35" ht="15" customHeight="1" x14ac:dyDescent="0.45">
      <c r="A38" s="14" t="s">
        <v>486</v>
      </c>
      <c r="B38" s="48" t="s">
        <v>487</v>
      </c>
      <c r="C38" s="49">
        <v>8.5290809999999997</v>
      </c>
      <c r="D38" s="49">
        <v>9.0404009999999992</v>
      </c>
      <c r="E38" s="49">
        <v>10.451627999999999</v>
      </c>
      <c r="F38" s="49">
        <v>10.541812999999999</v>
      </c>
      <c r="G38" s="49">
        <v>10.840922000000001</v>
      </c>
      <c r="H38" s="49">
        <v>11.513313</v>
      </c>
      <c r="I38" s="49">
        <v>12.042630000000001</v>
      </c>
      <c r="J38" s="49">
        <v>12.361103</v>
      </c>
      <c r="K38" s="49">
        <v>12.645165</v>
      </c>
      <c r="L38" s="49">
        <v>13.05128</v>
      </c>
      <c r="M38" s="49">
        <v>13.54035</v>
      </c>
      <c r="N38" s="49">
        <v>14.206481</v>
      </c>
      <c r="O38" s="49">
        <v>15.030975</v>
      </c>
      <c r="P38" s="49">
        <v>15.812256</v>
      </c>
      <c r="Q38" s="49">
        <v>16.570326000000001</v>
      </c>
      <c r="R38" s="49">
        <v>17.319804999999999</v>
      </c>
      <c r="S38" s="49">
        <v>18.045513</v>
      </c>
      <c r="T38" s="49">
        <v>18.702743999999999</v>
      </c>
      <c r="U38" s="49">
        <v>19.284884999999999</v>
      </c>
      <c r="V38" s="49">
        <v>19.788986000000001</v>
      </c>
      <c r="W38" s="49">
        <v>20.298390999999999</v>
      </c>
      <c r="X38" s="49">
        <v>20.742121000000001</v>
      </c>
      <c r="Y38" s="49">
        <v>21.035048</v>
      </c>
      <c r="Z38" s="49">
        <v>21.349688</v>
      </c>
      <c r="AA38" s="49">
        <v>21.692667</v>
      </c>
      <c r="AB38" s="49">
        <v>21.987652000000001</v>
      </c>
      <c r="AC38" s="49">
        <v>22.301786</v>
      </c>
      <c r="AD38" s="49">
        <v>22.608540999999999</v>
      </c>
      <c r="AE38" s="49">
        <v>22.944396999999999</v>
      </c>
      <c r="AF38" s="49">
        <v>23.354282000000001</v>
      </c>
      <c r="AG38" s="49">
        <v>23.737333</v>
      </c>
      <c r="AH38" s="49">
        <v>24.097155000000001</v>
      </c>
      <c r="AI38" s="50">
        <v>3.4070999999999997E-2</v>
      </c>
    </row>
    <row r="39" spans="1:35" ht="15" customHeight="1" x14ac:dyDescent="0.45">
      <c r="A39" s="14" t="s">
        <v>488</v>
      </c>
      <c r="B39" s="47" t="s">
        <v>489</v>
      </c>
      <c r="C39" s="51">
        <v>7338.0126950000003</v>
      </c>
      <c r="D39" s="51">
        <v>7227.4814450000003</v>
      </c>
      <c r="E39" s="51">
        <v>7068.8388670000004</v>
      </c>
      <c r="F39" s="51">
        <v>6962.6904299999997</v>
      </c>
      <c r="G39" s="51">
        <v>7002.7192379999997</v>
      </c>
      <c r="H39" s="51">
        <v>7029.2421880000002</v>
      </c>
      <c r="I39" s="51">
        <v>7117.4721680000002</v>
      </c>
      <c r="J39" s="51">
        <v>7151.890625</v>
      </c>
      <c r="K39" s="51">
        <v>7277.216797</v>
      </c>
      <c r="L39" s="51">
        <v>7391.8911129999997</v>
      </c>
      <c r="M39" s="51">
        <v>7514.611328</v>
      </c>
      <c r="N39" s="51">
        <v>7662.7377930000002</v>
      </c>
      <c r="O39" s="51">
        <v>7746.7314450000003</v>
      </c>
      <c r="P39" s="51">
        <v>7828.3920900000003</v>
      </c>
      <c r="Q39" s="51">
        <v>7929.6455079999996</v>
      </c>
      <c r="R39" s="51">
        <v>8035.796875</v>
      </c>
      <c r="S39" s="51">
        <v>8140.3818359999996</v>
      </c>
      <c r="T39" s="51">
        <v>8252.8232420000004</v>
      </c>
      <c r="U39" s="51">
        <v>8342.8291019999997</v>
      </c>
      <c r="V39" s="51">
        <v>8447.8105469999991</v>
      </c>
      <c r="W39" s="51">
        <v>8548.7089840000008</v>
      </c>
      <c r="X39" s="51">
        <v>8617.2939449999994</v>
      </c>
      <c r="Y39" s="51">
        <v>8692.7158199999994</v>
      </c>
      <c r="Z39" s="51">
        <v>8778.0087889999995</v>
      </c>
      <c r="AA39" s="51">
        <v>8848.8027340000008</v>
      </c>
      <c r="AB39" s="51">
        <v>8937.1943360000005</v>
      </c>
      <c r="AC39" s="51">
        <v>9043.8037110000005</v>
      </c>
      <c r="AD39" s="51">
        <v>9118.6523440000001</v>
      </c>
      <c r="AE39" s="51">
        <v>9202.8505860000005</v>
      </c>
      <c r="AF39" s="51">
        <v>9291.1035159999992</v>
      </c>
      <c r="AG39" s="51">
        <v>9347.7949219999991</v>
      </c>
      <c r="AH39" s="51">
        <v>9407.9453119999998</v>
      </c>
      <c r="AI39" s="52">
        <v>8.0479999999999996E-3</v>
      </c>
    </row>
    <row r="40" spans="1:35" ht="15" customHeight="1" x14ac:dyDescent="0.45"/>
    <row r="41" spans="1:35" ht="15" customHeight="1" x14ac:dyDescent="0.45">
      <c r="B41" s="47" t="s">
        <v>490</v>
      </c>
    </row>
    <row r="42" spans="1:35" ht="15" customHeight="1" x14ac:dyDescent="0.45">
      <c r="B42" s="47" t="s">
        <v>67</v>
      </c>
    </row>
    <row r="43" spans="1:35" ht="15" customHeight="1" x14ac:dyDescent="0.45">
      <c r="A43" s="14" t="s">
        <v>491</v>
      </c>
      <c r="B43" s="48" t="s">
        <v>65</v>
      </c>
      <c r="C43" s="49">
        <v>7254.7607420000004</v>
      </c>
      <c r="D43" s="49">
        <v>7162.2836909999996</v>
      </c>
      <c r="E43" s="49">
        <v>7198.3378910000001</v>
      </c>
      <c r="F43" s="49">
        <v>7187.7880859999996</v>
      </c>
      <c r="G43" s="49">
        <v>7253.3481449999999</v>
      </c>
      <c r="H43" s="49">
        <v>7328.6640619999998</v>
      </c>
      <c r="I43" s="49">
        <v>7322.4243159999996</v>
      </c>
      <c r="J43" s="49">
        <v>7273.0874020000001</v>
      </c>
      <c r="K43" s="49">
        <v>7175.8544920000004</v>
      </c>
      <c r="L43" s="49">
        <v>7086.2490230000003</v>
      </c>
      <c r="M43" s="49">
        <v>6990.0556640000004</v>
      </c>
      <c r="N43" s="49">
        <v>6830.2734380000002</v>
      </c>
      <c r="O43" s="49">
        <v>6694.373047</v>
      </c>
      <c r="P43" s="49">
        <v>6585.4936520000001</v>
      </c>
      <c r="Q43" s="49">
        <v>6454.1723629999997</v>
      </c>
      <c r="R43" s="49">
        <v>6326.0595700000003</v>
      </c>
      <c r="S43" s="49">
        <v>6238.5986329999996</v>
      </c>
      <c r="T43" s="49">
        <v>6176.5170900000003</v>
      </c>
      <c r="U43" s="49">
        <v>6147.3256840000004</v>
      </c>
      <c r="V43" s="49">
        <v>6118.4838870000003</v>
      </c>
      <c r="W43" s="49">
        <v>6074.0395509999998</v>
      </c>
      <c r="X43" s="49">
        <v>6046.7260740000002</v>
      </c>
      <c r="Y43" s="49">
        <v>6033.2514650000003</v>
      </c>
      <c r="Z43" s="49">
        <v>5987.7221680000002</v>
      </c>
      <c r="AA43" s="49">
        <v>5953.060547</v>
      </c>
      <c r="AB43" s="49">
        <v>5945.9624020000001</v>
      </c>
      <c r="AC43" s="49">
        <v>5931.1743159999996</v>
      </c>
      <c r="AD43" s="49">
        <v>5940.4638670000004</v>
      </c>
      <c r="AE43" s="49">
        <v>5919.0986329999996</v>
      </c>
      <c r="AF43" s="49">
        <v>5904.9560549999997</v>
      </c>
      <c r="AG43" s="49">
        <v>5893.7226559999999</v>
      </c>
      <c r="AH43" s="49">
        <v>5891.8369140000004</v>
      </c>
      <c r="AI43" s="50">
        <v>-6.6899999999999998E-3</v>
      </c>
    </row>
    <row r="44" spans="1:35" ht="15" customHeight="1" x14ac:dyDescent="0.45">
      <c r="A44" s="14" t="s">
        <v>492</v>
      </c>
      <c r="B44" s="48" t="s">
        <v>63</v>
      </c>
      <c r="C44" s="49">
        <v>74.946029999999993</v>
      </c>
      <c r="D44" s="49">
        <v>94.208183000000005</v>
      </c>
      <c r="E44" s="49">
        <v>116.902992</v>
      </c>
      <c r="F44" s="49">
        <v>140.99899300000001</v>
      </c>
      <c r="G44" s="49">
        <v>141.082382</v>
      </c>
      <c r="H44" s="49">
        <v>132.583054</v>
      </c>
      <c r="I44" s="49">
        <v>134.111557</v>
      </c>
      <c r="J44" s="49">
        <v>131.54145800000001</v>
      </c>
      <c r="K44" s="49">
        <v>132.57894899999999</v>
      </c>
      <c r="L44" s="49">
        <v>129.531387</v>
      </c>
      <c r="M44" s="49">
        <v>129.521423</v>
      </c>
      <c r="N44" s="49">
        <v>129.883026</v>
      </c>
      <c r="O44" s="49">
        <v>126.77668</v>
      </c>
      <c r="P44" s="49">
        <v>125.77630600000001</v>
      </c>
      <c r="Q44" s="49">
        <v>124.116463</v>
      </c>
      <c r="R44" s="49">
        <v>123.866608</v>
      </c>
      <c r="S44" s="49">
        <v>122.43296100000001</v>
      </c>
      <c r="T44" s="49">
        <v>121.334175</v>
      </c>
      <c r="U44" s="49">
        <v>119.725258</v>
      </c>
      <c r="V44" s="49">
        <v>119.858711</v>
      </c>
      <c r="W44" s="49">
        <v>119.60788700000001</v>
      </c>
      <c r="X44" s="49">
        <v>119.566559</v>
      </c>
      <c r="Y44" s="49">
        <v>119.377197</v>
      </c>
      <c r="Z44" s="49">
        <v>118.494865</v>
      </c>
      <c r="AA44" s="49">
        <v>118.123886</v>
      </c>
      <c r="AB44" s="49">
        <v>117.971954</v>
      </c>
      <c r="AC44" s="49">
        <v>116.59111799999999</v>
      </c>
      <c r="AD44" s="49">
        <v>116.77748099999999</v>
      </c>
      <c r="AE44" s="49">
        <v>117.504913</v>
      </c>
      <c r="AF44" s="49">
        <v>117.26464799999999</v>
      </c>
      <c r="AG44" s="49">
        <v>116.881165</v>
      </c>
      <c r="AH44" s="49">
        <v>116.406746</v>
      </c>
      <c r="AI44" s="50">
        <v>1.4305E-2</v>
      </c>
    </row>
    <row r="45" spans="1:35" ht="15" customHeight="1" x14ac:dyDescent="0.45">
      <c r="A45" s="14" t="s">
        <v>493</v>
      </c>
      <c r="B45" s="48" t="s">
        <v>61</v>
      </c>
      <c r="C45" s="49">
        <v>7329.7065430000002</v>
      </c>
      <c r="D45" s="49">
        <v>7256.4916990000002</v>
      </c>
      <c r="E45" s="49">
        <v>7315.2407229999999</v>
      </c>
      <c r="F45" s="49">
        <v>7328.7871089999999</v>
      </c>
      <c r="G45" s="49">
        <v>7394.4306640000004</v>
      </c>
      <c r="H45" s="49">
        <v>7461.2470700000003</v>
      </c>
      <c r="I45" s="49">
        <v>7456.5356449999999</v>
      </c>
      <c r="J45" s="49">
        <v>7404.6289059999999</v>
      </c>
      <c r="K45" s="49">
        <v>7308.4335940000001</v>
      </c>
      <c r="L45" s="49">
        <v>7215.7802730000003</v>
      </c>
      <c r="M45" s="49">
        <v>7119.5771480000003</v>
      </c>
      <c r="N45" s="49">
        <v>6960.15625</v>
      </c>
      <c r="O45" s="49">
        <v>6821.1499020000001</v>
      </c>
      <c r="P45" s="49">
        <v>6711.2700199999999</v>
      </c>
      <c r="Q45" s="49">
        <v>6578.2890619999998</v>
      </c>
      <c r="R45" s="49">
        <v>6449.9262699999999</v>
      </c>
      <c r="S45" s="49">
        <v>6361.0317379999997</v>
      </c>
      <c r="T45" s="49">
        <v>6297.8510740000002</v>
      </c>
      <c r="U45" s="49">
        <v>6267.0507809999999</v>
      </c>
      <c r="V45" s="49">
        <v>6238.3427730000003</v>
      </c>
      <c r="W45" s="49">
        <v>6193.6474609999996</v>
      </c>
      <c r="X45" s="49">
        <v>6166.2924800000001</v>
      </c>
      <c r="Y45" s="49">
        <v>6152.6289059999999</v>
      </c>
      <c r="Z45" s="49">
        <v>6106.216797</v>
      </c>
      <c r="AA45" s="49">
        <v>6071.1845700000003</v>
      </c>
      <c r="AB45" s="49">
        <v>6063.9345700000003</v>
      </c>
      <c r="AC45" s="49">
        <v>6047.765625</v>
      </c>
      <c r="AD45" s="49">
        <v>6057.2412109999996</v>
      </c>
      <c r="AE45" s="49">
        <v>6036.6035160000001</v>
      </c>
      <c r="AF45" s="49">
        <v>6022.220703</v>
      </c>
      <c r="AG45" s="49">
        <v>6010.6040039999998</v>
      </c>
      <c r="AH45" s="49">
        <v>6008.2436520000001</v>
      </c>
      <c r="AI45" s="50">
        <v>-6.3920000000000001E-3</v>
      </c>
    </row>
    <row r="46" spans="1:35" ht="15" customHeight="1" x14ac:dyDescent="0.45"/>
    <row r="47" spans="1:35" ht="15" customHeight="1" x14ac:dyDescent="0.45">
      <c r="B47" s="47" t="s">
        <v>60</v>
      </c>
    </row>
    <row r="48" spans="1:35" ht="15" customHeight="1" x14ac:dyDescent="0.45">
      <c r="A48" s="14" t="s">
        <v>494</v>
      </c>
      <c r="B48" s="48" t="s">
        <v>58</v>
      </c>
      <c r="C48" s="49">
        <v>733.30938700000002</v>
      </c>
      <c r="D48" s="49">
        <v>658.67474400000003</v>
      </c>
      <c r="E48" s="49">
        <v>605.46698000000004</v>
      </c>
      <c r="F48" s="49">
        <v>605.91223100000002</v>
      </c>
      <c r="G48" s="49">
        <v>611.93963599999995</v>
      </c>
      <c r="H48" s="49">
        <v>618.98706100000004</v>
      </c>
      <c r="I48" s="49">
        <v>616.94738800000005</v>
      </c>
      <c r="J48" s="49">
        <v>613.95013400000005</v>
      </c>
      <c r="K48" s="49">
        <v>606.72094700000002</v>
      </c>
      <c r="L48" s="49">
        <v>599.70715299999995</v>
      </c>
      <c r="M48" s="49">
        <v>592.27655000000004</v>
      </c>
      <c r="N48" s="49">
        <v>579.75341800000001</v>
      </c>
      <c r="O48" s="49">
        <v>569.04827899999998</v>
      </c>
      <c r="P48" s="49">
        <v>560.70263699999998</v>
      </c>
      <c r="Q48" s="49">
        <v>550.47106900000006</v>
      </c>
      <c r="R48" s="49">
        <v>540.43902600000001</v>
      </c>
      <c r="S48" s="49">
        <v>533.70574999999997</v>
      </c>
      <c r="T48" s="49">
        <v>529.11578399999996</v>
      </c>
      <c r="U48" s="49">
        <v>527.10900900000001</v>
      </c>
      <c r="V48" s="49">
        <v>525.21057099999996</v>
      </c>
      <c r="W48" s="49">
        <v>521.94872999999995</v>
      </c>
      <c r="X48" s="49">
        <v>519.96795699999996</v>
      </c>
      <c r="Y48" s="49">
        <v>519.06054700000004</v>
      </c>
      <c r="Z48" s="49">
        <v>515.49200399999995</v>
      </c>
      <c r="AA48" s="49">
        <v>512.74444600000004</v>
      </c>
      <c r="AB48" s="49">
        <v>512.34143100000006</v>
      </c>
      <c r="AC48" s="49">
        <v>511.34359699999999</v>
      </c>
      <c r="AD48" s="49">
        <v>512.299622</v>
      </c>
      <c r="AE48" s="49">
        <v>510.87988300000001</v>
      </c>
      <c r="AF48" s="49">
        <v>510.00295999999997</v>
      </c>
      <c r="AG48" s="49">
        <v>509.34500100000002</v>
      </c>
      <c r="AH48" s="49">
        <v>509.48846400000002</v>
      </c>
      <c r="AI48" s="50">
        <v>-1.1677999999999999E-2</v>
      </c>
    </row>
    <row r="49" spans="1:35" ht="15" customHeight="1" x14ac:dyDescent="0.45">
      <c r="A49" s="14" t="s">
        <v>495</v>
      </c>
      <c r="B49" s="48" t="s">
        <v>56</v>
      </c>
      <c r="C49" s="49">
        <v>0.17566300000000001</v>
      </c>
      <c r="D49" s="49">
        <v>0.22678100000000001</v>
      </c>
      <c r="E49" s="49">
        <v>0.29619000000000001</v>
      </c>
      <c r="F49" s="49">
        <v>0.38433</v>
      </c>
      <c r="G49" s="49">
        <v>0.500726</v>
      </c>
      <c r="H49" s="49">
        <v>0.65024300000000002</v>
      </c>
      <c r="I49" s="49">
        <v>0.83049499999999998</v>
      </c>
      <c r="J49" s="49">
        <v>1.038001</v>
      </c>
      <c r="K49" s="49">
        <v>1.272106</v>
      </c>
      <c r="L49" s="49">
        <v>1.535965</v>
      </c>
      <c r="M49" s="49">
        <v>1.8247260000000001</v>
      </c>
      <c r="N49" s="49">
        <v>2.1130330000000002</v>
      </c>
      <c r="O49" s="49">
        <v>2.4090940000000001</v>
      </c>
      <c r="P49" s="49">
        <v>2.7070560000000001</v>
      </c>
      <c r="Q49" s="49">
        <v>2.9756969999999998</v>
      </c>
      <c r="R49" s="49">
        <v>3.2151550000000002</v>
      </c>
      <c r="S49" s="49">
        <v>3.4388399999999999</v>
      </c>
      <c r="T49" s="49">
        <v>3.6413419999999999</v>
      </c>
      <c r="U49" s="49">
        <v>3.8274360000000001</v>
      </c>
      <c r="V49" s="49">
        <v>3.9858210000000001</v>
      </c>
      <c r="W49" s="49">
        <v>4.1075090000000003</v>
      </c>
      <c r="X49" s="49">
        <v>4.2157239999999998</v>
      </c>
      <c r="Y49" s="49">
        <v>4.3129730000000004</v>
      </c>
      <c r="Z49" s="49">
        <v>4.3762780000000001</v>
      </c>
      <c r="AA49" s="49">
        <v>4.4359919999999997</v>
      </c>
      <c r="AB49" s="49">
        <v>4.5098459999999996</v>
      </c>
      <c r="AC49" s="49">
        <v>4.5772389999999996</v>
      </c>
      <c r="AD49" s="49">
        <v>4.6604359999999998</v>
      </c>
      <c r="AE49" s="49">
        <v>4.7312339999999997</v>
      </c>
      <c r="AF49" s="49">
        <v>4.8104719999999999</v>
      </c>
      <c r="AG49" s="49">
        <v>4.9002319999999999</v>
      </c>
      <c r="AH49" s="49">
        <v>5.0081889999999998</v>
      </c>
      <c r="AI49" s="50">
        <v>0.11412899999999999</v>
      </c>
    </row>
    <row r="50" spans="1:35" ht="15" customHeight="1" x14ac:dyDescent="0.45">
      <c r="A50" s="14" t="s">
        <v>496</v>
      </c>
      <c r="B50" s="48" t="s">
        <v>54</v>
      </c>
      <c r="C50" s="49">
        <v>44.436615000000003</v>
      </c>
      <c r="D50" s="49">
        <v>54.156207999999999</v>
      </c>
      <c r="E50" s="49">
        <v>60.650931999999997</v>
      </c>
      <c r="F50" s="49">
        <v>66.277550000000005</v>
      </c>
      <c r="G50" s="49">
        <v>70.139213999999996</v>
      </c>
      <c r="H50" s="49">
        <v>76.865013000000005</v>
      </c>
      <c r="I50" s="49">
        <v>78.522368999999998</v>
      </c>
      <c r="J50" s="49">
        <v>78.562995999999998</v>
      </c>
      <c r="K50" s="49">
        <v>79.704597000000007</v>
      </c>
      <c r="L50" s="49">
        <v>82.261039999999994</v>
      </c>
      <c r="M50" s="49">
        <v>86.395606999999998</v>
      </c>
      <c r="N50" s="49">
        <v>92.400940000000006</v>
      </c>
      <c r="O50" s="49">
        <v>98.574698999999995</v>
      </c>
      <c r="P50" s="49">
        <v>105.886047</v>
      </c>
      <c r="Q50" s="49">
        <v>113.11460099999999</v>
      </c>
      <c r="R50" s="49">
        <v>120.085678</v>
      </c>
      <c r="S50" s="49">
        <v>127.45787</v>
      </c>
      <c r="T50" s="49">
        <v>135.05924999999999</v>
      </c>
      <c r="U50" s="49">
        <v>142.10495</v>
      </c>
      <c r="V50" s="49">
        <v>149.240128</v>
      </c>
      <c r="W50" s="49">
        <v>155.93789699999999</v>
      </c>
      <c r="X50" s="49">
        <v>161.79184000000001</v>
      </c>
      <c r="Y50" s="49">
        <v>165.230988</v>
      </c>
      <c r="Z50" s="49">
        <v>168.298935</v>
      </c>
      <c r="AA50" s="49">
        <v>171.15428199999999</v>
      </c>
      <c r="AB50" s="49">
        <v>174.46759</v>
      </c>
      <c r="AC50" s="49">
        <v>178.24020400000001</v>
      </c>
      <c r="AD50" s="49">
        <v>181.77037000000001</v>
      </c>
      <c r="AE50" s="49">
        <v>185.964539</v>
      </c>
      <c r="AF50" s="49">
        <v>190.19541899999999</v>
      </c>
      <c r="AG50" s="49">
        <v>194.309235</v>
      </c>
      <c r="AH50" s="49">
        <v>198.43023700000001</v>
      </c>
      <c r="AI50" s="50">
        <v>4.9453999999999998E-2</v>
      </c>
    </row>
    <row r="51" spans="1:35" ht="15" customHeight="1" x14ac:dyDescent="0.45">
      <c r="A51" s="14" t="s">
        <v>505</v>
      </c>
      <c r="B51" s="48" t="s">
        <v>464</v>
      </c>
      <c r="C51" s="49">
        <v>5.4257739999999997</v>
      </c>
      <c r="D51" s="49">
        <v>0.79004600000000003</v>
      </c>
      <c r="E51" s="49">
        <v>1.028886</v>
      </c>
      <c r="F51" s="49">
        <v>1.3351820000000001</v>
      </c>
      <c r="G51" s="49">
        <v>1.7359560000000001</v>
      </c>
      <c r="H51" s="49">
        <v>2.2444730000000002</v>
      </c>
      <c r="I51" s="49">
        <v>2.8420909999999999</v>
      </c>
      <c r="J51" s="49">
        <v>3.5613239999999999</v>
      </c>
      <c r="K51" s="49">
        <v>4.3717119999999996</v>
      </c>
      <c r="L51" s="49">
        <v>5.2841079999999998</v>
      </c>
      <c r="M51" s="49">
        <v>6.2808919999999997</v>
      </c>
      <c r="N51" s="49">
        <v>7.2732140000000003</v>
      </c>
      <c r="O51" s="49">
        <v>8.2921390000000006</v>
      </c>
      <c r="P51" s="49">
        <v>9.313955</v>
      </c>
      <c r="Q51" s="49">
        <v>10.231236000000001</v>
      </c>
      <c r="R51" s="49">
        <v>11.044275000000001</v>
      </c>
      <c r="S51" s="49">
        <v>11.798043</v>
      </c>
      <c r="T51" s="49">
        <v>12.472808000000001</v>
      </c>
      <c r="U51" s="49">
        <v>13.086214</v>
      </c>
      <c r="V51" s="49">
        <v>13.594951999999999</v>
      </c>
      <c r="W51" s="49">
        <v>13.968750999999999</v>
      </c>
      <c r="X51" s="49">
        <v>14.288755</v>
      </c>
      <c r="Y51" s="49">
        <v>14.559763999999999</v>
      </c>
      <c r="Z51" s="49">
        <v>14.698554</v>
      </c>
      <c r="AA51" s="49">
        <v>14.813046</v>
      </c>
      <c r="AB51" s="49">
        <v>14.95777</v>
      </c>
      <c r="AC51" s="49">
        <v>15.056741000000001</v>
      </c>
      <c r="AD51" s="49">
        <v>15.191799</v>
      </c>
      <c r="AE51" s="49">
        <v>15.245399000000001</v>
      </c>
      <c r="AF51" s="49">
        <v>15.300696</v>
      </c>
      <c r="AG51" s="49">
        <v>15.35324</v>
      </c>
      <c r="AH51" s="49">
        <v>15.422743000000001</v>
      </c>
      <c r="AI51" s="50">
        <v>3.4273999999999999E-2</v>
      </c>
    </row>
    <row r="52" spans="1:35" ht="15" customHeight="1" x14ac:dyDescent="0.45">
      <c r="A52" s="14" t="s">
        <v>497</v>
      </c>
      <c r="B52" s="48" t="s">
        <v>52</v>
      </c>
      <c r="C52" s="49">
        <v>7.1576469999999999</v>
      </c>
      <c r="D52" s="49">
        <v>3.764691</v>
      </c>
      <c r="E52" s="49">
        <v>3.6403789999999998</v>
      </c>
      <c r="F52" s="49">
        <v>3.589458</v>
      </c>
      <c r="G52" s="49">
        <v>3.752256</v>
      </c>
      <c r="H52" s="49">
        <v>4.0207050000000004</v>
      </c>
      <c r="I52" s="49">
        <v>4.1850909999999999</v>
      </c>
      <c r="J52" s="49">
        <v>4.4199510000000002</v>
      </c>
      <c r="K52" s="49">
        <v>4.9280970000000002</v>
      </c>
      <c r="L52" s="49">
        <v>5.5096920000000003</v>
      </c>
      <c r="M52" s="49">
        <v>6.1393740000000001</v>
      </c>
      <c r="N52" s="49">
        <v>6.7566300000000004</v>
      </c>
      <c r="O52" s="49">
        <v>7.3487689999999999</v>
      </c>
      <c r="P52" s="49">
        <v>7.9692059999999998</v>
      </c>
      <c r="Q52" s="49">
        <v>8.5466099999999994</v>
      </c>
      <c r="R52" s="49">
        <v>9.1020990000000008</v>
      </c>
      <c r="S52" s="49">
        <v>9.6978170000000006</v>
      </c>
      <c r="T52" s="49">
        <v>10.337657999999999</v>
      </c>
      <c r="U52" s="49">
        <v>11.062476999999999</v>
      </c>
      <c r="V52" s="49">
        <v>11.947927</v>
      </c>
      <c r="W52" s="49">
        <v>12.947248</v>
      </c>
      <c r="X52" s="49">
        <v>14.113255000000001</v>
      </c>
      <c r="Y52" s="49">
        <v>15.459917000000001</v>
      </c>
      <c r="Z52" s="49">
        <v>17.051704000000001</v>
      </c>
      <c r="AA52" s="49">
        <v>18.961210000000001</v>
      </c>
      <c r="AB52" s="49">
        <v>21.308883999999999</v>
      </c>
      <c r="AC52" s="49">
        <v>24.090809</v>
      </c>
      <c r="AD52" s="49">
        <v>27.408207000000001</v>
      </c>
      <c r="AE52" s="49">
        <v>31.310230000000001</v>
      </c>
      <c r="AF52" s="49">
        <v>35.912883999999998</v>
      </c>
      <c r="AG52" s="49">
        <v>41.306789000000002</v>
      </c>
      <c r="AH52" s="49">
        <v>47.642296000000002</v>
      </c>
      <c r="AI52" s="50">
        <v>6.3055E-2</v>
      </c>
    </row>
    <row r="53" spans="1:35" ht="15" customHeight="1" x14ac:dyDescent="0.45">
      <c r="A53" s="14" t="s">
        <v>498</v>
      </c>
      <c r="B53" s="48" t="s">
        <v>50</v>
      </c>
      <c r="C53" s="49">
        <v>21.756457999999999</v>
      </c>
      <c r="D53" s="49">
        <v>20.954167999999999</v>
      </c>
      <c r="E53" s="49">
        <v>21.257645</v>
      </c>
      <c r="F53" s="49">
        <v>19.584918999999999</v>
      </c>
      <c r="G53" s="49">
        <v>18.183433999999998</v>
      </c>
      <c r="H53" s="49">
        <v>17.100178</v>
      </c>
      <c r="I53" s="49">
        <v>21.777988000000001</v>
      </c>
      <c r="J53" s="49">
        <v>50.1492</v>
      </c>
      <c r="K53" s="49">
        <v>59.895122999999998</v>
      </c>
      <c r="L53" s="49">
        <v>60.320107</v>
      </c>
      <c r="M53" s="49">
        <v>59.961081999999998</v>
      </c>
      <c r="N53" s="49">
        <v>60.570552999999997</v>
      </c>
      <c r="O53" s="49">
        <v>61.244166999999997</v>
      </c>
      <c r="P53" s="49">
        <v>62.616137999999999</v>
      </c>
      <c r="Q53" s="49">
        <v>63.784309</v>
      </c>
      <c r="R53" s="49">
        <v>64.746634999999998</v>
      </c>
      <c r="S53" s="49">
        <v>65.855819999999994</v>
      </c>
      <c r="T53" s="49">
        <v>66.974670000000003</v>
      </c>
      <c r="U53" s="49">
        <v>67.897530000000003</v>
      </c>
      <c r="V53" s="49">
        <v>68.759758000000005</v>
      </c>
      <c r="W53" s="49">
        <v>69.431808000000004</v>
      </c>
      <c r="X53" s="49">
        <v>69.852256999999994</v>
      </c>
      <c r="Y53" s="49">
        <v>69.731133</v>
      </c>
      <c r="Z53" s="49">
        <v>69.40992</v>
      </c>
      <c r="AA53" s="49">
        <v>69.000786000000005</v>
      </c>
      <c r="AB53" s="49">
        <v>68.745232000000001</v>
      </c>
      <c r="AC53" s="49">
        <v>68.516555999999994</v>
      </c>
      <c r="AD53" s="49">
        <v>68.182304000000002</v>
      </c>
      <c r="AE53" s="49">
        <v>67.910683000000006</v>
      </c>
      <c r="AF53" s="49">
        <v>67.537857000000002</v>
      </c>
      <c r="AG53" s="49">
        <v>67.048477000000005</v>
      </c>
      <c r="AH53" s="49">
        <v>66.484665000000007</v>
      </c>
      <c r="AI53" s="50">
        <v>3.6691000000000001E-2</v>
      </c>
    </row>
    <row r="54" spans="1:35" ht="15" customHeight="1" x14ac:dyDescent="0.45">
      <c r="A54" s="14" t="s">
        <v>499</v>
      </c>
      <c r="B54" s="48" t="s">
        <v>48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1.5242E-2</v>
      </c>
      <c r="K54" s="49">
        <v>1.9647999999999999E-2</v>
      </c>
      <c r="L54" s="49">
        <v>2.5208999999999999E-2</v>
      </c>
      <c r="M54" s="49">
        <v>3.2204000000000003E-2</v>
      </c>
      <c r="N54" s="49">
        <v>4.2062000000000002E-2</v>
      </c>
      <c r="O54" s="49">
        <v>5.2398E-2</v>
      </c>
      <c r="P54" s="49">
        <v>6.5129999999999993E-2</v>
      </c>
      <c r="Q54" s="49">
        <v>7.9964999999999994E-2</v>
      </c>
      <c r="R54" s="49">
        <v>9.7128999999999993E-2</v>
      </c>
      <c r="S54" s="49">
        <v>0.11705</v>
      </c>
      <c r="T54" s="49">
        <v>0.13944500000000001</v>
      </c>
      <c r="U54" s="49">
        <v>0.164053</v>
      </c>
      <c r="V54" s="49">
        <v>0.18962999999999999</v>
      </c>
      <c r="W54" s="49">
        <v>0.214588</v>
      </c>
      <c r="X54" s="49">
        <v>0.238956</v>
      </c>
      <c r="Y54" s="49">
        <v>0.26189400000000002</v>
      </c>
      <c r="Z54" s="49">
        <v>0.28108699999999998</v>
      </c>
      <c r="AA54" s="49">
        <v>0.29793199999999997</v>
      </c>
      <c r="AB54" s="49">
        <v>0.313392</v>
      </c>
      <c r="AC54" s="49">
        <v>0.32594400000000001</v>
      </c>
      <c r="AD54" s="49">
        <v>0.33747199999999999</v>
      </c>
      <c r="AE54" s="49">
        <v>0.34560600000000002</v>
      </c>
      <c r="AF54" s="49">
        <v>0.35236400000000001</v>
      </c>
      <c r="AG54" s="49">
        <v>0.35790100000000002</v>
      </c>
      <c r="AH54" s="49">
        <v>0.36289700000000003</v>
      </c>
      <c r="AI54" s="50" t="s">
        <v>34</v>
      </c>
    </row>
    <row r="55" spans="1:35" ht="15" customHeight="1" x14ac:dyDescent="0.45">
      <c r="A55" s="14" t="s">
        <v>500</v>
      </c>
      <c r="B55" s="48" t="s">
        <v>46</v>
      </c>
      <c r="C55" s="49">
        <v>207.843109</v>
      </c>
      <c r="D55" s="49">
        <v>276.690765</v>
      </c>
      <c r="E55" s="49">
        <v>285.27908300000001</v>
      </c>
      <c r="F55" s="49">
        <v>294.01516700000002</v>
      </c>
      <c r="G55" s="49">
        <v>307.71902499999999</v>
      </c>
      <c r="H55" s="49">
        <v>327.29089399999998</v>
      </c>
      <c r="I55" s="49">
        <v>321.79205300000001</v>
      </c>
      <c r="J55" s="49">
        <v>340.38104199999998</v>
      </c>
      <c r="K55" s="49">
        <v>354.226471</v>
      </c>
      <c r="L55" s="49">
        <v>362.42208900000003</v>
      </c>
      <c r="M55" s="49">
        <v>369.22622699999999</v>
      </c>
      <c r="N55" s="49">
        <v>373.56359900000001</v>
      </c>
      <c r="O55" s="49">
        <v>382.81921399999999</v>
      </c>
      <c r="P55" s="49">
        <v>392.91696200000001</v>
      </c>
      <c r="Q55" s="49">
        <v>401.51248199999998</v>
      </c>
      <c r="R55" s="49">
        <v>409.12545799999998</v>
      </c>
      <c r="S55" s="49">
        <v>417.818085</v>
      </c>
      <c r="T55" s="49">
        <v>427.88601699999998</v>
      </c>
      <c r="U55" s="49">
        <v>438.55935699999998</v>
      </c>
      <c r="V55" s="49">
        <v>449.96856700000001</v>
      </c>
      <c r="W55" s="49">
        <v>460.24514799999997</v>
      </c>
      <c r="X55" s="49">
        <v>470.38278200000002</v>
      </c>
      <c r="Y55" s="49">
        <v>480.262451</v>
      </c>
      <c r="Z55" s="49">
        <v>488.87832600000002</v>
      </c>
      <c r="AA55" s="49">
        <v>497.386414</v>
      </c>
      <c r="AB55" s="49">
        <v>508.28295900000001</v>
      </c>
      <c r="AC55" s="49">
        <v>519.55456500000003</v>
      </c>
      <c r="AD55" s="49">
        <v>531.621216</v>
      </c>
      <c r="AE55" s="49">
        <v>543.73657200000002</v>
      </c>
      <c r="AF55" s="49">
        <v>555.82409700000005</v>
      </c>
      <c r="AG55" s="49">
        <v>568.05218500000001</v>
      </c>
      <c r="AH55" s="49">
        <v>581.30761700000005</v>
      </c>
      <c r="AI55" s="50">
        <v>3.3734E-2</v>
      </c>
    </row>
    <row r="56" spans="1:35" ht="15" customHeight="1" x14ac:dyDescent="0.45">
      <c r="A56" s="14" t="s">
        <v>501</v>
      </c>
      <c r="B56" s="48" t="s">
        <v>44</v>
      </c>
      <c r="C56" s="49">
        <v>0.981429</v>
      </c>
      <c r="D56" s="49">
        <v>0.97896899999999998</v>
      </c>
      <c r="E56" s="49">
        <v>0.99612199999999995</v>
      </c>
      <c r="F56" s="49">
        <v>1.0242150000000001</v>
      </c>
      <c r="G56" s="49">
        <v>1.064562</v>
      </c>
      <c r="H56" s="49">
        <v>1.0989850000000001</v>
      </c>
      <c r="I56" s="49">
        <v>1.1160369999999999</v>
      </c>
      <c r="J56" s="49">
        <v>1.122692</v>
      </c>
      <c r="K56" s="49">
        <v>1.113623</v>
      </c>
      <c r="L56" s="49">
        <v>1.1010009999999999</v>
      </c>
      <c r="M56" s="49">
        <v>1.0879620000000001</v>
      </c>
      <c r="N56" s="49">
        <v>1.068457</v>
      </c>
      <c r="O56" s="49">
        <v>1.0522279999999999</v>
      </c>
      <c r="P56" s="49">
        <v>1.0406139999999999</v>
      </c>
      <c r="Q56" s="49">
        <v>1.0260279999999999</v>
      </c>
      <c r="R56" s="49">
        <v>1.012632</v>
      </c>
      <c r="S56" s="49">
        <v>1.0047090000000001</v>
      </c>
      <c r="T56" s="49">
        <v>1.00149</v>
      </c>
      <c r="U56" s="49">
        <v>1.000065</v>
      </c>
      <c r="V56" s="49">
        <v>1.0010159999999999</v>
      </c>
      <c r="W56" s="49">
        <v>1.0002880000000001</v>
      </c>
      <c r="X56" s="49">
        <v>1.0004029999999999</v>
      </c>
      <c r="Y56" s="49">
        <v>1.002157</v>
      </c>
      <c r="Z56" s="49">
        <v>1.0008729999999999</v>
      </c>
      <c r="AA56" s="49">
        <v>1.0000100000000001</v>
      </c>
      <c r="AB56" s="49">
        <v>1.0039070000000001</v>
      </c>
      <c r="AC56" s="49">
        <v>1.0072410000000001</v>
      </c>
      <c r="AD56" s="49">
        <v>1.0119750000000001</v>
      </c>
      <c r="AE56" s="49">
        <v>1.015676</v>
      </c>
      <c r="AF56" s="49">
        <v>1.0199959999999999</v>
      </c>
      <c r="AG56" s="49">
        <v>1.023801</v>
      </c>
      <c r="AH56" s="49">
        <v>1.029569</v>
      </c>
      <c r="AI56" s="50">
        <v>1.5460000000000001E-3</v>
      </c>
    </row>
    <row r="57" spans="1:35" ht="15" customHeight="1" x14ac:dyDescent="0.45">
      <c r="A57" s="14" t="s">
        <v>502</v>
      </c>
      <c r="B57" s="48" t="s">
        <v>42</v>
      </c>
      <c r="C57" s="49">
        <v>5.3315989999999998</v>
      </c>
      <c r="D57" s="49">
        <v>5.2844959999999999</v>
      </c>
      <c r="E57" s="49">
        <v>5.2989059999999997</v>
      </c>
      <c r="F57" s="49">
        <v>5.3168620000000004</v>
      </c>
      <c r="G57" s="49">
        <v>5.3736160000000002</v>
      </c>
      <c r="H57" s="49">
        <v>5.4370339999999997</v>
      </c>
      <c r="I57" s="49">
        <v>5.4346329999999998</v>
      </c>
      <c r="J57" s="49">
        <v>5.4307860000000003</v>
      </c>
      <c r="K57" s="49">
        <v>5.3820249999999996</v>
      </c>
      <c r="L57" s="49">
        <v>5.3269770000000003</v>
      </c>
      <c r="M57" s="49">
        <v>5.2694609999999997</v>
      </c>
      <c r="N57" s="49">
        <v>5.168164</v>
      </c>
      <c r="O57" s="49">
        <v>5.0845890000000002</v>
      </c>
      <c r="P57" s="49">
        <v>5.0228859999999997</v>
      </c>
      <c r="Q57" s="49">
        <v>4.9440759999999999</v>
      </c>
      <c r="R57" s="49">
        <v>4.8675139999999999</v>
      </c>
      <c r="S57" s="49">
        <v>4.81914</v>
      </c>
      <c r="T57" s="49">
        <v>4.7897420000000004</v>
      </c>
      <c r="U57" s="49">
        <v>4.7820799999999997</v>
      </c>
      <c r="V57" s="49">
        <v>4.7768259999999998</v>
      </c>
      <c r="W57" s="49">
        <v>4.7594589999999997</v>
      </c>
      <c r="X57" s="49">
        <v>4.7528280000000001</v>
      </c>
      <c r="Y57" s="49">
        <v>4.7538850000000004</v>
      </c>
      <c r="Z57" s="49">
        <v>4.7317460000000002</v>
      </c>
      <c r="AA57" s="49">
        <v>4.7169610000000004</v>
      </c>
      <c r="AB57" s="49">
        <v>4.7237780000000003</v>
      </c>
      <c r="AC57" s="49">
        <v>4.725441</v>
      </c>
      <c r="AD57" s="49">
        <v>4.744675</v>
      </c>
      <c r="AE57" s="49">
        <v>4.7451790000000003</v>
      </c>
      <c r="AF57" s="49">
        <v>4.7500790000000004</v>
      </c>
      <c r="AG57" s="49">
        <v>4.7570920000000001</v>
      </c>
      <c r="AH57" s="49">
        <v>4.7716700000000003</v>
      </c>
      <c r="AI57" s="50">
        <v>-3.5729999999999998E-3</v>
      </c>
    </row>
    <row r="58" spans="1:35" ht="15" customHeight="1" x14ac:dyDescent="0.45">
      <c r="A58" s="14" t="s">
        <v>503</v>
      </c>
      <c r="B58" s="48" t="s">
        <v>40</v>
      </c>
      <c r="C58" s="49">
        <v>1.0643819999999999</v>
      </c>
      <c r="D58" s="49">
        <v>1.0539069999999999</v>
      </c>
      <c r="E58" s="49">
        <v>1.0506120000000001</v>
      </c>
      <c r="F58" s="49">
        <v>1.0446610000000001</v>
      </c>
      <c r="G58" s="49">
        <v>1.050791</v>
      </c>
      <c r="H58" s="49">
        <v>1.056783</v>
      </c>
      <c r="I58" s="49">
        <v>1.067617</v>
      </c>
      <c r="J58" s="49">
        <v>1.073118</v>
      </c>
      <c r="K58" s="49">
        <v>1.0697650000000001</v>
      </c>
      <c r="L58" s="49">
        <v>1.065053</v>
      </c>
      <c r="M58" s="49">
        <v>1.0637810000000001</v>
      </c>
      <c r="N58" s="49">
        <v>1.0596669999999999</v>
      </c>
      <c r="O58" s="49">
        <v>1.0541199999999999</v>
      </c>
      <c r="P58" s="49">
        <v>1.0527310000000001</v>
      </c>
      <c r="Q58" s="49">
        <v>1.048354</v>
      </c>
      <c r="R58" s="49">
        <v>1.0455570000000001</v>
      </c>
      <c r="S58" s="49">
        <v>1.0466869999999999</v>
      </c>
      <c r="T58" s="49">
        <v>1.052041</v>
      </c>
      <c r="U58" s="49">
        <v>1.0585009999999999</v>
      </c>
      <c r="V58" s="49">
        <v>1.0695730000000001</v>
      </c>
      <c r="W58" s="49">
        <v>1.080138</v>
      </c>
      <c r="X58" s="49">
        <v>1.090182</v>
      </c>
      <c r="Y58" s="49">
        <v>1.1046860000000001</v>
      </c>
      <c r="Z58" s="49">
        <v>1.116509</v>
      </c>
      <c r="AA58" s="49">
        <v>1.1288400000000001</v>
      </c>
      <c r="AB58" s="49">
        <v>1.1468469999999999</v>
      </c>
      <c r="AC58" s="49">
        <v>1.1674929999999999</v>
      </c>
      <c r="AD58" s="49">
        <v>1.188215</v>
      </c>
      <c r="AE58" s="49">
        <v>1.2122520000000001</v>
      </c>
      <c r="AF58" s="49">
        <v>1.2354019999999999</v>
      </c>
      <c r="AG58" s="49">
        <v>1.2601290000000001</v>
      </c>
      <c r="AH58" s="49">
        <v>1.2869969999999999</v>
      </c>
      <c r="AI58" s="50">
        <v>6.1450000000000003E-3</v>
      </c>
    </row>
    <row r="59" spans="1:35" ht="15" customHeight="1" x14ac:dyDescent="0.45">
      <c r="A59" s="14" t="s">
        <v>504</v>
      </c>
      <c r="B59" s="48" t="s">
        <v>38</v>
      </c>
      <c r="C59" s="49">
        <v>3.4409480000000001</v>
      </c>
      <c r="D59" s="49">
        <v>3.4120750000000002</v>
      </c>
      <c r="E59" s="49">
        <v>3.421224</v>
      </c>
      <c r="F59" s="49">
        <v>3.4322530000000002</v>
      </c>
      <c r="G59" s="49">
        <v>3.4686569999999999</v>
      </c>
      <c r="H59" s="49">
        <v>3.5097010000000002</v>
      </c>
      <c r="I59" s="49">
        <v>3.5076459999999998</v>
      </c>
      <c r="J59" s="49">
        <v>3.5048170000000001</v>
      </c>
      <c r="K59" s="49">
        <v>3.47302</v>
      </c>
      <c r="L59" s="49">
        <v>3.4372720000000001</v>
      </c>
      <c r="M59" s="49">
        <v>3.3997660000000001</v>
      </c>
      <c r="N59" s="49">
        <v>3.3343750000000001</v>
      </c>
      <c r="O59" s="49">
        <v>3.2801300000000002</v>
      </c>
      <c r="P59" s="49">
        <v>3.239986</v>
      </c>
      <c r="Q59" s="49">
        <v>3.1887430000000001</v>
      </c>
      <c r="R59" s="49">
        <v>3.1388229999999999</v>
      </c>
      <c r="S59" s="49">
        <v>3.1071710000000001</v>
      </c>
      <c r="T59" s="49">
        <v>3.087656</v>
      </c>
      <c r="U59" s="49">
        <v>3.0824449999999999</v>
      </c>
      <c r="V59" s="49">
        <v>3.078538</v>
      </c>
      <c r="W59" s="49">
        <v>3.0667420000000001</v>
      </c>
      <c r="X59" s="49">
        <v>3.0621049999999999</v>
      </c>
      <c r="Y59" s="49">
        <v>3.062319</v>
      </c>
      <c r="Z59" s="49">
        <v>3.047228</v>
      </c>
      <c r="AA59" s="49">
        <v>3.0370910000000002</v>
      </c>
      <c r="AB59" s="49">
        <v>3.0408230000000001</v>
      </c>
      <c r="AC59" s="49">
        <v>3.0411800000000002</v>
      </c>
      <c r="AD59" s="49">
        <v>3.0532919999999999</v>
      </c>
      <c r="AE59" s="49">
        <v>3.0526059999999999</v>
      </c>
      <c r="AF59" s="49">
        <v>3.0549439999999999</v>
      </c>
      <c r="AG59" s="49">
        <v>3.0588000000000002</v>
      </c>
      <c r="AH59" s="49">
        <v>3.067555</v>
      </c>
      <c r="AI59" s="50">
        <v>-3.699E-3</v>
      </c>
    </row>
    <row r="60" spans="1:35" ht="15" customHeight="1" x14ac:dyDescent="0.45">
      <c r="A60" s="14" t="s">
        <v>506</v>
      </c>
      <c r="B60" s="48" t="s">
        <v>35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50" t="s">
        <v>34</v>
      </c>
    </row>
    <row r="61" spans="1:35" ht="15" customHeight="1" x14ac:dyDescent="0.45">
      <c r="A61" s="14" t="s">
        <v>507</v>
      </c>
      <c r="B61" s="48" t="s">
        <v>32</v>
      </c>
      <c r="C61" s="49">
        <v>0</v>
      </c>
      <c r="D61" s="49">
        <v>5.9540000000000001E-3</v>
      </c>
      <c r="E61" s="49">
        <v>7.9690000000000004E-3</v>
      </c>
      <c r="F61" s="49">
        <v>1.0803999999999999E-2</v>
      </c>
      <c r="G61" s="49">
        <v>1.4552000000000001E-2</v>
      </c>
      <c r="H61" s="49">
        <v>1.9740000000000001E-2</v>
      </c>
      <c r="I61" s="49">
        <v>2.8837000000000002E-2</v>
      </c>
      <c r="J61" s="49">
        <v>3.6457999999999997E-2</v>
      </c>
      <c r="K61" s="49">
        <v>4.5326999999999999E-2</v>
      </c>
      <c r="L61" s="49">
        <v>5.5668000000000002E-2</v>
      </c>
      <c r="M61" s="49">
        <v>6.7506999999999998E-2</v>
      </c>
      <c r="N61" s="49">
        <v>8.0388000000000001E-2</v>
      </c>
      <c r="O61" s="49">
        <v>9.3709000000000001E-2</v>
      </c>
      <c r="P61" s="49">
        <v>0.10796699999999999</v>
      </c>
      <c r="Q61" s="49">
        <v>0.12223299999999999</v>
      </c>
      <c r="R61" s="49">
        <v>0.13634599999999999</v>
      </c>
      <c r="S61" s="49">
        <v>0.15076200000000001</v>
      </c>
      <c r="T61" s="49">
        <v>0.16544300000000001</v>
      </c>
      <c r="U61" s="49">
        <v>0.180344</v>
      </c>
      <c r="V61" s="49">
        <v>0.195294</v>
      </c>
      <c r="W61" s="49">
        <v>0.20955399999999999</v>
      </c>
      <c r="X61" s="49">
        <v>0.223492</v>
      </c>
      <c r="Y61" s="49">
        <v>0.23776600000000001</v>
      </c>
      <c r="Z61" s="49">
        <v>0.25133699999999998</v>
      </c>
      <c r="AA61" s="49">
        <v>0.26485500000000001</v>
      </c>
      <c r="AB61" s="49">
        <v>0.27958300000000003</v>
      </c>
      <c r="AC61" s="49">
        <v>0.29481600000000002</v>
      </c>
      <c r="AD61" s="49">
        <v>0.31047400000000003</v>
      </c>
      <c r="AE61" s="49">
        <v>0.32625900000000002</v>
      </c>
      <c r="AF61" s="49">
        <v>0.342061</v>
      </c>
      <c r="AG61" s="49">
        <v>0.35739399999999999</v>
      </c>
      <c r="AH61" s="49">
        <v>0.37272899999999998</v>
      </c>
      <c r="AI61" s="50">
        <v>0.68601900000000005</v>
      </c>
    </row>
    <row r="62" spans="1:35" ht="15" customHeight="1" x14ac:dyDescent="0.45">
      <c r="A62" s="14" t="s">
        <v>508</v>
      </c>
      <c r="B62" s="48" t="s">
        <v>30</v>
      </c>
      <c r="C62" s="49">
        <v>1030.9229740000001</v>
      </c>
      <c r="D62" s="49">
        <v>1025.992798</v>
      </c>
      <c r="E62" s="49">
        <v>988.39483600000005</v>
      </c>
      <c r="F62" s="49">
        <v>1001.927673</v>
      </c>
      <c r="G62" s="49">
        <v>1024.9422609999999</v>
      </c>
      <c r="H62" s="49">
        <v>1058.2807620000001</v>
      </c>
      <c r="I62" s="49">
        <v>1058.0523679999999</v>
      </c>
      <c r="J62" s="49">
        <v>1103.2457280000001</v>
      </c>
      <c r="K62" s="49">
        <v>1122.222534</v>
      </c>
      <c r="L62" s="49">
        <v>1128.0512699999999</v>
      </c>
      <c r="M62" s="49">
        <v>1133.025024</v>
      </c>
      <c r="N62" s="49">
        <v>1133.1845699999999</v>
      </c>
      <c r="O62" s="49">
        <v>1140.3535159999999</v>
      </c>
      <c r="P62" s="49">
        <v>1152.6412350000001</v>
      </c>
      <c r="Q62" s="49">
        <v>1161.045288</v>
      </c>
      <c r="R62" s="49">
        <v>1168.056274</v>
      </c>
      <c r="S62" s="49">
        <v>1180.017822</v>
      </c>
      <c r="T62" s="49">
        <v>1195.7232670000001</v>
      </c>
      <c r="U62" s="49">
        <v>1213.9144289999999</v>
      </c>
      <c r="V62" s="49">
        <v>1233.018677</v>
      </c>
      <c r="W62" s="49">
        <v>1248.917725</v>
      </c>
      <c r="X62" s="49">
        <v>1264.9804690000001</v>
      </c>
      <c r="Y62" s="49">
        <v>1279.0407709999999</v>
      </c>
      <c r="Z62" s="49">
        <v>1288.634399</v>
      </c>
      <c r="AA62" s="49">
        <v>1298.94165</v>
      </c>
      <c r="AB62" s="49">
        <v>1315.121948</v>
      </c>
      <c r="AC62" s="49">
        <v>1331.9417719999999</v>
      </c>
      <c r="AD62" s="49">
        <v>1351.780029</v>
      </c>
      <c r="AE62" s="49">
        <v>1370.4761960000001</v>
      </c>
      <c r="AF62" s="49">
        <v>1390.3392329999999</v>
      </c>
      <c r="AG62" s="49">
        <v>1411.130371</v>
      </c>
      <c r="AH62" s="49">
        <v>1434.6755370000001</v>
      </c>
      <c r="AI62" s="50">
        <v>1.0718E-2</v>
      </c>
    </row>
    <row r="63" spans="1:35" ht="15" customHeight="1" x14ac:dyDescent="0.45"/>
    <row r="64" spans="1:35" ht="15" customHeight="1" x14ac:dyDescent="0.45">
      <c r="A64" s="14" t="s">
        <v>509</v>
      </c>
      <c r="B64" s="48" t="s">
        <v>510</v>
      </c>
      <c r="C64" s="49">
        <v>12.330686</v>
      </c>
      <c r="D64" s="49">
        <v>12.387501</v>
      </c>
      <c r="E64" s="49">
        <v>11.903157</v>
      </c>
      <c r="F64" s="49">
        <v>12.026911</v>
      </c>
      <c r="G64" s="49">
        <v>12.173617</v>
      </c>
      <c r="H64" s="49">
        <v>12.421824000000001</v>
      </c>
      <c r="I64" s="49">
        <v>12.426349</v>
      </c>
      <c r="J64" s="49">
        <v>12.967347999999999</v>
      </c>
      <c r="K64" s="49">
        <v>13.311211999999999</v>
      </c>
      <c r="L64" s="49">
        <v>13.519582</v>
      </c>
      <c r="M64" s="49">
        <v>13.729305</v>
      </c>
      <c r="N64" s="49">
        <v>14.001443999999999</v>
      </c>
      <c r="O64" s="49">
        <v>14.323342999999999</v>
      </c>
      <c r="P64" s="49">
        <v>14.657351999999999</v>
      </c>
      <c r="Q64" s="49">
        <v>15.001875</v>
      </c>
      <c r="R64" s="49">
        <v>15.332882</v>
      </c>
      <c r="S64" s="49">
        <v>15.647925000000001</v>
      </c>
      <c r="T64" s="49">
        <v>15.956647999999999</v>
      </c>
      <c r="U64" s="49">
        <v>16.226709</v>
      </c>
      <c r="V64" s="49">
        <v>16.503267000000001</v>
      </c>
      <c r="W64" s="49">
        <v>16.780743000000001</v>
      </c>
      <c r="X64" s="49">
        <v>17.022392</v>
      </c>
      <c r="Y64" s="49">
        <v>17.210678000000001</v>
      </c>
      <c r="Z64" s="49">
        <v>17.426103999999999</v>
      </c>
      <c r="AA64" s="49">
        <v>17.624416</v>
      </c>
      <c r="AB64" s="49">
        <v>17.822358999999999</v>
      </c>
      <c r="AC64" s="49">
        <v>18.048705999999999</v>
      </c>
      <c r="AD64" s="49">
        <v>18.245054</v>
      </c>
      <c r="AE64" s="49">
        <v>18.502247000000001</v>
      </c>
      <c r="AF64" s="49">
        <v>18.756533000000001</v>
      </c>
      <c r="AG64" s="49">
        <v>19.013484999999999</v>
      </c>
      <c r="AH64" s="49">
        <v>19.275711000000001</v>
      </c>
      <c r="AI64" s="50">
        <v>1.4515999999999999E-2</v>
      </c>
    </row>
    <row r="65" spans="1:35" ht="15" customHeight="1" x14ac:dyDescent="0.45">
      <c r="A65" s="14" t="s">
        <v>511</v>
      </c>
      <c r="B65" s="47" t="s">
        <v>512</v>
      </c>
      <c r="C65" s="51">
        <v>8360.6298829999996</v>
      </c>
      <c r="D65" s="51">
        <v>8282.484375</v>
      </c>
      <c r="E65" s="51">
        <v>8303.6357420000004</v>
      </c>
      <c r="F65" s="51">
        <v>8330.7148440000001</v>
      </c>
      <c r="G65" s="51">
        <v>8419.3730469999991</v>
      </c>
      <c r="H65" s="51">
        <v>8519.5273440000001</v>
      </c>
      <c r="I65" s="51">
        <v>8514.5878909999992</v>
      </c>
      <c r="J65" s="51">
        <v>8507.875</v>
      </c>
      <c r="K65" s="51">
        <v>8430.65625</v>
      </c>
      <c r="L65" s="51">
        <v>8343.8320309999999</v>
      </c>
      <c r="M65" s="51">
        <v>8252.6025389999995</v>
      </c>
      <c r="N65" s="51">
        <v>8093.3408200000003</v>
      </c>
      <c r="O65" s="51">
        <v>7961.5034180000002</v>
      </c>
      <c r="P65" s="51">
        <v>7863.9111329999996</v>
      </c>
      <c r="Q65" s="51">
        <v>7739.3344729999999</v>
      </c>
      <c r="R65" s="51">
        <v>7617.982422</v>
      </c>
      <c r="S65" s="51">
        <v>7541.0498049999997</v>
      </c>
      <c r="T65" s="51">
        <v>7493.5742190000001</v>
      </c>
      <c r="U65" s="51">
        <v>7480.9653319999998</v>
      </c>
      <c r="V65" s="51">
        <v>7471.361328</v>
      </c>
      <c r="W65" s="51">
        <v>7442.5654299999997</v>
      </c>
      <c r="X65" s="51">
        <v>7431.2729490000002</v>
      </c>
      <c r="Y65" s="51">
        <v>7431.669922</v>
      </c>
      <c r="Z65" s="51">
        <v>7394.8510740000002</v>
      </c>
      <c r="AA65" s="51">
        <v>7370.1259769999997</v>
      </c>
      <c r="AB65" s="51">
        <v>7379.0566410000001</v>
      </c>
      <c r="AC65" s="51">
        <v>7379.7075199999999</v>
      </c>
      <c r="AD65" s="51">
        <v>7409.0214839999999</v>
      </c>
      <c r="AE65" s="51">
        <v>7407.0795900000003</v>
      </c>
      <c r="AF65" s="51">
        <v>7412.5600590000004</v>
      </c>
      <c r="AG65" s="51">
        <v>7421.734375</v>
      </c>
      <c r="AH65" s="51">
        <v>7442.9189450000003</v>
      </c>
      <c r="AI65" s="52">
        <v>-3.7439999999999999E-3</v>
      </c>
    </row>
    <row r="66" spans="1:35" ht="15" customHeight="1" x14ac:dyDescent="0.45"/>
    <row r="67" spans="1:35" ht="15" customHeight="1" x14ac:dyDescent="0.45">
      <c r="A67" s="14" t="s">
        <v>513</v>
      </c>
      <c r="B67" s="48" t="s">
        <v>514</v>
      </c>
      <c r="C67" s="49">
        <v>10.553703000000001</v>
      </c>
      <c r="D67" s="49">
        <v>10.827787000000001</v>
      </c>
      <c r="E67" s="49">
        <v>11.23569</v>
      </c>
      <c r="F67" s="49">
        <v>11.350785</v>
      </c>
      <c r="G67" s="49">
        <v>11.568478000000001</v>
      </c>
      <c r="H67" s="49">
        <v>12.011106</v>
      </c>
      <c r="I67" s="49">
        <v>12.251637000000001</v>
      </c>
      <c r="J67" s="49">
        <v>12.690474999999999</v>
      </c>
      <c r="K67" s="49">
        <v>13.002642</v>
      </c>
      <c r="L67" s="49">
        <v>13.299597</v>
      </c>
      <c r="M67" s="49">
        <v>13.639251</v>
      </c>
      <c r="N67" s="49">
        <v>14.10116</v>
      </c>
      <c r="O67" s="49">
        <v>14.672321999999999</v>
      </c>
      <c r="P67" s="49">
        <v>15.233498000000001</v>
      </c>
      <c r="Q67" s="49">
        <v>15.795629</v>
      </c>
      <c r="R67" s="49">
        <v>16.352855999999999</v>
      </c>
      <c r="S67" s="49">
        <v>16.892536</v>
      </c>
      <c r="T67" s="49">
        <v>17.395900999999999</v>
      </c>
      <c r="U67" s="49">
        <v>17.839082999999999</v>
      </c>
      <c r="V67" s="49">
        <v>18.246893</v>
      </c>
      <c r="W67" s="49">
        <v>18.66123</v>
      </c>
      <c r="X67" s="49">
        <v>19.019704999999998</v>
      </c>
      <c r="Y67" s="49">
        <v>19.272407999999999</v>
      </c>
      <c r="Z67" s="49">
        <v>19.555674</v>
      </c>
      <c r="AA67" s="49">
        <v>19.843990000000002</v>
      </c>
      <c r="AB67" s="49">
        <v>20.103892999999999</v>
      </c>
      <c r="AC67" s="49">
        <v>20.390718</v>
      </c>
      <c r="AD67" s="49">
        <v>20.652477000000001</v>
      </c>
      <c r="AE67" s="49">
        <v>20.963455</v>
      </c>
      <c r="AF67" s="49">
        <v>21.313946000000001</v>
      </c>
      <c r="AG67" s="49">
        <v>21.646687</v>
      </c>
      <c r="AH67" s="49">
        <v>21.967555999999998</v>
      </c>
      <c r="AI67" s="50">
        <v>2.393E-2</v>
      </c>
    </row>
    <row r="68" spans="1:35" ht="15" customHeight="1" x14ac:dyDescent="0.45">
      <c r="A68" s="14" t="s">
        <v>515</v>
      </c>
      <c r="B68" s="48" t="s">
        <v>516</v>
      </c>
      <c r="C68" s="49">
        <v>106.40548699999999</v>
      </c>
      <c r="D68" s="49">
        <v>99.740714999999994</v>
      </c>
      <c r="E68" s="49">
        <v>100.59787799999999</v>
      </c>
      <c r="F68" s="49">
        <v>102.04969</v>
      </c>
      <c r="G68" s="49">
        <v>105.213959</v>
      </c>
      <c r="H68" s="49">
        <v>108.907326</v>
      </c>
      <c r="I68" s="49">
        <v>112.699631</v>
      </c>
      <c r="J68" s="49">
        <v>116.70167499999999</v>
      </c>
      <c r="K68" s="49">
        <v>121.21920799999999</v>
      </c>
      <c r="L68" s="49">
        <v>126.012863</v>
      </c>
      <c r="M68" s="49">
        <v>131.11454800000001</v>
      </c>
      <c r="N68" s="49">
        <v>135.911957</v>
      </c>
      <c r="O68" s="49">
        <v>140.34785500000001</v>
      </c>
      <c r="P68" s="49">
        <v>144.813354</v>
      </c>
      <c r="Q68" s="49">
        <v>148.78178399999999</v>
      </c>
      <c r="R68" s="49">
        <v>152.339966</v>
      </c>
      <c r="S68" s="49">
        <v>155.82707199999999</v>
      </c>
      <c r="T68" s="49">
        <v>159.19963100000001</v>
      </c>
      <c r="U68" s="49">
        <v>162.26710499999999</v>
      </c>
      <c r="V68" s="49">
        <v>165.10162399999999</v>
      </c>
      <c r="W68" s="49">
        <v>167.327911</v>
      </c>
      <c r="X68" s="49">
        <v>169.11859100000001</v>
      </c>
      <c r="Y68" s="49">
        <v>170.855423</v>
      </c>
      <c r="Z68" s="49">
        <v>172.071854</v>
      </c>
      <c r="AA68" s="49">
        <v>173.110703</v>
      </c>
      <c r="AB68" s="49">
        <v>174.57777400000001</v>
      </c>
      <c r="AC68" s="49">
        <v>176.03675799999999</v>
      </c>
      <c r="AD68" s="49">
        <v>177.41520700000001</v>
      </c>
      <c r="AE68" s="49">
        <v>178.47384600000001</v>
      </c>
      <c r="AF68" s="49">
        <v>179.60952800000001</v>
      </c>
      <c r="AG68" s="49">
        <v>180.42482000000001</v>
      </c>
      <c r="AH68" s="49">
        <v>181.38252299999999</v>
      </c>
      <c r="AI68" s="50">
        <v>1.7354000000000001E-2</v>
      </c>
    </row>
    <row r="69" spans="1:35" ht="15" customHeight="1" x14ac:dyDescent="0.45">
      <c r="A69" s="14" t="s">
        <v>517</v>
      </c>
      <c r="B69" s="48" t="s">
        <v>518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50" t="s">
        <v>34</v>
      </c>
    </row>
    <row r="70" spans="1:35" ht="15" customHeight="1" x14ac:dyDescent="0.45"/>
    <row r="71" spans="1:35" ht="15" customHeight="1" x14ac:dyDescent="0.45">
      <c r="B71" s="47" t="s">
        <v>519</v>
      </c>
    </row>
    <row r="72" spans="1:35" ht="15" customHeight="1" x14ac:dyDescent="0.45">
      <c r="A72" s="14" t="s">
        <v>520</v>
      </c>
      <c r="B72" s="48" t="s">
        <v>521</v>
      </c>
      <c r="C72" s="49">
        <v>13964.814453000001</v>
      </c>
      <c r="D72" s="49">
        <v>13734.155273</v>
      </c>
      <c r="E72" s="49">
        <v>13525.969727</v>
      </c>
      <c r="F72" s="49">
        <v>13413.785156</v>
      </c>
      <c r="G72" s="49">
        <v>13493.700194999999</v>
      </c>
      <c r="H72" s="49">
        <v>13544.809569999999</v>
      </c>
      <c r="I72" s="49">
        <v>13578.21875</v>
      </c>
      <c r="J72" s="49">
        <v>13535.558594</v>
      </c>
      <c r="K72" s="49">
        <v>13526.482421999999</v>
      </c>
      <c r="L72" s="49">
        <v>13505.941406</v>
      </c>
      <c r="M72" s="49">
        <v>13478.525390999999</v>
      </c>
      <c r="N72" s="49">
        <v>13394.523438</v>
      </c>
      <c r="O72" s="49">
        <v>13265.661133</v>
      </c>
      <c r="P72" s="49">
        <v>13163.912109000001</v>
      </c>
      <c r="Q72" s="49">
        <v>13056.678711</v>
      </c>
      <c r="R72" s="49">
        <v>12955.936523</v>
      </c>
      <c r="S72" s="49">
        <v>12895.014648</v>
      </c>
      <c r="T72" s="49">
        <v>12870.073242</v>
      </c>
      <c r="U72" s="49">
        <v>12864.855469</v>
      </c>
      <c r="V72" s="49">
        <v>12877.584961</v>
      </c>
      <c r="W72" s="49">
        <v>12870.025390999999</v>
      </c>
      <c r="X72" s="49">
        <v>12858.762694999999</v>
      </c>
      <c r="Y72" s="49">
        <v>12879.263671999999</v>
      </c>
      <c r="Z72" s="49">
        <v>12873.150390999999</v>
      </c>
      <c r="AA72" s="49">
        <v>12863.561523</v>
      </c>
      <c r="AB72" s="49">
        <v>12899.049805000001</v>
      </c>
      <c r="AC72" s="49">
        <v>12938.735352</v>
      </c>
      <c r="AD72" s="49">
        <v>12978.002930000001</v>
      </c>
      <c r="AE72" s="49">
        <v>12990.676758</v>
      </c>
      <c r="AF72" s="49">
        <v>13006.241211</v>
      </c>
      <c r="AG72" s="49">
        <v>13002.513671999999</v>
      </c>
      <c r="AH72" s="49">
        <v>13012.508789</v>
      </c>
      <c r="AI72" s="50">
        <v>-2.2759999999999998E-3</v>
      </c>
    </row>
    <row r="73" spans="1:35" ht="15" customHeight="1" x14ac:dyDescent="0.45">
      <c r="A73" s="14" t="s">
        <v>522</v>
      </c>
      <c r="B73" s="48" t="s">
        <v>523</v>
      </c>
      <c r="C73" s="49">
        <v>77.040076999999997</v>
      </c>
      <c r="D73" s="49">
        <v>96.425162999999998</v>
      </c>
      <c r="E73" s="49">
        <v>119.30188</v>
      </c>
      <c r="F73" s="49">
        <v>143.6987</v>
      </c>
      <c r="G73" s="49">
        <v>144.29104599999999</v>
      </c>
      <c r="H73" s="49">
        <v>136.38082900000001</v>
      </c>
      <c r="I73" s="49">
        <v>138.65924100000001</v>
      </c>
      <c r="J73" s="49">
        <v>136.90770000000001</v>
      </c>
      <c r="K73" s="49">
        <v>138.95155299999999</v>
      </c>
      <c r="L73" s="49">
        <v>136.993347</v>
      </c>
      <c r="M73" s="49">
        <v>138.15820299999999</v>
      </c>
      <c r="N73" s="49">
        <v>139.765289</v>
      </c>
      <c r="O73" s="49">
        <v>137.81073000000001</v>
      </c>
      <c r="P73" s="49">
        <v>137.904312</v>
      </c>
      <c r="Q73" s="49">
        <v>137.28733800000001</v>
      </c>
      <c r="R73" s="49">
        <v>138.002106</v>
      </c>
      <c r="S73" s="49">
        <v>137.425003</v>
      </c>
      <c r="T73" s="49">
        <v>137.09612999999999</v>
      </c>
      <c r="U73" s="49">
        <v>136.11900299999999</v>
      </c>
      <c r="V73" s="49">
        <v>136.83132900000001</v>
      </c>
      <c r="W73" s="49">
        <v>137.08076500000001</v>
      </c>
      <c r="X73" s="49">
        <v>137.41528299999999</v>
      </c>
      <c r="Y73" s="49">
        <v>137.563187</v>
      </c>
      <c r="Z73" s="49">
        <v>136.99795499999999</v>
      </c>
      <c r="AA73" s="49">
        <v>136.884232</v>
      </c>
      <c r="AB73" s="49">
        <v>136.99989299999999</v>
      </c>
      <c r="AC73" s="49">
        <v>135.904526</v>
      </c>
      <c r="AD73" s="49">
        <v>136.29769899999999</v>
      </c>
      <c r="AE73" s="49">
        <v>137.239136</v>
      </c>
      <c r="AF73" s="49">
        <v>137.21289100000001</v>
      </c>
      <c r="AG73" s="49">
        <v>136.96798699999999</v>
      </c>
      <c r="AH73" s="49">
        <v>136.63355999999999</v>
      </c>
      <c r="AI73" s="50">
        <v>1.8655000000000001E-2</v>
      </c>
    </row>
    <row r="74" spans="1:35" ht="15" customHeight="1" x14ac:dyDescent="0.45">
      <c r="A74" s="14" t="s">
        <v>524</v>
      </c>
      <c r="B74" s="48" t="s">
        <v>525</v>
      </c>
      <c r="C74" s="49">
        <v>857.57031199999994</v>
      </c>
      <c r="D74" s="49">
        <v>779.95611599999995</v>
      </c>
      <c r="E74" s="49">
        <v>723.01605199999995</v>
      </c>
      <c r="F74" s="49">
        <v>721.60400400000003</v>
      </c>
      <c r="G74" s="49">
        <v>728.10504200000003</v>
      </c>
      <c r="H74" s="49">
        <v>735.14624000000003</v>
      </c>
      <c r="I74" s="49">
        <v>733.67712400000005</v>
      </c>
      <c r="J74" s="49">
        <v>731.03381300000001</v>
      </c>
      <c r="K74" s="49">
        <v>725.64593500000001</v>
      </c>
      <c r="L74" s="49">
        <v>720.20532200000002</v>
      </c>
      <c r="M74" s="49">
        <v>714.37518299999999</v>
      </c>
      <c r="N74" s="49">
        <v>703.70825200000002</v>
      </c>
      <c r="O74" s="49">
        <v>693.72686799999997</v>
      </c>
      <c r="P74" s="49">
        <v>686.04632600000002</v>
      </c>
      <c r="Q74" s="49">
        <v>676.79595900000004</v>
      </c>
      <c r="R74" s="49">
        <v>667.83386199999995</v>
      </c>
      <c r="S74" s="49">
        <v>662.14202899999998</v>
      </c>
      <c r="T74" s="49">
        <v>658.74609399999997</v>
      </c>
      <c r="U74" s="49">
        <v>657.63726799999995</v>
      </c>
      <c r="V74" s="49">
        <v>656.89917000000003</v>
      </c>
      <c r="W74" s="49">
        <v>654.725281</v>
      </c>
      <c r="X74" s="49">
        <v>653.385132</v>
      </c>
      <c r="Y74" s="49">
        <v>653.33685300000002</v>
      </c>
      <c r="Z74" s="49">
        <v>650.74774200000002</v>
      </c>
      <c r="AA74" s="49">
        <v>648.73748799999998</v>
      </c>
      <c r="AB74" s="49">
        <v>649.36706500000003</v>
      </c>
      <c r="AC74" s="49">
        <v>649.64190699999995</v>
      </c>
      <c r="AD74" s="49">
        <v>651.40069600000004</v>
      </c>
      <c r="AE74" s="49">
        <v>650.93365500000004</v>
      </c>
      <c r="AF74" s="49">
        <v>651.06591800000001</v>
      </c>
      <c r="AG74" s="49">
        <v>650.93054199999995</v>
      </c>
      <c r="AH74" s="49">
        <v>651.56445299999996</v>
      </c>
      <c r="AI74" s="50">
        <v>-8.8229999999999992E-3</v>
      </c>
    </row>
    <row r="75" spans="1:35" ht="15" customHeight="1" x14ac:dyDescent="0.45">
      <c r="A75" s="14" t="s">
        <v>526</v>
      </c>
      <c r="B75" s="48" t="s">
        <v>527</v>
      </c>
      <c r="C75" s="49">
        <v>289.600525</v>
      </c>
      <c r="D75" s="49">
        <v>362.43670700000001</v>
      </c>
      <c r="E75" s="49">
        <v>473.76650999999998</v>
      </c>
      <c r="F75" s="49">
        <v>484.66619900000001</v>
      </c>
      <c r="G75" s="49">
        <v>507.602081</v>
      </c>
      <c r="H75" s="49">
        <v>557.54211399999997</v>
      </c>
      <c r="I75" s="49">
        <v>612.25976600000001</v>
      </c>
      <c r="J75" s="49">
        <v>630.462219</v>
      </c>
      <c r="K75" s="49">
        <v>652.97827099999995</v>
      </c>
      <c r="L75" s="49">
        <v>684.49230999999997</v>
      </c>
      <c r="M75" s="49">
        <v>725.66015600000003</v>
      </c>
      <c r="N75" s="49">
        <v>781.63348399999995</v>
      </c>
      <c r="O75" s="49">
        <v>847.38171399999999</v>
      </c>
      <c r="P75" s="49">
        <v>913.60504200000003</v>
      </c>
      <c r="Q75" s="49">
        <v>983.05895999999996</v>
      </c>
      <c r="R75" s="49">
        <v>1055.446899</v>
      </c>
      <c r="S75" s="49">
        <v>1128.952759</v>
      </c>
      <c r="T75" s="49">
        <v>1200.052612</v>
      </c>
      <c r="U75" s="49">
        <v>1264.2248540000001</v>
      </c>
      <c r="V75" s="49">
        <v>1324.4442140000001</v>
      </c>
      <c r="W75" s="49">
        <v>1385.070923</v>
      </c>
      <c r="X75" s="49">
        <v>1436.5363769999999</v>
      </c>
      <c r="Y75" s="49">
        <v>1474.3479</v>
      </c>
      <c r="Z75" s="49">
        <v>1515.973389</v>
      </c>
      <c r="AA75" s="49">
        <v>1559.1522219999999</v>
      </c>
      <c r="AB75" s="49">
        <v>1602.0297849999999</v>
      </c>
      <c r="AC75" s="49">
        <v>1650.086914</v>
      </c>
      <c r="AD75" s="49">
        <v>1693.964966</v>
      </c>
      <c r="AE75" s="49">
        <v>1741.1392820000001</v>
      </c>
      <c r="AF75" s="49">
        <v>1797.326538</v>
      </c>
      <c r="AG75" s="49">
        <v>1846.458374</v>
      </c>
      <c r="AH75" s="49">
        <v>1894.863525</v>
      </c>
      <c r="AI75" s="50">
        <v>6.2467000000000002E-2</v>
      </c>
    </row>
    <row r="76" spans="1:35" ht="15" customHeight="1" x14ac:dyDescent="0.45">
      <c r="A76" s="14" t="s">
        <v>528</v>
      </c>
      <c r="B76" s="48" t="s">
        <v>529</v>
      </c>
      <c r="C76" s="49">
        <v>136.54045099999999</v>
      </c>
      <c r="D76" s="49">
        <v>94.128135999999998</v>
      </c>
      <c r="E76" s="49">
        <v>84.177916999999994</v>
      </c>
      <c r="F76" s="49">
        <v>74.513221999999999</v>
      </c>
      <c r="G76" s="49">
        <v>70.396561000000005</v>
      </c>
      <c r="H76" s="49">
        <v>67.596976999999995</v>
      </c>
      <c r="I76" s="49">
        <v>65.140975999999995</v>
      </c>
      <c r="J76" s="49">
        <v>95.280838000000003</v>
      </c>
      <c r="K76" s="49">
        <v>108.858406</v>
      </c>
      <c r="L76" s="49">
        <v>114.410507</v>
      </c>
      <c r="M76" s="49">
        <v>119.546921</v>
      </c>
      <c r="N76" s="49">
        <v>128.146118</v>
      </c>
      <c r="O76" s="49">
        <v>133.681274</v>
      </c>
      <c r="P76" s="49">
        <v>139.06970200000001</v>
      </c>
      <c r="Q76" s="49">
        <v>144.880112</v>
      </c>
      <c r="R76" s="49">
        <v>150.413071</v>
      </c>
      <c r="S76" s="49">
        <v>156.019363</v>
      </c>
      <c r="T76" s="49">
        <v>161.73353599999999</v>
      </c>
      <c r="U76" s="49">
        <v>166.39321899999999</v>
      </c>
      <c r="V76" s="49">
        <v>171.68203700000001</v>
      </c>
      <c r="W76" s="49">
        <v>176.82736199999999</v>
      </c>
      <c r="X76" s="49">
        <v>180.84404000000001</v>
      </c>
      <c r="Y76" s="49">
        <v>183.82699600000001</v>
      </c>
      <c r="Z76" s="49">
        <v>187.44970699999999</v>
      </c>
      <c r="AA76" s="49">
        <v>190.62960799999999</v>
      </c>
      <c r="AB76" s="49">
        <v>194.56616199999999</v>
      </c>
      <c r="AC76" s="49">
        <v>199.507767</v>
      </c>
      <c r="AD76" s="49">
        <v>203.74456799999999</v>
      </c>
      <c r="AE76" s="49">
        <v>209.93258700000001</v>
      </c>
      <c r="AF76" s="49">
        <v>216.27139299999999</v>
      </c>
      <c r="AG76" s="49">
        <v>222.84896900000001</v>
      </c>
      <c r="AH76" s="49">
        <v>230.216049</v>
      </c>
      <c r="AI76" s="50">
        <v>1.6993999999999999E-2</v>
      </c>
    </row>
    <row r="77" spans="1:35" ht="15" customHeight="1" x14ac:dyDescent="0.45">
      <c r="A77" s="14" t="s">
        <v>530</v>
      </c>
      <c r="B77" s="48" t="s">
        <v>531</v>
      </c>
      <c r="C77" s="49">
        <v>354.722015</v>
      </c>
      <c r="D77" s="49">
        <v>425.88998400000003</v>
      </c>
      <c r="E77" s="49">
        <v>429.71389799999997</v>
      </c>
      <c r="F77" s="49">
        <v>438.69482399999998</v>
      </c>
      <c r="G77" s="49">
        <v>461.32879600000001</v>
      </c>
      <c r="H77" s="49">
        <v>490.40533399999998</v>
      </c>
      <c r="I77" s="49">
        <v>487.08032200000002</v>
      </c>
      <c r="J77" s="49">
        <v>513.38043200000004</v>
      </c>
      <c r="K77" s="49">
        <v>537.73004200000003</v>
      </c>
      <c r="L77" s="49">
        <v>556.38183600000002</v>
      </c>
      <c r="M77" s="49">
        <v>573.57092299999999</v>
      </c>
      <c r="N77" s="49">
        <v>590.90759300000002</v>
      </c>
      <c r="O77" s="49">
        <v>612.55493200000001</v>
      </c>
      <c r="P77" s="49">
        <v>634.29925500000002</v>
      </c>
      <c r="Q77" s="49">
        <v>652.78601100000003</v>
      </c>
      <c r="R77" s="49">
        <v>668.61010699999997</v>
      </c>
      <c r="S77" s="49">
        <v>684.24645999999996</v>
      </c>
      <c r="T77" s="49">
        <v>700.92999299999997</v>
      </c>
      <c r="U77" s="49">
        <v>716.64831500000003</v>
      </c>
      <c r="V77" s="49">
        <v>733.64654499999995</v>
      </c>
      <c r="W77" s="49">
        <v>749.315247</v>
      </c>
      <c r="X77" s="49">
        <v>763.25714100000005</v>
      </c>
      <c r="Y77" s="49">
        <v>777.521118</v>
      </c>
      <c r="Z77" s="49">
        <v>789.89123500000005</v>
      </c>
      <c r="AA77" s="49">
        <v>801.17724599999997</v>
      </c>
      <c r="AB77" s="49">
        <v>815.25414999999998</v>
      </c>
      <c r="AC77" s="49">
        <v>830.43988000000002</v>
      </c>
      <c r="AD77" s="49">
        <v>844.848206</v>
      </c>
      <c r="AE77" s="49">
        <v>860.40210000000002</v>
      </c>
      <c r="AF77" s="49">
        <v>875.71460000000002</v>
      </c>
      <c r="AG77" s="49">
        <v>889.78448500000002</v>
      </c>
      <c r="AH77" s="49">
        <v>904.83697500000005</v>
      </c>
      <c r="AI77" s="50">
        <v>3.0668000000000001E-2</v>
      </c>
    </row>
    <row r="78" spans="1:35" ht="15" customHeight="1" x14ac:dyDescent="0.45">
      <c r="A78" s="14" t="s">
        <v>532</v>
      </c>
      <c r="B78" s="48" t="s">
        <v>533</v>
      </c>
      <c r="C78" s="49">
        <v>16.390930000000001</v>
      </c>
      <c r="D78" s="49">
        <v>16.181999000000001</v>
      </c>
      <c r="E78" s="49">
        <v>16.091875000000002</v>
      </c>
      <c r="F78" s="49">
        <v>16.097968999999999</v>
      </c>
      <c r="G78" s="49">
        <v>16.314457000000001</v>
      </c>
      <c r="H78" s="49">
        <v>16.513203000000001</v>
      </c>
      <c r="I78" s="49">
        <v>16.586732999999999</v>
      </c>
      <c r="J78" s="49">
        <v>16.632622000000001</v>
      </c>
      <c r="K78" s="49">
        <v>16.631464000000001</v>
      </c>
      <c r="L78" s="49">
        <v>16.608208000000001</v>
      </c>
      <c r="M78" s="49">
        <v>16.583480999999999</v>
      </c>
      <c r="N78" s="49">
        <v>16.489661999999999</v>
      </c>
      <c r="O78" s="49">
        <v>16.407131</v>
      </c>
      <c r="P78" s="49">
        <v>16.351134999999999</v>
      </c>
      <c r="Q78" s="49">
        <v>16.274246000000002</v>
      </c>
      <c r="R78" s="49">
        <v>16.21874</v>
      </c>
      <c r="S78" s="49">
        <v>16.217827</v>
      </c>
      <c r="T78" s="49">
        <v>16.260456000000001</v>
      </c>
      <c r="U78" s="49">
        <v>16.325351999999999</v>
      </c>
      <c r="V78" s="49">
        <v>16.408003000000001</v>
      </c>
      <c r="W78" s="49">
        <v>16.472891000000001</v>
      </c>
      <c r="X78" s="49">
        <v>16.534783999999998</v>
      </c>
      <c r="Y78" s="49">
        <v>16.615743999999999</v>
      </c>
      <c r="Z78" s="49">
        <v>16.663848999999999</v>
      </c>
      <c r="AA78" s="49">
        <v>16.721743</v>
      </c>
      <c r="AB78" s="49">
        <v>16.835497</v>
      </c>
      <c r="AC78" s="49">
        <v>16.956495</v>
      </c>
      <c r="AD78" s="49">
        <v>17.088004999999999</v>
      </c>
      <c r="AE78" s="49">
        <v>17.189276</v>
      </c>
      <c r="AF78" s="49">
        <v>17.314471999999999</v>
      </c>
      <c r="AG78" s="49">
        <v>17.415693000000001</v>
      </c>
      <c r="AH78" s="49">
        <v>17.535889000000001</v>
      </c>
      <c r="AI78" s="50">
        <v>2.1800000000000001E-3</v>
      </c>
    </row>
    <row r="79" spans="1:35" ht="15" customHeight="1" x14ac:dyDescent="0.45">
      <c r="A79" s="14" t="s">
        <v>534</v>
      </c>
      <c r="B79" s="48" t="s">
        <v>535</v>
      </c>
      <c r="C79" s="49">
        <v>1.9637789999999999</v>
      </c>
      <c r="D79" s="49">
        <v>0.79317300000000002</v>
      </c>
      <c r="E79" s="49">
        <v>0.437417</v>
      </c>
      <c r="F79" s="49">
        <v>0.34518900000000002</v>
      </c>
      <c r="G79" s="49">
        <v>0.35469099999999998</v>
      </c>
      <c r="H79" s="49">
        <v>0.375722</v>
      </c>
      <c r="I79" s="49">
        <v>0.43823600000000001</v>
      </c>
      <c r="J79" s="49">
        <v>0.50847600000000004</v>
      </c>
      <c r="K79" s="49">
        <v>0.594553</v>
      </c>
      <c r="L79" s="49">
        <v>0.68968799999999997</v>
      </c>
      <c r="M79" s="49">
        <v>0.79321799999999998</v>
      </c>
      <c r="N79" s="49">
        <v>0.90467399999999998</v>
      </c>
      <c r="O79" s="49">
        <v>1.0110980000000001</v>
      </c>
      <c r="P79" s="49">
        <v>1.11513</v>
      </c>
      <c r="Q79" s="49">
        <v>1.218129</v>
      </c>
      <c r="R79" s="49">
        <v>1.3178259999999999</v>
      </c>
      <c r="S79" s="49">
        <v>1.413022</v>
      </c>
      <c r="T79" s="49">
        <v>1.505064</v>
      </c>
      <c r="U79" s="49">
        <v>1.5905359999999999</v>
      </c>
      <c r="V79" s="49">
        <v>1.6747529999999999</v>
      </c>
      <c r="W79" s="49">
        <v>1.7566489999999999</v>
      </c>
      <c r="X79" s="49">
        <v>1.8324499999999999</v>
      </c>
      <c r="Y79" s="49">
        <v>1.9084859999999999</v>
      </c>
      <c r="Z79" s="49">
        <v>1.9863820000000001</v>
      </c>
      <c r="AA79" s="49">
        <v>2.0647489999999999</v>
      </c>
      <c r="AB79" s="49">
        <v>2.1486040000000002</v>
      </c>
      <c r="AC79" s="49">
        <v>2.238801</v>
      </c>
      <c r="AD79" s="49">
        <v>2.3279869999999998</v>
      </c>
      <c r="AE79" s="49">
        <v>2.4178799999999998</v>
      </c>
      <c r="AF79" s="49">
        <v>2.5169779999999999</v>
      </c>
      <c r="AG79" s="49">
        <v>2.6097410000000001</v>
      </c>
      <c r="AH79" s="49">
        <v>2.7057180000000001</v>
      </c>
      <c r="AI79" s="50">
        <v>1.0392E-2</v>
      </c>
    </row>
    <row r="80" spans="1:35" ht="15" customHeight="1" x14ac:dyDescent="0.45">
      <c r="A80" s="14" t="s">
        <v>536</v>
      </c>
      <c r="B80" s="47" t="s">
        <v>537</v>
      </c>
      <c r="C80" s="51">
        <v>15698.642578000001</v>
      </c>
      <c r="D80" s="51">
        <v>15509.965819999999</v>
      </c>
      <c r="E80" s="51">
        <v>15372.474609000001</v>
      </c>
      <c r="F80" s="51">
        <v>15293.405273</v>
      </c>
      <c r="G80" s="51">
        <v>15422.091796999999</v>
      </c>
      <c r="H80" s="51">
        <v>15548.769531</v>
      </c>
      <c r="I80" s="51">
        <v>15632.060546999999</v>
      </c>
      <c r="J80" s="51">
        <v>15659.765625</v>
      </c>
      <c r="K80" s="51">
        <v>15707.873046999999</v>
      </c>
      <c r="L80" s="51">
        <v>15735.722656</v>
      </c>
      <c r="M80" s="51">
        <v>15767.213867</v>
      </c>
      <c r="N80" s="51">
        <v>15756.078125</v>
      </c>
      <c r="O80" s="51">
        <v>15708.234375</v>
      </c>
      <c r="P80" s="51">
        <v>15692.302734000001</v>
      </c>
      <c r="Q80" s="51">
        <v>15668.980469</v>
      </c>
      <c r="R80" s="51">
        <v>15653.779296999999</v>
      </c>
      <c r="S80" s="51">
        <v>15681.431640999999</v>
      </c>
      <c r="T80" s="51">
        <v>15746.397461</v>
      </c>
      <c r="U80" s="51">
        <v>15823.794921999999</v>
      </c>
      <c r="V80" s="51">
        <v>15919.171875</v>
      </c>
      <c r="W80" s="51">
        <v>15991.274414</v>
      </c>
      <c r="X80" s="51">
        <v>16048.566406</v>
      </c>
      <c r="Y80" s="51">
        <v>16124.385742</v>
      </c>
      <c r="Z80" s="51">
        <v>16172.859375</v>
      </c>
      <c r="AA80" s="51">
        <v>16218.928711</v>
      </c>
      <c r="AB80" s="51">
        <v>16316.250977</v>
      </c>
      <c r="AC80" s="51">
        <v>16423.511718999998</v>
      </c>
      <c r="AD80" s="51">
        <v>16527.673827999999</v>
      </c>
      <c r="AE80" s="51">
        <v>16609.929688</v>
      </c>
      <c r="AF80" s="51">
        <v>16703.664062</v>
      </c>
      <c r="AG80" s="51">
        <v>16769.529297000001</v>
      </c>
      <c r="AH80" s="51">
        <v>16850.863281000002</v>
      </c>
      <c r="AI80" s="52">
        <v>2.287E-3</v>
      </c>
    </row>
    <row r="81" spans="1:35" ht="15" customHeight="1" x14ac:dyDescent="0.45"/>
    <row r="82" spans="1:35" ht="15" customHeight="1" x14ac:dyDescent="0.45">
      <c r="A82" s="14" t="s">
        <v>538</v>
      </c>
      <c r="B82" s="48" t="s">
        <v>539</v>
      </c>
      <c r="C82" s="49">
        <v>1685.349365</v>
      </c>
      <c r="D82" s="49">
        <v>1705.774048</v>
      </c>
      <c r="E82" s="49">
        <v>1767.450073</v>
      </c>
      <c r="F82" s="49">
        <v>2015.8226320000001</v>
      </c>
      <c r="G82" s="49">
        <v>2335.7326659999999</v>
      </c>
      <c r="H82" s="49">
        <v>2818.7065429999998</v>
      </c>
      <c r="I82" s="49">
        <v>3358.1147460000002</v>
      </c>
      <c r="J82" s="49">
        <v>3348.3320309999999</v>
      </c>
      <c r="K82" s="49">
        <v>3344.09375</v>
      </c>
      <c r="L82" s="49">
        <v>3338.2312010000001</v>
      </c>
      <c r="M82" s="49">
        <v>3329.2426759999998</v>
      </c>
      <c r="N82" s="49">
        <v>3304.9140619999998</v>
      </c>
      <c r="O82" s="49">
        <v>3274.2314449999999</v>
      </c>
      <c r="P82" s="49">
        <v>3247.7836910000001</v>
      </c>
      <c r="Q82" s="49">
        <v>3219.148682</v>
      </c>
      <c r="R82" s="49">
        <v>3193.17749</v>
      </c>
      <c r="S82" s="49">
        <v>3177.7229000000002</v>
      </c>
      <c r="T82" s="49">
        <v>3170.413086</v>
      </c>
      <c r="U82" s="49">
        <v>3169.3864749999998</v>
      </c>
      <c r="V82" s="49">
        <v>3170.8845209999999</v>
      </c>
      <c r="W82" s="49">
        <v>3167.9958499999998</v>
      </c>
      <c r="X82" s="49">
        <v>3165.5512699999999</v>
      </c>
      <c r="Y82" s="49">
        <v>3169.6311040000001</v>
      </c>
      <c r="Z82" s="49">
        <v>3166.4257809999999</v>
      </c>
      <c r="AA82" s="49">
        <v>3164.1281739999999</v>
      </c>
      <c r="AB82" s="49">
        <v>3172.2951659999999</v>
      </c>
      <c r="AC82" s="49">
        <v>3180.8017580000001</v>
      </c>
      <c r="AD82" s="49">
        <v>3191.1049800000001</v>
      </c>
      <c r="AE82" s="49">
        <v>3192.1291500000002</v>
      </c>
      <c r="AF82" s="49">
        <v>3196.1110840000001</v>
      </c>
      <c r="AG82" s="49">
        <v>3195.0991210000002</v>
      </c>
      <c r="AH82" s="49">
        <v>3197.4282229999999</v>
      </c>
      <c r="AI82" s="50">
        <v>2.0872000000000002E-2</v>
      </c>
    </row>
    <row r="83" spans="1:35" ht="15" customHeight="1" x14ac:dyDescent="0.45">
      <c r="A83" s="14" t="s">
        <v>540</v>
      </c>
      <c r="B83" s="48" t="s">
        <v>541</v>
      </c>
      <c r="C83" s="49">
        <v>9.403886</v>
      </c>
      <c r="D83" s="49">
        <v>12.139364</v>
      </c>
      <c r="E83" s="49">
        <v>15.688521</v>
      </c>
      <c r="F83" s="49">
        <v>20.899473</v>
      </c>
      <c r="G83" s="49">
        <v>22.449318000000002</v>
      </c>
      <c r="H83" s="49">
        <v>28.328882</v>
      </c>
      <c r="I83" s="49">
        <v>36.690322999999999</v>
      </c>
      <c r="J83" s="49">
        <v>36.228110999999998</v>
      </c>
      <c r="K83" s="49">
        <v>36.772221000000002</v>
      </c>
      <c r="L83" s="49">
        <v>36.257252000000001</v>
      </c>
      <c r="M83" s="49">
        <v>36.564667</v>
      </c>
      <c r="N83" s="49">
        <v>36.985129999999998</v>
      </c>
      <c r="O83" s="49">
        <v>36.473182999999999</v>
      </c>
      <c r="P83" s="49">
        <v>36.496119999999998</v>
      </c>
      <c r="Q83" s="49">
        <v>36.328339</v>
      </c>
      <c r="R83" s="49">
        <v>36.512295000000002</v>
      </c>
      <c r="S83" s="49">
        <v>36.358952000000002</v>
      </c>
      <c r="T83" s="49">
        <v>36.269474000000002</v>
      </c>
      <c r="U83" s="49">
        <v>36.012397999999997</v>
      </c>
      <c r="V83" s="49">
        <v>36.196888000000001</v>
      </c>
      <c r="W83" s="49">
        <v>36.261093000000002</v>
      </c>
      <c r="X83" s="49">
        <v>36.352325</v>
      </c>
      <c r="Y83" s="49">
        <v>36.389575999999998</v>
      </c>
      <c r="Z83" s="49">
        <v>36.235737</v>
      </c>
      <c r="AA83" s="49">
        <v>36.207695000000001</v>
      </c>
      <c r="AB83" s="49">
        <v>36.237793000000003</v>
      </c>
      <c r="AC83" s="49">
        <v>35.944327999999999</v>
      </c>
      <c r="AD83" s="49">
        <v>36.051949</v>
      </c>
      <c r="AE83" s="49">
        <v>36.295437</v>
      </c>
      <c r="AF83" s="49">
        <v>36.290168999999999</v>
      </c>
      <c r="AG83" s="49">
        <v>36.225906000000002</v>
      </c>
      <c r="AH83" s="49">
        <v>36.137295000000002</v>
      </c>
      <c r="AI83" s="50">
        <v>4.4382999999999999E-2</v>
      </c>
    </row>
    <row r="84" spans="1:35" ht="15" customHeight="1" x14ac:dyDescent="0.45"/>
    <row r="85" spans="1:35" ht="15" customHeight="1" x14ac:dyDescent="0.45">
      <c r="A85" s="14" t="s">
        <v>542</v>
      </c>
      <c r="B85" s="47" t="s">
        <v>543</v>
      </c>
      <c r="C85" s="51">
        <v>3419.1777339999999</v>
      </c>
      <c r="D85" s="51">
        <v>3481.584961</v>
      </c>
      <c r="E85" s="51">
        <v>3613.9541020000001</v>
      </c>
      <c r="F85" s="51">
        <v>3895.4433589999999</v>
      </c>
      <c r="G85" s="51">
        <v>4264.1259769999997</v>
      </c>
      <c r="H85" s="51">
        <v>4822.6669920000004</v>
      </c>
      <c r="I85" s="51">
        <v>5411.9570309999999</v>
      </c>
      <c r="J85" s="51">
        <v>5472.5390619999998</v>
      </c>
      <c r="K85" s="51">
        <v>5525.482422</v>
      </c>
      <c r="L85" s="51">
        <v>5568.0117190000001</v>
      </c>
      <c r="M85" s="51">
        <v>5617.9296880000002</v>
      </c>
      <c r="N85" s="51">
        <v>5666.46875</v>
      </c>
      <c r="O85" s="51">
        <v>5716.8056640000004</v>
      </c>
      <c r="P85" s="51">
        <v>5776.173828</v>
      </c>
      <c r="Q85" s="51">
        <v>5831.4501950000003</v>
      </c>
      <c r="R85" s="51">
        <v>5891.0205079999996</v>
      </c>
      <c r="S85" s="51">
        <v>5964.1396480000003</v>
      </c>
      <c r="T85" s="51">
        <v>6046.7373049999997</v>
      </c>
      <c r="U85" s="51">
        <v>6128.3242190000001</v>
      </c>
      <c r="V85" s="51">
        <v>6212.4697269999997</v>
      </c>
      <c r="W85" s="51">
        <v>6289.2441410000001</v>
      </c>
      <c r="X85" s="51">
        <v>6355.3564450000003</v>
      </c>
      <c r="Y85" s="51">
        <v>6414.751953</v>
      </c>
      <c r="Z85" s="51">
        <v>6466.1367190000001</v>
      </c>
      <c r="AA85" s="51">
        <v>6519.4951170000004</v>
      </c>
      <c r="AB85" s="51">
        <v>6589.4970700000003</v>
      </c>
      <c r="AC85" s="51">
        <v>6665.5771480000003</v>
      </c>
      <c r="AD85" s="51">
        <v>6740.7783200000003</v>
      </c>
      <c r="AE85" s="51">
        <v>6811.3818359999996</v>
      </c>
      <c r="AF85" s="51">
        <v>6893.5341799999997</v>
      </c>
      <c r="AG85" s="51">
        <v>6962.1152339999999</v>
      </c>
      <c r="AH85" s="51">
        <v>7035.7841799999997</v>
      </c>
      <c r="AI85" s="52">
        <v>2.3550999999999999E-2</v>
      </c>
    </row>
    <row r="86" spans="1:35" ht="15" customHeight="1" thickBot="1" x14ac:dyDescent="0.5"/>
    <row r="87" spans="1:35" ht="15" customHeight="1" x14ac:dyDescent="0.45">
      <c r="B87" s="57" t="s">
        <v>544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" customHeight="1" x14ac:dyDescent="0.45">
      <c r="B88" s="53" t="s">
        <v>545</v>
      </c>
    </row>
    <row r="89" spans="1:35" ht="15" customHeight="1" x14ac:dyDescent="0.45">
      <c r="B89" s="53" t="s">
        <v>24</v>
      </c>
    </row>
    <row r="90" spans="1:35" ht="15" customHeight="1" x14ac:dyDescent="0.45">
      <c r="B90" s="53" t="s">
        <v>546</v>
      </c>
    </row>
    <row r="91" spans="1:35" ht="15" customHeight="1" x14ac:dyDescent="0.45">
      <c r="B91" s="53" t="s">
        <v>547</v>
      </c>
    </row>
    <row r="92" spans="1:35" ht="15" customHeight="1" x14ac:dyDescent="0.45">
      <c r="B92" s="53" t="s">
        <v>23</v>
      </c>
    </row>
    <row r="93" spans="1:35" ht="15" customHeight="1" x14ac:dyDescent="0.45">
      <c r="B93" s="53" t="s">
        <v>22</v>
      </c>
    </row>
    <row r="94" spans="1:35" ht="15" customHeight="1" x14ac:dyDescent="0.45">
      <c r="B94" s="53" t="s">
        <v>582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</row>
    <row r="3" spans="1:33" x14ac:dyDescent="0.4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</row>
    <row r="4" spans="1:33" x14ac:dyDescent="0.4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</row>
    <row r="5" spans="1:33" x14ac:dyDescent="0.4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</row>
    <row r="6" spans="1:33" x14ac:dyDescent="0.4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</row>
    <row r="7" spans="1:33" x14ac:dyDescent="0.45">
      <c r="A7" s="16" t="s">
        <v>552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</row>
    <row r="8" spans="1:33" x14ac:dyDescent="0.45">
      <c r="A8" s="16" t="s">
        <v>553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97</v>
      </c>
      <c r="B10" s="46" t="s">
        <v>583</v>
      </c>
    </row>
    <row r="11" spans="1:35" ht="15" customHeight="1" x14ac:dyDescent="0.45">
      <c r="B11" s="43" t="s">
        <v>96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93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91</v>
      </c>
      <c r="B17" s="48" t="s">
        <v>65</v>
      </c>
      <c r="C17" s="54">
        <v>122.92353799999999</v>
      </c>
      <c r="D17" s="54">
        <v>122.725891</v>
      </c>
      <c r="E17" s="54">
        <v>122.30687</v>
      </c>
      <c r="F17" s="54">
        <v>121.81300400000001</v>
      </c>
      <c r="G17" s="54">
        <v>121.386841</v>
      </c>
      <c r="H17" s="54">
        <v>120.9935</v>
      </c>
      <c r="I17" s="54">
        <v>120.69064299999999</v>
      </c>
      <c r="J17" s="54">
        <v>120.400482</v>
      </c>
      <c r="K17" s="54">
        <v>120.139923</v>
      </c>
      <c r="L17" s="54">
        <v>119.830246</v>
      </c>
      <c r="M17" s="54">
        <v>119.47908</v>
      </c>
      <c r="N17" s="54">
        <v>119.113518</v>
      </c>
      <c r="O17" s="54">
        <v>118.698387</v>
      </c>
      <c r="P17" s="54">
        <v>118.266998</v>
      </c>
      <c r="Q17" s="54">
        <v>117.861717</v>
      </c>
      <c r="R17" s="54">
        <v>117.507431</v>
      </c>
      <c r="S17" s="54">
        <v>117.232727</v>
      </c>
      <c r="T17" s="54">
        <v>117.065781</v>
      </c>
      <c r="U17" s="54">
        <v>116.990936</v>
      </c>
      <c r="V17" s="54">
        <v>117.041061</v>
      </c>
      <c r="W17" s="54">
        <v>117.20017199999999</v>
      </c>
      <c r="X17" s="54">
        <v>117.436325</v>
      </c>
      <c r="Y17" s="54">
        <v>117.749268</v>
      </c>
      <c r="Z17" s="54">
        <v>118.14025100000001</v>
      </c>
      <c r="AA17" s="54">
        <v>118.562859</v>
      </c>
      <c r="AB17" s="54">
        <v>119.018288</v>
      </c>
      <c r="AC17" s="54">
        <v>119.510406</v>
      </c>
      <c r="AD17" s="54">
        <v>120.009911</v>
      </c>
      <c r="AE17" s="54">
        <v>120.519531</v>
      </c>
      <c r="AF17" s="54">
        <v>121.03430899999999</v>
      </c>
      <c r="AG17" s="54">
        <v>121.531029</v>
      </c>
      <c r="AH17" s="54">
        <v>122.013756</v>
      </c>
      <c r="AI17" s="50">
        <v>-2.4000000000000001E-4</v>
      </c>
    </row>
    <row r="18" spans="1:35" ht="15" customHeight="1" x14ac:dyDescent="0.45">
      <c r="A18" s="14" t="s">
        <v>90</v>
      </c>
      <c r="B18" s="48" t="s">
        <v>63</v>
      </c>
      <c r="C18" s="54">
        <v>0.74902500000000005</v>
      </c>
      <c r="D18" s="54">
        <v>0.71523499999999995</v>
      </c>
      <c r="E18" s="54">
        <v>0.680836</v>
      </c>
      <c r="F18" s="54">
        <v>0.64661599999999997</v>
      </c>
      <c r="G18" s="54">
        <v>0.61222100000000002</v>
      </c>
      <c r="H18" s="54">
        <v>0.57722799999999996</v>
      </c>
      <c r="I18" s="54">
        <v>0.54101600000000005</v>
      </c>
      <c r="J18" s="54">
        <v>0.50303299999999995</v>
      </c>
      <c r="K18" s="54">
        <v>0.46305099999999999</v>
      </c>
      <c r="L18" s="54">
        <v>0.42260700000000001</v>
      </c>
      <c r="M18" s="54">
        <v>0.382747</v>
      </c>
      <c r="N18" s="54">
        <v>0.34535199999999999</v>
      </c>
      <c r="O18" s="54">
        <v>0.312612</v>
      </c>
      <c r="P18" s="54">
        <v>0.28575400000000001</v>
      </c>
      <c r="Q18" s="54">
        <v>0.26478000000000002</v>
      </c>
      <c r="R18" s="54">
        <v>0.24906900000000001</v>
      </c>
      <c r="S18" s="54">
        <v>0.23785000000000001</v>
      </c>
      <c r="T18" s="54">
        <v>0.23103599999999999</v>
      </c>
      <c r="U18" s="54">
        <v>0.22871</v>
      </c>
      <c r="V18" s="54">
        <v>0.230044</v>
      </c>
      <c r="W18" s="54">
        <v>0.23396400000000001</v>
      </c>
      <c r="X18" s="54">
        <v>0.23974400000000001</v>
      </c>
      <c r="Y18" s="54">
        <v>0.24659300000000001</v>
      </c>
      <c r="Z18" s="54">
        <v>0.253857</v>
      </c>
      <c r="AA18" s="54">
        <v>0.26134600000000002</v>
      </c>
      <c r="AB18" s="54">
        <v>0.26886500000000002</v>
      </c>
      <c r="AC18" s="54">
        <v>0.276333</v>
      </c>
      <c r="AD18" s="54">
        <v>0.28359800000000002</v>
      </c>
      <c r="AE18" s="54">
        <v>0.29061100000000001</v>
      </c>
      <c r="AF18" s="54">
        <v>0.29733300000000001</v>
      </c>
      <c r="AG18" s="54">
        <v>0.30366700000000002</v>
      </c>
      <c r="AH18" s="54">
        <v>0.30960599999999999</v>
      </c>
      <c r="AI18" s="50">
        <v>-2.8097E-2</v>
      </c>
    </row>
    <row r="19" spans="1:35" ht="15" customHeight="1" x14ac:dyDescent="0.45">
      <c r="A19" s="14" t="s">
        <v>89</v>
      </c>
      <c r="B19" s="48" t="s">
        <v>88</v>
      </c>
      <c r="C19" s="54">
        <v>123.672562</v>
      </c>
      <c r="D19" s="54">
        <v>123.441124</v>
      </c>
      <c r="E19" s="54">
        <v>122.987709</v>
      </c>
      <c r="F19" s="54">
        <v>122.45961800000001</v>
      </c>
      <c r="G19" s="54">
        <v>121.999062</v>
      </c>
      <c r="H19" s="54">
        <v>121.570724</v>
      </c>
      <c r="I19" s="54">
        <v>121.23165899999999</v>
      </c>
      <c r="J19" s="54">
        <v>120.903519</v>
      </c>
      <c r="K19" s="54">
        <v>120.602974</v>
      </c>
      <c r="L19" s="54">
        <v>120.252853</v>
      </c>
      <c r="M19" s="54">
        <v>119.861824</v>
      </c>
      <c r="N19" s="54">
        <v>119.45887</v>
      </c>
      <c r="O19" s="54">
        <v>119.011002</v>
      </c>
      <c r="P19" s="54">
        <v>118.55275</v>
      </c>
      <c r="Q19" s="54">
        <v>118.12649500000001</v>
      </c>
      <c r="R19" s="54">
        <v>117.7565</v>
      </c>
      <c r="S19" s="54">
        <v>117.470573</v>
      </c>
      <c r="T19" s="54">
        <v>117.296814</v>
      </c>
      <c r="U19" s="54">
        <v>117.21965</v>
      </c>
      <c r="V19" s="54">
        <v>117.271103</v>
      </c>
      <c r="W19" s="54">
        <v>117.434135</v>
      </c>
      <c r="X19" s="54">
        <v>117.67607099999999</v>
      </c>
      <c r="Y19" s="54">
        <v>117.995857</v>
      </c>
      <c r="Z19" s="54">
        <v>118.39411200000001</v>
      </c>
      <c r="AA19" s="54">
        <v>118.824203</v>
      </c>
      <c r="AB19" s="54">
        <v>119.287155</v>
      </c>
      <c r="AC19" s="54">
        <v>119.786743</v>
      </c>
      <c r="AD19" s="54">
        <v>120.29351</v>
      </c>
      <c r="AE19" s="54">
        <v>120.810143</v>
      </c>
      <c r="AF19" s="54">
        <v>121.331642</v>
      </c>
      <c r="AG19" s="54">
        <v>121.834694</v>
      </c>
      <c r="AH19" s="54">
        <v>122.323364</v>
      </c>
      <c r="AI19" s="50">
        <v>-3.5399999999999999E-4</v>
      </c>
    </row>
    <row r="21" spans="1:35" ht="15" customHeight="1" x14ac:dyDescent="0.45">
      <c r="B21" s="47" t="s">
        <v>87</v>
      </c>
    </row>
    <row r="22" spans="1:35" ht="15" customHeight="1" x14ac:dyDescent="0.45">
      <c r="A22" s="14" t="s">
        <v>86</v>
      </c>
      <c r="B22" s="48" t="s">
        <v>58</v>
      </c>
      <c r="C22" s="54">
        <v>4.9433379999999998</v>
      </c>
      <c r="D22" s="54">
        <v>4.9238189999999999</v>
      </c>
      <c r="E22" s="54">
        <v>4.8773929999999996</v>
      </c>
      <c r="F22" s="54">
        <v>4.8067070000000003</v>
      </c>
      <c r="G22" s="54">
        <v>4.7116319999999998</v>
      </c>
      <c r="H22" s="54">
        <v>4.5941340000000004</v>
      </c>
      <c r="I22" s="54">
        <v>4.4537300000000002</v>
      </c>
      <c r="J22" s="54">
        <v>4.2905569999999997</v>
      </c>
      <c r="K22" s="54">
        <v>4.1035700000000004</v>
      </c>
      <c r="L22" s="54">
        <v>3.9016709999999999</v>
      </c>
      <c r="M22" s="54">
        <v>3.689381</v>
      </c>
      <c r="N22" s="54">
        <v>3.48089</v>
      </c>
      <c r="O22" s="54">
        <v>3.2854969999999999</v>
      </c>
      <c r="P22" s="54">
        <v>3.1050749999999998</v>
      </c>
      <c r="Q22" s="54">
        <v>2.9431240000000001</v>
      </c>
      <c r="R22" s="54">
        <v>2.807026</v>
      </c>
      <c r="S22" s="54">
        <v>2.6946150000000002</v>
      </c>
      <c r="T22" s="54">
        <v>2.6028920000000002</v>
      </c>
      <c r="U22" s="54">
        <v>2.537039</v>
      </c>
      <c r="V22" s="54">
        <v>2.4882610000000001</v>
      </c>
      <c r="W22" s="54">
        <v>2.4537589999999998</v>
      </c>
      <c r="X22" s="54">
        <v>2.431187</v>
      </c>
      <c r="Y22" s="54">
        <v>2.417151</v>
      </c>
      <c r="Z22" s="54">
        <v>2.4095409999999999</v>
      </c>
      <c r="AA22" s="54">
        <v>2.4052120000000001</v>
      </c>
      <c r="AB22" s="54">
        <v>2.40347</v>
      </c>
      <c r="AC22" s="54">
        <v>2.4041489999999999</v>
      </c>
      <c r="AD22" s="54">
        <v>2.4064779999999999</v>
      </c>
      <c r="AE22" s="54">
        <v>2.4103850000000002</v>
      </c>
      <c r="AF22" s="54">
        <v>2.4157359999999999</v>
      </c>
      <c r="AG22" s="54">
        <v>2.421878</v>
      </c>
      <c r="AH22" s="54">
        <v>2.4286340000000002</v>
      </c>
      <c r="AI22" s="50">
        <v>-2.2665000000000001E-2</v>
      </c>
    </row>
    <row r="23" spans="1:35" ht="15" customHeight="1" x14ac:dyDescent="0.45">
      <c r="A23" s="14" t="s">
        <v>85</v>
      </c>
      <c r="B23" s="48" t="s">
        <v>56</v>
      </c>
      <c r="C23" s="54">
        <v>0.192992</v>
      </c>
      <c r="D23" s="54">
        <v>0.19708700000000001</v>
      </c>
      <c r="E23" s="54">
        <v>0.19858999999999999</v>
      </c>
      <c r="F23" s="54">
        <v>0.19902800000000001</v>
      </c>
      <c r="G23" s="54">
        <v>0.198494</v>
      </c>
      <c r="H23" s="54">
        <v>0.19683300000000001</v>
      </c>
      <c r="I23" s="54">
        <v>0.19409299999999999</v>
      </c>
      <c r="J23" s="54">
        <v>0.19003500000000001</v>
      </c>
      <c r="K23" s="54">
        <v>0.18439900000000001</v>
      </c>
      <c r="L23" s="54">
        <v>0.17732100000000001</v>
      </c>
      <c r="M23" s="54">
        <v>0.168845</v>
      </c>
      <c r="N23" s="54">
        <v>0.158772</v>
      </c>
      <c r="O23" s="54">
        <v>0.14826500000000001</v>
      </c>
      <c r="P23" s="54">
        <v>0.13773099999999999</v>
      </c>
      <c r="Q23" s="54">
        <v>0.128335</v>
      </c>
      <c r="R23" s="54">
        <v>0.120083</v>
      </c>
      <c r="S23" s="54">
        <v>0.113348</v>
      </c>
      <c r="T23" s="54">
        <v>0.107556</v>
      </c>
      <c r="U23" s="54">
        <v>0.10306899999999999</v>
      </c>
      <c r="V23" s="54">
        <v>0.100024</v>
      </c>
      <c r="W23" s="54">
        <v>9.8385E-2</v>
      </c>
      <c r="X23" s="54">
        <v>9.7933000000000006E-2</v>
      </c>
      <c r="Y23" s="54">
        <v>9.8310999999999996E-2</v>
      </c>
      <c r="Z23" s="54">
        <v>9.9261000000000002E-2</v>
      </c>
      <c r="AA23" s="54">
        <v>0.100498</v>
      </c>
      <c r="AB23" s="54">
        <v>0.10199800000000001</v>
      </c>
      <c r="AC23" s="54">
        <v>0.103684</v>
      </c>
      <c r="AD23" s="54">
        <v>0.105449</v>
      </c>
      <c r="AE23" s="54">
        <v>0.107289</v>
      </c>
      <c r="AF23" s="54">
        <v>0.109166</v>
      </c>
      <c r="AG23" s="54">
        <v>0.11103300000000001</v>
      </c>
      <c r="AH23" s="54">
        <v>0.11287700000000001</v>
      </c>
      <c r="AI23" s="50">
        <v>-1.7153000000000002E-2</v>
      </c>
    </row>
    <row r="24" spans="1:35" ht="15" customHeight="1" x14ac:dyDescent="0.45">
      <c r="A24" s="14" t="s">
        <v>84</v>
      </c>
      <c r="B24" s="48" t="s">
        <v>54</v>
      </c>
      <c r="C24" s="54">
        <v>0.22231699999999999</v>
      </c>
      <c r="D24" s="54">
        <v>0.22716</v>
      </c>
      <c r="E24" s="54">
        <v>0.23386499999999999</v>
      </c>
      <c r="F24" s="54">
        <v>0.247194</v>
      </c>
      <c r="G24" s="54">
        <v>0.27880899999999997</v>
      </c>
      <c r="H24" s="54">
        <v>0.34924100000000002</v>
      </c>
      <c r="I24" s="54">
        <v>0.48963400000000001</v>
      </c>
      <c r="J24" s="54">
        <v>0.64554699999999998</v>
      </c>
      <c r="K24" s="54">
        <v>0.80790499999999998</v>
      </c>
      <c r="L24" s="54">
        <v>0.97586099999999998</v>
      </c>
      <c r="M24" s="54">
        <v>1.1518090000000001</v>
      </c>
      <c r="N24" s="54">
        <v>1.3356300000000001</v>
      </c>
      <c r="O24" s="54">
        <v>1.5317229999999999</v>
      </c>
      <c r="P24" s="54">
        <v>1.743403</v>
      </c>
      <c r="Q24" s="54">
        <v>1.9733210000000001</v>
      </c>
      <c r="R24" s="54">
        <v>2.2240150000000001</v>
      </c>
      <c r="S24" s="54">
        <v>2.4957470000000002</v>
      </c>
      <c r="T24" s="54">
        <v>2.7899690000000001</v>
      </c>
      <c r="U24" s="54">
        <v>3.10236</v>
      </c>
      <c r="V24" s="54">
        <v>3.4334570000000002</v>
      </c>
      <c r="W24" s="54">
        <v>3.781612</v>
      </c>
      <c r="X24" s="54">
        <v>4.1422369999999997</v>
      </c>
      <c r="Y24" s="54">
        <v>4.5041019999999996</v>
      </c>
      <c r="Z24" s="54">
        <v>4.8673640000000002</v>
      </c>
      <c r="AA24" s="54">
        <v>5.2300890000000004</v>
      </c>
      <c r="AB24" s="54">
        <v>5.5918900000000002</v>
      </c>
      <c r="AC24" s="54">
        <v>5.955673</v>
      </c>
      <c r="AD24" s="54">
        <v>6.3160590000000001</v>
      </c>
      <c r="AE24" s="54">
        <v>6.6793019999999999</v>
      </c>
      <c r="AF24" s="54">
        <v>7.0455379999999996</v>
      </c>
      <c r="AG24" s="54">
        <v>7.4123590000000004</v>
      </c>
      <c r="AH24" s="54">
        <v>7.7794850000000002</v>
      </c>
      <c r="AI24" s="50">
        <v>0.121517</v>
      </c>
    </row>
    <row r="25" spans="1:35" ht="15" customHeight="1" x14ac:dyDescent="0.45">
      <c r="A25" s="14" t="s">
        <v>75</v>
      </c>
      <c r="B25" s="48" t="s">
        <v>464</v>
      </c>
      <c r="C25" s="54">
        <v>0.38929200000000003</v>
      </c>
      <c r="D25" s="54">
        <v>0.68365699999999996</v>
      </c>
      <c r="E25" s="54">
        <v>1.081833</v>
      </c>
      <c r="F25" s="54">
        <v>1.476415</v>
      </c>
      <c r="G25" s="54">
        <v>1.8683510000000001</v>
      </c>
      <c r="H25" s="54">
        <v>2.260005</v>
      </c>
      <c r="I25" s="54">
        <v>2.6280480000000002</v>
      </c>
      <c r="J25" s="54">
        <v>2.990739</v>
      </c>
      <c r="K25" s="54">
        <v>3.35866</v>
      </c>
      <c r="L25" s="54">
        <v>3.737927</v>
      </c>
      <c r="M25" s="54">
        <v>4.1316430000000004</v>
      </c>
      <c r="N25" s="54">
        <v>4.5498289999999999</v>
      </c>
      <c r="O25" s="54">
        <v>4.9945899999999996</v>
      </c>
      <c r="P25" s="54">
        <v>5.4578629999999997</v>
      </c>
      <c r="Q25" s="54">
        <v>5.9345439999999998</v>
      </c>
      <c r="R25" s="54">
        <v>6.421913</v>
      </c>
      <c r="S25" s="54">
        <v>6.9161239999999999</v>
      </c>
      <c r="T25" s="54">
        <v>7.4111279999999997</v>
      </c>
      <c r="U25" s="54">
        <v>7.9046779999999996</v>
      </c>
      <c r="V25" s="54">
        <v>8.3921510000000001</v>
      </c>
      <c r="W25" s="54">
        <v>8.8754399999999993</v>
      </c>
      <c r="X25" s="54">
        <v>9.3513979999999997</v>
      </c>
      <c r="Y25" s="54">
        <v>9.8205500000000008</v>
      </c>
      <c r="Z25" s="54">
        <v>10.286495</v>
      </c>
      <c r="AA25" s="54">
        <v>10.754676999999999</v>
      </c>
      <c r="AB25" s="54">
        <v>11.224081999999999</v>
      </c>
      <c r="AC25" s="54">
        <v>11.695354999999999</v>
      </c>
      <c r="AD25" s="54">
        <v>12.168191</v>
      </c>
      <c r="AE25" s="54">
        <v>12.636718</v>
      </c>
      <c r="AF25" s="54">
        <v>13.107799</v>
      </c>
      <c r="AG25" s="54">
        <v>13.575358</v>
      </c>
      <c r="AH25" s="54">
        <v>14.037774000000001</v>
      </c>
      <c r="AI25" s="50">
        <v>0.122604</v>
      </c>
    </row>
    <row r="26" spans="1:35" ht="15" customHeight="1" x14ac:dyDescent="0.45">
      <c r="A26" s="14" t="s">
        <v>83</v>
      </c>
      <c r="B26" s="48" t="s">
        <v>52</v>
      </c>
      <c r="C26" s="54">
        <v>0.28012900000000002</v>
      </c>
      <c r="D26" s="54">
        <v>0.28154899999999999</v>
      </c>
      <c r="E26" s="54">
        <v>0.28227000000000002</v>
      </c>
      <c r="F26" s="54">
        <v>0.28212500000000001</v>
      </c>
      <c r="G26" s="54">
        <v>0.281142</v>
      </c>
      <c r="H26" s="54">
        <v>0.27940399999999999</v>
      </c>
      <c r="I26" s="54">
        <v>0.27685900000000002</v>
      </c>
      <c r="J26" s="54">
        <v>0.273393</v>
      </c>
      <c r="K26" s="54">
        <v>0.26856799999999997</v>
      </c>
      <c r="L26" s="54">
        <v>0.26205000000000001</v>
      </c>
      <c r="M26" s="54">
        <v>0.25334899999999999</v>
      </c>
      <c r="N26" s="54">
        <v>0.24282200000000001</v>
      </c>
      <c r="O26" s="54">
        <v>0.23072200000000001</v>
      </c>
      <c r="P26" s="54">
        <v>0.217361</v>
      </c>
      <c r="Q26" s="54">
        <v>0.203537</v>
      </c>
      <c r="R26" s="54">
        <v>0.190025</v>
      </c>
      <c r="S26" s="54">
        <v>0.17807100000000001</v>
      </c>
      <c r="T26" s="54">
        <v>0.168298</v>
      </c>
      <c r="U26" s="54">
        <v>0.160941</v>
      </c>
      <c r="V26" s="54">
        <v>0.15532000000000001</v>
      </c>
      <c r="W26" s="54">
        <v>0.15137400000000001</v>
      </c>
      <c r="X26" s="54">
        <v>0.14893899999999999</v>
      </c>
      <c r="Y26" s="54">
        <v>0.14785699999999999</v>
      </c>
      <c r="Z26" s="54">
        <v>0.14831</v>
      </c>
      <c r="AA26" s="54">
        <v>0.149508</v>
      </c>
      <c r="AB26" s="54">
        <v>0.15115600000000001</v>
      </c>
      <c r="AC26" s="54">
        <v>0.15310299999999999</v>
      </c>
      <c r="AD26" s="54">
        <v>0.15506500000000001</v>
      </c>
      <c r="AE26" s="54">
        <v>0.15703900000000001</v>
      </c>
      <c r="AF26" s="54">
        <v>0.159002</v>
      </c>
      <c r="AG26" s="54">
        <v>0.16090599999999999</v>
      </c>
      <c r="AH26" s="54">
        <v>0.16274</v>
      </c>
      <c r="AI26" s="50">
        <v>-1.7367E-2</v>
      </c>
    </row>
    <row r="27" spans="1:35" ht="15" customHeight="1" x14ac:dyDescent="0.45">
      <c r="A27" s="14" t="s">
        <v>82</v>
      </c>
      <c r="B27" s="48" t="s">
        <v>50</v>
      </c>
      <c r="C27" s="54">
        <v>0.298844</v>
      </c>
      <c r="D27" s="54">
        <v>0.36282700000000001</v>
      </c>
      <c r="E27" s="54">
        <v>0.41599199999999997</v>
      </c>
      <c r="F27" s="54">
        <v>0.46013300000000001</v>
      </c>
      <c r="G27" s="54">
        <v>0.499778</v>
      </c>
      <c r="H27" s="54">
        <v>0.53559100000000004</v>
      </c>
      <c r="I27" s="54">
        <v>0.56212099999999998</v>
      </c>
      <c r="J27" s="54">
        <v>0.58790799999999999</v>
      </c>
      <c r="K27" s="54">
        <v>0.61414899999999994</v>
      </c>
      <c r="L27" s="54">
        <v>0.64156199999999997</v>
      </c>
      <c r="M27" s="54">
        <v>0.67046799999999995</v>
      </c>
      <c r="N27" s="54">
        <v>0.70343299999999997</v>
      </c>
      <c r="O27" s="54">
        <v>0.73711499999999996</v>
      </c>
      <c r="P27" s="54">
        <v>0.77016600000000002</v>
      </c>
      <c r="Q27" s="54">
        <v>0.80296599999999996</v>
      </c>
      <c r="R27" s="54">
        <v>0.83511899999999994</v>
      </c>
      <c r="S27" s="54">
        <v>0.86766100000000002</v>
      </c>
      <c r="T27" s="54">
        <v>0.90166599999999997</v>
      </c>
      <c r="U27" s="54">
        <v>0.93734899999999999</v>
      </c>
      <c r="V27" s="54">
        <v>0.97548900000000005</v>
      </c>
      <c r="W27" s="54">
        <v>1.0165249999999999</v>
      </c>
      <c r="X27" s="54">
        <v>1.059218</v>
      </c>
      <c r="Y27" s="54">
        <v>1.102973</v>
      </c>
      <c r="Z27" s="54">
        <v>1.1486149999999999</v>
      </c>
      <c r="AA27" s="54">
        <v>1.1949339999999999</v>
      </c>
      <c r="AB27" s="54">
        <v>1.241822</v>
      </c>
      <c r="AC27" s="54">
        <v>1.2892060000000001</v>
      </c>
      <c r="AD27" s="54">
        <v>1.335494</v>
      </c>
      <c r="AE27" s="54">
        <v>1.381613</v>
      </c>
      <c r="AF27" s="54">
        <v>1.426919</v>
      </c>
      <c r="AG27" s="54">
        <v>1.4708829999999999</v>
      </c>
      <c r="AH27" s="54">
        <v>1.513304</v>
      </c>
      <c r="AI27" s="50">
        <v>5.3719999999999997E-2</v>
      </c>
    </row>
    <row r="28" spans="1:35" ht="15" customHeight="1" x14ac:dyDescent="0.45">
      <c r="A28" s="14" t="s">
        <v>81</v>
      </c>
      <c r="B28" s="48" t="s">
        <v>48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1.8810000000000001E-3</v>
      </c>
      <c r="O28" s="54">
        <v>1.2884E-2</v>
      </c>
      <c r="P28" s="54">
        <v>3.2982999999999998E-2</v>
      </c>
      <c r="Q28" s="54">
        <v>5.7556000000000003E-2</v>
      </c>
      <c r="R28" s="54">
        <v>8.4198999999999996E-2</v>
      </c>
      <c r="S28" s="54">
        <v>0.11174099999999999</v>
      </c>
      <c r="T28" s="54">
        <v>0.13961599999999999</v>
      </c>
      <c r="U28" s="54">
        <v>0.167578</v>
      </c>
      <c r="V28" s="54">
        <v>0.19550500000000001</v>
      </c>
      <c r="W28" s="54">
        <v>0.22353200000000001</v>
      </c>
      <c r="X28" s="54">
        <v>0.25176300000000001</v>
      </c>
      <c r="Y28" s="54">
        <v>0.27990900000000002</v>
      </c>
      <c r="Z28" s="54">
        <v>0.30769000000000002</v>
      </c>
      <c r="AA28" s="54">
        <v>0.33503699999999997</v>
      </c>
      <c r="AB28" s="54">
        <v>0.361595</v>
      </c>
      <c r="AC28" s="54">
        <v>0.38701000000000002</v>
      </c>
      <c r="AD28" s="54">
        <v>0.41109800000000002</v>
      </c>
      <c r="AE28" s="54">
        <v>0.43330400000000002</v>
      </c>
      <c r="AF28" s="54">
        <v>0.45367800000000003</v>
      </c>
      <c r="AG28" s="54">
        <v>0.47197699999999998</v>
      </c>
      <c r="AH28" s="54">
        <v>0.48831799999999997</v>
      </c>
      <c r="AI28" s="50" t="s">
        <v>34</v>
      </c>
    </row>
    <row r="29" spans="1:35" ht="15" customHeight="1" x14ac:dyDescent="0.45">
      <c r="A29" s="14" t="s">
        <v>80</v>
      </c>
      <c r="B29" s="48" t="s">
        <v>46</v>
      </c>
      <c r="C29" s="54">
        <v>3.8116050000000001</v>
      </c>
      <c r="D29" s="54">
        <v>3.859083</v>
      </c>
      <c r="E29" s="54">
        <v>3.8836309999999998</v>
      </c>
      <c r="F29" s="54">
        <v>3.8868299999999998</v>
      </c>
      <c r="G29" s="54">
        <v>3.8804989999999999</v>
      </c>
      <c r="H29" s="54">
        <v>3.8661729999999999</v>
      </c>
      <c r="I29" s="54">
        <v>3.8355060000000001</v>
      </c>
      <c r="J29" s="54">
        <v>3.7977789999999998</v>
      </c>
      <c r="K29" s="54">
        <v>3.7540339999999999</v>
      </c>
      <c r="L29" s="54">
        <v>3.7064189999999999</v>
      </c>
      <c r="M29" s="54">
        <v>3.6587619999999998</v>
      </c>
      <c r="N29" s="54">
        <v>3.6184479999999999</v>
      </c>
      <c r="O29" s="54">
        <v>3.582125</v>
      </c>
      <c r="P29" s="54">
        <v>3.5528170000000001</v>
      </c>
      <c r="Q29" s="54">
        <v>3.5372810000000001</v>
      </c>
      <c r="R29" s="54">
        <v>3.5348540000000002</v>
      </c>
      <c r="S29" s="54">
        <v>3.549188</v>
      </c>
      <c r="T29" s="54">
        <v>3.5789360000000001</v>
      </c>
      <c r="U29" s="54">
        <v>3.622379</v>
      </c>
      <c r="V29" s="54">
        <v>3.677235</v>
      </c>
      <c r="W29" s="54">
        <v>3.7408709999999998</v>
      </c>
      <c r="X29" s="54">
        <v>3.8106900000000001</v>
      </c>
      <c r="Y29" s="54">
        <v>3.8845179999999999</v>
      </c>
      <c r="Z29" s="54">
        <v>3.9613049999999999</v>
      </c>
      <c r="AA29" s="54">
        <v>4.0373700000000001</v>
      </c>
      <c r="AB29" s="54">
        <v>4.1115839999999997</v>
      </c>
      <c r="AC29" s="54">
        <v>4.1843630000000003</v>
      </c>
      <c r="AD29" s="54">
        <v>4.2539559999999996</v>
      </c>
      <c r="AE29" s="54">
        <v>4.3217759999999998</v>
      </c>
      <c r="AF29" s="54">
        <v>4.3875190000000002</v>
      </c>
      <c r="AG29" s="54">
        <v>4.4501730000000004</v>
      </c>
      <c r="AH29" s="54">
        <v>4.5097630000000004</v>
      </c>
      <c r="AI29" s="50">
        <v>5.4400000000000004E-3</v>
      </c>
    </row>
    <row r="30" spans="1:35" ht="15" customHeight="1" x14ac:dyDescent="0.45">
      <c r="A30" s="14" t="s">
        <v>79</v>
      </c>
      <c r="B30" s="48" t="s">
        <v>44</v>
      </c>
      <c r="C30" s="54">
        <v>1.9120999999999999E-2</v>
      </c>
      <c r="D30" s="54">
        <v>1.7347000000000001E-2</v>
      </c>
      <c r="E30" s="54">
        <v>1.6393999999999999E-2</v>
      </c>
      <c r="F30" s="54">
        <v>1.5558000000000001E-2</v>
      </c>
      <c r="G30" s="54">
        <v>1.4829E-2</v>
      </c>
      <c r="H30" s="54">
        <v>1.417E-2</v>
      </c>
      <c r="I30" s="54">
        <v>1.3566E-2</v>
      </c>
      <c r="J30" s="54">
        <v>1.3062000000000001E-2</v>
      </c>
      <c r="K30" s="54">
        <v>1.2612E-2</v>
      </c>
      <c r="L30" s="54">
        <v>1.2227999999999999E-2</v>
      </c>
      <c r="M30" s="54">
        <v>1.1908E-2</v>
      </c>
      <c r="N30" s="54">
        <v>1.1658E-2</v>
      </c>
      <c r="O30" s="54">
        <v>1.1488999999999999E-2</v>
      </c>
      <c r="P30" s="54">
        <v>1.1365E-2</v>
      </c>
      <c r="Q30" s="54">
        <v>1.1294E-2</v>
      </c>
      <c r="R30" s="54">
        <v>1.1282E-2</v>
      </c>
      <c r="S30" s="54">
        <v>1.1313E-2</v>
      </c>
      <c r="T30" s="54">
        <v>1.1377999999999999E-2</v>
      </c>
      <c r="U30" s="54">
        <v>1.1431E-2</v>
      </c>
      <c r="V30" s="54">
        <v>1.1501000000000001E-2</v>
      </c>
      <c r="W30" s="54">
        <v>1.1580999999999999E-2</v>
      </c>
      <c r="X30" s="54">
        <v>1.1665999999999999E-2</v>
      </c>
      <c r="Y30" s="54">
        <v>1.1795999999999999E-2</v>
      </c>
      <c r="Z30" s="54">
        <v>1.1886000000000001E-2</v>
      </c>
      <c r="AA30" s="54">
        <v>1.2037000000000001E-2</v>
      </c>
      <c r="AB30" s="54">
        <v>1.2189E-2</v>
      </c>
      <c r="AC30" s="54">
        <v>1.2342000000000001E-2</v>
      </c>
      <c r="AD30" s="54">
        <v>1.2496999999999999E-2</v>
      </c>
      <c r="AE30" s="54">
        <v>1.2651000000000001E-2</v>
      </c>
      <c r="AF30" s="54">
        <v>1.2812E-2</v>
      </c>
      <c r="AG30" s="54">
        <v>1.2975E-2</v>
      </c>
      <c r="AH30" s="54">
        <v>1.3140000000000001E-2</v>
      </c>
      <c r="AI30" s="50">
        <v>-1.2026E-2</v>
      </c>
    </row>
    <row r="31" spans="1:35" ht="15" customHeight="1" x14ac:dyDescent="0.45">
      <c r="A31" s="14" t="s">
        <v>78</v>
      </c>
      <c r="B31" s="48" t="s">
        <v>42</v>
      </c>
      <c r="C31" s="54">
        <v>4.5634000000000001E-2</v>
      </c>
      <c r="D31" s="54">
        <v>4.4181999999999999E-2</v>
      </c>
      <c r="E31" s="54">
        <v>4.2873000000000001E-2</v>
      </c>
      <c r="F31" s="54">
        <v>4.1647000000000003E-2</v>
      </c>
      <c r="G31" s="54">
        <v>4.0507000000000001E-2</v>
      </c>
      <c r="H31" s="54">
        <v>3.9312E-2</v>
      </c>
      <c r="I31" s="54">
        <v>3.8039999999999997E-2</v>
      </c>
      <c r="J31" s="54">
        <v>3.6778999999999999E-2</v>
      </c>
      <c r="K31" s="54">
        <v>3.5555999999999997E-2</v>
      </c>
      <c r="L31" s="54">
        <v>3.4443000000000001E-2</v>
      </c>
      <c r="M31" s="54">
        <v>3.3499000000000001E-2</v>
      </c>
      <c r="N31" s="54">
        <v>3.2729000000000001E-2</v>
      </c>
      <c r="O31" s="54">
        <v>3.2132000000000001E-2</v>
      </c>
      <c r="P31" s="54">
        <v>3.1655999999999997E-2</v>
      </c>
      <c r="Q31" s="54">
        <v>3.1341000000000001E-2</v>
      </c>
      <c r="R31" s="54">
        <v>3.1182000000000001E-2</v>
      </c>
      <c r="S31" s="54">
        <v>3.1119999999999998E-2</v>
      </c>
      <c r="T31" s="54">
        <v>3.1134999999999999E-2</v>
      </c>
      <c r="U31" s="54">
        <v>3.1153E-2</v>
      </c>
      <c r="V31" s="54">
        <v>3.1209000000000001E-2</v>
      </c>
      <c r="W31" s="54">
        <v>3.1319E-2</v>
      </c>
      <c r="X31" s="54">
        <v>3.1456999999999999E-2</v>
      </c>
      <c r="Y31" s="54">
        <v>3.1711999999999997E-2</v>
      </c>
      <c r="Z31" s="54">
        <v>3.2018999999999999E-2</v>
      </c>
      <c r="AA31" s="54">
        <v>3.2342000000000003E-2</v>
      </c>
      <c r="AB31" s="54">
        <v>3.2680000000000001E-2</v>
      </c>
      <c r="AC31" s="54">
        <v>3.3034000000000001E-2</v>
      </c>
      <c r="AD31" s="54">
        <v>3.3389000000000002E-2</v>
      </c>
      <c r="AE31" s="54">
        <v>3.3746999999999999E-2</v>
      </c>
      <c r="AF31" s="54">
        <v>3.4112999999999997E-2</v>
      </c>
      <c r="AG31" s="54">
        <v>3.4470000000000001E-2</v>
      </c>
      <c r="AH31" s="54">
        <v>3.4820999999999998E-2</v>
      </c>
      <c r="AI31" s="50">
        <v>-8.685E-3</v>
      </c>
    </row>
    <row r="32" spans="1:35" ht="15" customHeight="1" x14ac:dyDescent="0.45">
      <c r="A32" s="14" t="s">
        <v>77</v>
      </c>
      <c r="B32" s="48" t="s">
        <v>40</v>
      </c>
      <c r="C32" s="54">
        <v>4.666E-3</v>
      </c>
      <c r="D32" s="54">
        <v>4.81E-3</v>
      </c>
      <c r="E32" s="54">
        <v>4.9560000000000003E-3</v>
      </c>
      <c r="F32" s="54">
        <v>5.0829999999999998E-3</v>
      </c>
      <c r="G32" s="54">
        <v>5.2160000000000002E-3</v>
      </c>
      <c r="H32" s="54">
        <v>5.3470000000000002E-3</v>
      </c>
      <c r="I32" s="54">
        <v>5.4730000000000004E-3</v>
      </c>
      <c r="J32" s="54">
        <v>5.6039999999999996E-3</v>
      </c>
      <c r="K32" s="54">
        <v>5.7419999999999997E-3</v>
      </c>
      <c r="L32" s="54">
        <v>5.8830000000000002E-3</v>
      </c>
      <c r="M32" s="54">
        <v>6.0260000000000001E-3</v>
      </c>
      <c r="N32" s="54">
        <v>6.169E-3</v>
      </c>
      <c r="O32" s="54">
        <v>6.3150000000000003E-3</v>
      </c>
      <c r="P32" s="54">
        <v>6.4510000000000001E-3</v>
      </c>
      <c r="Q32" s="54">
        <v>6.5830000000000003E-3</v>
      </c>
      <c r="R32" s="54">
        <v>6.711E-3</v>
      </c>
      <c r="S32" s="54">
        <v>6.8329999999999997E-3</v>
      </c>
      <c r="T32" s="54">
        <v>6.9509999999999997E-3</v>
      </c>
      <c r="U32" s="54">
        <v>7.0670000000000004E-3</v>
      </c>
      <c r="V32" s="54">
        <v>7.1809999999999999E-3</v>
      </c>
      <c r="W32" s="54">
        <v>7.2979999999999998E-3</v>
      </c>
      <c r="X32" s="54">
        <v>7.4200000000000004E-3</v>
      </c>
      <c r="Y32" s="54">
        <v>7.5110000000000003E-3</v>
      </c>
      <c r="Z32" s="54">
        <v>7.6410000000000002E-3</v>
      </c>
      <c r="AA32" s="54">
        <v>7.7840000000000001E-3</v>
      </c>
      <c r="AB32" s="54">
        <v>7.9369999999999996E-3</v>
      </c>
      <c r="AC32" s="54">
        <v>8.0979999999999993E-3</v>
      </c>
      <c r="AD32" s="54">
        <v>8.2649999999999998E-3</v>
      </c>
      <c r="AE32" s="54">
        <v>8.4340000000000005E-3</v>
      </c>
      <c r="AF32" s="54">
        <v>8.6099999999999996E-3</v>
      </c>
      <c r="AG32" s="54">
        <v>8.7889999999999999E-3</v>
      </c>
      <c r="AH32" s="54">
        <v>8.9720000000000008E-3</v>
      </c>
      <c r="AI32" s="50">
        <v>2.1309999999999999E-2</v>
      </c>
    </row>
    <row r="33" spans="1:35" ht="15" customHeight="1" x14ac:dyDescent="0.45">
      <c r="A33" s="14" t="s">
        <v>76</v>
      </c>
      <c r="B33" s="48" t="s">
        <v>38</v>
      </c>
      <c r="C33" s="54">
        <v>8.4449999999999994E-3</v>
      </c>
      <c r="D33" s="54">
        <v>8.4010000000000005E-3</v>
      </c>
      <c r="E33" s="54">
        <v>8.3960000000000007E-3</v>
      </c>
      <c r="F33" s="54">
        <v>8.3829999999999998E-3</v>
      </c>
      <c r="G33" s="54">
        <v>8.3850000000000001E-3</v>
      </c>
      <c r="H33" s="54">
        <v>8.3899999999999999E-3</v>
      </c>
      <c r="I33" s="54">
        <v>8.3979999999999992E-3</v>
      </c>
      <c r="J33" s="54">
        <v>8.4130000000000003E-3</v>
      </c>
      <c r="K33" s="54">
        <v>8.4379999999999993E-3</v>
      </c>
      <c r="L33" s="54">
        <v>8.4670000000000006E-3</v>
      </c>
      <c r="M33" s="54">
        <v>8.5050000000000004E-3</v>
      </c>
      <c r="N33" s="54">
        <v>8.5489999999999993E-3</v>
      </c>
      <c r="O33" s="54">
        <v>8.5950000000000002E-3</v>
      </c>
      <c r="P33" s="54">
        <v>8.6390000000000008E-3</v>
      </c>
      <c r="Q33" s="54">
        <v>8.6949999999999996E-3</v>
      </c>
      <c r="R33" s="54">
        <v>8.7620000000000007E-3</v>
      </c>
      <c r="S33" s="54">
        <v>8.8310000000000003E-3</v>
      </c>
      <c r="T33" s="54">
        <v>8.9020000000000002E-3</v>
      </c>
      <c r="U33" s="54">
        <v>8.9700000000000005E-3</v>
      </c>
      <c r="V33" s="54">
        <v>9.0369999999999999E-3</v>
      </c>
      <c r="W33" s="54">
        <v>9.1090000000000008E-3</v>
      </c>
      <c r="X33" s="54">
        <v>9.1859999999999997E-3</v>
      </c>
      <c r="Y33" s="54">
        <v>9.1970000000000003E-3</v>
      </c>
      <c r="Z33" s="54">
        <v>9.2739999999999993E-3</v>
      </c>
      <c r="AA33" s="54">
        <v>9.3640000000000008E-3</v>
      </c>
      <c r="AB33" s="54">
        <v>9.4590000000000004E-3</v>
      </c>
      <c r="AC33" s="54">
        <v>9.5589999999999998E-3</v>
      </c>
      <c r="AD33" s="54">
        <v>9.6579999999999999E-3</v>
      </c>
      <c r="AE33" s="54">
        <v>9.7579999999999993E-3</v>
      </c>
      <c r="AF33" s="54">
        <v>9.8580000000000004E-3</v>
      </c>
      <c r="AG33" s="54">
        <v>9.9550000000000003E-3</v>
      </c>
      <c r="AH33" s="54">
        <v>1.0049000000000001E-2</v>
      </c>
      <c r="AI33" s="50">
        <v>5.6249999999999998E-3</v>
      </c>
    </row>
    <row r="34" spans="1:35" ht="15" customHeight="1" x14ac:dyDescent="0.45">
      <c r="A34" s="14" t="s">
        <v>74</v>
      </c>
      <c r="B34" s="48" t="s">
        <v>35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0" t="s">
        <v>34</v>
      </c>
    </row>
    <row r="35" spans="1:35" ht="15" customHeight="1" x14ac:dyDescent="0.45">
      <c r="A35" s="14" t="s">
        <v>73</v>
      </c>
      <c r="B35" s="48" t="s">
        <v>32</v>
      </c>
      <c r="C35" s="54">
        <v>6.4460000000000003E-3</v>
      </c>
      <c r="D35" s="54">
        <v>7.2189999999999997E-3</v>
      </c>
      <c r="E35" s="54">
        <v>7.6160000000000004E-3</v>
      </c>
      <c r="F35" s="54">
        <v>7.8930000000000007E-3</v>
      </c>
      <c r="G35" s="54">
        <v>8.1449999999999995E-3</v>
      </c>
      <c r="H35" s="54">
        <v>8.3909999999999992E-3</v>
      </c>
      <c r="I35" s="54">
        <v>8.6689999999999996E-3</v>
      </c>
      <c r="J35" s="54">
        <v>8.9859999999999992E-3</v>
      </c>
      <c r="K35" s="54">
        <v>9.3489999999999997E-3</v>
      </c>
      <c r="L35" s="54">
        <v>9.757E-3</v>
      </c>
      <c r="M35" s="54">
        <v>1.0205000000000001E-2</v>
      </c>
      <c r="N35" s="54">
        <v>1.069E-2</v>
      </c>
      <c r="O35" s="54">
        <v>1.1183E-2</v>
      </c>
      <c r="P35" s="54">
        <v>1.167E-2</v>
      </c>
      <c r="Q35" s="54">
        <v>1.2154E-2</v>
      </c>
      <c r="R35" s="54">
        <v>1.2643E-2</v>
      </c>
      <c r="S35" s="54">
        <v>1.3188E-2</v>
      </c>
      <c r="T35" s="54">
        <v>1.3809999999999999E-2</v>
      </c>
      <c r="U35" s="54">
        <v>1.4520999999999999E-2</v>
      </c>
      <c r="V35" s="54">
        <v>1.5308E-2</v>
      </c>
      <c r="W35" s="54">
        <v>1.6171999999999999E-2</v>
      </c>
      <c r="X35" s="54">
        <v>1.7087000000000001E-2</v>
      </c>
      <c r="Y35" s="54">
        <v>1.806E-2</v>
      </c>
      <c r="Z35" s="54">
        <v>1.9102000000000001E-2</v>
      </c>
      <c r="AA35" s="54">
        <v>2.0195000000000001E-2</v>
      </c>
      <c r="AB35" s="54">
        <v>2.1333000000000001E-2</v>
      </c>
      <c r="AC35" s="54">
        <v>2.2498000000000001E-2</v>
      </c>
      <c r="AD35" s="54">
        <v>2.368E-2</v>
      </c>
      <c r="AE35" s="54">
        <v>2.4874E-2</v>
      </c>
      <c r="AF35" s="54">
        <v>2.6086999999999999E-2</v>
      </c>
      <c r="AG35" s="54">
        <v>2.7310000000000001E-2</v>
      </c>
      <c r="AH35" s="54">
        <v>2.8545999999999998E-2</v>
      </c>
      <c r="AI35" s="50">
        <v>4.9174000000000002E-2</v>
      </c>
    </row>
    <row r="36" spans="1:35" ht="15" customHeight="1" x14ac:dyDescent="0.45">
      <c r="A36" s="14" t="s">
        <v>72</v>
      </c>
      <c r="B36" s="48" t="s">
        <v>71</v>
      </c>
      <c r="C36" s="54">
        <v>10.222829000000001</v>
      </c>
      <c r="D36" s="54">
        <v>10.617143</v>
      </c>
      <c r="E36" s="54">
        <v>11.053807000000001</v>
      </c>
      <c r="F36" s="54">
        <v>11.436996000000001</v>
      </c>
      <c r="G36" s="54">
        <v>11.795788999999999</v>
      </c>
      <c r="H36" s="54">
        <v>12.156991</v>
      </c>
      <c r="I36" s="54">
        <v>12.514138000000001</v>
      </c>
      <c r="J36" s="54">
        <v>12.848801999999999</v>
      </c>
      <c r="K36" s="54">
        <v>13.162982</v>
      </c>
      <c r="L36" s="54">
        <v>13.473589</v>
      </c>
      <c r="M36" s="54">
        <v>13.794402</v>
      </c>
      <c r="N36" s="54">
        <v>14.1615</v>
      </c>
      <c r="O36" s="54">
        <v>14.592632999999999</v>
      </c>
      <c r="P36" s="54">
        <v>15.08718</v>
      </c>
      <c r="Q36" s="54">
        <v>15.650729</v>
      </c>
      <c r="R36" s="54">
        <v>16.287814999999998</v>
      </c>
      <c r="S36" s="54">
        <v>16.997779999999999</v>
      </c>
      <c r="T36" s="54">
        <v>17.772234000000001</v>
      </c>
      <c r="U36" s="54">
        <v>18.608532</v>
      </c>
      <c r="V36" s="54">
        <v>19.491678</v>
      </c>
      <c r="W36" s="54">
        <v>20.416979000000001</v>
      </c>
      <c r="X36" s="54">
        <v>21.370183999999998</v>
      </c>
      <c r="Y36" s="54">
        <v>22.333646999999999</v>
      </c>
      <c r="Z36" s="54">
        <v>23.308502000000001</v>
      </c>
      <c r="AA36" s="54">
        <v>24.289047</v>
      </c>
      <c r="AB36" s="54">
        <v>25.271196</v>
      </c>
      <c r="AC36" s="54">
        <v>26.258075999999999</v>
      </c>
      <c r="AD36" s="54">
        <v>27.239279</v>
      </c>
      <c r="AE36" s="54">
        <v>28.216889999999999</v>
      </c>
      <c r="AF36" s="54">
        <v>29.196836000000001</v>
      </c>
      <c r="AG36" s="54">
        <v>30.168068000000002</v>
      </c>
      <c r="AH36" s="54">
        <v>31.128422</v>
      </c>
      <c r="AI36" s="50">
        <v>3.6572E-2</v>
      </c>
    </row>
    <row r="38" spans="1:35" ht="15" customHeight="1" x14ac:dyDescent="0.45">
      <c r="A38" s="14" t="s">
        <v>70</v>
      </c>
      <c r="B38" s="47" t="s">
        <v>69</v>
      </c>
      <c r="C38" s="55">
        <v>133.895386</v>
      </c>
      <c r="D38" s="55">
        <v>134.05827300000001</v>
      </c>
      <c r="E38" s="55">
        <v>134.04151899999999</v>
      </c>
      <c r="F38" s="55">
        <v>133.89660599999999</v>
      </c>
      <c r="G38" s="55">
        <v>133.79484600000001</v>
      </c>
      <c r="H38" s="55">
        <v>133.727722</v>
      </c>
      <c r="I38" s="55">
        <v>133.74580399999999</v>
      </c>
      <c r="J38" s="55">
        <v>133.752319</v>
      </c>
      <c r="K38" s="55">
        <v>133.765961</v>
      </c>
      <c r="L38" s="55">
        <v>133.72644</v>
      </c>
      <c r="M38" s="55">
        <v>133.65621899999999</v>
      </c>
      <c r="N38" s="55">
        <v>133.62037699999999</v>
      </c>
      <c r="O38" s="55">
        <v>133.60363799999999</v>
      </c>
      <c r="P38" s="55">
        <v>133.63992300000001</v>
      </c>
      <c r="Q38" s="55">
        <v>133.77722199999999</v>
      </c>
      <c r="R38" s="55">
        <v>134.04431199999999</v>
      </c>
      <c r="S38" s="55">
        <v>134.46835300000001</v>
      </c>
      <c r="T38" s="55">
        <v>135.06904599999999</v>
      </c>
      <c r="U38" s="55">
        <v>135.82818599999999</v>
      </c>
      <c r="V38" s="55">
        <v>136.762787</v>
      </c>
      <c r="W38" s="55">
        <v>137.85112000000001</v>
      </c>
      <c r="X38" s="55">
        <v>139.04624899999999</v>
      </c>
      <c r="Y38" s="55">
        <v>140.329498</v>
      </c>
      <c r="Z38" s="55">
        <v>141.702606</v>
      </c>
      <c r="AA38" s="55">
        <v>143.11325099999999</v>
      </c>
      <c r="AB38" s="55">
        <v>144.55834999999999</v>
      </c>
      <c r="AC38" s="55">
        <v>146.044815</v>
      </c>
      <c r="AD38" s="55">
        <v>147.532791</v>
      </c>
      <c r="AE38" s="55">
        <v>149.027039</v>
      </c>
      <c r="AF38" s="55">
        <v>150.52847299999999</v>
      </c>
      <c r="AG38" s="55">
        <v>152.00276199999999</v>
      </c>
      <c r="AH38" s="55">
        <v>153.45178200000001</v>
      </c>
      <c r="AI38" s="52">
        <v>4.4070000000000003E-3</v>
      </c>
    </row>
    <row r="40" spans="1:35" ht="15" customHeight="1" x14ac:dyDescent="0.45">
      <c r="B40" s="47" t="s">
        <v>68</v>
      </c>
    </row>
    <row r="41" spans="1:35" ht="15" customHeight="1" x14ac:dyDescent="0.45">
      <c r="B41" s="47" t="s">
        <v>67</v>
      </c>
    </row>
    <row r="42" spans="1:35" ht="15" customHeight="1" x14ac:dyDescent="0.45">
      <c r="A42" s="14" t="s">
        <v>66</v>
      </c>
      <c r="B42" s="48" t="s">
        <v>65</v>
      </c>
      <c r="C42" s="54">
        <v>106.130341</v>
      </c>
      <c r="D42" s="54">
        <v>107.117836</v>
      </c>
      <c r="E42" s="54">
        <v>108.288231</v>
      </c>
      <c r="F42" s="54">
        <v>109.593132</v>
      </c>
      <c r="G42" s="54">
        <v>111.108971</v>
      </c>
      <c r="H42" s="54">
        <v>112.79714199999999</v>
      </c>
      <c r="I42" s="54">
        <v>114.501457</v>
      </c>
      <c r="J42" s="54">
        <v>116.14720199999999</v>
      </c>
      <c r="K42" s="54">
        <v>117.66289500000001</v>
      </c>
      <c r="L42" s="54">
        <v>119.02029400000001</v>
      </c>
      <c r="M42" s="54">
        <v>120.18047300000001</v>
      </c>
      <c r="N42" s="54">
        <v>121.083443</v>
      </c>
      <c r="O42" s="54">
        <v>121.77430699999999</v>
      </c>
      <c r="P42" s="54">
        <v>122.263672</v>
      </c>
      <c r="Q42" s="54">
        <v>122.52568100000001</v>
      </c>
      <c r="R42" s="54">
        <v>122.548401</v>
      </c>
      <c r="S42" s="54">
        <v>122.365128</v>
      </c>
      <c r="T42" s="54">
        <v>122.018181</v>
      </c>
      <c r="U42" s="54">
        <v>121.54975899999999</v>
      </c>
      <c r="V42" s="54">
        <v>120.98556499999999</v>
      </c>
      <c r="W42" s="54">
        <v>120.33566999999999</v>
      </c>
      <c r="X42" s="54">
        <v>119.630692</v>
      </c>
      <c r="Y42" s="54">
        <v>118.91525300000001</v>
      </c>
      <c r="Z42" s="54">
        <v>118.181015</v>
      </c>
      <c r="AA42" s="54">
        <v>117.43291499999999</v>
      </c>
      <c r="AB42" s="54">
        <v>116.70893100000001</v>
      </c>
      <c r="AC42" s="54">
        <v>116.007751</v>
      </c>
      <c r="AD42" s="54">
        <v>115.35741400000001</v>
      </c>
      <c r="AE42" s="54">
        <v>114.730209</v>
      </c>
      <c r="AF42" s="54">
        <v>114.135139</v>
      </c>
      <c r="AG42" s="54">
        <v>113.575684</v>
      </c>
      <c r="AH42" s="54">
        <v>113.059967</v>
      </c>
      <c r="AI42" s="50">
        <v>2.042E-3</v>
      </c>
    </row>
    <row r="43" spans="1:35" ht="15" customHeight="1" x14ac:dyDescent="0.45">
      <c r="A43" s="14" t="s">
        <v>64</v>
      </c>
      <c r="B43" s="48" t="s">
        <v>63</v>
      </c>
      <c r="C43" s="54">
        <v>0.54385899999999998</v>
      </c>
      <c r="D43" s="54">
        <v>0.62545799999999996</v>
      </c>
      <c r="E43" s="54">
        <v>0.72867599999999999</v>
      </c>
      <c r="F43" s="54">
        <v>0.854298</v>
      </c>
      <c r="G43" s="54">
        <v>0.97786899999999999</v>
      </c>
      <c r="H43" s="54">
        <v>1.0900879999999999</v>
      </c>
      <c r="I43" s="54">
        <v>1.2002520000000001</v>
      </c>
      <c r="J43" s="54">
        <v>1.303776</v>
      </c>
      <c r="K43" s="54">
        <v>1.404174</v>
      </c>
      <c r="L43" s="54">
        <v>1.496801</v>
      </c>
      <c r="M43" s="54">
        <v>1.584095</v>
      </c>
      <c r="N43" s="54">
        <v>1.6666620000000001</v>
      </c>
      <c r="O43" s="54">
        <v>1.740737</v>
      </c>
      <c r="P43" s="54">
        <v>1.8072809999999999</v>
      </c>
      <c r="Q43" s="54">
        <v>1.8648739999999999</v>
      </c>
      <c r="R43" s="54">
        <v>1.9151860000000001</v>
      </c>
      <c r="S43" s="54">
        <v>1.9575039999999999</v>
      </c>
      <c r="T43" s="54">
        <v>1.9927189999999999</v>
      </c>
      <c r="U43" s="54">
        <v>2.0216970000000001</v>
      </c>
      <c r="V43" s="54">
        <v>2.046996</v>
      </c>
      <c r="W43" s="54">
        <v>2.0682529999999999</v>
      </c>
      <c r="X43" s="54">
        <v>2.0858660000000002</v>
      </c>
      <c r="Y43" s="54">
        <v>2.1002369999999999</v>
      </c>
      <c r="Z43" s="54">
        <v>2.110989</v>
      </c>
      <c r="AA43" s="54">
        <v>2.1190169999999999</v>
      </c>
      <c r="AB43" s="54">
        <v>2.125086</v>
      </c>
      <c r="AC43" s="54">
        <v>2.1286149999999999</v>
      </c>
      <c r="AD43" s="54">
        <v>2.1314839999999999</v>
      </c>
      <c r="AE43" s="54">
        <v>2.1344949999999998</v>
      </c>
      <c r="AF43" s="54">
        <v>2.1368279999999999</v>
      </c>
      <c r="AG43" s="54">
        <v>2.1383549999999998</v>
      </c>
      <c r="AH43" s="54">
        <v>2.1391279999999999</v>
      </c>
      <c r="AI43" s="50">
        <v>4.5165999999999998E-2</v>
      </c>
    </row>
    <row r="44" spans="1:35" ht="15" customHeight="1" x14ac:dyDescent="0.45">
      <c r="A44" s="14" t="s">
        <v>62</v>
      </c>
      <c r="B44" s="48" t="s">
        <v>61</v>
      </c>
      <c r="C44" s="54">
        <v>106.67420199999999</v>
      </c>
      <c r="D44" s="54">
        <v>107.74329400000001</v>
      </c>
      <c r="E44" s="54">
        <v>109.016907</v>
      </c>
      <c r="F44" s="54">
        <v>110.447433</v>
      </c>
      <c r="G44" s="54">
        <v>112.086838</v>
      </c>
      <c r="H44" s="54">
        <v>113.88723</v>
      </c>
      <c r="I44" s="54">
        <v>115.701706</v>
      </c>
      <c r="J44" s="54">
        <v>117.450981</v>
      </c>
      <c r="K44" s="54">
        <v>119.06707</v>
      </c>
      <c r="L44" s="54">
        <v>120.51709700000001</v>
      </c>
      <c r="M44" s="54">
        <v>121.764565</v>
      </c>
      <c r="N44" s="54">
        <v>122.750107</v>
      </c>
      <c r="O44" s="54">
        <v>123.515045</v>
      </c>
      <c r="P44" s="54">
        <v>124.070953</v>
      </c>
      <c r="Q44" s="54">
        <v>124.390556</v>
      </c>
      <c r="R44" s="54">
        <v>124.46358499999999</v>
      </c>
      <c r="S44" s="54">
        <v>124.322632</v>
      </c>
      <c r="T44" s="54">
        <v>124.010902</v>
      </c>
      <c r="U44" s="54">
        <v>123.571457</v>
      </c>
      <c r="V44" s="54">
        <v>123.032562</v>
      </c>
      <c r="W44" s="54">
        <v>122.40392300000001</v>
      </c>
      <c r="X44" s="54">
        <v>121.71656</v>
      </c>
      <c r="Y44" s="54">
        <v>121.015488</v>
      </c>
      <c r="Z44" s="54">
        <v>120.292007</v>
      </c>
      <c r="AA44" s="54">
        <v>119.55193300000001</v>
      </c>
      <c r="AB44" s="54">
        <v>118.83401499999999</v>
      </c>
      <c r="AC44" s="54">
        <v>118.136368</v>
      </c>
      <c r="AD44" s="54">
        <v>117.488899</v>
      </c>
      <c r="AE44" s="54">
        <v>116.86470799999999</v>
      </c>
      <c r="AF44" s="54">
        <v>116.27196499999999</v>
      </c>
      <c r="AG44" s="54">
        <v>115.714035</v>
      </c>
      <c r="AH44" s="54">
        <v>115.19909699999999</v>
      </c>
      <c r="AI44" s="50">
        <v>2.483E-3</v>
      </c>
    </row>
    <row r="46" spans="1:35" ht="15" customHeight="1" x14ac:dyDescent="0.45">
      <c r="B46" s="47" t="s">
        <v>60</v>
      </c>
    </row>
    <row r="47" spans="1:35" ht="15" customHeight="1" x14ac:dyDescent="0.45">
      <c r="A47" s="14" t="s">
        <v>59</v>
      </c>
      <c r="B47" s="48" t="s">
        <v>58</v>
      </c>
      <c r="C47" s="54">
        <v>15.253917</v>
      </c>
      <c r="D47" s="54">
        <v>15.331124000000001</v>
      </c>
      <c r="E47" s="54">
        <v>15.291395</v>
      </c>
      <c r="F47" s="54">
        <v>15.196456</v>
      </c>
      <c r="G47" s="54">
        <v>15.058515999999999</v>
      </c>
      <c r="H47" s="54">
        <v>14.873129</v>
      </c>
      <c r="I47" s="54">
        <v>14.647387999999999</v>
      </c>
      <c r="J47" s="54">
        <v>14.39424</v>
      </c>
      <c r="K47" s="54">
        <v>14.120316000000001</v>
      </c>
      <c r="L47" s="54">
        <v>13.838642999999999</v>
      </c>
      <c r="M47" s="54">
        <v>13.561067</v>
      </c>
      <c r="N47" s="54">
        <v>13.287451000000001</v>
      </c>
      <c r="O47" s="54">
        <v>13.010576</v>
      </c>
      <c r="P47" s="54">
        <v>12.734076</v>
      </c>
      <c r="Q47" s="54">
        <v>12.462249999999999</v>
      </c>
      <c r="R47" s="54">
        <v>12.197708</v>
      </c>
      <c r="S47" s="54">
        <v>11.943911999999999</v>
      </c>
      <c r="T47" s="54">
        <v>11.708337999999999</v>
      </c>
      <c r="U47" s="54">
        <v>11.494101000000001</v>
      </c>
      <c r="V47" s="54">
        <v>11.295489999999999</v>
      </c>
      <c r="W47" s="54">
        <v>11.117741000000001</v>
      </c>
      <c r="X47" s="54">
        <v>10.961444999999999</v>
      </c>
      <c r="Y47" s="54">
        <v>10.819258</v>
      </c>
      <c r="Z47" s="54">
        <v>10.687566</v>
      </c>
      <c r="AA47" s="54">
        <v>10.563585</v>
      </c>
      <c r="AB47" s="54">
        <v>10.448607000000001</v>
      </c>
      <c r="AC47" s="54">
        <v>10.341664</v>
      </c>
      <c r="AD47" s="54">
        <v>10.243971</v>
      </c>
      <c r="AE47" s="54">
        <v>10.152886000000001</v>
      </c>
      <c r="AF47" s="54">
        <v>10.068619999999999</v>
      </c>
      <c r="AG47" s="54">
        <v>9.9910460000000008</v>
      </c>
      <c r="AH47" s="54">
        <v>9.9205109999999994</v>
      </c>
      <c r="AI47" s="50">
        <v>-1.3783E-2</v>
      </c>
    </row>
    <row r="48" spans="1:35" ht="15" customHeight="1" x14ac:dyDescent="0.45">
      <c r="A48" s="14" t="s">
        <v>57</v>
      </c>
      <c r="B48" s="48" t="s">
        <v>56</v>
      </c>
      <c r="C48" s="54">
        <v>1.76E-4</v>
      </c>
      <c r="D48" s="54">
        <v>4.0200000000000001E-4</v>
      </c>
      <c r="E48" s="54">
        <v>6.9899999999999997E-4</v>
      </c>
      <c r="F48" s="54">
        <v>1.083E-3</v>
      </c>
      <c r="G48" s="54">
        <v>1.583E-3</v>
      </c>
      <c r="H48" s="54">
        <v>2.2290000000000001E-3</v>
      </c>
      <c r="I48" s="54">
        <v>3.052E-3</v>
      </c>
      <c r="J48" s="54">
        <v>4.0749999999999996E-3</v>
      </c>
      <c r="K48" s="54">
        <v>5.3220000000000003E-3</v>
      </c>
      <c r="L48" s="54">
        <v>6.8199999999999997E-3</v>
      </c>
      <c r="M48" s="54">
        <v>8.5880000000000001E-3</v>
      </c>
      <c r="N48" s="54">
        <v>1.0619E-2</v>
      </c>
      <c r="O48" s="54">
        <v>1.2912E-2</v>
      </c>
      <c r="P48" s="54">
        <v>1.5461000000000001E-2</v>
      </c>
      <c r="Q48" s="54">
        <v>1.8225000000000002E-2</v>
      </c>
      <c r="R48" s="54">
        <v>2.1163999999999999E-2</v>
      </c>
      <c r="S48" s="54">
        <v>2.4250000000000001E-2</v>
      </c>
      <c r="T48" s="54">
        <v>2.7451E-2</v>
      </c>
      <c r="U48" s="54">
        <v>3.0734999999999998E-2</v>
      </c>
      <c r="V48" s="54">
        <v>3.4058999999999999E-2</v>
      </c>
      <c r="W48" s="54">
        <v>3.7373999999999998E-2</v>
      </c>
      <c r="X48" s="54">
        <v>4.0652000000000001E-2</v>
      </c>
      <c r="Y48" s="54">
        <v>4.3871E-2</v>
      </c>
      <c r="Z48" s="54">
        <v>4.6986E-2</v>
      </c>
      <c r="AA48" s="54">
        <v>4.9985000000000002E-2</v>
      </c>
      <c r="AB48" s="54">
        <v>5.2872000000000002E-2</v>
      </c>
      <c r="AC48" s="54">
        <v>5.5640000000000002E-2</v>
      </c>
      <c r="AD48" s="54">
        <v>5.8302E-2</v>
      </c>
      <c r="AE48" s="54">
        <v>6.0846999999999998E-2</v>
      </c>
      <c r="AF48" s="54">
        <v>6.3284000000000007E-2</v>
      </c>
      <c r="AG48" s="54">
        <v>6.5627000000000005E-2</v>
      </c>
      <c r="AH48" s="54">
        <v>6.7900000000000002E-2</v>
      </c>
      <c r="AI48" s="50">
        <v>0.21187500000000001</v>
      </c>
    </row>
    <row r="49" spans="1:35" ht="15" customHeight="1" x14ac:dyDescent="0.45">
      <c r="A49" s="14" t="s">
        <v>55</v>
      </c>
      <c r="B49" s="48" t="s">
        <v>54</v>
      </c>
      <c r="C49" s="54">
        <v>5.4510000000000003E-2</v>
      </c>
      <c r="D49" s="54">
        <v>0.108663</v>
      </c>
      <c r="E49" s="54">
        <v>0.169265</v>
      </c>
      <c r="F49" s="54">
        <v>0.23546</v>
      </c>
      <c r="G49" s="54">
        <v>0.305261</v>
      </c>
      <c r="H49" s="54">
        <v>0.381332</v>
      </c>
      <c r="I49" s="54">
        <v>0.45836300000000002</v>
      </c>
      <c r="J49" s="54">
        <v>0.534358</v>
      </c>
      <c r="K49" s="54">
        <v>0.60997299999999999</v>
      </c>
      <c r="L49" s="54">
        <v>0.68616299999999997</v>
      </c>
      <c r="M49" s="54">
        <v>0.76380700000000001</v>
      </c>
      <c r="N49" s="54">
        <v>0.84397599999999995</v>
      </c>
      <c r="O49" s="54">
        <v>0.926292</v>
      </c>
      <c r="P49" s="54">
        <v>1.011531</v>
      </c>
      <c r="Q49" s="54">
        <v>1.099019</v>
      </c>
      <c r="R49" s="54">
        <v>1.1883220000000001</v>
      </c>
      <c r="S49" s="54">
        <v>1.280403</v>
      </c>
      <c r="T49" s="54">
        <v>1.3756820000000001</v>
      </c>
      <c r="U49" s="54">
        <v>1.4735670000000001</v>
      </c>
      <c r="V49" s="54">
        <v>1.573936</v>
      </c>
      <c r="W49" s="54">
        <v>1.676328</v>
      </c>
      <c r="X49" s="54">
        <v>1.7798210000000001</v>
      </c>
      <c r="Y49" s="54">
        <v>1.8817140000000001</v>
      </c>
      <c r="Z49" s="54">
        <v>1.9819020000000001</v>
      </c>
      <c r="AA49" s="54">
        <v>2.0797620000000001</v>
      </c>
      <c r="AB49" s="54">
        <v>2.1758799999999998</v>
      </c>
      <c r="AC49" s="54">
        <v>2.2706059999999999</v>
      </c>
      <c r="AD49" s="54">
        <v>2.3635739999999998</v>
      </c>
      <c r="AE49" s="54">
        <v>2.4554010000000002</v>
      </c>
      <c r="AF49" s="54">
        <v>2.5460250000000002</v>
      </c>
      <c r="AG49" s="54">
        <v>2.6352739999999999</v>
      </c>
      <c r="AH49" s="54">
        <v>2.7231079999999999</v>
      </c>
      <c r="AI49" s="50">
        <v>0.13447100000000001</v>
      </c>
    </row>
    <row r="50" spans="1:35" ht="15" customHeight="1" x14ac:dyDescent="0.45">
      <c r="A50" s="14" t="s">
        <v>37</v>
      </c>
      <c r="B50" s="48" t="s">
        <v>464</v>
      </c>
      <c r="C50" s="54">
        <v>1.3566E-2</v>
      </c>
      <c r="D50" s="54">
        <v>1.4288E-2</v>
      </c>
      <c r="E50" s="54">
        <v>1.5262E-2</v>
      </c>
      <c r="F50" s="54">
        <v>1.6528000000000001E-2</v>
      </c>
      <c r="G50" s="54">
        <v>1.814E-2</v>
      </c>
      <c r="H50" s="54">
        <v>2.0187E-2</v>
      </c>
      <c r="I50" s="54">
        <v>2.2745000000000001E-2</v>
      </c>
      <c r="J50" s="54">
        <v>2.5921E-2</v>
      </c>
      <c r="K50" s="54">
        <v>2.9786E-2</v>
      </c>
      <c r="L50" s="54">
        <v>3.4379E-2</v>
      </c>
      <c r="M50" s="54">
        <v>3.9750000000000001E-2</v>
      </c>
      <c r="N50" s="54">
        <v>4.5927000000000003E-2</v>
      </c>
      <c r="O50" s="54">
        <v>5.2932E-2</v>
      </c>
      <c r="P50" s="54">
        <v>6.0720000000000003E-2</v>
      </c>
      <c r="Q50" s="54">
        <v>6.9251999999999994E-2</v>
      </c>
      <c r="R50" s="54">
        <v>7.8524999999999998E-2</v>
      </c>
      <c r="S50" s="54">
        <v>8.8399000000000005E-2</v>
      </c>
      <c r="T50" s="54">
        <v>9.8650000000000002E-2</v>
      </c>
      <c r="U50" s="54">
        <v>0.10914500000000001</v>
      </c>
      <c r="V50" s="54">
        <v>0.119752</v>
      </c>
      <c r="W50" s="54">
        <v>0.13029399999999999</v>
      </c>
      <c r="X50" s="54">
        <v>0.14069699999999999</v>
      </c>
      <c r="Y50" s="54">
        <v>0.15093100000000001</v>
      </c>
      <c r="Z50" s="54">
        <v>0.160798</v>
      </c>
      <c r="AA50" s="54">
        <v>0.170233</v>
      </c>
      <c r="AB50" s="54">
        <v>0.179234</v>
      </c>
      <c r="AC50" s="54">
        <v>0.187747</v>
      </c>
      <c r="AD50" s="54">
        <v>0.19577600000000001</v>
      </c>
      <c r="AE50" s="54">
        <v>0.20324500000000001</v>
      </c>
      <c r="AF50" s="54">
        <v>0.21016299999999999</v>
      </c>
      <c r="AG50" s="54">
        <v>0.21654399999999999</v>
      </c>
      <c r="AH50" s="54">
        <v>0.22242600000000001</v>
      </c>
      <c r="AI50" s="50">
        <v>9.4422000000000006E-2</v>
      </c>
    </row>
    <row r="51" spans="1:35" ht="15" customHeight="1" x14ac:dyDescent="0.45">
      <c r="A51" s="14" t="s">
        <v>53</v>
      </c>
      <c r="B51" s="48" t="s">
        <v>52</v>
      </c>
      <c r="C51" s="54">
        <v>2.9145999999999998E-2</v>
      </c>
      <c r="D51" s="54">
        <v>3.2828999999999997E-2</v>
      </c>
      <c r="E51" s="54">
        <v>3.6305999999999998E-2</v>
      </c>
      <c r="F51" s="54">
        <v>3.9642999999999998E-2</v>
      </c>
      <c r="G51" s="54">
        <v>4.2986000000000003E-2</v>
      </c>
      <c r="H51" s="54">
        <v>4.6418000000000001E-2</v>
      </c>
      <c r="I51" s="54">
        <v>4.9806000000000003E-2</v>
      </c>
      <c r="J51" s="54">
        <v>5.3122999999999997E-2</v>
      </c>
      <c r="K51" s="54">
        <v>5.6592999999999997E-2</v>
      </c>
      <c r="L51" s="54">
        <v>6.0336000000000001E-2</v>
      </c>
      <c r="M51" s="54">
        <v>6.4379000000000006E-2</v>
      </c>
      <c r="N51" s="54">
        <v>6.8640999999999994E-2</v>
      </c>
      <c r="O51" s="54">
        <v>7.3244000000000004E-2</v>
      </c>
      <c r="P51" s="54">
        <v>7.8420000000000004E-2</v>
      </c>
      <c r="Q51" s="54">
        <v>8.4039000000000003E-2</v>
      </c>
      <c r="R51" s="54">
        <v>9.0008000000000005E-2</v>
      </c>
      <c r="S51" s="54">
        <v>9.6382999999999996E-2</v>
      </c>
      <c r="T51" s="54">
        <v>0.103176</v>
      </c>
      <c r="U51" s="54">
        <v>0.11042399999999999</v>
      </c>
      <c r="V51" s="54">
        <v>0.11828</v>
      </c>
      <c r="W51" s="54">
        <v>0.12695899999999999</v>
      </c>
      <c r="X51" s="54">
        <v>0.13652</v>
      </c>
      <c r="Y51" s="54">
        <v>0.147089</v>
      </c>
      <c r="Z51" s="54">
        <v>0.15903300000000001</v>
      </c>
      <c r="AA51" s="54">
        <v>0.17250599999999999</v>
      </c>
      <c r="AB51" s="54">
        <v>0.18795999999999999</v>
      </c>
      <c r="AC51" s="54">
        <v>0.205759</v>
      </c>
      <c r="AD51" s="54">
        <v>0.226412</v>
      </c>
      <c r="AE51" s="54">
        <v>0.25045699999999999</v>
      </c>
      <c r="AF51" s="54">
        <v>0.27854400000000001</v>
      </c>
      <c r="AG51" s="54">
        <v>0.31139899999999998</v>
      </c>
      <c r="AH51" s="54">
        <v>0.34988799999999998</v>
      </c>
      <c r="AI51" s="50">
        <v>8.3472000000000005E-2</v>
      </c>
    </row>
    <row r="52" spans="1:35" ht="15" customHeight="1" x14ac:dyDescent="0.45">
      <c r="A52" s="14" t="s">
        <v>51</v>
      </c>
      <c r="B52" s="48" t="s">
        <v>50</v>
      </c>
      <c r="C52" s="54">
        <v>3.3293000000000003E-2</v>
      </c>
      <c r="D52" s="54">
        <v>5.4116999999999998E-2</v>
      </c>
      <c r="E52" s="54">
        <v>7.5277999999999998E-2</v>
      </c>
      <c r="F52" s="54">
        <v>9.4754000000000005E-2</v>
      </c>
      <c r="G52" s="54">
        <v>0.112665</v>
      </c>
      <c r="H52" s="54">
        <v>0.129247</v>
      </c>
      <c r="I52" s="54">
        <v>0.15018899999999999</v>
      </c>
      <c r="J52" s="54">
        <v>0.199072</v>
      </c>
      <c r="K52" s="54">
        <v>0.25713200000000003</v>
      </c>
      <c r="L52" s="54">
        <v>0.31487399999999999</v>
      </c>
      <c r="M52" s="54">
        <v>0.37125999999999998</v>
      </c>
      <c r="N52" s="54">
        <v>0.42692600000000003</v>
      </c>
      <c r="O52" s="54">
        <v>0.48170200000000002</v>
      </c>
      <c r="P52" s="54">
        <v>0.53605899999999995</v>
      </c>
      <c r="Q52" s="54">
        <v>0.58954099999999998</v>
      </c>
      <c r="R52" s="54">
        <v>0.64190000000000003</v>
      </c>
      <c r="S52" s="54">
        <v>0.69327899999999998</v>
      </c>
      <c r="T52" s="54">
        <v>0.74327500000000002</v>
      </c>
      <c r="U52" s="54">
        <v>0.79119700000000004</v>
      </c>
      <c r="V52" s="54">
        <v>0.836677</v>
      </c>
      <c r="W52" s="54">
        <v>0.87928200000000001</v>
      </c>
      <c r="X52" s="54">
        <v>0.91845900000000003</v>
      </c>
      <c r="Y52" s="54">
        <v>0.953901</v>
      </c>
      <c r="Z52" s="54">
        <v>0.98615799999999998</v>
      </c>
      <c r="AA52" s="54">
        <v>1.0154289999999999</v>
      </c>
      <c r="AB52" s="54">
        <v>1.042014</v>
      </c>
      <c r="AC52" s="54">
        <v>1.065906</v>
      </c>
      <c r="AD52" s="54">
        <v>1.0869660000000001</v>
      </c>
      <c r="AE52" s="54">
        <v>1.105272</v>
      </c>
      <c r="AF52" s="54">
        <v>1.120892</v>
      </c>
      <c r="AG52" s="54">
        <v>1.134107</v>
      </c>
      <c r="AH52" s="54">
        <v>1.1450119999999999</v>
      </c>
      <c r="AI52" s="50">
        <v>0.12089</v>
      </c>
    </row>
    <row r="53" spans="1:35" ht="15" customHeight="1" x14ac:dyDescent="0.45">
      <c r="A53" s="14" t="s">
        <v>49</v>
      </c>
      <c r="B53" s="48" t="s">
        <v>48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1.5E-5</v>
      </c>
      <c r="K53" s="54">
        <v>3.4999999999999997E-5</v>
      </c>
      <c r="L53" s="54">
        <v>6.0000000000000002E-5</v>
      </c>
      <c r="M53" s="54">
        <v>9.2E-5</v>
      </c>
      <c r="N53" s="54">
        <v>1.34E-4</v>
      </c>
      <c r="O53" s="54">
        <v>1.8599999999999999E-4</v>
      </c>
      <c r="P53" s="54">
        <v>2.5099999999999998E-4</v>
      </c>
      <c r="Q53" s="54">
        <v>3.2899999999999997E-4</v>
      </c>
      <c r="R53" s="54">
        <v>4.2400000000000001E-4</v>
      </c>
      <c r="S53" s="54">
        <v>5.3799999999999996E-4</v>
      </c>
      <c r="T53" s="54">
        <v>6.7299999999999999E-4</v>
      </c>
      <c r="U53" s="54">
        <v>8.3000000000000001E-4</v>
      </c>
      <c r="V53" s="54">
        <v>1.01E-3</v>
      </c>
      <c r="W53" s="54">
        <v>1.212E-3</v>
      </c>
      <c r="X53" s="54">
        <v>1.4339999999999999E-3</v>
      </c>
      <c r="Y53" s="54">
        <v>1.673E-3</v>
      </c>
      <c r="Z53" s="54">
        <v>1.926E-3</v>
      </c>
      <c r="AA53" s="54">
        <v>2.189E-3</v>
      </c>
      <c r="AB53" s="54">
        <v>2.4589999999999998E-3</v>
      </c>
      <c r="AC53" s="54">
        <v>2.7330000000000002E-3</v>
      </c>
      <c r="AD53" s="54">
        <v>3.0079999999999998E-3</v>
      </c>
      <c r="AE53" s="54">
        <v>3.2789999999999998E-3</v>
      </c>
      <c r="AF53" s="54">
        <v>3.545E-3</v>
      </c>
      <c r="AG53" s="54">
        <v>3.8019999999999998E-3</v>
      </c>
      <c r="AH53" s="54">
        <v>4.0509999999999999E-3</v>
      </c>
      <c r="AI53" s="50" t="s">
        <v>34</v>
      </c>
    </row>
    <row r="54" spans="1:35" ht="15" customHeight="1" x14ac:dyDescent="0.45">
      <c r="A54" s="14" t="s">
        <v>47</v>
      </c>
      <c r="B54" s="48" t="s">
        <v>46</v>
      </c>
      <c r="C54" s="54">
        <v>0.88117999999999996</v>
      </c>
      <c r="D54" s="54">
        <v>1.1344829999999999</v>
      </c>
      <c r="E54" s="54">
        <v>1.394274</v>
      </c>
      <c r="F54" s="54">
        <v>1.6616919999999999</v>
      </c>
      <c r="G54" s="54">
        <v>1.9412320000000001</v>
      </c>
      <c r="H54" s="54">
        <v>2.237549</v>
      </c>
      <c r="I54" s="54">
        <v>2.5237259999999999</v>
      </c>
      <c r="J54" s="54">
        <v>2.8220010000000002</v>
      </c>
      <c r="K54" s="54">
        <v>3.1249039999999999</v>
      </c>
      <c r="L54" s="54">
        <v>3.424798</v>
      </c>
      <c r="M54" s="54">
        <v>3.7188140000000001</v>
      </c>
      <c r="N54" s="54">
        <v>4.0014380000000003</v>
      </c>
      <c r="O54" s="54">
        <v>4.276383</v>
      </c>
      <c r="P54" s="54">
        <v>4.543469</v>
      </c>
      <c r="Q54" s="54">
        <v>4.8006950000000002</v>
      </c>
      <c r="R54" s="54">
        <v>5.0476900000000002</v>
      </c>
      <c r="S54" s="54">
        <v>5.286295</v>
      </c>
      <c r="T54" s="54">
        <v>5.518821</v>
      </c>
      <c r="U54" s="54">
        <v>5.745317</v>
      </c>
      <c r="V54" s="54">
        <v>5.9664159999999997</v>
      </c>
      <c r="W54" s="54">
        <v>6.1816430000000002</v>
      </c>
      <c r="X54" s="54">
        <v>6.3913289999999998</v>
      </c>
      <c r="Y54" s="54">
        <v>6.5961590000000001</v>
      </c>
      <c r="Z54" s="54">
        <v>6.795852</v>
      </c>
      <c r="AA54" s="54">
        <v>6.9919019999999996</v>
      </c>
      <c r="AB54" s="54">
        <v>7.1870310000000002</v>
      </c>
      <c r="AC54" s="54">
        <v>7.3822109999999999</v>
      </c>
      <c r="AD54" s="54">
        <v>7.5783969999999998</v>
      </c>
      <c r="AE54" s="54">
        <v>7.7758390000000004</v>
      </c>
      <c r="AF54" s="54">
        <v>7.9745080000000002</v>
      </c>
      <c r="AG54" s="54">
        <v>8.1748519999999996</v>
      </c>
      <c r="AH54" s="54">
        <v>8.3778179999999995</v>
      </c>
      <c r="AI54" s="50">
        <v>7.5352000000000002E-2</v>
      </c>
    </row>
    <row r="55" spans="1:35" ht="15" customHeight="1" x14ac:dyDescent="0.45">
      <c r="A55" s="14" t="s">
        <v>45</v>
      </c>
      <c r="B55" s="48" t="s">
        <v>44</v>
      </c>
      <c r="C55" s="54">
        <v>1.5369000000000001E-2</v>
      </c>
      <c r="D55" s="54">
        <v>1.3932E-2</v>
      </c>
      <c r="E55" s="54">
        <v>1.3271E-2</v>
      </c>
      <c r="F55" s="54">
        <v>1.2668E-2</v>
      </c>
      <c r="G55" s="54">
        <v>1.2142E-2</v>
      </c>
      <c r="H55" s="54">
        <v>1.1697000000000001E-2</v>
      </c>
      <c r="I55" s="54">
        <v>1.1287999999999999E-2</v>
      </c>
      <c r="J55" s="54">
        <v>1.0956E-2</v>
      </c>
      <c r="K55" s="54">
        <v>1.0678E-2</v>
      </c>
      <c r="L55" s="54">
        <v>1.0446E-2</v>
      </c>
      <c r="M55" s="54">
        <v>1.0189E-2</v>
      </c>
      <c r="N55" s="54">
        <v>1.0015E-2</v>
      </c>
      <c r="O55" s="54">
        <v>9.8589999999999997E-3</v>
      </c>
      <c r="P55" s="54">
        <v>9.7269999999999995E-3</v>
      </c>
      <c r="Q55" s="54">
        <v>9.6030000000000004E-3</v>
      </c>
      <c r="R55" s="54">
        <v>9.5300000000000003E-3</v>
      </c>
      <c r="S55" s="54">
        <v>9.4549999999999999E-3</v>
      </c>
      <c r="T55" s="54">
        <v>9.4000000000000004E-3</v>
      </c>
      <c r="U55" s="54">
        <v>9.3559999999999997E-3</v>
      </c>
      <c r="V55" s="54">
        <v>9.3240000000000007E-3</v>
      </c>
      <c r="W55" s="54">
        <v>9.2890000000000004E-3</v>
      </c>
      <c r="X55" s="54">
        <v>9.247E-3</v>
      </c>
      <c r="Y55" s="54">
        <v>9.2490000000000003E-3</v>
      </c>
      <c r="Z55" s="54">
        <v>9.221E-3</v>
      </c>
      <c r="AA55" s="54">
        <v>9.2329999999999999E-3</v>
      </c>
      <c r="AB55" s="54">
        <v>9.2449999999999997E-3</v>
      </c>
      <c r="AC55" s="54">
        <v>9.2610000000000001E-3</v>
      </c>
      <c r="AD55" s="54">
        <v>9.2809999999999993E-3</v>
      </c>
      <c r="AE55" s="54">
        <v>9.3030000000000005E-3</v>
      </c>
      <c r="AF55" s="54">
        <v>9.3299999999999998E-3</v>
      </c>
      <c r="AG55" s="54">
        <v>9.3600000000000003E-3</v>
      </c>
      <c r="AH55" s="54">
        <v>9.3959999999999998E-3</v>
      </c>
      <c r="AI55" s="50">
        <v>-1.575E-2</v>
      </c>
    </row>
    <row r="56" spans="1:35" ht="15" customHeight="1" x14ac:dyDescent="0.45">
      <c r="A56" s="14" t="s">
        <v>43</v>
      </c>
      <c r="B56" s="48" t="s">
        <v>42</v>
      </c>
      <c r="C56" s="54">
        <v>3.8442999999999998E-2</v>
      </c>
      <c r="D56" s="54">
        <v>3.8704000000000002E-2</v>
      </c>
      <c r="E56" s="54">
        <v>3.8821000000000001E-2</v>
      </c>
      <c r="F56" s="54">
        <v>3.8773000000000002E-2</v>
      </c>
      <c r="G56" s="54">
        <v>3.8703000000000001E-2</v>
      </c>
      <c r="H56" s="54">
        <v>3.8644999999999999E-2</v>
      </c>
      <c r="I56" s="54">
        <v>3.8524999999999997E-2</v>
      </c>
      <c r="J56" s="54">
        <v>3.8411000000000001E-2</v>
      </c>
      <c r="K56" s="54">
        <v>3.8270999999999999E-2</v>
      </c>
      <c r="L56" s="54">
        <v>3.8122000000000003E-2</v>
      </c>
      <c r="M56" s="54">
        <v>3.7907000000000003E-2</v>
      </c>
      <c r="N56" s="54">
        <v>3.7671999999999997E-2</v>
      </c>
      <c r="O56" s="54">
        <v>3.7414000000000003E-2</v>
      </c>
      <c r="P56" s="54">
        <v>3.7164000000000003E-2</v>
      </c>
      <c r="Q56" s="54">
        <v>3.6882999999999999E-2</v>
      </c>
      <c r="R56" s="54">
        <v>3.6674999999999999E-2</v>
      </c>
      <c r="S56" s="54">
        <v>3.6436000000000003E-2</v>
      </c>
      <c r="T56" s="54">
        <v>3.6228000000000003E-2</v>
      </c>
      <c r="U56" s="54">
        <v>3.6047999999999997E-2</v>
      </c>
      <c r="V56" s="54">
        <v>3.5889999999999998E-2</v>
      </c>
      <c r="W56" s="54">
        <v>3.5712000000000001E-2</v>
      </c>
      <c r="X56" s="54">
        <v>3.5515999999999999E-2</v>
      </c>
      <c r="Y56" s="54">
        <v>3.5360000000000003E-2</v>
      </c>
      <c r="Z56" s="54">
        <v>3.5194000000000003E-2</v>
      </c>
      <c r="AA56" s="54">
        <v>3.5032000000000001E-2</v>
      </c>
      <c r="AB56" s="54">
        <v>3.4881000000000002E-2</v>
      </c>
      <c r="AC56" s="54">
        <v>3.4750999999999997E-2</v>
      </c>
      <c r="AD56" s="54">
        <v>3.4654999999999998E-2</v>
      </c>
      <c r="AE56" s="54">
        <v>3.4569000000000003E-2</v>
      </c>
      <c r="AF56" s="54">
        <v>3.4497E-2</v>
      </c>
      <c r="AG56" s="54">
        <v>3.4438999999999997E-2</v>
      </c>
      <c r="AH56" s="54">
        <v>3.4404999999999998E-2</v>
      </c>
      <c r="AI56" s="50">
        <v>-3.5739999999999999E-3</v>
      </c>
    </row>
    <row r="57" spans="1:35" ht="15" customHeight="1" x14ac:dyDescent="0.45">
      <c r="A57" s="14" t="s">
        <v>41</v>
      </c>
      <c r="B57" s="48" t="s">
        <v>40</v>
      </c>
      <c r="C57" s="54">
        <v>1.4357E-2</v>
      </c>
      <c r="D57" s="54">
        <v>1.3852E-2</v>
      </c>
      <c r="E57" s="54">
        <v>1.3424E-2</v>
      </c>
      <c r="F57" s="54">
        <v>1.303E-2</v>
      </c>
      <c r="G57" s="54">
        <v>1.2703000000000001E-2</v>
      </c>
      <c r="H57" s="54">
        <v>1.2433E-2</v>
      </c>
      <c r="I57" s="54">
        <v>1.2215E-2</v>
      </c>
      <c r="J57" s="54">
        <v>1.2047E-2</v>
      </c>
      <c r="K57" s="54">
        <v>1.1915E-2</v>
      </c>
      <c r="L57" s="54">
        <v>1.1816E-2</v>
      </c>
      <c r="M57" s="54">
        <v>1.1736E-2</v>
      </c>
      <c r="N57" s="54">
        <v>1.167E-2</v>
      </c>
      <c r="O57" s="54">
        <v>1.1622E-2</v>
      </c>
      <c r="P57" s="54">
        <v>1.1594E-2</v>
      </c>
      <c r="Q57" s="54">
        <v>1.1573999999999999E-2</v>
      </c>
      <c r="R57" s="54">
        <v>1.1616E-2</v>
      </c>
      <c r="S57" s="54">
        <v>1.1657000000000001E-2</v>
      </c>
      <c r="T57" s="54">
        <v>1.172E-2</v>
      </c>
      <c r="U57" s="54">
        <v>1.1793E-2</v>
      </c>
      <c r="V57" s="54">
        <v>1.1878E-2</v>
      </c>
      <c r="W57" s="54">
        <v>1.1958999999999999E-2</v>
      </c>
      <c r="X57" s="54">
        <v>1.2031E-2</v>
      </c>
      <c r="Y57" s="54">
        <v>1.2158E-2</v>
      </c>
      <c r="Z57" s="54">
        <v>1.2302E-2</v>
      </c>
      <c r="AA57" s="54">
        <v>1.2456E-2</v>
      </c>
      <c r="AB57" s="54">
        <v>1.2619999999999999E-2</v>
      </c>
      <c r="AC57" s="54">
        <v>1.2799E-2</v>
      </c>
      <c r="AD57" s="54">
        <v>1.2994E-2</v>
      </c>
      <c r="AE57" s="54">
        <v>1.3206000000000001E-2</v>
      </c>
      <c r="AF57" s="54">
        <v>1.3434E-2</v>
      </c>
      <c r="AG57" s="54">
        <v>1.3679999999999999E-2</v>
      </c>
      <c r="AH57" s="54">
        <v>1.3944E-2</v>
      </c>
      <c r="AI57" s="50">
        <v>-9.3999999999999997E-4</v>
      </c>
    </row>
    <row r="58" spans="1:35" ht="15" customHeight="1" x14ac:dyDescent="0.45">
      <c r="A58" s="14" t="s">
        <v>39</v>
      </c>
      <c r="B58" s="48" t="s">
        <v>38</v>
      </c>
      <c r="C58" s="54">
        <v>6.5583000000000002E-2</v>
      </c>
      <c r="D58" s="54">
        <v>6.1177000000000002E-2</v>
      </c>
      <c r="E58" s="54">
        <v>5.7027000000000001E-2</v>
      </c>
      <c r="F58" s="54">
        <v>5.2998999999999998E-2</v>
      </c>
      <c r="G58" s="54">
        <v>4.9258000000000003E-2</v>
      </c>
      <c r="H58" s="54">
        <v>4.5810999999999998E-2</v>
      </c>
      <c r="I58" s="54">
        <v>4.2592999999999999E-2</v>
      </c>
      <c r="J58" s="54">
        <v>3.9659E-2</v>
      </c>
      <c r="K58" s="54">
        <v>3.6985999999999998E-2</v>
      </c>
      <c r="L58" s="54">
        <v>3.4587E-2</v>
      </c>
      <c r="M58" s="54">
        <v>3.2397000000000002E-2</v>
      </c>
      <c r="N58" s="54">
        <v>3.0384000000000001E-2</v>
      </c>
      <c r="O58" s="54">
        <v>2.8603E-2</v>
      </c>
      <c r="P58" s="54">
        <v>2.7071000000000001E-2</v>
      </c>
      <c r="Q58" s="54">
        <v>2.5715999999999999E-2</v>
      </c>
      <c r="R58" s="54">
        <v>2.4771999999999999E-2</v>
      </c>
      <c r="S58" s="54">
        <v>2.3911999999999999E-2</v>
      </c>
      <c r="T58" s="54">
        <v>2.3241999999999999E-2</v>
      </c>
      <c r="U58" s="54">
        <v>2.2697999999999999E-2</v>
      </c>
      <c r="V58" s="54">
        <v>2.2251E-2</v>
      </c>
      <c r="W58" s="54">
        <v>2.1819000000000002E-2</v>
      </c>
      <c r="X58" s="54">
        <v>2.1350999999999998E-2</v>
      </c>
      <c r="Y58" s="54">
        <v>2.1270000000000001E-2</v>
      </c>
      <c r="Z58" s="54">
        <v>2.1172E-2</v>
      </c>
      <c r="AA58" s="54">
        <v>2.1073000000000001E-2</v>
      </c>
      <c r="AB58" s="54">
        <v>2.0982000000000001E-2</v>
      </c>
      <c r="AC58" s="54">
        <v>2.0902E-2</v>
      </c>
      <c r="AD58" s="54">
        <v>2.0843E-2</v>
      </c>
      <c r="AE58" s="54">
        <v>2.0788999999999998E-2</v>
      </c>
      <c r="AF58" s="54">
        <v>2.0742E-2</v>
      </c>
      <c r="AG58" s="54">
        <v>2.0704E-2</v>
      </c>
      <c r="AH58" s="54">
        <v>2.0677999999999998E-2</v>
      </c>
      <c r="AI58" s="50">
        <v>-3.6548999999999998E-2</v>
      </c>
    </row>
    <row r="59" spans="1:35" ht="15" customHeight="1" x14ac:dyDescent="0.45">
      <c r="A59" s="14" t="s">
        <v>36</v>
      </c>
      <c r="B59" s="48" t="s">
        <v>35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0" t="s">
        <v>34</v>
      </c>
    </row>
    <row r="60" spans="1:35" ht="15" customHeight="1" x14ac:dyDescent="0.45">
      <c r="A60" s="14" t="s">
        <v>33</v>
      </c>
      <c r="B60" s="48" t="s">
        <v>32</v>
      </c>
      <c r="C60" s="54">
        <v>0</v>
      </c>
      <c r="D60" s="54">
        <v>6.0000000000000002E-6</v>
      </c>
      <c r="E60" s="54">
        <v>1.4E-5</v>
      </c>
      <c r="F60" s="54">
        <v>2.5000000000000001E-5</v>
      </c>
      <c r="G60" s="54">
        <v>3.8999999999999999E-5</v>
      </c>
      <c r="H60" s="54">
        <v>5.8999999999999998E-5</v>
      </c>
      <c r="I60" s="54">
        <v>8.7999999999999998E-5</v>
      </c>
      <c r="J60" s="54">
        <v>1.2400000000000001E-4</v>
      </c>
      <c r="K60" s="54">
        <v>1.6899999999999999E-4</v>
      </c>
      <c r="L60" s="54">
        <v>2.24E-4</v>
      </c>
      <c r="M60" s="54">
        <v>2.9E-4</v>
      </c>
      <c r="N60" s="54">
        <v>3.68E-4</v>
      </c>
      <c r="O60" s="54">
        <v>4.5899999999999999E-4</v>
      </c>
      <c r="P60" s="54">
        <v>5.6300000000000002E-4</v>
      </c>
      <c r="Q60" s="54">
        <v>6.7900000000000002E-4</v>
      </c>
      <c r="R60" s="54">
        <v>8.0699999999999999E-4</v>
      </c>
      <c r="S60" s="54">
        <v>9.4700000000000003E-4</v>
      </c>
      <c r="T60" s="54">
        <v>1.0989999999999999E-3</v>
      </c>
      <c r="U60" s="54">
        <v>1.261E-3</v>
      </c>
      <c r="V60" s="54">
        <v>1.4339999999999999E-3</v>
      </c>
      <c r="W60" s="54">
        <v>1.616E-3</v>
      </c>
      <c r="X60" s="54">
        <v>1.8060000000000001E-3</v>
      </c>
      <c r="Y60" s="54">
        <v>2.0040000000000001E-3</v>
      </c>
      <c r="Z60" s="54">
        <v>2.2079999999999999E-3</v>
      </c>
      <c r="AA60" s="54">
        <v>2.4169999999999999E-3</v>
      </c>
      <c r="AB60" s="54">
        <v>2.6319999999999998E-3</v>
      </c>
      <c r="AC60" s="54">
        <v>2.8540000000000002E-3</v>
      </c>
      <c r="AD60" s="54">
        <v>3.081E-3</v>
      </c>
      <c r="AE60" s="54">
        <v>3.3140000000000001E-3</v>
      </c>
      <c r="AF60" s="54">
        <v>3.5509999999999999E-3</v>
      </c>
      <c r="AG60" s="54">
        <v>3.7929999999999999E-3</v>
      </c>
      <c r="AH60" s="54">
        <v>4.0390000000000001E-3</v>
      </c>
      <c r="AI60" s="50">
        <v>0.77769299999999997</v>
      </c>
    </row>
    <row r="61" spans="1:35" ht="15" customHeight="1" x14ac:dyDescent="0.45">
      <c r="A61" s="14" t="s">
        <v>31</v>
      </c>
      <c r="B61" s="48" t="s">
        <v>30</v>
      </c>
      <c r="C61" s="54">
        <v>16.399538</v>
      </c>
      <c r="D61" s="54">
        <v>16.803581000000001</v>
      </c>
      <c r="E61" s="54">
        <v>17.105032000000001</v>
      </c>
      <c r="F61" s="54">
        <v>17.363111</v>
      </c>
      <c r="G61" s="54">
        <v>17.593229000000001</v>
      </c>
      <c r="H61" s="54">
        <v>17.798739999999999</v>
      </c>
      <c r="I61" s="54">
        <v>17.959976000000001</v>
      </c>
      <c r="J61" s="54">
        <v>18.134003</v>
      </c>
      <c r="K61" s="54">
        <v>18.302076</v>
      </c>
      <c r="L61" s="54">
        <v>18.461269000000001</v>
      </c>
      <c r="M61" s="54">
        <v>18.620274999999999</v>
      </c>
      <c r="N61" s="54">
        <v>18.775220999999998</v>
      </c>
      <c r="O61" s="54">
        <v>18.922184000000001</v>
      </c>
      <c r="P61" s="54">
        <v>19.066109000000001</v>
      </c>
      <c r="Q61" s="54">
        <v>19.207808</v>
      </c>
      <c r="R61" s="54">
        <v>19.349142000000001</v>
      </c>
      <c r="S61" s="54">
        <v>19.495867000000001</v>
      </c>
      <c r="T61" s="54">
        <v>19.657755000000002</v>
      </c>
      <c r="U61" s="54">
        <v>19.836469999999998</v>
      </c>
      <c r="V61" s="54">
        <v>20.026394</v>
      </c>
      <c r="W61" s="54">
        <v>20.231228000000002</v>
      </c>
      <c r="X61" s="54">
        <v>20.450310000000002</v>
      </c>
      <c r="Y61" s="54">
        <v>20.674638999999999</v>
      </c>
      <c r="Z61" s="54">
        <v>20.900316</v>
      </c>
      <c r="AA61" s="54">
        <v>21.125800999999999</v>
      </c>
      <c r="AB61" s="54">
        <v>21.356417</v>
      </c>
      <c r="AC61" s="54">
        <v>21.592834</v>
      </c>
      <c r="AD61" s="54">
        <v>21.837259</v>
      </c>
      <c r="AE61" s="54">
        <v>22.088408000000001</v>
      </c>
      <c r="AF61" s="54">
        <v>22.347134</v>
      </c>
      <c r="AG61" s="54">
        <v>22.614626000000001</v>
      </c>
      <c r="AH61" s="54">
        <v>22.893173000000001</v>
      </c>
      <c r="AI61" s="50">
        <v>1.0819E-2</v>
      </c>
    </row>
    <row r="63" spans="1:35" ht="15" customHeight="1" x14ac:dyDescent="0.45">
      <c r="A63" s="14" t="s">
        <v>29</v>
      </c>
      <c r="B63" s="47" t="s">
        <v>28</v>
      </c>
      <c r="C63" s="55">
        <v>123.07373800000001</v>
      </c>
      <c r="D63" s="55">
        <v>124.546875</v>
      </c>
      <c r="E63" s="55">
        <v>126.12194100000001</v>
      </c>
      <c r="F63" s="55">
        <v>127.810547</v>
      </c>
      <c r="G63" s="55">
        <v>129.680069</v>
      </c>
      <c r="H63" s="55">
        <v>131.68597399999999</v>
      </c>
      <c r="I63" s="55">
        <v>133.66168200000001</v>
      </c>
      <c r="J63" s="55">
        <v>135.584991</v>
      </c>
      <c r="K63" s="55">
        <v>137.36914100000001</v>
      </c>
      <c r="L63" s="55">
        <v>138.978363</v>
      </c>
      <c r="M63" s="55">
        <v>140.38484199999999</v>
      </c>
      <c r="N63" s="55">
        <v>141.52533</v>
      </c>
      <c r="O63" s="55">
        <v>142.43722500000001</v>
      </c>
      <c r="P63" s="55">
        <v>143.13705400000001</v>
      </c>
      <c r="Q63" s="55">
        <v>143.59835799999999</v>
      </c>
      <c r="R63" s="55">
        <v>143.81272899999999</v>
      </c>
      <c r="S63" s="55">
        <v>143.81849700000001</v>
      </c>
      <c r="T63" s="55">
        <v>143.668655</v>
      </c>
      <c r="U63" s="55">
        <v>143.407928</v>
      </c>
      <c r="V63" s="55">
        <v>143.05896000000001</v>
      </c>
      <c r="W63" s="55">
        <v>142.63514699999999</v>
      </c>
      <c r="X63" s="55">
        <v>142.16686999999999</v>
      </c>
      <c r="Y63" s="55">
        <v>141.69012499999999</v>
      </c>
      <c r="Z63" s="55">
        <v>141.19232199999999</v>
      </c>
      <c r="AA63" s="55">
        <v>140.67773399999999</v>
      </c>
      <c r="AB63" s="55">
        <v>140.19042999999999</v>
      </c>
      <c r="AC63" s="55">
        <v>139.72920199999999</v>
      </c>
      <c r="AD63" s="55">
        <v>139.32615699999999</v>
      </c>
      <c r="AE63" s="55">
        <v>138.95311000000001</v>
      </c>
      <c r="AF63" s="55">
        <v>138.61909499999999</v>
      </c>
      <c r="AG63" s="55">
        <v>138.32865899999999</v>
      </c>
      <c r="AH63" s="55">
        <v>138.09227000000001</v>
      </c>
      <c r="AI63" s="52">
        <v>3.7209999999999999E-3</v>
      </c>
    </row>
    <row r="65" spans="1:35" ht="15" customHeight="1" x14ac:dyDescent="0.45">
      <c r="A65" s="14" t="s">
        <v>27</v>
      </c>
      <c r="B65" s="47" t="s">
        <v>26</v>
      </c>
      <c r="C65" s="55">
        <v>256.96911599999999</v>
      </c>
      <c r="D65" s="55">
        <v>258.605164</v>
      </c>
      <c r="E65" s="55">
        <v>260.16345200000001</v>
      </c>
      <c r="F65" s="55">
        <v>261.70715300000001</v>
      </c>
      <c r="G65" s="55">
        <v>263.47491500000001</v>
      </c>
      <c r="H65" s="55">
        <v>265.41369600000002</v>
      </c>
      <c r="I65" s="55">
        <v>267.40747099999999</v>
      </c>
      <c r="J65" s="55">
        <v>269.337311</v>
      </c>
      <c r="K65" s="55">
        <v>271.13510100000002</v>
      </c>
      <c r="L65" s="55">
        <v>272.70480300000003</v>
      </c>
      <c r="M65" s="55">
        <v>274.04107699999997</v>
      </c>
      <c r="N65" s="55">
        <v>275.145691</v>
      </c>
      <c r="O65" s="55">
        <v>276.040863</v>
      </c>
      <c r="P65" s="55">
        <v>276.77697799999999</v>
      </c>
      <c r="Q65" s="55">
        <v>277.37558000000001</v>
      </c>
      <c r="R65" s="55">
        <v>277.857056</v>
      </c>
      <c r="S65" s="55">
        <v>278.28686499999998</v>
      </c>
      <c r="T65" s="55">
        <v>278.73770100000002</v>
      </c>
      <c r="U65" s="55">
        <v>279.23611499999998</v>
      </c>
      <c r="V65" s="55">
        <v>279.82174700000002</v>
      </c>
      <c r="W65" s="55">
        <v>280.486267</v>
      </c>
      <c r="X65" s="55">
        <v>281.21313500000002</v>
      </c>
      <c r="Y65" s="55">
        <v>282.01962300000002</v>
      </c>
      <c r="Z65" s="55">
        <v>282.89492799999999</v>
      </c>
      <c r="AA65" s="55">
        <v>283.79098499999998</v>
      </c>
      <c r="AB65" s="55">
        <v>284.74877900000001</v>
      </c>
      <c r="AC65" s="55">
        <v>285.77401700000001</v>
      </c>
      <c r="AD65" s="55">
        <v>286.858948</v>
      </c>
      <c r="AE65" s="55">
        <v>287.980164</v>
      </c>
      <c r="AF65" s="55">
        <v>289.147583</v>
      </c>
      <c r="AG65" s="55">
        <v>290.33142099999998</v>
      </c>
      <c r="AH65" s="55">
        <v>291.54406699999998</v>
      </c>
      <c r="AI65" s="52">
        <v>4.0800000000000003E-3</v>
      </c>
    </row>
    <row r="66" spans="1:35" ht="15" customHeight="1" thickBot="1" x14ac:dyDescent="0.5"/>
    <row r="67" spans="1:35" ht="15" customHeight="1" x14ac:dyDescent="0.45">
      <c r="B67" s="57" t="s">
        <v>25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</row>
    <row r="68" spans="1:35" ht="15" customHeight="1" x14ac:dyDescent="0.45">
      <c r="B68" s="53" t="s">
        <v>24</v>
      </c>
    </row>
    <row r="69" spans="1:35" ht="15" customHeight="1" x14ac:dyDescent="0.45">
      <c r="B69" s="53" t="s">
        <v>23</v>
      </c>
    </row>
    <row r="70" spans="1:35" ht="15" customHeight="1" x14ac:dyDescent="0.45">
      <c r="B70" s="53" t="s">
        <v>22</v>
      </c>
    </row>
    <row r="71" spans="1:35" ht="15" customHeight="1" x14ac:dyDescent="0.45">
      <c r="B71" s="53" t="s">
        <v>582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3" t="s">
        <v>575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576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577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578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579</v>
      </c>
      <c r="F6" s="45"/>
      <c r="G6" s="45"/>
      <c r="H6" s="45"/>
    </row>
    <row r="10" spans="1:35" ht="15" customHeight="1" x14ac:dyDescent="0.5">
      <c r="A10" s="14" t="s">
        <v>382</v>
      </c>
      <c r="B10" s="46" t="s">
        <v>584</v>
      </c>
    </row>
    <row r="11" spans="1:35" ht="15" customHeight="1" x14ac:dyDescent="0.45">
      <c r="B11" s="43" t="s">
        <v>95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581</v>
      </c>
    </row>
    <row r="13" spans="1:35" ht="15" customHeight="1" thickBot="1" x14ac:dyDescent="0.5">
      <c r="B13" s="44" t="s">
        <v>381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380</v>
      </c>
    </row>
    <row r="17" spans="1:35" ht="15" customHeight="1" x14ac:dyDescent="0.45">
      <c r="B17" s="47" t="s">
        <v>379</v>
      </c>
    </row>
    <row r="18" spans="1:35" ht="15" customHeight="1" x14ac:dyDescent="0.45">
      <c r="B18" s="47" t="s">
        <v>201</v>
      </c>
    </row>
    <row r="19" spans="1:35" ht="15" customHeight="1" x14ac:dyDescent="0.45">
      <c r="A19" s="14" t="s">
        <v>378</v>
      </c>
      <c r="B19" s="48" t="s">
        <v>175</v>
      </c>
      <c r="C19" s="49">
        <v>45.338524</v>
      </c>
      <c r="D19" s="49">
        <v>45.579323000000002</v>
      </c>
      <c r="E19" s="49">
        <v>46.363022000000001</v>
      </c>
      <c r="F19" s="49">
        <v>47.165343999999997</v>
      </c>
      <c r="G19" s="49">
        <v>47.878413999999999</v>
      </c>
      <c r="H19" s="49">
        <v>48.582661000000002</v>
      </c>
      <c r="I19" s="49">
        <v>49.203505999999997</v>
      </c>
      <c r="J19" s="49">
        <v>49.823849000000003</v>
      </c>
      <c r="K19" s="49">
        <v>50.393635000000003</v>
      </c>
      <c r="L19" s="49">
        <v>51.074008999999997</v>
      </c>
      <c r="M19" s="49">
        <v>51.761944</v>
      </c>
      <c r="N19" s="49">
        <v>52.507007999999999</v>
      </c>
      <c r="O19" s="49">
        <v>53.313220999999999</v>
      </c>
      <c r="P19" s="49">
        <v>54.072772999999998</v>
      </c>
      <c r="Q19" s="49">
        <v>54.804886000000003</v>
      </c>
      <c r="R19" s="49">
        <v>55.634898999999997</v>
      </c>
      <c r="S19" s="49">
        <v>56.425732000000004</v>
      </c>
      <c r="T19" s="49">
        <v>57.093136000000001</v>
      </c>
      <c r="U19" s="49">
        <v>57.687778000000002</v>
      </c>
      <c r="V19" s="49">
        <v>58.230412000000001</v>
      </c>
      <c r="W19" s="49">
        <v>58.712192999999999</v>
      </c>
      <c r="X19" s="49">
        <v>59.236854999999998</v>
      </c>
      <c r="Y19" s="49">
        <v>59.716042000000002</v>
      </c>
      <c r="Z19" s="49">
        <v>60.078377000000003</v>
      </c>
      <c r="AA19" s="49">
        <v>60.445045</v>
      </c>
      <c r="AB19" s="49">
        <v>60.811512</v>
      </c>
      <c r="AC19" s="49">
        <v>61.204712000000001</v>
      </c>
      <c r="AD19" s="49">
        <v>61.611243999999999</v>
      </c>
      <c r="AE19" s="49">
        <v>62.063557000000003</v>
      </c>
      <c r="AF19" s="49">
        <v>62.510734999999997</v>
      </c>
      <c r="AG19" s="49">
        <v>62.988391999999997</v>
      </c>
      <c r="AH19" s="49">
        <v>63.422764000000001</v>
      </c>
      <c r="AI19" s="50">
        <v>1.0887000000000001E-2</v>
      </c>
    </row>
    <row r="20" spans="1:35" ht="15" customHeight="1" x14ac:dyDescent="0.45">
      <c r="A20" s="14" t="s">
        <v>377</v>
      </c>
      <c r="B20" s="48" t="s">
        <v>173</v>
      </c>
      <c r="C20" s="49">
        <v>12.993387999999999</v>
      </c>
      <c r="D20" s="49">
        <v>13.030306</v>
      </c>
      <c r="E20" s="49">
        <v>13.284456</v>
      </c>
      <c r="F20" s="49">
        <v>13.581842</v>
      </c>
      <c r="G20" s="49">
        <v>13.876007</v>
      </c>
      <c r="H20" s="49">
        <v>14.181710000000001</v>
      </c>
      <c r="I20" s="49">
        <v>14.483568</v>
      </c>
      <c r="J20" s="49">
        <v>14.815289</v>
      </c>
      <c r="K20" s="49">
        <v>15.149511</v>
      </c>
      <c r="L20" s="49">
        <v>15.513904</v>
      </c>
      <c r="M20" s="49">
        <v>15.909298</v>
      </c>
      <c r="N20" s="49">
        <v>16.345461</v>
      </c>
      <c r="O20" s="49">
        <v>16.810445999999999</v>
      </c>
      <c r="P20" s="49">
        <v>17.313106999999999</v>
      </c>
      <c r="Q20" s="49">
        <v>17.862417000000001</v>
      </c>
      <c r="R20" s="49">
        <v>18.464397000000002</v>
      </c>
      <c r="S20" s="49">
        <v>19.073823999999998</v>
      </c>
      <c r="T20" s="49">
        <v>19.680309000000001</v>
      </c>
      <c r="U20" s="49">
        <v>20.287271</v>
      </c>
      <c r="V20" s="49">
        <v>20.876999000000001</v>
      </c>
      <c r="W20" s="49">
        <v>21.434297999999998</v>
      </c>
      <c r="X20" s="49">
        <v>22.008989</v>
      </c>
      <c r="Y20" s="49">
        <v>22.574636000000002</v>
      </c>
      <c r="Z20" s="49">
        <v>23.098697999999999</v>
      </c>
      <c r="AA20" s="49">
        <v>23.621675</v>
      </c>
      <c r="AB20" s="49">
        <v>24.146360000000001</v>
      </c>
      <c r="AC20" s="49">
        <v>24.690767000000001</v>
      </c>
      <c r="AD20" s="49">
        <v>25.246676999999998</v>
      </c>
      <c r="AE20" s="49">
        <v>25.824511000000001</v>
      </c>
      <c r="AF20" s="49">
        <v>26.408425999999999</v>
      </c>
      <c r="AG20" s="49">
        <v>27.014441999999999</v>
      </c>
      <c r="AH20" s="49">
        <v>27.608847000000001</v>
      </c>
      <c r="AI20" s="50">
        <v>2.4611000000000001E-2</v>
      </c>
    </row>
    <row r="21" spans="1:35" ht="15" customHeight="1" x14ac:dyDescent="0.45">
      <c r="A21" s="14" t="s">
        <v>376</v>
      </c>
      <c r="B21" s="48" t="s">
        <v>171</v>
      </c>
      <c r="C21" s="49">
        <v>1.0973999999999999E-2</v>
      </c>
      <c r="D21" s="49">
        <v>1.5478E-2</v>
      </c>
      <c r="E21" s="49">
        <v>1.983E-2</v>
      </c>
      <c r="F21" s="49">
        <v>2.4015000000000002E-2</v>
      </c>
      <c r="G21" s="49">
        <v>2.8122000000000001E-2</v>
      </c>
      <c r="H21" s="49">
        <v>3.2195000000000001E-2</v>
      </c>
      <c r="I21" s="49">
        <v>3.619E-2</v>
      </c>
      <c r="J21" s="49">
        <v>4.0196000000000003E-2</v>
      </c>
      <c r="K21" s="49">
        <v>4.4206000000000002E-2</v>
      </c>
      <c r="L21" s="49">
        <v>4.8361000000000001E-2</v>
      </c>
      <c r="M21" s="49">
        <v>5.2609999999999997E-2</v>
      </c>
      <c r="N21" s="49">
        <v>5.6956E-2</v>
      </c>
      <c r="O21" s="49">
        <v>6.1432E-2</v>
      </c>
      <c r="P21" s="49">
        <v>6.5999000000000002E-2</v>
      </c>
      <c r="Q21" s="49">
        <v>7.0708999999999994E-2</v>
      </c>
      <c r="R21" s="49">
        <v>7.5664999999999996E-2</v>
      </c>
      <c r="S21" s="49">
        <v>8.0746999999999999E-2</v>
      </c>
      <c r="T21" s="49">
        <v>8.5911000000000001E-2</v>
      </c>
      <c r="U21" s="49">
        <v>9.1219999999999996E-2</v>
      </c>
      <c r="V21" s="49">
        <v>9.6688999999999997E-2</v>
      </c>
      <c r="W21" s="49">
        <v>0.10216799999999999</v>
      </c>
      <c r="X21" s="49">
        <v>0.107873</v>
      </c>
      <c r="Y21" s="49">
        <v>0.113678</v>
      </c>
      <c r="Z21" s="49">
        <v>0.11946900000000001</v>
      </c>
      <c r="AA21" s="49">
        <v>0.12543499999999999</v>
      </c>
      <c r="AB21" s="49">
        <v>0.13163</v>
      </c>
      <c r="AC21" s="49">
        <v>0.13816899999999999</v>
      </c>
      <c r="AD21" s="49">
        <v>0.145097</v>
      </c>
      <c r="AE21" s="49">
        <v>0.152479</v>
      </c>
      <c r="AF21" s="49">
        <v>0.16025700000000001</v>
      </c>
      <c r="AG21" s="49">
        <v>0.168546</v>
      </c>
      <c r="AH21" s="49">
        <v>0.17714099999999999</v>
      </c>
      <c r="AI21" s="50">
        <v>9.3869999999999995E-2</v>
      </c>
    </row>
    <row r="22" spans="1:35" ht="15" customHeight="1" x14ac:dyDescent="0.45">
      <c r="A22" s="14" t="s">
        <v>375</v>
      </c>
      <c r="B22" s="48" t="s">
        <v>169</v>
      </c>
      <c r="C22" s="49">
        <v>6.4700000000000001E-3</v>
      </c>
      <c r="D22" s="49">
        <v>9.2479999999999993E-3</v>
      </c>
      <c r="E22" s="49">
        <v>1.1867000000000001E-2</v>
      </c>
      <c r="F22" s="49">
        <v>1.4307E-2</v>
      </c>
      <c r="G22" s="49">
        <v>1.6589E-2</v>
      </c>
      <c r="H22" s="49">
        <v>1.8744E-2</v>
      </c>
      <c r="I22" s="49">
        <v>2.0767000000000001E-2</v>
      </c>
      <c r="J22" s="49">
        <v>2.2714000000000002E-2</v>
      </c>
      <c r="K22" s="49">
        <v>2.4584000000000002E-2</v>
      </c>
      <c r="L22" s="49">
        <v>2.6454999999999999E-2</v>
      </c>
      <c r="M22" s="49">
        <v>2.8306000000000001E-2</v>
      </c>
      <c r="N22" s="49">
        <v>3.014E-2</v>
      </c>
      <c r="O22" s="49">
        <v>3.1983999999999999E-2</v>
      </c>
      <c r="P22" s="49">
        <v>3.3822999999999999E-2</v>
      </c>
      <c r="Q22" s="49">
        <v>3.5686000000000002E-2</v>
      </c>
      <c r="R22" s="49">
        <v>3.7669000000000001E-2</v>
      </c>
      <c r="S22" s="49">
        <v>3.9712999999999998E-2</v>
      </c>
      <c r="T22" s="49">
        <v>4.1856999999999998E-2</v>
      </c>
      <c r="U22" s="49">
        <v>4.4188999999999999E-2</v>
      </c>
      <c r="V22" s="49">
        <v>4.6746000000000003E-2</v>
      </c>
      <c r="W22" s="49">
        <v>4.9457000000000001E-2</v>
      </c>
      <c r="X22" s="49">
        <v>5.2462000000000002E-2</v>
      </c>
      <c r="Y22" s="49">
        <v>5.5760999999999998E-2</v>
      </c>
      <c r="Z22" s="49">
        <v>5.9338000000000002E-2</v>
      </c>
      <c r="AA22" s="49">
        <v>6.3326999999999994E-2</v>
      </c>
      <c r="AB22" s="49">
        <v>6.7804000000000003E-2</v>
      </c>
      <c r="AC22" s="49">
        <v>7.2900999999999994E-2</v>
      </c>
      <c r="AD22" s="49">
        <v>7.8711000000000003E-2</v>
      </c>
      <c r="AE22" s="49">
        <v>8.5399000000000003E-2</v>
      </c>
      <c r="AF22" s="49">
        <v>9.3024999999999997E-2</v>
      </c>
      <c r="AG22" s="49">
        <v>0.101745</v>
      </c>
      <c r="AH22" s="49">
        <v>0.111553</v>
      </c>
      <c r="AI22" s="50">
        <v>9.6201999999999996E-2</v>
      </c>
    </row>
    <row r="23" spans="1:35" ht="15" customHeight="1" x14ac:dyDescent="0.45">
      <c r="A23" s="14" t="s">
        <v>374</v>
      </c>
      <c r="B23" s="48" t="s">
        <v>167</v>
      </c>
      <c r="C23" s="49">
        <v>3.7658459999999998</v>
      </c>
      <c r="D23" s="49">
        <v>4.0085569999999997</v>
      </c>
      <c r="E23" s="49">
        <v>4.288017</v>
      </c>
      <c r="F23" s="49">
        <v>4.564692</v>
      </c>
      <c r="G23" s="49">
        <v>4.8293809999999997</v>
      </c>
      <c r="H23" s="49">
        <v>5.0931199999999999</v>
      </c>
      <c r="I23" s="49">
        <v>5.3593950000000001</v>
      </c>
      <c r="J23" s="49">
        <v>5.6413120000000001</v>
      </c>
      <c r="K23" s="49">
        <v>5.9308540000000001</v>
      </c>
      <c r="L23" s="49">
        <v>6.2456820000000004</v>
      </c>
      <c r="M23" s="49">
        <v>6.5817690000000004</v>
      </c>
      <c r="N23" s="49">
        <v>6.9447089999999996</v>
      </c>
      <c r="O23" s="49">
        <v>7.3285920000000004</v>
      </c>
      <c r="P23" s="49">
        <v>7.7277769999999997</v>
      </c>
      <c r="Q23" s="49">
        <v>8.1440590000000004</v>
      </c>
      <c r="R23" s="49">
        <v>8.5758880000000008</v>
      </c>
      <c r="S23" s="49">
        <v>9.0147320000000004</v>
      </c>
      <c r="T23" s="49">
        <v>9.4560340000000007</v>
      </c>
      <c r="U23" s="49">
        <v>9.9113769999999999</v>
      </c>
      <c r="V23" s="49">
        <v>10.370566</v>
      </c>
      <c r="W23" s="49">
        <v>10.864409999999999</v>
      </c>
      <c r="X23" s="49">
        <v>11.404234000000001</v>
      </c>
      <c r="Y23" s="49">
        <v>11.971380999999999</v>
      </c>
      <c r="Z23" s="49">
        <v>12.550281999999999</v>
      </c>
      <c r="AA23" s="49">
        <v>13.158626</v>
      </c>
      <c r="AB23" s="49">
        <v>13.802723</v>
      </c>
      <c r="AC23" s="49">
        <v>14.487895</v>
      </c>
      <c r="AD23" s="49">
        <v>15.211193</v>
      </c>
      <c r="AE23" s="49">
        <v>15.980843999999999</v>
      </c>
      <c r="AF23" s="49">
        <v>16.798487000000002</v>
      </c>
      <c r="AG23" s="49">
        <v>17.662596000000001</v>
      </c>
      <c r="AH23" s="49">
        <v>18.551462000000001</v>
      </c>
      <c r="AI23" s="50">
        <v>5.2783999999999998E-2</v>
      </c>
    </row>
    <row r="24" spans="1:35" ht="15" customHeight="1" x14ac:dyDescent="0.45">
      <c r="A24" s="14" t="s">
        <v>373</v>
      </c>
      <c r="B24" s="48" t="s">
        <v>165</v>
      </c>
      <c r="C24" s="49">
        <v>1.196E-3</v>
      </c>
      <c r="D24" s="49">
        <v>6.3340000000000002E-3</v>
      </c>
      <c r="E24" s="49">
        <v>1.1512E-2</v>
      </c>
      <c r="F24" s="49">
        <v>1.6951000000000001E-2</v>
      </c>
      <c r="G24" s="49">
        <v>2.2582000000000001E-2</v>
      </c>
      <c r="H24" s="49">
        <v>2.8337999999999999E-2</v>
      </c>
      <c r="I24" s="49">
        <v>3.4109E-2</v>
      </c>
      <c r="J24" s="49">
        <v>3.9921999999999999E-2</v>
      </c>
      <c r="K24" s="49">
        <v>4.5732000000000002E-2</v>
      </c>
      <c r="L24" s="49">
        <v>5.1642E-2</v>
      </c>
      <c r="M24" s="49">
        <v>5.7576000000000002E-2</v>
      </c>
      <c r="N24" s="49">
        <v>6.3561999999999994E-2</v>
      </c>
      <c r="O24" s="49">
        <v>6.9655999999999996E-2</v>
      </c>
      <c r="P24" s="49">
        <v>7.5830999999999996E-2</v>
      </c>
      <c r="Q24" s="49">
        <v>8.2125000000000004E-2</v>
      </c>
      <c r="R24" s="49">
        <v>8.8730000000000003E-2</v>
      </c>
      <c r="S24" s="49">
        <v>9.5546000000000006E-2</v>
      </c>
      <c r="T24" s="49">
        <v>0.10251200000000001</v>
      </c>
      <c r="U24" s="49">
        <v>0.10972700000000001</v>
      </c>
      <c r="V24" s="49">
        <v>0.11723</v>
      </c>
      <c r="W24" s="49">
        <v>0.124898</v>
      </c>
      <c r="X24" s="49">
        <v>0.132967</v>
      </c>
      <c r="Y24" s="49">
        <v>0.14124300000000001</v>
      </c>
      <c r="Z24" s="49">
        <v>0.14955199999999999</v>
      </c>
      <c r="AA24" s="49">
        <v>0.157889</v>
      </c>
      <c r="AB24" s="49">
        <v>0.16634299999999999</v>
      </c>
      <c r="AC24" s="49">
        <v>0.175099</v>
      </c>
      <c r="AD24" s="49">
        <v>0.184198</v>
      </c>
      <c r="AE24" s="49">
        <v>0.19375899999999999</v>
      </c>
      <c r="AF24" s="49">
        <v>0.203731</v>
      </c>
      <c r="AG24" s="49">
        <v>0.21429200000000001</v>
      </c>
      <c r="AH24" s="49">
        <v>0.22525100000000001</v>
      </c>
      <c r="AI24" s="50">
        <v>0.18409200000000001</v>
      </c>
    </row>
    <row r="25" spans="1:35" ht="15" customHeight="1" x14ac:dyDescent="0.45">
      <c r="A25" s="14" t="s">
        <v>372</v>
      </c>
      <c r="B25" s="48" t="s">
        <v>163</v>
      </c>
      <c r="C25" s="49">
        <v>0</v>
      </c>
      <c r="D25" s="49">
        <v>5.7739999999999996E-3</v>
      </c>
      <c r="E25" s="49">
        <v>1.1579000000000001E-2</v>
      </c>
      <c r="F25" s="49">
        <v>1.7655000000000001E-2</v>
      </c>
      <c r="G25" s="49">
        <v>2.3932999999999999E-2</v>
      </c>
      <c r="H25" s="49">
        <v>3.0335000000000001E-2</v>
      </c>
      <c r="I25" s="49">
        <v>3.6741999999999997E-2</v>
      </c>
      <c r="J25" s="49">
        <v>4.3181999999999998E-2</v>
      </c>
      <c r="K25" s="49">
        <v>4.9609E-2</v>
      </c>
      <c r="L25" s="49">
        <v>5.6134999999999997E-2</v>
      </c>
      <c r="M25" s="49">
        <v>6.2703999999999996E-2</v>
      </c>
      <c r="N25" s="49">
        <v>6.9341E-2</v>
      </c>
      <c r="O25" s="49">
        <v>7.6096999999999998E-2</v>
      </c>
      <c r="P25" s="49">
        <v>8.2935999999999996E-2</v>
      </c>
      <c r="Q25" s="49">
        <v>8.9943999999999996E-2</v>
      </c>
      <c r="R25" s="49">
        <v>9.7303000000000001E-2</v>
      </c>
      <c r="S25" s="49">
        <v>0.104876</v>
      </c>
      <c r="T25" s="49">
        <v>0.112599</v>
      </c>
      <c r="U25" s="49">
        <v>0.120584</v>
      </c>
      <c r="V25" s="49">
        <v>0.12887599999999999</v>
      </c>
      <c r="W25" s="49">
        <v>0.13734299999999999</v>
      </c>
      <c r="X25" s="49">
        <v>0.146234</v>
      </c>
      <c r="Y25" s="49">
        <v>0.15534500000000001</v>
      </c>
      <c r="Z25" s="49">
        <v>0.164491</v>
      </c>
      <c r="AA25" s="49">
        <v>0.17366999999999999</v>
      </c>
      <c r="AB25" s="49">
        <v>0.18299000000000001</v>
      </c>
      <c r="AC25" s="49">
        <v>0.19264700000000001</v>
      </c>
      <c r="AD25" s="49">
        <v>0.202676</v>
      </c>
      <c r="AE25" s="49">
        <v>0.21320800000000001</v>
      </c>
      <c r="AF25" s="49">
        <v>0.22419</v>
      </c>
      <c r="AG25" s="49">
        <v>0.235817</v>
      </c>
      <c r="AH25" s="49">
        <v>0.24788099999999999</v>
      </c>
      <c r="AI25" s="50" t="s">
        <v>34</v>
      </c>
    </row>
    <row r="26" spans="1:35" ht="15" customHeight="1" x14ac:dyDescent="0.45">
      <c r="A26" s="14" t="s">
        <v>371</v>
      </c>
      <c r="B26" s="48" t="s">
        <v>161</v>
      </c>
      <c r="C26" s="49">
        <v>0</v>
      </c>
      <c r="D26" s="49">
        <v>5.3540000000000003E-3</v>
      </c>
      <c r="E26" s="49">
        <v>1.0736000000000001E-2</v>
      </c>
      <c r="F26" s="49">
        <v>1.6369999999999999E-2</v>
      </c>
      <c r="G26" s="49">
        <v>2.2190999999999999E-2</v>
      </c>
      <c r="H26" s="49">
        <v>2.8126999999999999E-2</v>
      </c>
      <c r="I26" s="49">
        <v>3.4068000000000001E-2</v>
      </c>
      <c r="J26" s="49">
        <v>4.0038999999999998E-2</v>
      </c>
      <c r="K26" s="49">
        <v>4.5998999999999998E-2</v>
      </c>
      <c r="L26" s="49">
        <v>5.2049999999999999E-2</v>
      </c>
      <c r="M26" s="49">
        <v>5.8140999999999998E-2</v>
      </c>
      <c r="N26" s="49">
        <v>6.4296000000000006E-2</v>
      </c>
      <c r="O26" s="49">
        <v>7.0558999999999997E-2</v>
      </c>
      <c r="P26" s="49">
        <v>7.6900999999999997E-2</v>
      </c>
      <c r="Q26" s="49">
        <v>8.3399000000000001E-2</v>
      </c>
      <c r="R26" s="49">
        <v>9.0222999999999998E-2</v>
      </c>
      <c r="S26" s="49">
        <v>9.7243999999999997E-2</v>
      </c>
      <c r="T26" s="49">
        <v>0.104405</v>
      </c>
      <c r="U26" s="49">
        <v>0.11180900000000001</v>
      </c>
      <c r="V26" s="49">
        <v>0.11949799999999999</v>
      </c>
      <c r="W26" s="49">
        <v>0.12734899999999999</v>
      </c>
      <c r="X26" s="49">
        <v>0.13559299999999999</v>
      </c>
      <c r="Y26" s="49">
        <v>0.14404</v>
      </c>
      <c r="Z26" s="49">
        <v>0.15252099999999999</v>
      </c>
      <c r="AA26" s="49">
        <v>0.16103200000000001</v>
      </c>
      <c r="AB26" s="49">
        <v>0.16967499999999999</v>
      </c>
      <c r="AC26" s="49">
        <v>0.17862800000000001</v>
      </c>
      <c r="AD26" s="49">
        <v>0.18792800000000001</v>
      </c>
      <c r="AE26" s="49">
        <v>0.19769300000000001</v>
      </c>
      <c r="AF26" s="49">
        <v>0.20787600000000001</v>
      </c>
      <c r="AG26" s="49">
        <v>0.21865699999999999</v>
      </c>
      <c r="AH26" s="49">
        <v>0.22984399999999999</v>
      </c>
      <c r="AI26" s="50" t="s">
        <v>34</v>
      </c>
    </row>
    <row r="27" spans="1:35" ht="15" customHeight="1" x14ac:dyDescent="0.45">
      <c r="A27" s="14" t="s">
        <v>370</v>
      </c>
      <c r="B27" s="48" t="s">
        <v>159</v>
      </c>
      <c r="C27" s="49">
        <v>0</v>
      </c>
      <c r="D27" s="49">
        <v>3.9999999999999998E-6</v>
      </c>
      <c r="E27" s="49">
        <v>6.9999999999999999E-6</v>
      </c>
      <c r="F27" s="49">
        <v>1.1E-5</v>
      </c>
      <c r="G27" s="49">
        <v>1.5E-5</v>
      </c>
      <c r="H27" s="49">
        <v>1.8E-5</v>
      </c>
      <c r="I27" s="49">
        <v>2.1999999999999999E-5</v>
      </c>
      <c r="J27" s="49">
        <v>2.5000000000000001E-5</v>
      </c>
      <c r="K27" s="49">
        <v>2.8E-5</v>
      </c>
      <c r="L27" s="49">
        <v>3.1000000000000001E-5</v>
      </c>
      <c r="M27" s="49">
        <v>3.4E-5</v>
      </c>
      <c r="N27" s="49">
        <v>3.6999999999999998E-5</v>
      </c>
      <c r="O27" s="49">
        <v>3.8999999999999999E-5</v>
      </c>
      <c r="P27" s="49">
        <v>4.1999999999999998E-5</v>
      </c>
      <c r="Q27" s="49">
        <v>4.3999999999999999E-5</v>
      </c>
      <c r="R27" s="49">
        <v>4.6E-5</v>
      </c>
      <c r="S27" s="49">
        <v>4.8000000000000001E-5</v>
      </c>
      <c r="T27" s="49">
        <v>5.0000000000000002E-5</v>
      </c>
      <c r="U27" s="49">
        <v>5.1E-5</v>
      </c>
      <c r="V27" s="49">
        <v>5.3000000000000001E-5</v>
      </c>
      <c r="W27" s="49">
        <v>5.3999999999999998E-5</v>
      </c>
      <c r="X27" s="49">
        <v>5.5000000000000002E-5</v>
      </c>
      <c r="Y27" s="49">
        <v>5.7000000000000003E-5</v>
      </c>
      <c r="Z27" s="49">
        <v>5.7000000000000003E-5</v>
      </c>
      <c r="AA27" s="49">
        <v>5.8E-5</v>
      </c>
      <c r="AB27" s="49">
        <v>5.8E-5</v>
      </c>
      <c r="AC27" s="49">
        <v>5.8E-5</v>
      </c>
      <c r="AD27" s="49">
        <v>5.8E-5</v>
      </c>
      <c r="AE27" s="49">
        <v>5.8E-5</v>
      </c>
      <c r="AF27" s="49">
        <v>5.8E-5</v>
      </c>
      <c r="AG27" s="49">
        <v>5.8E-5</v>
      </c>
      <c r="AH27" s="49">
        <v>5.8E-5</v>
      </c>
      <c r="AI27" s="50" t="s">
        <v>34</v>
      </c>
    </row>
    <row r="28" spans="1:35" ht="15" customHeight="1" x14ac:dyDescent="0.45">
      <c r="A28" s="14" t="s">
        <v>369</v>
      </c>
      <c r="B28" s="48" t="s">
        <v>190</v>
      </c>
      <c r="C28" s="49">
        <v>62.116385999999999</v>
      </c>
      <c r="D28" s="49">
        <v>62.660361999999999</v>
      </c>
      <c r="E28" s="49">
        <v>64.000984000000003</v>
      </c>
      <c r="F28" s="49">
        <v>65.401107999999994</v>
      </c>
      <c r="G28" s="49">
        <v>66.697204999999997</v>
      </c>
      <c r="H28" s="49">
        <v>67.995215999999999</v>
      </c>
      <c r="I28" s="49">
        <v>69.208374000000006</v>
      </c>
      <c r="J28" s="49">
        <v>70.466553000000005</v>
      </c>
      <c r="K28" s="49">
        <v>71.684021000000001</v>
      </c>
      <c r="L28" s="49">
        <v>73.068282999999994</v>
      </c>
      <c r="M28" s="49">
        <v>74.512259999999998</v>
      </c>
      <c r="N28" s="49">
        <v>76.081267999999994</v>
      </c>
      <c r="O28" s="49">
        <v>77.761818000000005</v>
      </c>
      <c r="P28" s="49">
        <v>79.449164999999994</v>
      </c>
      <c r="Q28" s="49">
        <v>81.173332000000002</v>
      </c>
      <c r="R28" s="49">
        <v>83.064644000000001</v>
      </c>
      <c r="S28" s="49">
        <v>84.932426000000007</v>
      </c>
      <c r="T28" s="49">
        <v>86.676581999999996</v>
      </c>
      <c r="U28" s="49">
        <v>88.363776999999999</v>
      </c>
      <c r="V28" s="49">
        <v>89.986892999999995</v>
      </c>
      <c r="W28" s="49">
        <v>91.552161999999996</v>
      </c>
      <c r="X28" s="49">
        <v>93.225075000000004</v>
      </c>
      <c r="Y28" s="49">
        <v>94.872185000000002</v>
      </c>
      <c r="Z28" s="49">
        <v>96.372681</v>
      </c>
      <c r="AA28" s="49">
        <v>97.906531999999999</v>
      </c>
      <c r="AB28" s="49">
        <v>99.479140999999998</v>
      </c>
      <c r="AC28" s="49">
        <v>101.140862</v>
      </c>
      <c r="AD28" s="49">
        <v>102.867592</v>
      </c>
      <c r="AE28" s="49">
        <v>104.71131099999999</v>
      </c>
      <c r="AF28" s="49">
        <v>106.60659</v>
      </c>
      <c r="AG28" s="49">
        <v>108.6045</v>
      </c>
      <c r="AH28" s="49">
        <v>110.57487500000001</v>
      </c>
      <c r="AI28" s="50">
        <v>1.8776999999999999E-2</v>
      </c>
    </row>
    <row r="29" spans="1:35" ht="15" customHeight="1" x14ac:dyDescent="0.45">
      <c r="B29" s="47" t="s">
        <v>189</v>
      </c>
    </row>
    <row r="30" spans="1:35" ht="15" customHeight="1" x14ac:dyDescent="0.45">
      <c r="A30" s="14" t="s">
        <v>368</v>
      </c>
      <c r="B30" s="48" t="s">
        <v>175</v>
      </c>
      <c r="C30" s="49">
        <v>37.390987000000003</v>
      </c>
      <c r="D30" s="49">
        <v>37.441555000000001</v>
      </c>
      <c r="E30" s="49">
        <v>37.633606</v>
      </c>
      <c r="F30" s="49">
        <v>38.347839</v>
      </c>
      <c r="G30" s="49">
        <v>39.064284999999998</v>
      </c>
      <c r="H30" s="49">
        <v>39.816043999999998</v>
      </c>
      <c r="I30" s="49">
        <v>40.546951</v>
      </c>
      <c r="J30" s="49">
        <v>41.360706</v>
      </c>
      <c r="K30" s="49">
        <v>42.199787000000001</v>
      </c>
      <c r="L30" s="49">
        <v>43.152721</v>
      </c>
      <c r="M30" s="49">
        <v>44.121113000000001</v>
      </c>
      <c r="N30" s="49">
        <v>45.142581999999997</v>
      </c>
      <c r="O30" s="49">
        <v>46.208495999999997</v>
      </c>
      <c r="P30" s="49">
        <v>47.305430999999999</v>
      </c>
      <c r="Q30" s="49">
        <v>48.405312000000002</v>
      </c>
      <c r="R30" s="49">
        <v>49.603549999999998</v>
      </c>
      <c r="S30" s="49">
        <v>50.785697999999996</v>
      </c>
      <c r="T30" s="49">
        <v>51.920799000000002</v>
      </c>
      <c r="U30" s="49">
        <v>53.080630999999997</v>
      </c>
      <c r="V30" s="49">
        <v>54.272854000000002</v>
      </c>
      <c r="W30" s="49">
        <v>55.489944000000001</v>
      </c>
      <c r="X30" s="49">
        <v>56.869289000000002</v>
      </c>
      <c r="Y30" s="49">
        <v>58.322144000000002</v>
      </c>
      <c r="Z30" s="49">
        <v>59.769542999999999</v>
      </c>
      <c r="AA30" s="49">
        <v>61.330539999999999</v>
      </c>
      <c r="AB30" s="49">
        <v>62.958134000000001</v>
      </c>
      <c r="AC30" s="49">
        <v>64.629585000000006</v>
      </c>
      <c r="AD30" s="49">
        <v>66.308295999999999</v>
      </c>
      <c r="AE30" s="49">
        <v>68.048469999999995</v>
      </c>
      <c r="AF30" s="49">
        <v>69.794640000000001</v>
      </c>
      <c r="AG30" s="49">
        <v>71.614852999999997</v>
      </c>
      <c r="AH30" s="49">
        <v>73.386977999999999</v>
      </c>
      <c r="AI30" s="50">
        <v>2.1989999999999999E-2</v>
      </c>
    </row>
    <row r="31" spans="1:35" ht="15" customHeight="1" x14ac:dyDescent="0.45">
      <c r="A31" s="14" t="s">
        <v>367</v>
      </c>
      <c r="B31" s="48" t="s">
        <v>173</v>
      </c>
      <c r="C31" s="49">
        <v>16.566603000000001</v>
      </c>
      <c r="D31" s="49">
        <v>16.315041000000001</v>
      </c>
      <c r="E31" s="49">
        <v>16.210996999999999</v>
      </c>
      <c r="F31" s="49">
        <v>16.301894999999998</v>
      </c>
      <c r="G31" s="49">
        <v>16.420477000000002</v>
      </c>
      <c r="H31" s="49">
        <v>16.607351000000001</v>
      </c>
      <c r="I31" s="49">
        <v>16.780432000000001</v>
      </c>
      <c r="J31" s="49">
        <v>17.018578999999999</v>
      </c>
      <c r="K31" s="49">
        <v>17.276257999999999</v>
      </c>
      <c r="L31" s="49">
        <v>17.613925999999999</v>
      </c>
      <c r="M31" s="49">
        <v>17.988626</v>
      </c>
      <c r="N31" s="49">
        <v>18.386461000000001</v>
      </c>
      <c r="O31" s="49">
        <v>18.802519</v>
      </c>
      <c r="P31" s="49">
        <v>19.247610000000002</v>
      </c>
      <c r="Q31" s="49">
        <v>19.696327</v>
      </c>
      <c r="R31" s="49">
        <v>20.188852000000001</v>
      </c>
      <c r="S31" s="49">
        <v>20.665295</v>
      </c>
      <c r="T31" s="49">
        <v>21.141673999999998</v>
      </c>
      <c r="U31" s="49">
        <v>21.613824999999999</v>
      </c>
      <c r="V31" s="49">
        <v>22.083458</v>
      </c>
      <c r="W31" s="49">
        <v>22.568715999999998</v>
      </c>
      <c r="X31" s="49">
        <v>23.110014</v>
      </c>
      <c r="Y31" s="49">
        <v>23.676105</v>
      </c>
      <c r="Z31" s="49">
        <v>24.230937999999998</v>
      </c>
      <c r="AA31" s="49">
        <v>24.81794</v>
      </c>
      <c r="AB31" s="49">
        <v>25.418785</v>
      </c>
      <c r="AC31" s="49">
        <v>26.020405</v>
      </c>
      <c r="AD31" s="49">
        <v>26.614311000000001</v>
      </c>
      <c r="AE31" s="49">
        <v>27.216895999999998</v>
      </c>
      <c r="AF31" s="49">
        <v>27.808868</v>
      </c>
      <c r="AG31" s="49">
        <v>28.419066999999998</v>
      </c>
      <c r="AH31" s="49">
        <v>28.991399999999999</v>
      </c>
      <c r="AI31" s="50">
        <v>1.8216E-2</v>
      </c>
    </row>
    <row r="32" spans="1:35" ht="15" customHeight="1" x14ac:dyDescent="0.45">
      <c r="A32" s="14" t="s">
        <v>366</v>
      </c>
      <c r="B32" s="48" t="s">
        <v>171</v>
      </c>
      <c r="C32" s="49">
        <v>5.5921999999999999E-2</v>
      </c>
      <c r="D32" s="49">
        <v>5.8090000000000003E-2</v>
      </c>
      <c r="E32" s="49">
        <v>6.0220999999999997E-2</v>
      </c>
      <c r="F32" s="49">
        <v>6.3004000000000004E-2</v>
      </c>
      <c r="G32" s="49">
        <v>6.5598000000000004E-2</v>
      </c>
      <c r="H32" s="49">
        <v>6.8043999999999993E-2</v>
      </c>
      <c r="I32" s="49">
        <v>7.0231000000000002E-2</v>
      </c>
      <c r="J32" s="49">
        <v>7.2353000000000001E-2</v>
      </c>
      <c r="K32" s="49">
        <v>7.4328000000000005E-2</v>
      </c>
      <c r="L32" s="49">
        <v>7.6415999999999998E-2</v>
      </c>
      <c r="M32" s="49">
        <v>7.8529000000000002E-2</v>
      </c>
      <c r="N32" s="49">
        <v>8.0857999999999999E-2</v>
      </c>
      <c r="O32" s="49">
        <v>8.3420999999999995E-2</v>
      </c>
      <c r="P32" s="49">
        <v>8.6304000000000006E-2</v>
      </c>
      <c r="Q32" s="49">
        <v>8.9693999999999996E-2</v>
      </c>
      <c r="R32" s="49">
        <v>9.3700000000000006E-2</v>
      </c>
      <c r="S32" s="49">
        <v>9.7658999999999996E-2</v>
      </c>
      <c r="T32" s="49">
        <v>0.101825</v>
      </c>
      <c r="U32" s="49">
        <v>0.106409</v>
      </c>
      <c r="V32" s="49">
        <v>0.111404</v>
      </c>
      <c r="W32" s="49">
        <v>0.116794</v>
      </c>
      <c r="X32" s="49">
        <v>0.1229</v>
      </c>
      <c r="Y32" s="49">
        <v>0.12957399999999999</v>
      </c>
      <c r="Z32" s="49">
        <v>0.13658400000000001</v>
      </c>
      <c r="AA32" s="49">
        <v>0.144117</v>
      </c>
      <c r="AB32" s="49">
        <v>0.15209300000000001</v>
      </c>
      <c r="AC32" s="49">
        <v>0.160525</v>
      </c>
      <c r="AD32" s="49">
        <v>0.169378</v>
      </c>
      <c r="AE32" s="49">
        <v>0.178758</v>
      </c>
      <c r="AF32" s="49">
        <v>0.18854499999999999</v>
      </c>
      <c r="AG32" s="49">
        <v>0.19856399999999999</v>
      </c>
      <c r="AH32" s="49">
        <v>0.20899999999999999</v>
      </c>
      <c r="AI32" s="50">
        <v>4.3445999999999999E-2</v>
      </c>
    </row>
    <row r="33" spans="1:35" ht="15" customHeight="1" x14ac:dyDescent="0.45">
      <c r="A33" s="14" t="s">
        <v>365</v>
      </c>
      <c r="B33" s="48" t="s">
        <v>169</v>
      </c>
      <c r="C33" s="49">
        <v>5.5612000000000002E-2</v>
      </c>
      <c r="D33" s="49">
        <v>6.4804E-2</v>
      </c>
      <c r="E33" s="49">
        <v>7.3016999999999999E-2</v>
      </c>
      <c r="F33" s="49">
        <v>8.2234000000000002E-2</v>
      </c>
      <c r="G33" s="49">
        <v>9.1157000000000002E-2</v>
      </c>
      <c r="H33" s="49">
        <v>9.9757999999999999E-2</v>
      </c>
      <c r="I33" s="49">
        <v>0.107875</v>
      </c>
      <c r="J33" s="49">
        <v>0.115776</v>
      </c>
      <c r="K33" s="49">
        <v>0.12327200000000001</v>
      </c>
      <c r="L33" s="49">
        <v>0.13076699999999999</v>
      </c>
      <c r="M33" s="49">
        <v>0.137965</v>
      </c>
      <c r="N33" s="49">
        <v>0.14490700000000001</v>
      </c>
      <c r="O33" s="49">
        <v>0.151675</v>
      </c>
      <c r="P33" s="49">
        <v>0.15824099999999999</v>
      </c>
      <c r="Q33" s="49">
        <v>0.16467799999999999</v>
      </c>
      <c r="R33" s="49">
        <v>0.17128199999999999</v>
      </c>
      <c r="S33" s="49">
        <v>0.177677</v>
      </c>
      <c r="T33" s="49">
        <v>0.183888</v>
      </c>
      <c r="U33" s="49">
        <v>0.19037799999999999</v>
      </c>
      <c r="V33" s="49">
        <v>0.19711100000000001</v>
      </c>
      <c r="W33" s="49">
        <v>0.204177</v>
      </c>
      <c r="X33" s="49">
        <v>0.212148</v>
      </c>
      <c r="Y33" s="49">
        <v>0.22069800000000001</v>
      </c>
      <c r="Z33" s="49">
        <v>0.22956199999999999</v>
      </c>
      <c r="AA33" s="49">
        <v>0.238927</v>
      </c>
      <c r="AB33" s="49">
        <v>0.24877199999999999</v>
      </c>
      <c r="AC33" s="49">
        <v>0.25929799999999997</v>
      </c>
      <c r="AD33" s="49">
        <v>0.27045200000000003</v>
      </c>
      <c r="AE33" s="49">
        <v>0.28237499999999999</v>
      </c>
      <c r="AF33" s="49">
        <v>0.29488900000000001</v>
      </c>
      <c r="AG33" s="49">
        <v>0.30827399999999999</v>
      </c>
      <c r="AH33" s="49">
        <v>0.32194600000000001</v>
      </c>
      <c r="AI33" s="50">
        <v>5.8279999999999998E-2</v>
      </c>
    </row>
    <row r="34" spans="1:35" ht="15" customHeight="1" x14ac:dyDescent="0.45">
      <c r="A34" s="14" t="s">
        <v>364</v>
      </c>
      <c r="B34" s="48" t="s">
        <v>167</v>
      </c>
      <c r="C34" s="49">
        <v>0.53423900000000002</v>
      </c>
      <c r="D34" s="49">
        <v>0.58277900000000005</v>
      </c>
      <c r="E34" s="49">
        <v>0.62595599999999996</v>
      </c>
      <c r="F34" s="49">
        <v>0.67622700000000002</v>
      </c>
      <c r="G34" s="49">
        <v>0.72451699999999997</v>
      </c>
      <c r="H34" s="49">
        <v>0.77186600000000005</v>
      </c>
      <c r="I34" s="49">
        <v>0.81752199999999997</v>
      </c>
      <c r="J34" s="49">
        <v>0.86134100000000002</v>
      </c>
      <c r="K34" s="49">
        <v>0.90812599999999999</v>
      </c>
      <c r="L34" s="49">
        <v>0.95885399999999998</v>
      </c>
      <c r="M34" s="49">
        <v>1.012105</v>
      </c>
      <c r="N34" s="49">
        <v>1.069855</v>
      </c>
      <c r="O34" s="49">
        <v>1.1312930000000001</v>
      </c>
      <c r="P34" s="49">
        <v>1.196442</v>
      </c>
      <c r="Q34" s="49">
        <v>1.2640450000000001</v>
      </c>
      <c r="R34" s="49">
        <v>1.339696</v>
      </c>
      <c r="S34" s="49">
        <v>1.418526</v>
      </c>
      <c r="T34" s="49">
        <v>1.498373</v>
      </c>
      <c r="U34" s="49">
        <v>1.5818559999999999</v>
      </c>
      <c r="V34" s="49">
        <v>1.6697010000000001</v>
      </c>
      <c r="W34" s="49">
        <v>1.7627200000000001</v>
      </c>
      <c r="X34" s="49">
        <v>1.8660669999999999</v>
      </c>
      <c r="Y34" s="49">
        <v>1.9752559999999999</v>
      </c>
      <c r="Z34" s="49">
        <v>2.0890019999999998</v>
      </c>
      <c r="AA34" s="49">
        <v>2.2101860000000002</v>
      </c>
      <c r="AB34" s="49">
        <v>2.3372790000000001</v>
      </c>
      <c r="AC34" s="49">
        <v>2.470707</v>
      </c>
      <c r="AD34" s="49">
        <v>2.6096889999999999</v>
      </c>
      <c r="AE34" s="49">
        <v>2.7560799999999999</v>
      </c>
      <c r="AF34" s="49">
        <v>2.9075310000000001</v>
      </c>
      <c r="AG34" s="49">
        <v>3.0689769999999998</v>
      </c>
      <c r="AH34" s="49">
        <v>3.2357179999999999</v>
      </c>
      <c r="AI34" s="50">
        <v>5.9823000000000001E-2</v>
      </c>
    </row>
    <row r="35" spans="1:35" ht="15" customHeight="1" x14ac:dyDescent="0.45">
      <c r="A35" s="14" t="s">
        <v>363</v>
      </c>
      <c r="B35" s="48" t="s">
        <v>165</v>
      </c>
      <c r="C35" s="49">
        <v>7.1000000000000005E-5</v>
      </c>
      <c r="D35" s="49">
        <v>5.0889999999999998E-3</v>
      </c>
      <c r="E35" s="49">
        <v>9.3779999999999992E-3</v>
      </c>
      <c r="F35" s="49">
        <v>1.4001E-2</v>
      </c>
      <c r="G35" s="49">
        <v>1.8592000000000001E-2</v>
      </c>
      <c r="H35" s="49">
        <v>2.3140999999999998E-2</v>
      </c>
      <c r="I35" s="49">
        <v>2.7609000000000002E-2</v>
      </c>
      <c r="J35" s="49">
        <v>3.2079000000000003E-2</v>
      </c>
      <c r="K35" s="49">
        <v>3.6546000000000002E-2</v>
      </c>
      <c r="L35" s="49">
        <v>4.1134999999999998E-2</v>
      </c>
      <c r="M35" s="49">
        <v>4.582E-2</v>
      </c>
      <c r="N35" s="49">
        <v>5.0639000000000003E-2</v>
      </c>
      <c r="O35" s="49">
        <v>5.5591000000000002E-2</v>
      </c>
      <c r="P35" s="49">
        <v>6.0663000000000002E-2</v>
      </c>
      <c r="Q35" s="49">
        <v>6.5878999999999993E-2</v>
      </c>
      <c r="R35" s="49">
        <v>7.1387000000000006E-2</v>
      </c>
      <c r="S35" s="49">
        <v>7.7010999999999996E-2</v>
      </c>
      <c r="T35" s="49">
        <v>8.2709000000000005E-2</v>
      </c>
      <c r="U35" s="49">
        <v>8.8652999999999996E-2</v>
      </c>
      <c r="V35" s="49">
        <v>9.4911999999999996E-2</v>
      </c>
      <c r="W35" s="49">
        <v>0.101243</v>
      </c>
      <c r="X35" s="49">
        <v>0.108192</v>
      </c>
      <c r="Y35" s="49">
        <v>0.11558400000000001</v>
      </c>
      <c r="Z35" s="49">
        <v>0.12322900000000001</v>
      </c>
      <c r="AA35" s="49">
        <v>0.13130600000000001</v>
      </c>
      <c r="AB35" s="49">
        <v>0.13974800000000001</v>
      </c>
      <c r="AC35" s="49">
        <v>0.14857899999999999</v>
      </c>
      <c r="AD35" s="49">
        <v>0.157777</v>
      </c>
      <c r="AE35" s="49">
        <v>0.16745399999999999</v>
      </c>
      <c r="AF35" s="49">
        <v>0.177508</v>
      </c>
      <c r="AG35" s="49">
        <v>0.188171</v>
      </c>
      <c r="AH35" s="49">
        <v>0.199153</v>
      </c>
      <c r="AI35" s="50">
        <v>0.29198800000000003</v>
      </c>
    </row>
    <row r="36" spans="1:35" ht="15" customHeight="1" x14ac:dyDescent="0.45">
      <c r="A36" s="14" t="s">
        <v>362</v>
      </c>
      <c r="B36" s="48" t="s">
        <v>163</v>
      </c>
      <c r="C36" s="49">
        <v>0</v>
      </c>
      <c r="D36" s="49">
        <v>5.5189999999999996E-3</v>
      </c>
      <c r="E36" s="49">
        <v>1.0246999999999999E-2</v>
      </c>
      <c r="F36" s="49">
        <v>1.5341E-2</v>
      </c>
      <c r="G36" s="49">
        <v>2.0400999999999999E-2</v>
      </c>
      <c r="H36" s="49">
        <v>2.5413000000000002E-2</v>
      </c>
      <c r="I36" s="49">
        <v>3.0335999999999998E-2</v>
      </c>
      <c r="J36" s="49">
        <v>3.5262000000000002E-2</v>
      </c>
      <c r="K36" s="49">
        <v>4.0183000000000003E-2</v>
      </c>
      <c r="L36" s="49">
        <v>4.5239000000000001E-2</v>
      </c>
      <c r="M36" s="49">
        <v>5.0398999999999999E-2</v>
      </c>
      <c r="N36" s="49">
        <v>5.5705999999999999E-2</v>
      </c>
      <c r="O36" s="49">
        <v>6.1161E-2</v>
      </c>
      <c r="P36" s="49">
        <v>6.6744999999999999E-2</v>
      </c>
      <c r="Q36" s="49">
        <v>7.2487999999999997E-2</v>
      </c>
      <c r="R36" s="49">
        <v>7.8556000000000001E-2</v>
      </c>
      <c r="S36" s="49">
        <v>8.4749000000000005E-2</v>
      </c>
      <c r="T36" s="49">
        <v>9.1023000000000007E-2</v>
      </c>
      <c r="U36" s="49">
        <v>9.7567000000000001E-2</v>
      </c>
      <c r="V36" s="49">
        <v>0.104458</v>
      </c>
      <c r="W36" s="49">
        <v>0.111429</v>
      </c>
      <c r="X36" s="49">
        <v>0.11908000000000001</v>
      </c>
      <c r="Y36" s="49">
        <v>0.127218</v>
      </c>
      <c r="Z36" s="49">
        <v>0.13563600000000001</v>
      </c>
      <c r="AA36" s="49">
        <v>0.14452699999999999</v>
      </c>
      <c r="AB36" s="49">
        <v>0.15382199999999999</v>
      </c>
      <c r="AC36" s="49">
        <v>0.16354399999999999</v>
      </c>
      <c r="AD36" s="49">
        <v>0.17367099999999999</v>
      </c>
      <c r="AE36" s="49">
        <v>0.18432399999999999</v>
      </c>
      <c r="AF36" s="49">
        <v>0.19539300000000001</v>
      </c>
      <c r="AG36" s="49">
        <v>0.20713500000000001</v>
      </c>
      <c r="AH36" s="49">
        <v>0.219225</v>
      </c>
      <c r="AI36" s="50" t="s">
        <v>34</v>
      </c>
    </row>
    <row r="37" spans="1:35" ht="15" customHeight="1" x14ac:dyDescent="0.45">
      <c r="A37" s="14" t="s">
        <v>361</v>
      </c>
      <c r="B37" s="48" t="s">
        <v>161</v>
      </c>
      <c r="C37" s="49">
        <v>0</v>
      </c>
      <c r="D37" s="49">
        <v>4.7559999999999998E-3</v>
      </c>
      <c r="E37" s="49">
        <v>8.8310000000000003E-3</v>
      </c>
      <c r="F37" s="49">
        <v>1.3221E-2</v>
      </c>
      <c r="G37" s="49">
        <v>1.7580999999999999E-2</v>
      </c>
      <c r="H37" s="49">
        <v>2.1901E-2</v>
      </c>
      <c r="I37" s="49">
        <v>2.6143E-2</v>
      </c>
      <c r="J37" s="49">
        <v>3.0388999999999999E-2</v>
      </c>
      <c r="K37" s="49">
        <v>3.4629E-2</v>
      </c>
      <c r="L37" s="49">
        <v>3.8987000000000001E-2</v>
      </c>
      <c r="M37" s="49">
        <v>4.3432999999999999E-2</v>
      </c>
      <c r="N37" s="49">
        <v>4.8007000000000001E-2</v>
      </c>
      <c r="O37" s="49">
        <v>5.2707999999999998E-2</v>
      </c>
      <c r="P37" s="49">
        <v>5.7520000000000002E-2</v>
      </c>
      <c r="Q37" s="49">
        <v>6.2469999999999998E-2</v>
      </c>
      <c r="R37" s="49">
        <v>6.7698999999999995E-2</v>
      </c>
      <c r="S37" s="49">
        <v>7.3036000000000004E-2</v>
      </c>
      <c r="T37" s="49">
        <v>7.8442999999999999E-2</v>
      </c>
      <c r="U37" s="49">
        <v>8.4083000000000005E-2</v>
      </c>
      <c r="V37" s="49">
        <v>9.0021000000000004E-2</v>
      </c>
      <c r="W37" s="49">
        <v>9.6029000000000003E-2</v>
      </c>
      <c r="X37" s="49">
        <v>0.102622</v>
      </c>
      <c r="Y37" s="49">
        <v>0.109635</v>
      </c>
      <c r="Z37" s="49">
        <v>0.11688999999999999</v>
      </c>
      <c r="AA37" s="49">
        <v>0.124553</v>
      </c>
      <c r="AB37" s="49">
        <v>0.13256200000000001</v>
      </c>
      <c r="AC37" s="49">
        <v>0.14094100000000001</v>
      </c>
      <c r="AD37" s="49">
        <v>0.149668</v>
      </c>
      <c r="AE37" s="49">
        <v>0.15884899999999999</v>
      </c>
      <c r="AF37" s="49">
        <v>0.16838800000000001</v>
      </c>
      <c r="AG37" s="49">
        <v>0.178507</v>
      </c>
      <c r="AH37" s="49">
        <v>0.18892600000000001</v>
      </c>
      <c r="AI37" s="50" t="s">
        <v>34</v>
      </c>
    </row>
    <row r="38" spans="1:35" ht="15" customHeight="1" x14ac:dyDescent="0.45">
      <c r="A38" s="14" t="s">
        <v>360</v>
      </c>
      <c r="B38" s="48" t="s">
        <v>159</v>
      </c>
      <c r="C38" s="49">
        <v>0</v>
      </c>
      <c r="D38" s="49">
        <v>8.482E-3</v>
      </c>
      <c r="E38" s="49">
        <v>1.5748999999999999E-2</v>
      </c>
      <c r="F38" s="49">
        <v>2.3578000000000002E-2</v>
      </c>
      <c r="G38" s="49">
        <v>3.1355000000000001E-2</v>
      </c>
      <c r="H38" s="49">
        <v>3.9059000000000003E-2</v>
      </c>
      <c r="I38" s="49">
        <v>4.6626000000000001E-2</v>
      </c>
      <c r="J38" s="49">
        <v>5.4197000000000002E-2</v>
      </c>
      <c r="K38" s="49">
        <v>6.1760000000000002E-2</v>
      </c>
      <c r="L38" s="49">
        <v>6.9530999999999996E-2</v>
      </c>
      <c r="M38" s="49">
        <v>7.7462000000000003E-2</v>
      </c>
      <c r="N38" s="49">
        <v>8.5619000000000001E-2</v>
      </c>
      <c r="O38" s="49">
        <v>9.4002000000000002E-2</v>
      </c>
      <c r="P38" s="49">
        <v>0.102585</v>
      </c>
      <c r="Q38" s="49">
        <v>0.111412</v>
      </c>
      <c r="R38" s="49">
        <v>0.120739</v>
      </c>
      <c r="S38" s="49">
        <v>0.13025600000000001</v>
      </c>
      <c r="T38" s="49">
        <v>0.1399</v>
      </c>
      <c r="U38" s="49">
        <v>0.14995800000000001</v>
      </c>
      <c r="V38" s="49">
        <v>0.160549</v>
      </c>
      <c r="W38" s="49">
        <v>0.171264</v>
      </c>
      <c r="X38" s="49">
        <v>0.18302299999999999</v>
      </c>
      <c r="Y38" s="49">
        <v>0.19553000000000001</v>
      </c>
      <c r="Z38" s="49">
        <v>0.20846799999999999</v>
      </c>
      <c r="AA38" s="49">
        <v>0.222135</v>
      </c>
      <c r="AB38" s="49">
        <v>0.23641899999999999</v>
      </c>
      <c r="AC38" s="49">
        <v>0.25136199999999997</v>
      </c>
      <c r="AD38" s="49">
        <v>0.26692700000000003</v>
      </c>
      <c r="AE38" s="49">
        <v>0.28330100000000003</v>
      </c>
      <c r="AF38" s="49">
        <v>0.30031400000000003</v>
      </c>
      <c r="AG38" s="49">
        <v>0.31835999999999998</v>
      </c>
      <c r="AH38" s="49">
        <v>0.33694299999999999</v>
      </c>
      <c r="AI38" s="50" t="s">
        <v>34</v>
      </c>
    </row>
    <row r="39" spans="1:35" ht="15" customHeight="1" x14ac:dyDescent="0.45">
      <c r="A39" s="14" t="s">
        <v>359</v>
      </c>
      <c r="B39" s="48" t="s">
        <v>178</v>
      </c>
      <c r="C39" s="49">
        <v>54.603447000000003</v>
      </c>
      <c r="D39" s="49">
        <v>54.486111000000001</v>
      </c>
      <c r="E39" s="49">
        <v>54.648014000000003</v>
      </c>
      <c r="F39" s="49">
        <v>55.537315</v>
      </c>
      <c r="G39" s="49">
        <v>56.453899</v>
      </c>
      <c r="H39" s="49">
        <v>57.472546000000001</v>
      </c>
      <c r="I39" s="49">
        <v>58.453628999999999</v>
      </c>
      <c r="J39" s="49">
        <v>59.580730000000003</v>
      </c>
      <c r="K39" s="49">
        <v>60.754837000000002</v>
      </c>
      <c r="L39" s="49">
        <v>62.127594000000002</v>
      </c>
      <c r="M39" s="49">
        <v>63.555317000000002</v>
      </c>
      <c r="N39" s="49">
        <v>65.064635999999993</v>
      </c>
      <c r="O39" s="49">
        <v>66.640822999999997</v>
      </c>
      <c r="P39" s="49">
        <v>68.281540000000007</v>
      </c>
      <c r="Q39" s="49">
        <v>69.932243</v>
      </c>
      <c r="R39" s="49">
        <v>71.735671999999994</v>
      </c>
      <c r="S39" s="49">
        <v>73.509865000000005</v>
      </c>
      <c r="T39" s="49">
        <v>75.238502999999994</v>
      </c>
      <c r="U39" s="49">
        <v>76.993056999999993</v>
      </c>
      <c r="V39" s="49">
        <v>78.784592000000004</v>
      </c>
      <c r="W39" s="49">
        <v>80.622246000000004</v>
      </c>
      <c r="X39" s="49">
        <v>82.693191999999996</v>
      </c>
      <c r="Y39" s="49">
        <v>84.871773000000005</v>
      </c>
      <c r="Z39" s="49">
        <v>87.039969999999997</v>
      </c>
      <c r="AA39" s="49">
        <v>89.364326000000005</v>
      </c>
      <c r="AB39" s="49">
        <v>91.777717999999993</v>
      </c>
      <c r="AC39" s="49">
        <v>94.244681999999997</v>
      </c>
      <c r="AD39" s="49">
        <v>96.719909999999999</v>
      </c>
      <c r="AE39" s="49">
        <v>99.276543000000004</v>
      </c>
      <c r="AF39" s="49">
        <v>101.835915</v>
      </c>
      <c r="AG39" s="49">
        <v>104.501778</v>
      </c>
      <c r="AH39" s="49">
        <v>107.089401</v>
      </c>
      <c r="AI39" s="50">
        <v>2.1965999999999999E-2</v>
      </c>
    </row>
    <row r="40" spans="1:35" ht="15" customHeight="1" x14ac:dyDescent="0.45">
      <c r="B40" s="47" t="s">
        <v>177</v>
      </c>
    </row>
    <row r="41" spans="1:35" ht="15" customHeight="1" x14ac:dyDescent="0.45">
      <c r="A41" s="14" t="s">
        <v>358</v>
      </c>
      <c r="B41" s="48" t="s">
        <v>175</v>
      </c>
      <c r="C41" s="49">
        <v>185.11108400000001</v>
      </c>
      <c r="D41" s="49">
        <v>186.35144</v>
      </c>
      <c r="E41" s="49">
        <v>186.93348700000001</v>
      </c>
      <c r="F41" s="49">
        <v>188.990723</v>
      </c>
      <c r="G41" s="49">
        <v>190.652939</v>
      </c>
      <c r="H41" s="49">
        <v>192.31040999999999</v>
      </c>
      <c r="I41" s="49">
        <v>193.70581100000001</v>
      </c>
      <c r="J41" s="49">
        <v>195.17240899999999</v>
      </c>
      <c r="K41" s="49">
        <v>196.26618999999999</v>
      </c>
      <c r="L41" s="49">
        <v>197.498154</v>
      </c>
      <c r="M41" s="49">
        <v>198.58839399999999</v>
      </c>
      <c r="N41" s="49">
        <v>199.70950300000001</v>
      </c>
      <c r="O41" s="49">
        <v>200.86836199999999</v>
      </c>
      <c r="P41" s="49">
        <v>201.850266</v>
      </c>
      <c r="Q41" s="49">
        <v>202.71835300000001</v>
      </c>
      <c r="R41" s="49">
        <v>203.849411</v>
      </c>
      <c r="S41" s="49">
        <v>204.734375</v>
      </c>
      <c r="T41" s="49">
        <v>205.23651100000001</v>
      </c>
      <c r="U41" s="49">
        <v>205.688309</v>
      </c>
      <c r="V41" s="49">
        <v>206.14254800000001</v>
      </c>
      <c r="W41" s="49">
        <v>206.508286</v>
      </c>
      <c r="X41" s="49">
        <v>207.310745</v>
      </c>
      <c r="Y41" s="49">
        <v>208.18188499999999</v>
      </c>
      <c r="Z41" s="49">
        <v>208.93920900000001</v>
      </c>
      <c r="AA41" s="49">
        <v>209.79104599999999</v>
      </c>
      <c r="AB41" s="49">
        <v>210.58557099999999</v>
      </c>
      <c r="AC41" s="49">
        <v>211.29188500000001</v>
      </c>
      <c r="AD41" s="49">
        <v>211.76937899999999</v>
      </c>
      <c r="AE41" s="49">
        <v>212.14218099999999</v>
      </c>
      <c r="AF41" s="49">
        <v>212.278976</v>
      </c>
      <c r="AG41" s="49">
        <v>212.39001500000001</v>
      </c>
      <c r="AH41" s="49">
        <v>212.108093</v>
      </c>
      <c r="AI41" s="50">
        <v>4.4010000000000004E-3</v>
      </c>
    </row>
    <row r="42" spans="1:35" ht="15" customHeight="1" x14ac:dyDescent="0.45">
      <c r="A42" s="14" t="s">
        <v>357</v>
      </c>
      <c r="B42" s="48" t="s">
        <v>173</v>
      </c>
      <c r="C42" s="49">
        <v>0.18604699999999999</v>
      </c>
      <c r="D42" s="49">
        <v>0.16338</v>
      </c>
      <c r="E42" s="49">
        <v>0.14579600000000001</v>
      </c>
      <c r="F42" s="49">
        <v>0.131799</v>
      </c>
      <c r="G42" s="49">
        <v>0.120238</v>
      </c>
      <c r="H42" s="49">
        <v>0.11078</v>
      </c>
      <c r="I42" s="49">
        <v>0.10238999999999999</v>
      </c>
      <c r="J42" s="49">
        <v>9.5907000000000006E-2</v>
      </c>
      <c r="K42" s="49">
        <v>9.0814000000000006E-2</v>
      </c>
      <c r="L42" s="49">
        <v>8.6697999999999997E-2</v>
      </c>
      <c r="M42" s="49">
        <v>8.3225999999999994E-2</v>
      </c>
      <c r="N42" s="49">
        <v>8.0883999999999998E-2</v>
      </c>
      <c r="O42" s="49">
        <v>7.8847E-2</v>
      </c>
      <c r="P42" s="49">
        <v>7.6834E-2</v>
      </c>
      <c r="Q42" s="49">
        <v>7.5231000000000006E-2</v>
      </c>
      <c r="R42" s="49">
        <v>7.4111999999999997E-2</v>
      </c>
      <c r="S42" s="49">
        <v>7.3336999999999999E-2</v>
      </c>
      <c r="T42" s="49">
        <v>7.2411000000000003E-2</v>
      </c>
      <c r="U42" s="49">
        <v>7.1692000000000006E-2</v>
      </c>
      <c r="V42" s="49">
        <v>7.1152999999999994E-2</v>
      </c>
      <c r="W42" s="49">
        <v>7.0799000000000001E-2</v>
      </c>
      <c r="X42" s="49">
        <v>7.0521E-2</v>
      </c>
      <c r="Y42" s="49">
        <v>7.0375999999999994E-2</v>
      </c>
      <c r="Z42" s="49">
        <v>7.0074999999999998E-2</v>
      </c>
      <c r="AA42" s="49">
        <v>6.9827E-2</v>
      </c>
      <c r="AB42" s="49">
        <v>6.9825999999999999E-2</v>
      </c>
      <c r="AC42" s="49">
        <v>7.0007E-2</v>
      </c>
      <c r="AD42" s="49">
        <v>7.0283999999999999E-2</v>
      </c>
      <c r="AE42" s="49">
        <v>7.0647000000000001E-2</v>
      </c>
      <c r="AF42" s="49">
        <v>7.1040000000000006E-2</v>
      </c>
      <c r="AG42" s="49">
        <v>7.1465000000000001E-2</v>
      </c>
      <c r="AH42" s="49">
        <v>7.1809999999999999E-2</v>
      </c>
      <c r="AI42" s="50">
        <v>-3.0242000000000002E-2</v>
      </c>
    </row>
    <row r="43" spans="1:35" ht="15" customHeight="1" x14ac:dyDescent="0.45">
      <c r="A43" s="14" t="s">
        <v>356</v>
      </c>
      <c r="B43" s="48" t="s">
        <v>171</v>
      </c>
      <c r="C43" s="49">
        <v>3.8039999999999997E-2</v>
      </c>
      <c r="D43" s="49">
        <v>4.1971000000000001E-2</v>
      </c>
      <c r="E43" s="49">
        <v>4.4823000000000002E-2</v>
      </c>
      <c r="F43" s="49">
        <v>4.7530000000000003E-2</v>
      </c>
      <c r="G43" s="49">
        <v>4.9609E-2</v>
      </c>
      <c r="H43" s="49">
        <v>5.1239E-2</v>
      </c>
      <c r="I43" s="49">
        <v>5.2448000000000002E-2</v>
      </c>
      <c r="J43" s="49">
        <v>5.3499999999999999E-2</v>
      </c>
      <c r="K43" s="49">
        <v>5.4329000000000002E-2</v>
      </c>
      <c r="L43" s="49">
        <v>5.5081999999999999E-2</v>
      </c>
      <c r="M43" s="49">
        <v>5.5632000000000001E-2</v>
      </c>
      <c r="N43" s="49">
        <v>5.6097000000000001E-2</v>
      </c>
      <c r="O43" s="49">
        <v>5.6446999999999997E-2</v>
      </c>
      <c r="P43" s="49">
        <v>5.6626999999999997E-2</v>
      </c>
      <c r="Q43" s="49">
        <v>5.6806000000000002E-2</v>
      </c>
      <c r="R43" s="49">
        <v>5.7147000000000003E-2</v>
      </c>
      <c r="S43" s="49">
        <v>5.7472000000000002E-2</v>
      </c>
      <c r="T43" s="49">
        <v>5.7721000000000001E-2</v>
      </c>
      <c r="U43" s="49">
        <v>5.8056000000000003E-2</v>
      </c>
      <c r="V43" s="49">
        <v>5.8467999999999999E-2</v>
      </c>
      <c r="W43" s="49">
        <v>5.8936000000000002E-2</v>
      </c>
      <c r="X43" s="49">
        <v>5.9603999999999997E-2</v>
      </c>
      <c r="Y43" s="49">
        <v>6.0395999999999998E-2</v>
      </c>
      <c r="Z43" s="49">
        <v>6.1193999999999998E-2</v>
      </c>
      <c r="AA43" s="49">
        <v>6.207E-2</v>
      </c>
      <c r="AB43" s="49">
        <v>6.2976000000000004E-2</v>
      </c>
      <c r="AC43" s="49">
        <v>6.3911999999999997E-2</v>
      </c>
      <c r="AD43" s="49">
        <v>6.4853999999999995E-2</v>
      </c>
      <c r="AE43" s="49">
        <v>6.5837999999999994E-2</v>
      </c>
      <c r="AF43" s="49">
        <v>6.6812999999999997E-2</v>
      </c>
      <c r="AG43" s="49">
        <v>6.7821000000000006E-2</v>
      </c>
      <c r="AH43" s="49">
        <v>6.8751000000000007E-2</v>
      </c>
      <c r="AI43" s="50">
        <v>1.9275E-2</v>
      </c>
    </row>
    <row r="44" spans="1:35" ht="15" customHeight="1" x14ac:dyDescent="0.45">
      <c r="A44" s="14" t="s">
        <v>355</v>
      </c>
      <c r="B44" s="48" t="s">
        <v>169</v>
      </c>
      <c r="C44" s="49">
        <v>2.235852</v>
      </c>
      <c r="D44" s="49">
        <v>2.294092</v>
      </c>
      <c r="E44" s="49">
        <v>2.3136420000000002</v>
      </c>
      <c r="F44" s="49">
        <v>2.329923</v>
      </c>
      <c r="G44" s="49">
        <v>2.3264239999999998</v>
      </c>
      <c r="H44" s="49">
        <v>2.3125979999999999</v>
      </c>
      <c r="I44" s="49">
        <v>2.2891910000000002</v>
      </c>
      <c r="J44" s="49">
        <v>2.268653</v>
      </c>
      <c r="K44" s="49">
        <v>2.2499850000000001</v>
      </c>
      <c r="L44" s="49">
        <v>2.243433</v>
      </c>
      <c r="M44" s="49">
        <v>2.246753</v>
      </c>
      <c r="N44" s="49">
        <v>2.262235</v>
      </c>
      <c r="O44" s="49">
        <v>2.2923580000000001</v>
      </c>
      <c r="P44" s="49">
        <v>2.34076</v>
      </c>
      <c r="Q44" s="49">
        <v>2.4115060000000001</v>
      </c>
      <c r="R44" s="49">
        <v>2.510618</v>
      </c>
      <c r="S44" s="49">
        <v>2.6308560000000001</v>
      </c>
      <c r="T44" s="49">
        <v>2.7734830000000001</v>
      </c>
      <c r="U44" s="49">
        <v>2.944429</v>
      </c>
      <c r="V44" s="49">
        <v>3.1435279999999999</v>
      </c>
      <c r="W44" s="49">
        <v>3.3701669999999999</v>
      </c>
      <c r="X44" s="49">
        <v>3.635866</v>
      </c>
      <c r="Y44" s="49">
        <v>3.938669</v>
      </c>
      <c r="Z44" s="49">
        <v>4.2726550000000003</v>
      </c>
      <c r="AA44" s="49">
        <v>4.644774</v>
      </c>
      <c r="AB44" s="49">
        <v>5.0579029999999996</v>
      </c>
      <c r="AC44" s="49">
        <v>5.5101639999999996</v>
      </c>
      <c r="AD44" s="49">
        <v>6.0020619999999996</v>
      </c>
      <c r="AE44" s="49">
        <v>6.5448709999999997</v>
      </c>
      <c r="AF44" s="49">
        <v>7.1332760000000004</v>
      </c>
      <c r="AG44" s="49">
        <v>7.7820349999999996</v>
      </c>
      <c r="AH44" s="49">
        <v>8.48447</v>
      </c>
      <c r="AI44" s="50">
        <v>4.3958999999999998E-2</v>
      </c>
    </row>
    <row r="45" spans="1:35" ht="15" customHeight="1" x14ac:dyDescent="0.45">
      <c r="A45" s="14" t="s">
        <v>354</v>
      </c>
      <c r="B45" s="48" t="s">
        <v>167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50" t="s">
        <v>34</v>
      </c>
    </row>
    <row r="46" spans="1:35" ht="15" customHeight="1" x14ac:dyDescent="0.45">
      <c r="A46" s="14" t="s">
        <v>353</v>
      </c>
      <c r="B46" s="48" t="s">
        <v>165</v>
      </c>
      <c r="C46" s="49">
        <v>0</v>
      </c>
      <c r="D46" s="49">
        <v>1.1169999999999999E-3</v>
      </c>
      <c r="E46" s="49">
        <v>2.085E-3</v>
      </c>
      <c r="F46" s="49">
        <v>3.1440000000000001E-3</v>
      </c>
      <c r="G46" s="49">
        <v>4.2209999999999999E-3</v>
      </c>
      <c r="H46" s="49">
        <v>5.313E-3</v>
      </c>
      <c r="I46" s="49">
        <v>6.4079999999999996E-3</v>
      </c>
      <c r="J46" s="49">
        <v>7.5170000000000002E-3</v>
      </c>
      <c r="K46" s="49">
        <v>8.626E-3</v>
      </c>
      <c r="L46" s="49">
        <v>9.75E-3</v>
      </c>
      <c r="M46" s="49">
        <v>1.0869E-2</v>
      </c>
      <c r="N46" s="49">
        <v>1.1978000000000001E-2</v>
      </c>
      <c r="O46" s="49">
        <v>1.3065999999999999E-2</v>
      </c>
      <c r="P46" s="49">
        <v>1.4116999999999999E-2</v>
      </c>
      <c r="Q46" s="49">
        <v>1.5129E-2</v>
      </c>
      <c r="R46" s="49">
        <v>1.6129000000000001E-2</v>
      </c>
      <c r="S46" s="49">
        <v>1.7076000000000001E-2</v>
      </c>
      <c r="T46" s="49">
        <v>1.7963E-2</v>
      </c>
      <c r="U46" s="49">
        <v>1.8828999999999999E-2</v>
      </c>
      <c r="V46" s="49">
        <v>1.9699999999999999E-2</v>
      </c>
      <c r="W46" s="49">
        <v>2.0548E-2</v>
      </c>
      <c r="X46" s="49">
        <v>2.1418E-2</v>
      </c>
      <c r="Y46" s="49">
        <v>2.2304000000000001E-2</v>
      </c>
      <c r="Z46" s="49">
        <v>2.3210999999999999E-2</v>
      </c>
      <c r="AA46" s="49">
        <v>2.4145E-2</v>
      </c>
      <c r="AB46" s="49">
        <v>2.5101999999999999E-2</v>
      </c>
      <c r="AC46" s="49">
        <v>2.6086000000000002E-2</v>
      </c>
      <c r="AD46" s="49">
        <v>2.7091E-2</v>
      </c>
      <c r="AE46" s="49">
        <v>2.8131E-2</v>
      </c>
      <c r="AF46" s="49">
        <v>2.9186E-2</v>
      </c>
      <c r="AG46" s="49">
        <v>3.0283999999999998E-2</v>
      </c>
      <c r="AH46" s="49">
        <v>3.1376000000000001E-2</v>
      </c>
      <c r="AI46" s="50" t="s">
        <v>34</v>
      </c>
    </row>
    <row r="47" spans="1:35" ht="15" customHeight="1" x14ac:dyDescent="0.45">
      <c r="A47" s="14" t="s">
        <v>352</v>
      </c>
      <c r="B47" s="48" t="s">
        <v>163</v>
      </c>
      <c r="C47" s="49">
        <v>1.0020000000000001E-3</v>
      </c>
      <c r="D47" s="49">
        <v>2.483E-3</v>
      </c>
      <c r="E47" s="49">
        <v>3.7929999999999999E-3</v>
      </c>
      <c r="F47" s="49">
        <v>5.2350000000000001E-3</v>
      </c>
      <c r="G47" s="49">
        <v>6.7000000000000002E-3</v>
      </c>
      <c r="H47" s="49">
        <v>8.182E-3</v>
      </c>
      <c r="I47" s="49">
        <v>9.6600000000000002E-3</v>
      </c>
      <c r="J47" s="49">
        <v>1.1147000000000001E-2</v>
      </c>
      <c r="K47" s="49">
        <v>1.2624E-2</v>
      </c>
      <c r="L47" s="49">
        <v>1.4112E-2</v>
      </c>
      <c r="M47" s="49">
        <v>1.5585E-2</v>
      </c>
      <c r="N47" s="49">
        <v>1.7038000000000001E-2</v>
      </c>
      <c r="O47" s="49">
        <v>1.8457999999999999E-2</v>
      </c>
      <c r="P47" s="49">
        <v>1.9827000000000001E-2</v>
      </c>
      <c r="Q47" s="49">
        <v>2.1146000000000002E-2</v>
      </c>
      <c r="R47" s="49">
        <v>2.2457000000000001E-2</v>
      </c>
      <c r="S47" s="49">
        <v>2.3709000000000001E-2</v>
      </c>
      <c r="T47" s="49">
        <v>2.4896000000000001E-2</v>
      </c>
      <c r="U47" s="49">
        <v>2.6054999999999998E-2</v>
      </c>
      <c r="V47" s="49">
        <v>2.7203000000000001E-2</v>
      </c>
      <c r="W47" s="49">
        <v>2.8324999999999999E-2</v>
      </c>
      <c r="X47" s="49">
        <v>2.9509000000000001E-2</v>
      </c>
      <c r="Y47" s="49">
        <v>3.0726E-2</v>
      </c>
      <c r="Z47" s="49">
        <v>3.1960000000000002E-2</v>
      </c>
      <c r="AA47" s="49">
        <v>3.3230999999999997E-2</v>
      </c>
      <c r="AB47" s="49">
        <v>3.4534000000000002E-2</v>
      </c>
      <c r="AC47" s="49">
        <v>3.5874999999999997E-2</v>
      </c>
      <c r="AD47" s="49">
        <v>3.7243999999999999E-2</v>
      </c>
      <c r="AE47" s="49">
        <v>3.8661000000000001E-2</v>
      </c>
      <c r="AF47" s="49">
        <v>4.0098000000000002E-2</v>
      </c>
      <c r="AG47" s="49">
        <v>4.1596000000000001E-2</v>
      </c>
      <c r="AH47" s="49">
        <v>4.3084999999999998E-2</v>
      </c>
      <c r="AI47" s="50">
        <v>0.12898599999999999</v>
      </c>
    </row>
    <row r="48" spans="1:35" ht="15" customHeight="1" x14ac:dyDescent="0.45">
      <c r="A48" s="14" t="s">
        <v>351</v>
      </c>
      <c r="B48" s="48" t="s">
        <v>161</v>
      </c>
      <c r="C48" s="49">
        <v>1.0790000000000001E-3</v>
      </c>
      <c r="D48" s="49">
        <v>2.627E-3</v>
      </c>
      <c r="E48" s="49">
        <v>3.9960000000000004E-3</v>
      </c>
      <c r="F48" s="49">
        <v>5.5050000000000003E-3</v>
      </c>
      <c r="G48" s="49">
        <v>7.0369999999999999E-3</v>
      </c>
      <c r="H48" s="49">
        <v>8.5869999999999991E-3</v>
      </c>
      <c r="I48" s="49">
        <v>1.0130999999999999E-2</v>
      </c>
      <c r="J48" s="49">
        <v>1.1686E-2</v>
      </c>
      <c r="K48" s="49">
        <v>1.3228999999999999E-2</v>
      </c>
      <c r="L48" s="49">
        <v>1.4785E-2</v>
      </c>
      <c r="M48" s="49">
        <v>1.6324000000000002E-2</v>
      </c>
      <c r="N48" s="49">
        <v>1.7840999999999999E-2</v>
      </c>
      <c r="O48" s="49">
        <v>1.9324999999999998E-2</v>
      </c>
      <c r="P48" s="49">
        <v>2.0754000000000002E-2</v>
      </c>
      <c r="Q48" s="49">
        <v>2.2131999999999999E-2</v>
      </c>
      <c r="R48" s="49">
        <v>2.3501999999999999E-2</v>
      </c>
      <c r="S48" s="49">
        <v>2.4809999999999999E-2</v>
      </c>
      <c r="T48" s="49">
        <v>2.6051000000000001E-2</v>
      </c>
      <c r="U48" s="49">
        <v>2.7261000000000001E-2</v>
      </c>
      <c r="V48" s="49">
        <v>2.8461E-2</v>
      </c>
      <c r="W48" s="49">
        <v>2.9634000000000001E-2</v>
      </c>
      <c r="X48" s="49">
        <v>3.0872E-2</v>
      </c>
      <c r="Y48" s="49">
        <v>3.2145E-2</v>
      </c>
      <c r="Z48" s="49">
        <v>3.3434999999999999E-2</v>
      </c>
      <c r="AA48" s="49">
        <v>3.4764999999999997E-2</v>
      </c>
      <c r="AB48" s="49">
        <v>3.6128E-2</v>
      </c>
      <c r="AC48" s="49">
        <v>3.7529E-2</v>
      </c>
      <c r="AD48" s="49">
        <v>3.8961000000000003E-2</v>
      </c>
      <c r="AE48" s="49">
        <v>4.0444000000000001E-2</v>
      </c>
      <c r="AF48" s="49">
        <v>4.1946999999999998E-2</v>
      </c>
      <c r="AG48" s="49">
        <v>4.3513000000000003E-2</v>
      </c>
      <c r="AH48" s="49">
        <v>4.5071E-2</v>
      </c>
      <c r="AI48" s="50">
        <v>0.12792799999999999</v>
      </c>
    </row>
    <row r="49" spans="1:35" ht="15" customHeight="1" x14ac:dyDescent="0.45">
      <c r="A49" s="14" t="s">
        <v>350</v>
      </c>
      <c r="B49" s="48" t="s">
        <v>159</v>
      </c>
      <c r="C49" s="49">
        <v>1.173E-3</v>
      </c>
      <c r="D49" s="49">
        <v>3.277E-3</v>
      </c>
      <c r="E49" s="49">
        <v>5.1320000000000003E-3</v>
      </c>
      <c r="F49" s="49">
        <v>7.1739999999999998E-3</v>
      </c>
      <c r="G49" s="49">
        <v>9.247E-3</v>
      </c>
      <c r="H49" s="49">
        <v>1.1344999999999999E-2</v>
      </c>
      <c r="I49" s="49">
        <v>1.3439E-2</v>
      </c>
      <c r="J49" s="49">
        <v>1.555E-2</v>
      </c>
      <c r="K49" s="49">
        <v>1.7646999999999999E-2</v>
      </c>
      <c r="L49" s="49">
        <v>1.9764E-2</v>
      </c>
      <c r="M49" s="49">
        <v>2.1860999999999998E-2</v>
      </c>
      <c r="N49" s="49">
        <v>2.393E-2</v>
      </c>
      <c r="O49" s="49">
        <v>2.5954999999999999E-2</v>
      </c>
      <c r="P49" s="49">
        <v>2.7907000000000001E-2</v>
      </c>
      <c r="Q49" s="49">
        <v>2.9787999999999999E-2</v>
      </c>
      <c r="R49" s="49">
        <v>3.1655999999999997E-2</v>
      </c>
      <c r="S49" s="49">
        <v>3.3437000000000001E-2</v>
      </c>
      <c r="T49" s="49">
        <v>3.5122E-2</v>
      </c>
      <c r="U49" s="49">
        <v>3.6766E-2</v>
      </c>
      <c r="V49" s="49">
        <v>3.8399999999999997E-2</v>
      </c>
      <c r="W49" s="49">
        <v>3.9995999999999997E-2</v>
      </c>
      <c r="X49" s="49">
        <v>4.1672000000000001E-2</v>
      </c>
      <c r="Y49" s="49">
        <v>4.3390999999999999E-2</v>
      </c>
      <c r="Z49" s="49">
        <v>4.5136999999999997E-2</v>
      </c>
      <c r="AA49" s="49">
        <v>4.6937E-2</v>
      </c>
      <c r="AB49" s="49">
        <v>4.8779999999999997E-2</v>
      </c>
      <c r="AC49" s="49">
        <v>5.0677E-2</v>
      </c>
      <c r="AD49" s="49">
        <v>5.2614000000000001E-2</v>
      </c>
      <c r="AE49" s="49">
        <v>5.4620000000000002E-2</v>
      </c>
      <c r="AF49" s="49">
        <v>5.6653000000000002E-2</v>
      </c>
      <c r="AG49" s="49">
        <v>5.8771999999999998E-2</v>
      </c>
      <c r="AH49" s="49">
        <v>6.0879000000000003E-2</v>
      </c>
      <c r="AI49" s="50">
        <v>0.135882</v>
      </c>
    </row>
    <row r="50" spans="1:35" ht="15" customHeight="1" x14ac:dyDescent="0.45">
      <c r="A50" s="14" t="s">
        <v>349</v>
      </c>
      <c r="B50" s="48" t="s">
        <v>157</v>
      </c>
      <c r="C50" s="49">
        <v>187.57427999999999</v>
      </c>
      <c r="D50" s="49">
        <v>188.86030600000001</v>
      </c>
      <c r="E50" s="49">
        <v>189.45253</v>
      </c>
      <c r="F50" s="49">
        <v>191.521072</v>
      </c>
      <c r="G50" s="49">
        <v>193.17640700000001</v>
      </c>
      <c r="H50" s="49">
        <v>194.81842</v>
      </c>
      <c r="I50" s="49">
        <v>196.18956</v>
      </c>
      <c r="J50" s="49">
        <v>197.63618500000001</v>
      </c>
      <c r="K50" s="49">
        <v>198.71327199999999</v>
      </c>
      <c r="L50" s="49">
        <v>199.94169600000001</v>
      </c>
      <c r="M50" s="49">
        <v>201.03848300000001</v>
      </c>
      <c r="N50" s="49">
        <v>202.179306</v>
      </c>
      <c r="O50" s="49">
        <v>203.37266500000001</v>
      </c>
      <c r="P50" s="49">
        <v>204.406937</v>
      </c>
      <c r="Q50" s="49">
        <v>205.35005200000001</v>
      </c>
      <c r="R50" s="49">
        <v>206.584869</v>
      </c>
      <c r="S50" s="49">
        <v>207.59449799999999</v>
      </c>
      <c r="T50" s="49">
        <v>208.24380500000001</v>
      </c>
      <c r="U50" s="49">
        <v>208.87114</v>
      </c>
      <c r="V50" s="49">
        <v>209.52903699999999</v>
      </c>
      <c r="W50" s="49">
        <v>210.12629699999999</v>
      </c>
      <c r="X50" s="49">
        <v>211.20002700000001</v>
      </c>
      <c r="Y50" s="49">
        <v>212.37970000000001</v>
      </c>
      <c r="Z50" s="49">
        <v>213.476349</v>
      </c>
      <c r="AA50" s="49">
        <v>214.70632900000001</v>
      </c>
      <c r="AB50" s="49">
        <v>215.920547</v>
      </c>
      <c r="AC50" s="49">
        <v>217.08587600000001</v>
      </c>
      <c r="AD50" s="49">
        <v>218.06191999999999</v>
      </c>
      <c r="AE50" s="49">
        <v>218.984634</v>
      </c>
      <c r="AF50" s="49">
        <v>219.717468</v>
      </c>
      <c r="AG50" s="49">
        <v>220.48529099999999</v>
      </c>
      <c r="AH50" s="49">
        <v>220.91301000000001</v>
      </c>
      <c r="AI50" s="50">
        <v>5.2909999999999997E-3</v>
      </c>
    </row>
    <row r="51" spans="1:35" ht="15" customHeight="1" x14ac:dyDescent="0.45">
      <c r="A51" s="14" t="s">
        <v>348</v>
      </c>
      <c r="B51" s="47" t="s">
        <v>347</v>
      </c>
      <c r="C51" s="51">
        <v>304.29357900000002</v>
      </c>
      <c r="D51" s="51">
        <v>306.00613399999997</v>
      </c>
      <c r="E51" s="51">
        <v>308.10092200000003</v>
      </c>
      <c r="F51" s="51">
        <v>312.45867900000002</v>
      </c>
      <c r="G51" s="51">
        <v>316.32663000000002</v>
      </c>
      <c r="H51" s="51">
        <v>320.28533900000002</v>
      </c>
      <c r="I51" s="51">
        <v>323.85064699999998</v>
      </c>
      <c r="J51" s="51">
        <v>327.68258700000001</v>
      </c>
      <c r="K51" s="51">
        <v>331.151093</v>
      </c>
      <c r="L51" s="51">
        <v>335.13696299999998</v>
      </c>
      <c r="M51" s="51">
        <v>339.104919</v>
      </c>
      <c r="N51" s="51">
        <v>343.32421900000003</v>
      </c>
      <c r="O51" s="51">
        <v>347.774811</v>
      </c>
      <c r="P51" s="51">
        <v>352.13772599999999</v>
      </c>
      <c r="Q51" s="51">
        <v>356.45446800000002</v>
      </c>
      <c r="R51" s="51">
        <v>361.38421599999998</v>
      </c>
      <c r="S51" s="51">
        <v>366.03659099999999</v>
      </c>
      <c r="T51" s="51">
        <v>370.158569</v>
      </c>
      <c r="U51" s="51">
        <v>374.22772200000003</v>
      </c>
      <c r="V51" s="51">
        <v>378.29879799999998</v>
      </c>
      <c r="W51" s="51">
        <v>382.29977400000001</v>
      </c>
      <c r="X51" s="51">
        <v>387.11657700000001</v>
      </c>
      <c r="Y51" s="51">
        <v>392.12210099999999</v>
      </c>
      <c r="Z51" s="51">
        <v>396.88757299999997</v>
      </c>
      <c r="AA51" s="51">
        <v>401.975281</v>
      </c>
      <c r="AB51" s="51">
        <v>407.17480499999999</v>
      </c>
      <c r="AC51" s="51">
        <v>412.469604</v>
      </c>
      <c r="AD51" s="51">
        <v>417.64764400000001</v>
      </c>
      <c r="AE51" s="51">
        <v>422.97155800000002</v>
      </c>
      <c r="AF51" s="51">
        <v>428.15811200000002</v>
      </c>
      <c r="AG51" s="51">
        <v>433.59002700000002</v>
      </c>
      <c r="AH51" s="51">
        <v>438.57507299999997</v>
      </c>
      <c r="AI51" s="52">
        <v>1.1861E-2</v>
      </c>
    </row>
    <row r="53" spans="1:35" ht="15" customHeight="1" x14ac:dyDescent="0.45">
      <c r="B53" s="47" t="s">
        <v>346</v>
      </c>
    </row>
    <row r="54" spans="1:35" ht="15" customHeight="1" x14ac:dyDescent="0.45">
      <c r="B54" s="47" t="s">
        <v>201</v>
      </c>
    </row>
    <row r="55" spans="1:35" ht="15" customHeight="1" x14ac:dyDescent="0.45">
      <c r="A55" s="14" t="s">
        <v>345</v>
      </c>
      <c r="B55" s="48" t="s">
        <v>175</v>
      </c>
      <c r="C55" s="49">
        <v>441.157196</v>
      </c>
      <c r="D55" s="49">
        <v>437.89205900000002</v>
      </c>
      <c r="E55" s="49">
        <v>439.83160400000003</v>
      </c>
      <c r="F55" s="49">
        <v>441.86779799999999</v>
      </c>
      <c r="G55" s="49">
        <v>442.72265599999997</v>
      </c>
      <c r="H55" s="49">
        <v>443.04336499999999</v>
      </c>
      <c r="I55" s="49">
        <v>442.07513399999999</v>
      </c>
      <c r="J55" s="49">
        <v>440.67559799999998</v>
      </c>
      <c r="K55" s="49">
        <v>438.60592700000001</v>
      </c>
      <c r="L55" s="49">
        <v>437.86138899999997</v>
      </c>
      <c r="M55" s="49">
        <v>437.50488300000001</v>
      </c>
      <c r="N55" s="49">
        <v>438.10739100000001</v>
      </c>
      <c r="O55" s="49">
        <v>439.70898399999999</v>
      </c>
      <c r="P55" s="49">
        <v>441.313965</v>
      </c>
      <c r="Q55" s="49">
        <v>443.05883799999998</v>
      </c>
      <c r="R55" s="49">
        <v>446.01413000000002</v>
      </c>
      <c r="S55" s="49">
        <v>448.98794600000002</v>
      </c>
      <c r="T55" s="49">
        <v>451.22564699999998</v>
      </c>
      <c r="U55" s="49">
        <v>453.13980099999998</v>
      </c>
      <c r="V55" s="49">
        <v>454.89520299999998</v>
      </c>
      <c r="W55" s="49">
        <v>456.47970600000002</v>
      </c>
      <c r="X55" s="49">
        <v>458.65570100000002</v>
      </c>
      <c r="Y55" s="49">
        <v>460.71044899999998</v>
      </c>
      <c r="Z55" s="49">
        <v>462.07254</v>
      </c>
      <c r="AA55" s="49">
        <v>463.72949199999999</v>
      </c>
      <c r="AB55" s="49">
        <v>465.60632299999997</v>
      </c>
      <c r="AC55" s="49">
        <v>467.83371</v>
      </c>
      <c r="AD55" s="49">
        <v>470.27133199999997</v>
      </c>
      <c r="AE55" s="49">
        <v>473.203644</v>
      </c>
      <c r="AF55" s="49">
        <v>476.208191</v>
      </c>
      <c r="AG55" s="49">
        <v>479.49285900000001</v>
      </c>
      <c r="AH55" s="49">
        <v>482.50286899999998</v>
      </c>
      <c r="AI55" s="50">
        <v>2.8939999999999999E-3</v>
      </c>
    </row>
    <row r="56" spans="1:35" ht="15" customHeight="1" x14ac:dyDescent="0.45">
      <c r="A56" s="14" t="s">
        <v>344</v>
      </c>
      <c r="B56" s="48" t="s">
        <v>173</v>
      </c>
      <c r="C56" s="49">
        <v>165.25325000000001</v>
      </c>
      <c r="D56" s="49">
        <v>163.77174400000001</v>
      </c>
      <c r="E56" s="49">
        <v>164.81059300000001</v>
      </c>
      <c r="F56" s="49">
        <v>166.24740600000001</v>
      </c>
      <c r="G56" s="49">
        <v>167.47929400000001</v>
      </c>
      <c r="H56" s="49">
        <v>168.64323400000001</v>
      </c>
      <c r="I56" s="49">
        <v>169.56104999999999</v>
      </c>
      <c r="J56" s="49">
        <v>170.66186500000001</v>
      </c>
      <c r="K56" s="49">
        <v>171.592682</v>
      </c>
      <c r="L56" s="49">
        <v>172.83995100000001</v>
      </c>
      <c r="M56" s="49">
        <v>174.33071899999999</v>
      </c>
      <c r="N56" s="49">
        <v>176.26542699999999</v>
      </c>
      <c r="O56" s="49">
        <v>178.47993500000001</v>
      </c>
      <c r="P56" s="49">
        <v>181.147614</v>
      </c>
      <c r="Q56" s="49">
        <v>184.39381399999999</v>
      </c>
      <c r="R56" s="49">
        <v>188.24662799999999</v>
      </c>
      <c r="S56" s="49">
        <v>192.21523999999999</v>
      </c>
      <c r="T56" s="49">
        <v>196.358948</v>
      </c>
      <c r="U56" s="49">
        <v>200.538849</v>
      </c>
      <c r="V56" s="49">
        <v>204.54688999999999</v>
      </c>
      <c r="W56" s="49">
        <v>208.22743199999999</v>
      </c>
      <c r="X56" s="49">
        <v>212.04707300000001</v>
      </c>
      <c r="Y56" s="49">
        <v>215.77032500000001</v>
      </c>
      <c r="Z56" s="49">
        <v>219.03427099999999</v>
      </c>
      <c r="AA56" s="49">
        <v>222.23971599999999</v>
      </c>
      <c r="AB56" s="49">
        <v>225.44332900000001</v>
      </c>
      <c r="AC56" s="49">
        <v>228.819275</v>
      </c>
      <c r="AD56" s="49">
        <v>232.29321300000001</v>
      </c>
      <c r="AE56" s="49">
        <v>236.019867</v>
      </c>
      <c r="AF56" s="49">
        <v>239.850922</v>
      </c>
      <c r="AG56" s="49">
        <v>243.94270299999999</v>
      </c>
      <c r="AH56" s="49">
        <v>247.99580399999999</v>
      </c>
      <c r="AI56" s="50">
        <v>1.3181E-2</v>
      </c>
    </row>
    <row r="57" spans="1:35" ht="15" customHeight="1" x14ac:dyDescent="0.45">
      <c r="A57" s="14" t="s">
        <v>343</v>
      </c>
      <c r="B57" s="48" t="s">
        <v>171</v>
      </c>
      <c r="C57" s="49">
        <v>0.118809</v>
      </c>
      <c r="D57" s="49">
        <v>0.16428300000000001</v>
      </c>
      <c r="E57" s="49">
        <v>0.207394</v>
      </c>
      <c r="F57" s="49">
        <v>0.248252</v>
      </c>
      <c r="G57" s="49">
        <v>0.28783799999999998</v>
      </c>
      <c r="H57" s="49">
        <v>0.326349</v>
      </c>
      <c r="I57" s="49">
        <v>0.36307400000000001</v>
      </c>
      <c r="J57" s="49">
        <v>0.39868599999999998</v>
      </c>
      <c r="K57" s="49">
        <v>0.43301099999999998</v>
      </c>
      <c r="L57" s="49">
        <v>0.46862300000000001</v>
      </c>
      <c r="M57" s="49">
        <v>0.50453000000000003</v>
      </c>
      <c r="N57" s="49">
        <v>0.54080099999999998</v>
      </c>
      <c r="O57" s="49">
        <v>0.57791599999999999</v>
      </c>
      <c r="P57" s="49">
        <v>0.61574899999999999</v>
      </c>
      <c r="Q57" s="49">
        <v>0.65494399999999997</v>
      </c>
      <c r="R57" s="49">
        <v>0.69635800000000003</v>
      </c>
      <c r="S57" s="49">
        <v>0.73899899999999996</v>
      </c>
      <c r="T57" s="49">
        <v>0.78255200000000003</v>
      </c>
      <c r="U57" s="49">
        <v>0.82757400000000003</v>
      </c>
      <c r="V57" s="49">
        <v>0.87417</v>
      </c>
      <c r="W57" s="49">
        <v>0.92083099999999996</v>
      </c>
      <c r="X57" s="49">
        <v>0.96950000000000003</v>
      </c>
      <c r="Y57" s="49">
        <v>1.0190570000000001</v>
      </c>
      <c r="Z57" s="49">
        <v>1.0685150000000001</v>
      </c>
      <c r="AA57" s="49">
        <v>1.1195809999999999</v>
      </c>
      <c r="AB57" s="49">
        <v>1.172739</v>
      </c>
      <c r="AC57" s="49">
        <v>1.229028</v>
      </c>
      <c r="AD57" s="49">
        <v>1.288913</v>
      </c>
      <c r="AE57" s="49">
        <v>1.3529709999999999</v>
      </c>
      <c r="AF57" s="49">
        <v>1.4210750000000001</v>
      </c>
      <c r="AG57" s="49">
        <v>1.4937279999999999</v>
      </c>
      <c r="AH57" s="49">
        <v>1.568978</v>
      </c>
      <c r="AI57" s="50">
        <v>8.6809999999999998E-2</v>
      </c>
    </row>
    <row r="58" spans="1:35" ht="15" customHeight="1" x14ac:dyDescent="0.45">
      <c r="A58" s="14" t="s">
        <v>342</v>
      </c>
      <c r="B58" s="48" t="s">
        <v>169</v>
      </c>
      <c r="C58" s="49">
        <v>6.5120999999999998E-2</v>
      </c>
      <c r="D58" s="49">
        <v>9.4085000000000002E-2</v>
      </c>
      <c r="E58" s="49">
        <v>0.12088400000000001</v>
      </c>
      <c r="F58" s="49">
        <v>0.14552599999999999</v>
      </c>
      <c r="G58" s="49">
        <v>0.168131</v>
      </c>
      <c r="H58" s="49">
        <v>0.188947</v>
      </c>
      <c r="I58" s="49">
        <v>0.207811</v>
      </c>
      <c r="J58" s="49">
        <v>0.2253</v>
      </c>
      <c r="K58" s="49">
        <v>0.2414</v>
      </c>
      <c r="L58" s="49">
        <v>0.257577</v>
      </c>
      <c r="M58" s="49">
        <v>0.27340799999999998</v>
      </c>
      <c r="N58" s="49">
        <v>0.28895900000000002</v>
      </c>
      <c r="O58" s="49">
        <v>0.30454300000000001</v>
      </c>
      <c r="P58" s="49">
        <v>0.32011499999999998</v>
      </c>
      <c r="Q58" s="49">
        <v>0.33604299999999998</v>
      </c>
      <c r="R58" s="49">
        <v>0.353269</v>
      </c>
      <c r="S58" s="49">
        <v>0.37122100000000002</v>
      </c>
      <c r="T58" s="49">
        <v>0.39024900000000001</v>
      </c>
      <c r="U58" s="49">
        <v>0.411138</v>
      </c>
      <c r="V58" s="49">
        <v>0.43421500000000002</v>
      </c>
      <c r="W58" s="49">
        <v>0.45883699999999999</v>
      </c>
      <c r="X58" s="49">
        <v>0.48621199999999998</v>
      </c>
      <c r="Y58" s="49">
        <v>0.51639199999999996</v>
      </c>
      <c r="Z58" s="49">
        <v>0.54925199999999996</v>
      </c>
      <c r="AA58" s="49">
        <v>0.58604699999999998</v>
      </c>
      <c r="AB58" s="49">
        <v>0.62752600000000003</v>
      </c>
      <c r="AC58" s="49">
        <v>0.67493199999999998</v>
      </c>
      <c r="AD58" s="49">
        <v>0.729155</v>
      </c>
      <c r="AE58" s="49">
        <v>0.79178800000000005</v>
      </c>
      <c r="AF58" s="49">
        <v>0.86334200000000005</v>
      </c>
      <c r="AG58" s="49">
        <v>0.945268</v>
      </c>
      <c r="AH58" s="49">
        <v>1.0375030000000001</v>
      </c>
      <c r="AI58" s="50">
        <v>9.3410000000000007E-2</v>
      </c>
    </row>
    <row r="59" spans="1:35" ht="15" customHeight="1" x14ac:dyDescent="0.45">
      <c r="A59" s="14" t="s">
        <v>341</v>
      </c>
      <c r="B59" s="48" t="s">
        <v>167</v>
      </c>
      <c r="C59" s="49">
        <v>46.497841000000001</v>
      </c>
      <c r="D59" s="49">
        <v>49.158329000000002</v>
      </c>
      <c r="E59" s="49">
        <v>52.112225000000002</v>
      </c>
      <c r="F59" s="49">
        <v>54.939704999999996</v>
      </c>
      <c r="G59" s="49">
        <v>57.514206000000001</v>
      </c>
      <c r="H59" s="49">
        <v>59.959408000000003</v>
      </c>
      <c r="I59" s="49">
        <v>62.296039999999998</v>
      </c>
      <c r="J59" s="49">
        <v>64.678595999999999</v>
      </c>
      <c r="K59" s="49">
        <v>67.020629999999997</v>
      </c>
      <c r="L59" s="49">
        <v>69.605225000000004</v>
      </c>
      <c r="M59" s="49">
        <v>72.347069000000005</v>
      </c>
      <c r="N59" s="49">
        <v>75.292038000000005</v>
      </c>
      <c r="O59" s="49">
        <v>78.398955999999998</v>
      </c>
      <c r="P59" s="49">
        <v>81.634192999999996</v>
      </c>
      <c r="Q59" s="49">
        <v>85.033607000000003</v>
      </c>
      <c r="R59" s="49">
        <v>88.553832999999997</v>
      </c>
      <c r="S59" s="49">
        <v>92.122009000000006</v>
      </c>
      <c r="T59" s="49">
        <v>95.778023000000005</v>
      </c>
      <c r="U59" s="49">
        <v>99.573372000000006</v>
      </c>
      <c r="V59" s="49">
        <v>103.377533</v>
      </c>
      <c r="W59" s="49">
        <v>107.516037</v>
      </c>
      <c r="X59" s="49">
        <v>112.084007</v>
      </c>
      <c r="Y59" s="49">
        <v>116.901726</v>
      </c>
      <c r="Z59" s="49">
        <v>121.803589</v>
      </c>
      <c r="AA59" s="49">
        <v>126.95386499999999</v>
      </c>
      <c r="AB59" s="49">
        <v>132.40711999999999</v>
      </c>
      <c r="AC59" s="49">
        <v>138.21713299999999</v>
      </c>
      <c r="AD59" s="49">
        <v>144.36239599999999</v>
      </c>
      <c r="AE59" s="49">
        <v>150.958527</v>
      </c>
      <c r="AF59" s="49">
        <v>158.02645899999999</v>
      </c>
      <c r="AG59" s="49">
        <v>165.519882</v>
      </c>
      <c r="AH59" s="49">
        <v>173.250122</v>
      </c>
      <c r="AI59" s="50">
        <v>4.3343E-2</v>
      </c>
    </row>
    <row r="60" spans="1:35" ht="15" customHeight="1" x14ac:dyDescent="0.45">
      <c r="A60" s="14" t="s">
        <v>340</v>
      </c>
      <c r="B60" s="48" t="s">
        <v>165</v>
      </c>
      <c r="C60" s="49">
        <v>6.8770000000000003E-3</v>
      </c>
      <c r="D60" s="49">
        <v>3.3409000000000001E-2</v>
      </c>
      <c r="E60" s="49">
        <v>6.0002E-2</v>
      </c>
      <c r="F60" s="49">
        <v>8.7826000000000001E-2</v>
      </c>
      <c r="G60" s="49">
        <v>0.116508</v>
      </c>
      <c r="H60" s="49">
        <v>0.145644</v>
      </c>
      <c r="I60" s="49">
        <v>0.17460300000000001</v>
      </c>
      <c r="J60" s="49">
        <v>0.20343800000000001</v>
      </c>
      <c r="K60" s="49">
        <v>0.23183799999999999</v>
      </c>
      <c r="L60" s="49">
        <v>0.26045099999999999</v>
      </c>
      <c r="M60" s="49">
        <v>0.28871000000000002</v>
      </c>
      <c r="N60" s="49">
        <v>0.316803</v>
      </c>
      <c r="O60" s="49">
        <v>0.34513500000000003</v>
      </c>
      <c r="P60" s="49">
        <v>0.37370300000000001</v>
      </c>
      <c r="Q60" s="49">
        <v>0.40274900000000002</v>
      </c>
      <c r="R60" s="49">
        <v>0.43331399999999998</v>
      </c>
      <c r="S60" s="49">
        <v>0.464866</v>
      </c>
      <c r="T60" s="49">
        <v>0.49713000000000002</v>
      </c>
      <c r="U60" s="49">
        <v>0.53060600000000002</v>
      </c>
      <c r="V60" s="49">
        <v>0.56548900000000002</v>
      </c>
      <c r="W60" s="49">
        <v>0.60114999999999996</v>
      </c>
      <c r="X60" s="49">
        <v>0.638733</v>
      </c>
      <c r="Y60" s="49">
        <v>0.67729200000000001</v>
      </c>
      <c r="Z60" s="49">
        <v>0.71598700000000004</v>
      </c>
      <c r="AA60" s="49">
        <v>0.75471299999999997</v>
      </c>
      <c r="AB60" s="49">
        <v>0.79391400000000001</v>
      </c>
      <c r="AC60" s="49">
        <v>0.83450299999999999</v>
      </c>
      <c r="AD60" s="49">
        <v>0.87671200000000005</v>
      </c>
      <c r="AE60" s="49">
        <v>0.92110999999999998</v>
      </c>
      <c r="AF60" s="49">
        <v>0.96747799999999995</v>
      </c>
      <c r="AG60" s="49">
        <v>1.016675</v>
      </c>
      <c r="AH60" s="49">
        <v>1.067847</v>
      </c>
      <c r="AI60" s="50">
        <v>0.17674300000000001</v>
      </c>
    </row>
    <row r="61" spans="1:35" ht="15" customHeight="1" x14ac:dyDescent="0.45">
      <c r="A61" s="14" t="s">
        <v>339</v>
      </c>
      <c r="B61" s="48" t="s">
        <v>163</v>
      </c>
      <c r="C61" s="49">
        <v>0</v>
      </c>
      <c r="D61" s="49">
        <v>3.5615000000000001E-2</v>
      </c>
      <c r="E61" s="49">
        <v>7.0705000000000004E-2</v>
      </c>
      <c r="F61" s="49">
        <v>0.106888</v>
      </c>
      <c r="G61" s="49">
        <v>0.14363600000000001</v>
      </c>
      <c r="H61" s="49">
        <v>0.18027199999999999</v>
      </c>
      <c r="I61" s="49">
        <v>0.21579699999999999</v>
      </c>
      <c r="J61" s="49">
        <v>0.25021399999999999</v>
      </c>
      <c r="K61" s="49">
        <v>0.28307100000000002</v>
      </c>
      <c r="L61" s="49">
        <v>0.315693</v>
      </c>
      <c r="M61" s="49">
        <v>0.347279</v>
      </c>
      <c r="N61" s="49">
        <v>0.378245</v>
      </c>
      <c r="O61" s="49">
        <v>0.40919800000000001</v>
      </c>
      <c r="P61" s="49">
        <v>0.44031100000000001</v>
      </c>
      <c r="Q61" s="49">
        <v>0.47217799999999999</v>
      </c>
      <c r="R61" s="49">
        <v>0.50583900000000004</v>
      </c>
      <c r="S61" s="49">
        <v>0.54064400000000001</v>
      </c>
      <c r="T61" s="49">
        <v>0.57631900000000003</v>
      </c>
      <c r="U61" s="49">
        <v>0.61348599999999998</v>
      </c>
      <c r="V61" s="49">
        <v>0.652389</v>
      </c>
      <c r="W61" s="49">
        <v>0.69220499999999996</v>
      </c>
      <c r="X61" s="49">
        <v>0.73416599999999999</v>
      </c>
      <c r="Y61" s="49">
        <v>0.77721700000000005</v>
      </c>
      <c r="Z61" s="49">
        <v>0.82043500000000003</v>
      </c>
      <c r="AA61" s="49">
        <v>0.86351100000000003</v>
      </c>
      <c r="AB61" s="49">
        <v>0.90708900000000003</v>
      </c>
      <c r="AC61" s="49">
        <v>0.95220800000000005</v>
      </c>
      <c r="AD61" s="49">
        <v>0.99911899999999998</v>
      </c>
      <c r="AE61" s="49">
        <v>1.0485169999999999</v>
      </c>
      <c r="AF61" s="49">
        <v>1.1002000000000001</v>
      </c>
      <c r="AG61" s="49">
        <v>1.155152</v>
      </c>
      <c r="AH61" s="49">
        <v>1.2124360000000001</v>
      </c>
      <c r="AI61" s="50" t="s">
        <v>34</v>
      </c>
    </row>
    <row r="62" spans="1:35" ht="15" customHeight="1" x14ac:dyDescent="0.45">
      <c r="A62" s="14" t="s">
        <v>338</v>
      </c>
      <c r="B62" s="48" t="s">
        <v>161</v>
      </c>
      <c r="C62" s="49">
        <v>0</v>
      </c>
      <c r="D62" s="49">
        <v>3.7248000000000003E-2</v>
      </c>
      <c r="E62" s="49">
        <v>7.3849999999999999E-2</v>
      </c>
      <c r="F62" s="49">
        <v>0.11193699999999999</v>
      </c>
      <c r="G62" s="49">
        <v>0.15098600000000001</v>
      </c>
      <c r="H62" s="49">
        <v>0.19039</v>
      </c>
      <c r="I62" s="49">
        <v>0.22923099999999999</v>
      </c>
      <c r="J62" s="49">
        <v>0.26759100000000002</v>
      </c>
      <c r="K62" s="49">
        <v>0.30501800000000001</v>
      </c>
      <c r="L62" s="49">
        <v>0.34267999999999998</v>
      </c>
      <c r="M62" s="49">
        <v>0.37989899999999999</v>
      </c>
      <c r="N62" s="49">
        <v>0.41696</v>
      </c>
      <c r="O62" s="49">
        <v>0.45426699999999998</v>
      </c>
      <c r="P62" s="49">
        <v>0.49176199999999998</v>
      </c>
      <c r="Q62" s="49">
        <v>0.530088</v>
      </c>
      <c r="R62" s="49">
        <v>0.57039499999999999</v>
      </c>
      <c r="S62" s="49">
        <v>0.61192400000000002</v>
      </c>
      <c r="T62" s="49">
        <v>0.65462100000000001</v>
      </c>
      <c r="U62" s="49">
        <v>0.69890099999999999</v>
      </c>
      <c r="V62" s="49">
        <v>0.74503399999999997</v>
      </c>
      <c r="W62" s="49">
        <v>0.79214200000000001</v>
      </c>
      <c r="X62" s="49">
        <v>0.84172999999999998</v>
      </c>
      <c r="Y62" s="49">
        <v>0.89248000000000005</v>
      </c>
      <c r="Z62" s="49">
        <v>0.94331100000000001</v>
      </c>
      <c r="AA62" s="49">
        <v>0.99398900000000001</v>
      </c>
      <c r="AB62" s="49">
        <v>1.045185</v>
      </c>
      <c r="AC62" s="49">
        <v>1.098144</v>
      </c>
      <c r="AD62" s="49">
        <v>1.15293</v>
      </c>
      <c r="AE62" s="49">
        <v>1.2102740000000001</v>
      </c>
      <c r="AF62" s="49">
        <v>1.269862</v>
      </c>
      <c r="AG62" s="49">
        <v>1.332795</v>
      </c>
      <c r="AH62" s="49">
        <v>1.3979410000000001</v>
      </c>
      <c r="AI62" s="50" t="s">
        <v>34</v>
      </c>
    </row>
    <row r="63" spans="1:35" ht="15" customHeight="1" x14ac:dyDescent="0.45">
      <c r="A63" s="14" t="s">
        <v>337</v>
      </c>
      <c r="B63" s="48" t="s">
        <v>159</v>
      </c>
      <c r="C63" s="49">
        <v>0</v>
      </c>
      <c r="D63" s="49">
        <v>2.8E-5</v>
      </c>
      <c r="E63" s="49">
        <v>5.8999999999999998E-5</v>
      </c>
      <c r="F63" s="49">
        <v>9.0000000000000006E-5</v>
      </c>
      <c r="G63" s="49">
        <v>1.22E-4</v>
      </c>
      <c r="H63" s="49">
        <v>1.5200000000000001E-4</v>
      </c>
      <c r="I63" s="49">
        <v>1.8200000000000001E-4</v>
      </c>
      <c r="J63" s="49">
        <v>2.1100000000000001E-4</v>
      </c>
      <c r="K63" s="49">
        <v>2.3800000000000001E-4</v>
      </c>
      <c r="L63" s="49">
        <v>2.6400000000000002E-4</v>
      </c>
      <c r="M63" s="49">
        <v>2.8899999999999998E-4</v>
      </c>
      <c r="N63" s="49">
        <v>3.1199999999999999E-4</v>
      </c>
      <c r="O63" s="49">
        <v>3.3399999999999999E-4</v>
      </c>
      <c r="P63" s="49">
        <v>3.5399999999999999E-4</v>
      </c>
      <c r="Q63" s="49">
        <v>3.7300000000000001E-4</v>
      </c>
      <c r="R63" s="49">
        <v>3.9100000000000002E-4</v>
      </c>
      <c r="S63" s="49">
        <v>4.08E-4</v>
      </c>
      <c r="T63" s="49">
        <v>4.2299999999999998E-4</v>
      </c>
      <c r="U63" s="49">
        <v>4.37E-4</v>
      </c>
      <c r="V63" s="49">
        <v>4.4999999999999999E-4</v>
      </c>
      <c r="W63" s="49">
        <v>4.6099999999999998E-4</v>
      </c>
      <c r="X63" s="49">
        <v>4.7199999999999998E-4</v>
      </c>
      <c r="Y63" s="49">
        <v>4.8099999999999998E-4</v>
      </c>
      <c r="Z63" s="49">
        <v>4.8799999999999999E-4</v>
      </c>
      <c r="AA63" s="49">
        <v>4.9299999999999995E-4</v>
      </c>
      <c r="AB63" s="49">
        <v>4.9600000000000002E-4</v>
      </c>
      <c r="AC63" s="49">
        <v>4.9700000000000005E-4</v>
      </c>
      <c r="AD63" s="49">
        <v>4.9799999999999996E-4</v>
      </c>
      <c r="AE63" s="49">
        <v>4.9700000000000005E-4</v>
      </c>
      <c r="AF63" s="49">
        <v>4.9600000000000002E-4</v>
      </c>
      <c r="AG63" s="49">
        <v>4.9399999999999997E-4</v>
      </c>
      <c r="AH63" s="49">
        <v>4.9100000000000001E-4</v>
      </c>
      <c r="AI63" s="50" t="s">
        <v>34</v>
      </c>
    </row>
    <row r="64" spans="1:35" ht="15" customHeight="1" x14ac:dyDescent="0.45">
      <c r="A64" s="14" t="s">
        <v>336</v>
      </c>
      <c r="B64" s="48" t="s">
        <v>190</v>
      </c>
      <c r="C64" s="49">
        <v>653.09906000000001</v>
      </c>
      <c r="D64" s="49">
        <v>651.18688999999995</v>
      </c>
      <c r="E64" s="49">
        <v>657.28716999999995</v>
      </c>
      <c r="F64" s="49">
        <v>663.75524900000005</v>
      </c>
      <c r="G64" s="49">
        <v>668.58331299999998</v>
      </c>
      <c r="H64" s="49">
        <v>672.67749000000003</v>
      </c>
      <c r="I64" s="49">
        <v>675.12268100000006</v>
      </c>
      <c r="J64" s="49">
        <v>677.36138900000003</v>
      </c>
      <c r="K64" s="49">
        <v>678.71405000000004</v>
      </c>
      <c r="L64" s="49">
        <v>681.95178199999998</v>
      </c>
      <c r="M64" s="49">
        <v>685.97686799999997</v>
      </c>
      <c r="N64" s="49">
        <v>691.60687299999995</v>
      </c>
      <c r="O64" s="49">
        <v>698.67913799999997</v>
      </c>
      <c r="P64" s="49">
        <v>706.33783000000005</v>
      </c>
      <c r="Q64" s="49">
        <v>714.88244599999996</v>
      </c>
      <c r="R64" s="49">
        <v>725.37451199999998</v>
      </c>
      <c r="S64" s="49">
        <v>736.05371100000002</v>
      </c>
      <c r="T64" s="49">
        <v>746.26403800000003</v>
      </c>
      <c r="U64" s="49">
        <v>756.33422900000005</v>
      </c>
      <c r="V64" s="49">
        <v>766.09155299999998</v>
      </c>
      <c r="W64" s="49">
        <v>775.68896500000005</v>
      </c>
      <c r="X64" s="49">
        <v>786.457581</v>
      </c>
      <c r="Y64" s="49">
        <v>797.26550299999997</v>
      </c>
      <c r="Z64" s="49">
        <v>807.00848399999995</v>
      </c>
      <c r="AA64" s="49">
        <v>817.24133300000005</v>
      </c>
      <c r="AB64" s="49">
        <v>828.003601</v>
      </c>
      <c r="AC64" s="49">
        <v>839.65948500000002</v>
      </c>
      <c r="AD64" s="49">
        <v>851.97448699999995</v>
      </c>
      <c r="AE64" s="49">
        <v>865.50689699999998</v>
      </c>
      <c r="AF64" s="49">
        <v>879.707581</v>
      </c>
      <c r="AG64" s="49">
        <v>894.899719</v>
      </c>
      <c r="AH64" s="49">
        <v>910.033997</v>
      </c>
      <c r="AI64" s="50">
        <v>1.0758999999999999E-2</v>
      </c>
    </row>
    <row r="65" spans="1:35" ht="15" customHeight="1" x14ac:dyDescent="0.45">
      <c r="B65" s="47" t="s">
        <v>189</v>
      </c>
    </row>
    <row r="66" spans="1:35" ht="15" customHeight="1" x14ac:dyDescent="0.45">
      <c r="A66" s="14" t="s">
        <v>335</v>
      </c>
      <c r="B66" s="48" t="s">
        <v>175</v>
      </c>
      <c r="C66" s="49">
        <v>583.02459699999997</v>
      </c>
      <c r="D66" s="49">
        <v>577.99310300000002</v>
      </c>
      <c r="E66" s="49">
        <v>574.41558799999996</v>
      </c>
      <c r="F66" s="49">
        <v>577.80297900000005</v>
      </c>
      <c r="G66" s="49">
        <v>580.37091099999998</v>
      </c>
      <c r="H66" s="49">
        <v>582.53472899999997</v>
      </c>
      <c r="I66" s="49">
        <v>583.44079599999998</v>
      </c>
      <c r="J66" s="49">
        <v>584.75854500000003</v>
      </c>
      <c r="K66" s="49">
        <v>585.54174799999998</v>
      </c>
      <c r="L66" s="49">
        <v>587.84869400000002</v>
      </c>
      <c r="M66" s="49">
        <v>589.62292500000001</v>
      </c>
      <c r="N66" s="49">
        <v>591.53814699999998</v>
      </c>
      <c r="O66" s="49">
        <v>593.64636199999995</v>
      </c>
      <c r="P66" s="49">
        <v>596.32000700000003</v>
      </c>
      <c r="Q66" s="49">
        <v>599.68658400000004</v>
      </c>
      <c r="R66" s="49">
        <v>604.85430899999994</v>
      </c>
      <c r="S66" s="49">
        <v>610.51086399999997</v>
      </c>
      <c r="T66" s="49">
        <v>616.28326400000003</v>
      </c>
      <c r="U66" s="49">
        <v>622.91449</v>
      </c>
      <c r="V66" s="49">
        <v>630.40185499999995</v>
      </c>
      <c r="W66" s="49">
        <v>638.54748500000005</v>
      </c>
      <c r="X66" s="49">
        <v>648.88458300000002</v>
      </c>
      <c r="Y66" s="49">
        <v>660.36303699999996</v>
      </c>
      <c r="Z66" s="49">
        <v>672.16033900000002</v>
      </c>
      <c r="AA66" s="49">
        <v>685.79589799999997</v>
      </c>
      <c r="AB66" s="49">
        <v>700.67364499999996</v>
      </c>
      <c r="AC66" s="49">
        <v>716.37512200000003</v>
      </c>
      <c r="AD66" s="49">
        <v>732.35040300000003</v>
      </c>
      <c r="AE66" s="49">
        <v>749.33783000000005</v>
      </c>
      <c r="AF66" s="49">
        <v>766.56781000000001</v>
      </c>
      <c r="AG66" s="49">
        <v>784.67639199999996</v>
      </c>
      <c r="AH66" s="49">
        <v>802.25427200000001</v>
      </c>
      <c r="AI66" s="50">
        <v>1.035E-2</v>
      </c>
    </row>
    <row r="67" spans="1:35" ht="15" customHeight="1" x14ac:dyDescent="0.45">
      <c r="A67" s="14" t="s">
        <v>334</v>
      </c>
      <c r="B67" s="48" t="s">
        <v>173</v>
      </c>
      <c r="C67" s="49">
        <v>315.82879600000001</v>
      </c>
      <c r="D67" s="49">
        <v>309.056915</v>
      </c>
      <c r="E67" s="49">
        <v>304.745789</v>
      </c>
      <c r="F67" s="49">
        <v>303.71829200000002</v>
      </c>
      <c r="G67" s="49">
        <v>302.89953600000001</v>
      </c>
      <c r="H67" s="49">
        <v>302.99224900000002</v>
      </c>
      <c r="I67" s="49">
        <v>302.36425800000001</v>
      </c>
      <c r="J67" s="49">
        <v>302.57308999999998</v>
      </c>
      <c r="K67" s="49">
        <v>302.70324699999998</v>
      </c>
      <c r="L67" s="49">
        <v>304.23962399999999</v>
      </c>
      <c r="M67" s="49">
        <v>306.03961199999998</v>
      </c>
      <c r="N67" s="49">
        <v>307.86758400000002</v>
      </c>
      <c r="O67" s="49">
        <v>309.70837399999999</v>
      </c>
      <c r="P67" s="49">
        <v>311.93743899999998</v>
      </c>
      <c r="Q67" s="49">
        <v>314.25408900000002</v>
      </c>
      <c r="R67" s="49">
        <v>317.52252199999998</v>
      </c>
      <c r="S67" s="49">
        <v>320.71682700000002</v>
      </c>
      <c r="T67" s="49">
        <v>324.176605</v>
      </c>
      <c r="U67" s="49">
        <v>327.72357199999999</v>
      </c>
      <c r="V67" s="49">
        <v>331.34964000000002</v>
      </c>
      <c r="W67" s="49">
        <v>335.38445999999999</v>
      </c>
      <c r="X67" s="49">
        <v>340.35540800000001</v>
      </c>
      <c r="Y67" s="49">
        <v>345.81707799999998</v>
      </c>
      <c r="Z67" s="49">
        <v>351.28005999999999</v>
      </c>
      <c r="AA67" s="49">
        <v>357.42523199999999</v>
      </c>
      <c r="AB67" s="49">
        <v>363.95471199999997</v>
      </c>
      <c r="AC67" s="49">
        <v>370.58474699999999</v>
      </c>
      <c r="AD67" s="49">
        <v>377.17636099999999</v>
      </c>
      <c r="AE67" s="49">
        <v>383.94741800000003</v>
      </c>
      <c r="AF67" s="49">
        <v>390.685181</v>
      </c>
      <c r="AG67" s="49">
        <v>397.77218599999998</v>
      </c>
      <c r="AH67" s="49">
        <v>404.36135899999999</v>
      </c>
      <c r="AI67" s="50">
        <v>8.0029999999999997E-3</v>
      </c>
    </row>
    <row r="68" spans="1:35" ht="15" customHeight="1" x14ac:dyDescent="0.45">
      <c r="A68" s="14" t="s">
        <v>333</v>
      </c>
      <c r="B68" s="48" t="s">
        <v>171</v>
      </c>
      <c r="C68" s="49">
        <v>1.0311980000000001</v>
      </c>
      <c r="D68" s="49">
        <v>1.0636859999999999</v>
      </c>
      <c r="E68" s="49">
        <v>1.092857</v>
      </c>
      <c r="F68" s="49">
        <v>1.1315189999999999</v>
      </c>
      <c r="G68" s="49">
        <v>1.1642980000000001</v>
      </c>
      <c r="H68" s="49">
        <v>1.191603</v>
      </c>
      <c r="I68" s="49">
        <v>1.2112989999999999</v>
      </c>
      <c r="J68" s="49">
        <v>1.2271339999999999</v>
      </c>
      <c r="K68" s="49">
        <v>1.2378549999999999</v>
      </c>
      <c r="L68" s="49">
        <v>1.249752</v>
      </c>
      <c r="M68" s="49">
        <v>1.259789</v>
      </c>
      <c r="N68" s="49">
        <v>1.2716860000000001</v>
      </c>
      <c r="O68" s="49">
        <v>1.2860670000000001</v>
      </c>
      <c r="P68" s="49">
        <v>1.3052349999999999</v>
      </c>
      <c r="Q68" s="49">
        <v>1.33338</v>
      </c>
      <c r="R68" s="49">
        <v>1.372206</v>
      </c>
      <c r="S68" s="49">
        <v>1.4103680000000001</v>
      </c>
      <c r="T68" s="49">
        <v>1.4528350000000001</v>
      </c>
      <c r="U68" s="49">
        <v>1.502575</v>
      </c>
      <c r="V68" s="49">
        <v>1.5592619999999999</v>
      </c>
      <c r="W68" s="49">
        <v>1.622457</v>
      </c>
      <c r="X68" s="49">
        <v>1.696339</v>
      </c>
      <c r="Y68" s="49">
        <v>1.7786919999999999</v>
      </c>
      <c r="Z68" s="49">
        <v>1.866223</v>
      </c>
      <c r="AA68" s="49">
        <v>1.9613449999999999</v>
      </c>
      <c r="AB68" s="49">
        <v>2.0628129999999998</v>
      </c>
      <c r="AC68" s="49">
        <v>2.1707320000000001</v>
      </c>
      <c r="AD68" s="49">
        <v>2.2845089999999999</v>
      </c>
      <c r="AE68" s="49">
        <v>2.4055070000000001</v>
      </c>
      <c r="AF68" s="49">
        <v>2.5320040000000001</v>
      </c>
      <c r="AG68" s="49">
        <v>2.6593019999999998</v>
      </c>
      <c r="AH68" s="49">
        <v>2.7927729999999999</v>
      </c>
      <c r="AI68" s="50">
        <v>3.2661000000000003E-2</v>
      </c>
    </row>
    <row r="69" spans="1:35" ht="15" customHeight="1" x14ac:dyDescent="0.45">
      <c r="A69" s="14" t="s">
        <v>332</v>
      </c>
      <c r="B69" s="48" t="s">
        <v>169</v>
      </c>
      <c r="C69" s="49">
        <v>1.050346</v>
      </c>
      <c r="D69" s="49">
        <v>1.207646</v>
      </c>
      <c r="E69" s="49">
        <v>1.3411900000000001</v>
      </c>
      <c r="F69" s="49">
        <v>1.488253</v>
      </c>
      <c r="G69" s="49">
        <v>1.624819</v>
      </c>
      <c r="H69" s="49">
        <v>1.74949</v>
      </c>
      <c r="I69" s="49">
        <v>1.85897</v>
      </c>
      <c r="J69" s="49">
        <v>1.9580690000000001</v>
      </c>
      <c r="K69" s="49">
        <v>2.0441609999999999</v>
      </c>
      <c r="L69" s="49">
        <v>2.1284879999999999</v>
      </c>
      <c r="M69" s="49">
        <v>2.2029770000000002</v>
      </c>
      <c r="N69" s="49">
        <v>2.268974</v>
      </c>
      <c r="O69" s="49">
        <v>2.3290320000000002</v>
      </c>
      <c r="P69" s="49">
        <v>2.38456</v>
      </c>
      <c r="Q69" s="49">
        <v>2.4387829999999999</v>
      </c>
      <c r="R69" s="49">
        <v>2.496658</v>
      </c>
      <c r="S69" s="49">
        <v>2.5535199999999998</v>
      </c>
      <c r="T69" s="49">
        <v>2.6101809999999999</v>
      </c>
      <c r="U69" s="49">
        <v>2.6738110000000002</v>
      </c>
      <c r="V69" s="49">
        <v>2.7433529999999999</v>
      </c>
      <c r="W69" s="49">
        <v>2.819944</v>
      </c>
      <c r="X69" s="49">
        <v>2.9109910000000001</v>
      </c>
      <c r="Y69" s="49">
        <v>3.0111810000000001</v>
      </c>
      <c r="Z69" s="49">
        <v>3.1171389999999999</v>
      </c>
      <c r="AA69" s="49">
        <v>3.230067</v>
      </c>
      <c r="AB69" s="49">
        <v>3.3498489999999999</v>
      </c>
      <c r="AC69" s="49">
        <v>3.4798849999999999</v>
      </c>
      <c r="AD69" s="49">
        <v>3.6189960000000001</v>
      </c>
      <c r="AE69" s="49">
        <v>3.7682579999999999</v>
      </c>
      <c r="AF69" s="49">
        <v>3.9251360000000002</v>
      </c>
      <c r="AG69" s="49">
        <v>4.0935050000000004</v>
      </c>
      <c r="AH69" s="49">
        <v>4.265917</v>
      </c>
      <c r="AI69" s="50">
        <v>4.6247999999999997E-2</v>
      </c>
    </row>
    <row r="70" spans="1:35" ht="15" customHeight="1" x14ac:dyDescent="0.45">
      <c r="A70" s="14" t="s">
        <v>331</v>
      </c>
      <c r="B70" s="48" t="s">
        <v>167</v>
      </c>
      <c r="C70" s="49">
        <v>9.4828349999999997</v>
      </c>
      <c r="D70" s="49">
        <v>10.353316</v>
      </c>
      <c r="E70" s="49">
        <v>11.077837000000001</v>
      </c>
      <c r="F70" s="49">
        <v>11.898273</v>
      </c>
      <c r="G70" s="49">
        <v>12.652618</v>
      </c>
      <c r="H70" s="49">
        <v>13.354524</v>
      </c>
      <c r="I70" s="49">
        <v>13.98645</v>
      </c>
      <c r="J70" s="49">
        <v>14.598272</v>
      </c>
      <c r="K70" s="49">
        <v>15.180287999999999</v>
      </c>
      <c r="L70" s="49">
        <v>15.818108000000001</v>
      </c>
      <c r="M70" s="49">
        <v>16.459503000000002</v>
      </c>
      <c r="N70" s="49">
        <v>17.141638</v>
      </c>
      <c r="O70" s="49">
        <v>17.848969</v>
      </c>
      <c r="P70" s="49">
        <v>18.59273</v>
      </c>
      <c r="Q70" s="49">
        <v>19.358318000000001</v>
      </c>
      <c r="R70" s="49">
        <v>20.264858</v>
      </c>
      <c r="S70" s="49">
        <v>21.222511000000001</v>
      </c>
      <c r="T70" s="49">
        <v>22.199218999999999</v>
      </c>
      <c r="U70" s="49">
        <v>23.228912000000001</v>
      </c>
      <c r="V70" s="49">
        <v>24.323354999999999</v>
      </c>
      <c r="W70" s="49">
        <v>25.495858999999999</v>
      </c>
      <c r="X70" s="49">
        <v>26.821542999999998</v>
      </c>
      <c r="Y70" s="49">
        <v>28.249226</v>
      </c>
      <c r="Z70" s="49">
        <v>29.736028999999998</v>
      </c>
      <c r="AA70" s="49">
        <v>31.319799</v>
      </c>
      <c r="AB70" s="49">
        <v>32.985965999999998</v>
      </c>
      <c r="AC70" s="49">
        <v>34.739516999999999</v>
      </c>
      <c r="AD70" s="49">
        <v>36.568747999999999</v>
      </c>
      <c r="AE70" s="49">
        <v>38.496983</v>
      </c>
      <c r="AF70" s="49">
        <v>40.492328999999998</v>
      </c>
      <c r="AG70" s="49">
        <v>42.628383999999997</v>
      </c>
      <c r="AH70" s="49">
        <v>44.84111</v>
      </c>
      <c r="AI70" s="50">
        <v>5.1395000000000003E-2</v>
      </c>
    </row>
    <row r="71" spans="1:35" ht="15" customHeight="1" x14ac:dyDescent="0.45">
      <c r="A71" s="14" t="s">
        <v>330</v>
      </c>
      <c r="B71" s="48" t="s">
        <v>165</v>
      </c>
      <c r="C71" s="49">
        <v>0</v>
      </c>
      <c r="D71" s="49">
        <v>4.1431000000000003E-2</v>
      </c>
      <c r="E71" s="49">
        <v>7.5705999999999996E-2</v>
      </c>
      <c r="F71" s="49">
        <v>0.112205</v>
      </c>
      <c r="G71" s="49">
        <v>0.14784600000000001</v>
      </c>
      <c r="H71" s="49">
        <v>0.18235000000000001</v>
      </c>
      <c r="I71" s="49">
        <v>0.21523900000000001</v>
      </c>
      <c r="J71" s="49">
        <v>0.24697</v>
      </c>
      <c r="K71" s="49">
        <v>0.27730500000000002</v>
      </c>
      <c r="L71" s="49">
        <v>0.30797799999999997</v>
      </c>
      <c r="M71" s="49">
        <v>0.33827000000000002</v>
      </c>
      <c r="N71" s="49">
        <v>0.36861699999999997</v>
      </c>
      <c r="O71" s="49">
        <v>0.39913100000000001</v>
      </c>
      <c r="P71" s="49">
        <v>0.43008099999999999</v>
      </c>
      <c r="Q71" s="49">
        <v>0.46210600000000002</v>
      </c>
      <c r="R71" s="49">
        <v>0.49626599999999998</v>
      </c>
      <c r="S71" s="49">
        <v>0.53132100000000004</v>
      </c>
      <c r="T71" s="49">
        <v>0.56702799999999998</v>
      </c>
      <c r="U71" s="49">
        <v>0.60456699999999997</v>
      </c>
      <c r="V71" s="49">
        <v>0.64444000000000001</v>
      </c>
      <c r="W71" s="49">
        <v>0.68461000000000005</v>
      </c>
      <c r="X71" s="49">
        <v>0.729155</v>
      </c>
      <c r="Y71" s="49">
        <v>0.77676299999999998</v>
      </c>
      <c r="Z71" s="49">
        <v>0.82617700000000005</v>
      </c>
      <c r="AA71" s="49">
        <v>0.87857200000000002</v>
      </c>
      <c r="AB71" s="49">
        <v>0.93350299999999997</v>
      </c>
      <c r="AC71" s="49">
        <v>0.99112299999999998</v>
      </c>
      <c r="AD71" s="49">
        <v>1.051282</v>
      </c>
      <c r="AE71" s="49">
        <v>1.114665</v>
      </c>
      <c r="AF71" s="49">
        <v>1.1806110000000001</v>
      </c>
      <c r="AG71" s="49">
        <v>1.250659</v>
      </c>
      <c r="AH71" s="49">
        <v>1.3228580000000001</v>
      </c>
      <c r="AI71" s="50" t="s">
        <v>34</v>
      </c>
    </row>
    <row r="72" spans="1:35" ht="15" customHeight="1" x14ac:dyDescent="0.45">
      <c r="A72" s="14" t="s">
        <v>329</v>
      </c>
      <c r="B72" s="48" t="s">
        <v>163</v>
      </c>
      <c r="C72" s="49">
        <v>0</v>
      </c>
      <c r="D72" s="49">
        <v>5.4136999999999998E-2</v>
      </c>
      <c r="E72" s="49">
        <v>9.9056000000000005E-2</v>
      </c>
      <c r="F72" s="49">
        <v>0.14654300000000001</v>
      </c>
      <c r="G72" s="49">
        <v>0.19268399999999999</v>
      </c>
      <c r="H72" s="49">
        <v>0.23691400000000001</v>
      </c>
      <c r="I72" s="49">
        <v>0.27852199999999999</v>
      </c>
      <c r="J72" s="49">
        <v>0.31877899999999998</v>
      </c>
      <c r="K72" s="49">
        <v>0.35763</v>
      </c>
      <c r="L72" s="49">
        <v>0.39704800000000001</v>
      </c>
      <c r="M72" s="49">
        <v>0.43594699999999997</v>
      </c>
      <c r="N72" s="49">
        <v>0.474798</v>
      </c>
      <c r="O72" s="49">
        <v>0.51375800000000005</v>
      </c>
      <c r="P72" s="49">
        <v>0.55302899999999999</v>
      </c>
      <c r="Q72" s="49">
        <v>0.59341600000000005</v>
      </c>
      <c r="R72" s="49">
        <v>0.63638099999999997</v>
      </c>
      <c r="S72" s="49">
        <v>0.680369</v>
      </c>
      <c r="T72" s="49">
        <v>0.72509199999999996</v>
      </c>
      <c r="U72" s="49">
        <v>0.77207099999999995</v>
      </c>
      <c r="V72" s="49">
        <v>0.82197399999999998</v>
      </c>
      <c r="W72" s="49">
        <v>0.87213799999999997</v>
      </c>
      <c r="X72" s="49">
        <v>0.92780899999999999</v>
      </c>
      <c r="Y72" s="49">
        <v>0.987321</v>
      </c>
      <c r="Z72" s="49">
        <v>1.0490820000000001</v>
      </c>
      <c r="AA72" s="49">
        <v>1.114601</v>
      </c>
      <c r="AB72" s="49">
        <v>1.183327</v>
      </c>
      <c r="AC72" s="49">
        <v>1.2554240000000001</v>
      </c>
      <c r="AD72" s="49">
        <v>1.330689</v>
      </c>
      <c r="AE72" s="49">
        <v>1.409994</v>
      </c>
      <c r="AF72" s="49">
        <v>1.49251</v>
      </c>
      <c r="AG72" s="49">
        <v>1.580179</v>
      </c>
      <c r="AH72" s="49">
        <v>1.670534</v>
      </c>
      <c r="AI72" s="50" t="s">
        <v>34</v>
      </c>
    </row>
    <row r="73" spans="1:35" ht="15" customHeight="1" x14ac:dyDescent="0.45">
      <c r="A73" s="14" t="s">
        <v>328</v>
      </c>
      <c r="B73" s="48" t="s">
        <v>161</v>
      </c>
      <c r="C73" s="49">
        <v>0</v>
      </c>
      <c r="D73" s="49">
        <v>5.7832000000000001E-2</v>
      </c>
      <c r="E73" s="49">
        <v>0.105569</v>
      </c>
      <c r="F73" s="49">
        <v>0.156221</v>
      </c>
      <c r="G73" s="49">
        <v>0.20543</v>
      </c>
      <c r="H73" s="49">
        <v>0.25276900000000002</v>
      </c>
      <c r="I73" s="49">
        <v>0.29756300000000002</v>
      </c>
      <c r="J73" s="49">
        <v>0.34062799999999999</v>
      </c>
      <c r="K73" s="49">
        <v>0.38162499999999999</v>
      </c>
      <c r="L73" s="49">
        <v>0.42316799999999999</v>
      </c>
      <c r="M73" s="49">
        <v>0.46413399999999999</v>
      </c>
      <c r="N73" s="49">
        <v>0.50509000000000004</v>
      </c>
      <c r="O73" s="49">
        <v>0.54625299999999999</v>
      </c>
      <c r="P73" s="49">
        <v>0.58797100000000002</v>
      </c>
      <c r="Q73" s="49">
        <v>0.63110599999999994</v>
      </c>
      <c r="R73" s="49">
        <v>0.67711200000000005</v>
      </c>
      <c r="S73" s="49">
        <v>0.72432600000000003</v>
      </c>
      <c r="T73" s="49">
        <v>0.77242599999999995</v>
      </c>
      <c r="U73" s="49">
        <v>0.82300700000000004</v>
      </c>
      <c r="V73" s="49">
        <v>0.87674300000000005</v>
      </c>
      <c r="W73" s="49">
        <v>0.93076899999999996</v>
      </c>
      <c r="X73" s="49">
        <v>0.99221700000000002</v>
      </c>
      <c r="Y73" s="49">
        <v>1.0574570000000001</v>
      </c>
      <c r="Z73" s="49">
        <v>1.1246640000000001</v>
      </c>
      <c r="AA73" s="49">
        <v>1.1952860000000001</v>
      </c>
      <c r="AB73" s="49">
        <v>1.2685409999999999</v>
      </c>
      <c r="AC73" s="49">
        <v>1.3444480000000001</v>
      </c>
      <c r="AD73" s="49">
        <v>1.42265</v>
      </c>
      <c r="AE73" s="49">
        <v>1.5039089999999999</v>
      </c>
      <c r="AF73" s="49">
        <v>1.5872649999999999</v>
      </c>
      <c r="AG73" s="49">
        <v>1.674744</v>
      </c>
      <c r="AH73" s="49">
        <v>1.763795</v>
      </c>
      <c r="AI73" s="50" t="s">
        <v>34</v>
      </c>
    </row>
    <row r="74" spans="1:35" ht="15" customHeight="1" x14ac:dyDescent="0.45">
      <c r="A74" s="14" t="s">
        <v>327</v>
      </c>
      <c r="B74" s="48" t="s">
        <v>159</v>
      </c>
      <c r="C74" s="49">
        <v>0</v>
      </c>
      <c r="D74" s="49">
        <v>0.10212400000000001</v>
      </c>
      <c r="E74" s="49">
        <v>0.189609</v>
      </c>
      <c r="F74" s="49">
        <v>0.28387000000000001</v>
      </c>
      <c r="G74" s="49">
        <v>0.37750400000000001</v>
      </c>
      <c r="H74" s="49">
        <v>0.470248</v>
      </c>
      <c r="I74" s="49">
        <v>0.56135000000000002</v>
      </c>
      <c r="J74" s="49">
        <v>0.65250300000000006</v>
      </c>
      <c r="K74" s="49">
        <v>0.74356100000000003</v>
      </c>
      <c r="L74" s="49">
        <v>0.83711899999999995</v>
      </c>
      <c r="M74" s="49">
        <v>0.93259800000000004</v>
      </c>
      <c r="N74" s="49">
        <v>1.030813</v>
      </c>
      <c r="O74" s="49">
        <v>1.131737</v>
      </c>
      <c r="P74" s="49">
        <v>1.235071</v>
      </c>
      <c r="Q74" s="49">
        <v>1.3413470000000001</v>
      </c>
      <c r="R74" s="49">
        <v>1.4536359999999999</v>
      </c>
      <c r="S74" s="49">
        <v>1.5682179999999999</v>
      </c>
      <c r="T74" s="49">
        <v>1.684326</v>
      </c>
      <c r="U74" s="49">
        <v>1.8054239999999999</v>
      </c>
      <c r="V74" s="49">
        <v>1.9329350000000001</v>
      </c>
      <c r="W74" s="49">
        <v>2.0619299999999998</v>
      </c>
      <c r="X74" s="49">
        <v>2.2034980000000002</v>
      </c>
      <c r="Y74" s="49">
        <v>2.3540890000000001</v>
      </c>
      <c r="Z74" s="49">
        <v>2.5098509999999998</v>
      </c>
      <c r="AA74" s="49">
        <v>2.6743890000000001</v>
      </c>
      <c r="AB74" s="49">
        <v>2.8463720000000001</v>
      </c>
      <c r="AC74" s="49">
        <v>3.026275</v>
      </c>
      <c r="AD74" s="49">
        <v>3.2136640000000001</v>
      </c>
      <c r="AE74" s="49">
        <v>3.4108040000000002</v>
      </c>
      <c r="AF74" s="49">
        <v>3.6156299999999999</v>
      </c>
      <c r="AG74" s="49">
        <v>3.8328950000000002</v>
      </c>
      <c r="AH74" s="49">
        <v>4.0566250000000004</v>
      </c>
      <c r="AI74" s="50" t="s">
        <v>34</v>
      </c>
    </row>
    <row r="75" spans="1:35" ht="15" customHeight="1" x14ac:dyDescent="0.45">
      <c r="A75" s="14" t="s">
        <v>326</v>
      </c>
      <c r="B75" s="48" t="s">
        <v>178</v>
      </c>
      <c r="C75" s="49">
        <v>910.41778599999998</v>
      </c>
      <c r="D75" s="49">
        <v>899.93042000000003</v>
      </c>
      <c r="E75" s="49">
        <v>893.14288299999998</v>
      </c>
      <c r="F75" s="49">
        <v>896.737976</v>
      </c>
      <c r="G75" s="49">
        <v>899.63562000000002</v>
      </c>
      <c r="H75" s="49">
        <v>902.96520999999996</v>
      </c>
      <c r="I75" s="49">
        <v>904.21435499999995</v>
      </c>
      <c r="J75" s="49">
        <v>906.67358400000001</v>
      </c>
      <c r="K75" s="49">
        <v>908.46752900000001</v>
      </c>
      <c r="L75" s="49">
        <v>913.25018299999999</v>
      </c>
      <c r="M75" s="49">
        <v>917.75579800000003</v>
      </c>
      <c r="N75" s="49">
        <v>922.46752900000001</v>
      </c>
      <c r="O75" s="49">
        <v>927.40960700000005</v>
      </c>
      <c r="P75" s="49">
        <v>933.34637499999997</v>
      </c>
      <c r="Q75" s="49">
        <v>940.09899900000005</v>
      </c>
      <c r="R75" s="49">
        <v>949.77417000000003</v>
      </c>
      <c r="S75" s="49">
        <v>959.91821300000004</v>
      </c>
      <c r="T75" s="49">
        <v>970.47113000000002</v>
      </c>
      <c r="U75" s="49">
        <v>982.04840100000001</v>
      </c>
      <c r="V75" s="49">
        <v>994.65356399999996</v>
      </c>
      <c r="W75" s="49">
        <v>1008.41925</v>
      </c>
      <c r="X75" s="49">
        <v>1025.5217290000001</v>
      </c>
      <c r="Y75" s="49">
        <v>1044.3946530000001</v>
      </c>
      <c r="Z75" s="49">
        <v>1063.670044</v>
      </c>
      <c r="AA75" s="49">
        <v>1085.595337</v>
      </c>
      <c r="AB75" s="49">
        <v>1109.258789</v>
      </c>
      <c r="AC75" s="49">
        <v>1133.9672849999999</v>
      </c>
      <c r="AD75" s="49">
        <v>1159.0173339999999</v>
      </c>
      <c r="AE75" s="49">
        <v>1185.3967290000001</v>
      </c>
      <c r="AF75" s="49">
        <v>1212.078125</v>
      </c>
      <c r="AG75" s="49">
        <v>1240.168091</v>
      </c>
      <c r="AH75" s="49">
        <v>1267.3295900000001</v>
      </c>
      <c r="AI75" s="50">
        <v>1.0727E-2</v>
      </c>
    </row>
    <row r="76" spans="1:35" ht="15" customHeight="1" x14ac:dyDescent="0.45">
      <c r="B76" s="47" t="s">
        <v>177</v>
      </c>
    </row>
    <row r="77" spans="1:35" ht="15" customHeight="1" x14ac:dyDescent="0.45">
      <c r="A77" s="14" t="s">
        <v>325</v>
      </c>
      <c r="B77" s="48" t="s">
        <v>175</v>
      </c>
      <c r="C77" s="49">
        <v>4258.8935549999997</v>
      </c>
      <c r="D77" s="49">
        <v>4261.8046880000002</v>
      </c>
      <c r="E77" s="49">
        <v>4249.5454099999997</v>
      </c>
      <c r="F77" s="49">
        <v>4263.8999020000001</v>
      </c>
      <c r="G77" s="49">
        <v>4263.2407229999999</v>
      </c>
      <c r="H77" s="49">
        <v>4255.408203</v>
      </c>
      <c r="I77" s="49">
        <v>4234.6005859999996</v>
      </c>
      <c r="J77" s="49">
        <v>4208.3652339999999</v>
      </c>
      <c r="K77" s="49">
        <v>4168.0278319999998</v>
      </c>
      <c r="L77" s="49">
        <v>4130.4516599999997</v>
      </c>
      <c r="M77" s="49">
        <v>4088.2873540000001</v>
      </c>
      <c r="N77" s="49">
        <v>4046.9008789999998</v>
      </c>
      <c r="O77" s="49">
        <v>4007.7470699999999</v>
      </c>
      <c r="P77" s="49">
        <v>3968.341797</v>
      </c>
      <c r="Q77" s="49">
        <v>3932.72876</v>
      </c>
      <c r="R77" s="49">
        <v>3908.383057</v>
      </c>
      <c r="S77" s="49">
        <v>3884.9284670000002</v>
      </c>
      <c r="T77" s="49">
        <v>3858.9304200000001</v>
      </c>
      <c r="U77" s="49">
        <v>3835.9160160000001</v>
      </c>
      <c r="V77" s="49">
        <v>3816.3884280000002</v>
      </c>
      <c r="W77" s="49">
        <v>3797.9157709999999</v>
      </c>
      <c r="X77" s="49">
        <v>3790.0532229999999</v>
      </c>
      <c r="Y77" s="49">
        <v>3785.5739749999998</v>
      </c>
      <c r="Z77" s="49">
        <v>3781.9626459999999</v>
      </c>
      <c r="AA77" s="49">
        <v>3782.6320799999999</v>
      </c>
      <c r="AB77" s="49">
        <v>3784.6203609999998</v>
      </c>
      <c r="AC77" s="49">
        <v>3786.8791500000002</v>
      </c>
      <c r="AD77" s="49">
        <v>3786.2353520000001</v>
      </c>
      <c r="AE77" s="49">
        <v>3784.7204590000001</v>
      </c>
      <c r="AF77" s="49">
        <v>3779.7983399999998</v>
      </c>
      <c r="AG77" s="49">
        <v>3774.7878420000002</v>
      </c>
      <c r="AH77" s="49">
        <v>3762.914307</v>
      </c>
      <c r="AI77" s="50">
        <v>-3.986E-3</v>
      </c>
    </row>
    <row r="78" spans="1:35" ht="15" customHeight="1" x14ac:dyDescent="0.45">
      <c r="A78" s="14" t="s">
        <v>324</v>
      </c>
      <c r="B78" s="48" t="s">
        <v>173</v>
      </c>
      <c r="C78" s="49">
        <v>4.3203969999999998</v>
      </c>
      <c r="D78" s="49">
        <v>3.7729900000000001</v>
      </c>
      <c r="E78" s="49">
        <v>3.344595</v>
      </c>
      <c r="F78" s="49">
        <v>2.9991349999999999</v>
      </c>
      <c r="G78" s="49">
        <v>2.7104729999999999</v>
      </c>
      <c r="H78" s="49">
        <v>2.470364</v>
      </c>
      <c r="I78" s="49">
        <v>2.2545579999999998</v>
      </c>
      <c r="J78" s="49">
        <v>2.083097</v>
      </c>
      <c r="K78" s="49">
        <v>1.944591</v>
      </c>
      <c r="L78" s="49">
        <v>1.8292710000000001</v>
      </c>
      <c r="M78" s="49">
        <v>1.7286619999999999</v>
      </c>
      <c r="N78" s="49">
        <v>1.654342</v>
      </c>
      <c r="O78" s="49">
        <v>1.5871120000000001</v>
      </c>
      <c r="P78" s="49">
        <v>1.521109</v>
      </c>
      <c r="Q78" s="49">
        <v>1.4654769999999999</v>
      </c>
      <c r="R78" s="49">
        <v>1.4214629999999999</v>
      </c>
      <c r="S78" s="49">
        <v>1.3867799999999999</v>
      </c>
      <c r="T78" s="49">
        <v>1.3507910000000001</v>
      </c>
      <c r="U78" s="49">
        <v>1.3211740000000001</v>
      </c>
      <c r="V78" s="49">
        <v>1.2964929999999999</v>
      </c>
      <c r="W78" s="49">
        <v>1.2763990000000001</v>
      </c>
      <c r="X78" s="49">
        <v>1.2585770000000001</v>
      </c>
      <c r="Y78" s="49">
        <v>1.244642</v>
      </c>
      <c r="Z78" s="49">
        <v>1.228456</v>
      </c>
      <c r="AA78" s="49">
        <v>1.2141900000000001</v>
      </c>
      <c r="AB78" s="49">
        <v>1.2063680000000001</v>
      </c>
      <c r="AC78" s="49">
        <v>1.2033180000000001</v>
      </c>
      <c r="AD78" s="49">
        <v>1.203184</v>
      </c>
      <c r="AE78" s="49">
        <v>1.205252</v>
      </c>
      <c r="AF78" s="49">
        <v>1.2085140000000001</v>
      </c>
      <c r="AG78" s="49">
        <v>1.2125090000000001</v>
      </c>
      <c r="AH78" s="49">
        <v>1.2155800000000001</v>
      </c>
      <c r="AI78" s="50">
        <v>-4.0082E-2</v>
      </c>
    </row>
    <row r="79" spans="1:35" ht="15" customHeight="1" x14ac:dyDescent="0.45">
      <c r="A79" s="14" t="s">
        <v>323</v>
      </c>
      <c r="B79" s="48" t="s">
        <v>171</v>
      </c>
      <c r="C79" s="49">
        <v>0.81035999999999997</v>
      </c>
      <c r="D79" s="49">
        <v>0.88074200000000002</v>
      </c>
      <c r="E79" s="49">
        <v>0.92737999999999998</v>
      </c>
      <c r="F79" s="49">
        <v>0.96953199999999995</v>
      </c>
      <c r="G79" s="49">
        <v>0.99768699999999999</v>
      </c>
      <c r="H79" s="49">
        <v>1.0155190000000001</v>
      </c>
      <c r="I79" s="49">
        <v>1.0236959999999999</v>
      </c>
      <c r="J79" s="49">
        <v>1.0280419999999999</v>
      </c>
      <c r="K79" s="49">
        <v>1.027307</v>
      </c>
      <c r="L79" s="49">
        <v>1.025817</v>
      </c>
      <c r="M79" s="49">
        <v>1.019911</v>
      </c>
      <c r="N79" s="49">
        <v>1.012302</v>
      </c>
      <c r="O79" s="49">
        <v>1.002529</v>
      </c>
      <c r="P79" s="49">
        <v>0.99024199999999996</v>
      </c>
      <c r="Q79" s="49">
        <v>0.97972000000000004</v>
      </c>
      <c r="R79" s="49">
        <v>0.97428800000000004</v>
      </c>
      <c r="S79" s="49">
        <v>0.97069799999999995</v>
      </c>
      <c r="T79" s="49">
        <v>0.96732600000000002</v>
      </c>
      <c r="U79" s="49">
        <v>0.96654399999999996</v>
      </c>
      <c r="V79" s="49">
        <v>0.96812100000000001</v>
      </c>
      <c r="W79" s="49">
        <v>0.97136199999999995</v>
      </c>
      <c r="X79" s="49">
        <v>0.97843999999999998</v>
      </c>
      <c r="Y79" s="49">
        <v>0.98815699999999995</v>
      </c>
      <c r="Z79" s="49">
        <v>0.99858800000000003</v>
      </c>
      <c r="AA79" s="49">
        <v>1.0108630000000001</v>
      </c>
      <c r="AB79" s="49">
        <v>1.0241260000000001</v>
      </c>
      <c r="AC79" s="49">
        <v>1.038324</v>
      </c>
      <c r="AD79" s="49">
        <v>1.0530139999999999</v>
      </c>
      <c r="AE79" s="49">
        <v>1.0687009999999999</v>
      </c>
      <c r="AF79" s="49">
        <v>1.084441</v>
      </c>
      <c r="AG79" s="49">
        <v>1.100616</v>
      </c>
      <c r="AH79" s="49">
        <v>1.1152580000000001</v>
      </c>
      <c r="AI79" s="50">
        <v>1.0355E-2</v>
      </c>
    </row>
    <row r="80" spans="1:35" ht="15" customHeight="1" x14ac:dyDescent="0.45">
      <c r="A80" s="14" t="s">
        <v>322</v>
      </c>
      <c r="B80" s="48" t="s">
        <v>169</v>
      </c>
      <c r="C80" s="49">
        <v>54.018715</v>
      </c>
      <c r="D80" s="49">
        <v>55.463638000000003</v>
      </c>
      <c r="E80" s="49">
        <v>55.808174000000001</v>
      </c>
      <c r="F80" s="49">
        <v>55.930511000000003</v>
      </c>
      <c r="G80" s="49">
        <v>55.447971000000003</v>
      </c>
      <c r="H80" s="49">
        <v>54.599007</v>
      </c>
      <c r="I80" s="49">
        <v>53.420699999999997</v>
      </c>
      <c r="J80" s="49">
        <v>52.219292000000003</v>
      </c>
      <c r="K80" s="49">
        <v>50.991528000000002</v>
      </c>
      <c r="L80" s="49">
        <v>50.042858000000003</v>
      </c>
      <c r="M80" s="49">
        <v>49.285625000000003</v>
      </c>
      <c r="N80" s="49">
        <v>48.774540000000002</v>
      </c>
      <c r="O80" s="49">
        <v>48.562389000000003</v>
      </c>
      <c r="P80" s="49">
        <v>48.731358</v>
      </c>
      <c r="Q80" s="49">
        <v>49.389426999999998</v>
      </c>
      <c r="R80" s="49">
        <v>50.651195999999999</v>
      </c>
      <c r="S80" s="49">
        <v>52.379097000000002</v>
      </c>
      <c r="T80" s="49">
        <v>54.589919999999999</v>
      </c>
      <c r="U80" s="49">
        <v>57.391990999999997</v>
      </c>
      <c r="V80" s="49">
        <v>60.769581000000002</v>
      </c>
      <c r="W80" s="49">
        <v>64.687804999999997</v>
      </c>
      <c r="X80" s="49">
        <v>69.351860000000002</v>
      </c>
      <c r="Y80" s="49">
        <v>74.716910999999996</v>
      </c>
      <c r="Z80" s="49">
        <v>80.670676999999998</v>
      </c>
      <c r="AA80" s="49">
        <v>87.341583</v>
      </c>
      <c r="AB80" s="49">
        <v>94.783591999999999</v>
      </c>
      <c r="AC80" s="49">
        <v>102.965988</v>
      </c>
      <c r="AD80" s="49">
        <v>111.882729</v>
      </c>
      <c r="AE80" s="49">
        <v>121.739952</v>
      </c>
      <c r="AF80" s="49">
        <v>132.43810999999999</v>
      </c>
      <c r="AG80" s="49">
        <v>144.23968500000001</v>
      </c>
      <c r="AH80" s="49">
        <v>157.006958</v>
      </c>
      <c r="AI80" s="50">
        <v>3.5017E-2</v>
      </c>
    </row>
    <row r="81" spans="1:35" ht="15" customHeight="1" x14ac:dyDescent="0.45">
      <c r="A81" s="14" t="s">
        <v>321</v>
      </c>
      <c r="B81" s="48" t="s">
        <v>167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50" t="s">
        <v>34</v>
      </c>
    </row>
    <row r="82" spans="1:35" ht="15" customHeight="1" x14ac:dyDescent="0.45">
      <c r="A82" s="14" t="s">
        <v>320</v>
      </c>
      <c r="B82" s="48" t="s">
        <v>165</v>
      </c>
      <c r="C82" s="49">
        <v>0</v>
      </c>
      <c r="D82" s="49">
        <v>2.1332E-2</v>
      </c>
      <c r="E82" s="49">
        <v>3.3848000000000003E-2</v>
      </c>
      <c r="F82" s="49">
        <v>4.7562E-2</v>
      </c>
      <c r="G82" s="49">
        <v>6.1388999999999999E-2</v>
      </c>
      <c r="H82" s="49">
        <v>7.5212000000000001E-2</v>
      </c>
      <c r="I82" s="49">
        <v>8.8771000000000003E-2</v>
      </c>
      <c r="J82" s="49">
        <v>0.102144</v>
      </c>
      <c r="K82" s="49">
        <v>0.11509800000000001</v>
      </c>
      <c r="L82" s="49">
        <v>0.128</v>
      </c>
      <c r="M82" s="49">
        <v>0.14044499999999999</v>
      </c>
      <c r="N82" s="49">
        <v>0.15237500000000001</v>
      </c>
      <c r="O82" s="49">
        <v>0.163689</v>
      </c>
      <c r="P82" s="49">
        <v>0.174286</v>
      </c>
      <c r="Q82" s="49">
        <v>0.18429499999999999</v>
      </c>
      <c r="R82" s="49">
        <v>0.194073</v>
      </c>
      <c r="S82" s="49">
        <v>0.20322599999999999</v>
      </c>
      <c r="T82" s="49">
        <v>0.211668</v>
      </c>
      <c r="U82" s="49">
        <v>0.219943</v>
      </c>
      <c r="V82" s="49">
        <v>0.228433</v>
      </c>
      <c r="W82" s="49">
        <v>0.23647899999999999</v>
      </c>
      <c r="X82" s="49">
        <v>0.24471499999999999</v>
      </c>
      <c r="Y82" s="49">
        <v>0.25332500000000002</v>
      </c>
      <c r="Z82" s="49">
        <v>0.26257399999999997</v>
      </c>
      <c r="AA82" s="49">
        <v>0.27210400000000001</v>
      </c>
      <c r="AB82" s="49">
        <v>0.28200700000000001</v>
      </c>
      <c r="AC82" s="49">
        <v>0.292321</v>
      </c>
      <c r="AD82" s="49">
        <v>0.30295800000000001</v>
      </c>
      <c r="AE82" s="49">
        <v>0.31404799999999999</v>
      </c>
      <c r="AF82" s="49">
        <v>0.32534200000000002</v>
      </c>
      <c r="AG82" s="49">
        <v>0.33716200000000002</v>
      </c>
      <c r="AH82" s="49">
        <v>0.348937</v>
      </c>
      <c r="AI82" s="50" t="s">
        <v>34</v>
      </c>
    </row>
    <row r="83" spans="1:35" ht="15" customHeight="1" x14ac:dyDescent="0.45">
      <c r="A83" s="14" t="s">
        <v>319</v>
      </c>
      <c r="B83" s="48" t="s">
        <v>163</v>
      </c>
      <c r="C83" s="49">
        <v>5.6251000000000002E-2</v>
      </c>
      <c r="D83" s="49">
        <v>8.0829999999999999E-2</v>
      </c>
      <c r="E83" s="49">
        <v>0.100725</v>
      </c>
      <c r="F83" s="49">
        <v>0.12249400000000001</v>
      </c>
      <c r="G83" s="49">
        <v>0.14388300000000001</v>
      </c>
      <c r="H83" s="49">
        <v>0.16462499999999999</v>
      </c>
      <c r="I83" s="49">
        <v>0.184198</v>
      </c>
      <c r="J83" s="49">
        <v>0.20288600000000001</v>
      </c>
      <c r="K83" s="49">
        <v>0.220273</v>
      </c>
      <c r="L83" s="49">
        <v>0.23721600000000001</v>
      </c>
      <c r="M83" s="49">
        <v>0.25312699999999999</v>
      </c>
      <c r="N83" s="49">
        <v>0.26810099999999998</v>
      </c>
      <c r="O83" s="49">
        <v>0.28205999999999998</v>
      </c>
      <c r="P83" s="49">
        <v>0.294987</v>
      </c>
      <c r="Q83" s="49">
        <v>0.30734</v>
      </c>
      <c r="R83" s="49">
        <v>0.31993100000000002</v>
      </c>
      <c r="S83" s="49">
        <v>0.33229399999999998</v>
      </c>
      <c r="T83" s="49">
        <v>0.34462799999999999</v>
      </c>
      <c r="U83" s="49">
        <v>0.35570800000000002</v>
      </c>
      <c r="V83" s="49">
        <v>0.3664</v>
      </c>
      <c r="W83" s="49">
        <v>0.37759399999999999</v>
      </c>
      <c r="X83" s="49">
        <v>0.39123400000000003</v>
      </c>
      <c r="Y83" s="49">
        <v>0.40471800000000002</v>
      </c>
      <c r="Z83" s="49">
        <v>0.418767</v>
      </c>
      <c r="AA83" s="49">
        <v>0.43345699999999998</v>
      </c>
      <c r="AB83" s="49">
        <v>0.44877499999999998</v>
      </c>
      <c r="AC83" s="49">
        <v>0.46477099999999999</v>
      </c>
      <c r="AD83" s="49">
        <v>0.48129499999999997</v>
      </c>
      <c r="AE83" s="49">
        <v>0.49864900000000001</v>
      </c>
      <c r="AF83" s="49">
        <v>0.51638399999999995</v>
      </c>
      <c r="AG83" s="49">
        <v>0.53489799999999998</v>
      </c>
      <c r="AH83" s="49">
        <v>0.55325999999999997</v>
      </c>
      <c r="AI83" s="50">
        <v>7.6529E-2</v>
      </c>
    </row>
    <row r="84" spans="1:35" ht="15" customHeight="1" x14ac:dyDescent="0.45">
      <c r="A84" s="14" t="s">
        <v>318</v>
      </c>
      <c r="B84" s="48" t="s">
        <v>161</v>
      </c>
      <c r="C84" s="49">
        <v>5.3886999999999997E-2</v>
      </c>
      <c r="D84" s="49">
        <v>7.4607999999999994E-2</v>
      </c>
      <c r="E84" s="49">
        <v>9.2884999999999995E-2</v>
      </c>
      <c r="F84" s="49">
        <v>0.113008</v>
      </c>
      <c r="G84" s="49">
        <v>0.13292399999999999</v>
      </c>
      <c r="H84" s="49">
        <v>0.15240300000000001</v>
      </c>
      <c r="I84" s="49">
        <v>0.17095399999999999</v>
      </c>
      <c r="J84" s="49">
        <v>0.188772</v>
      </c>
      <c r="K84" s="49">
        <v>0.20544999999999999</v>
      </c>
      <c r="L84" s="49">
        <v>0.221744</v>
      </c>
      <c r="M84" s="49">
        <v>0.23705499999999999</v>
      </c>
      <c r="N84" s="49">
        <v>0.25143799999999999</v>
      </c>
      <c r="O84" s="49">
        <v>0.26491100000000001</v>
      </c>
      <c r="P84" s="49">
        <v>0.277416</v>
      </c>
      <c r="Q84" s="49">
        <v>0.28941600000000001</v>
      </c>
      <c r="R84" s="49">
        <v>0.30166199999999999</v>
      </c>
      <c r="S84" s="49">
        <v>0.31369399999999997</v>
      </c>
      <c r="T84" s="49">
        <v>0.32568200000000003</v>
      </c>
      <c r="U84" s="49">
        <v>0.33646799999999999</v>
      </c>
      <c r="V84" s="49">
        <v>0.34679900000000002</v>
      </c>
      <c r="W84" s="49">
        <v>0.35764800000000002</v>
      </c>
      <c r="X84" s="49">
        <v>0.37083199999999999</v>
      </c>
      <c r="Y84" s="49">
        <v>0.38372400000000001</v>
      </c>
      <c r="Z84" s="49">
        <v>0.39711200000000002</v>
      </c>
      <c r="AA84" s="49">
        <v>0.41106799999999999</v>
      </c>
      <c r="AB84" s="49">
        <v>0.425537</v>
      </c>
      <c r="AC84" s="49">
        <v>0.44056499999999998</v>
      </c>
      <c r="AD84" s="49">
        <v>0.45607900000000001</v>
      </c>
      <c r="AE84" s="49">
        <v>0.47217799999999999</v>
      </c>
      <c r="AF84" s="49">
        <v>0.48847400000000002</v>
      </c>
      <c r="AG84" s="49">
        <v>0.50544199999999995</v>
      </c>
      <c r="AH84" s="49">
        <v>0.52221099999999998</v>
      </c>
      <c r="AI84" s="50">
        <v>7.6013999999999998E-2</v>
      </c>
    </row>
    <row r="85" spans="1:35" ht="15" customHeight="1" x14ac:dyDescent="0.45">
      <c r="A85" s="14" t="s">
        <v>317</v>
      </c>
      <c r="B85" s="48" t="s">
        <v>159</v>
      </c>
      <c r="C85" s="49">
        <v>2.4469000000000001E-2</v>
      </c>
      <c r="D85" s="49">
        <v>7.1217000000000003E-2</v>
      </c>
      <c r="E85" s="49">
        <v>0.108281</v>
      </c>
      <c r="F85" s="49">
        <v>0.14918899999999999</v>
      </c>
      <c r="G85" s="49">
        <v>0.190778</v>
      </c>
      <c r="H85" s="49">
        <v>0.232879</v>
      </c>
      <c r="I85" s="49">
        <v>0.27485900000000002</v>
      </c>
      <c r="J85" s="49">
        <v>0.317133</v>
      </c>
      <c r="K85" s="49">
        <v>0.35909400000000002</v>
      </c>
      <c r="L85" s="49">
        <v>0.401389</v>
      </c>
      <c r="M85" s="49">
        <v>0.44322099999999998</v>
      </c>
      <c r="N85" s="49">
        <v>0.48445100000000002</v>
      </c>
      <c r="O85" s="49">
        <v>0.52473999999999998</v>
      </c>
      <c r="P85" s="49">
        <v>0.56350599999999995</v>
      </c>
      <c r="Q85" s="49">
        <v>0.60083200000000003</v>
      </c>
      <c r="R85" s="49">
        <v>0.63787199999999999</v>
      </c>
      <c r="S85" s="49">
        <v>0.67314200000000002</v>
      </c>
      <c r="T85" s="49">
        <v>0.70645800000000003</v>
      </c>
      <c r="U85" s="49">
        <v>0.73894400000000005</v>
      </c>
      <c r="V85" s="49">
        <v>0.77114199999999999</v>
      </c>
      <c r="W85" s="49">
        <v>0.80228200000000005</v>
      </c>
      <c r="X85" s="49">
        <v>0.83486800000000005</v>
      </c>
      <c r="Y85" s="49">
        <v>0.86840399999999995</v>
      </c>
      <c r="Z85" s="49">
        <v>0.90264999999999995</v>
      </c>
      <c r="AA85" s="49">
        <v>0.93795300000000004</v>
      </c>
      <c r="AB85" s="49">
        <v>0.97425499999999998</v>
      </c>
      <c r="AC85" s="49">
        <v>1.01173</v>
      </c>
      <c r="AD85" s="49">
        <v>1.050109</v>
      </c>
      <c r="AE85" s="49">
        <v>1.0898969999999999</v>
      </c>
      <c r="AF85" s="49">
        <v>1.130279</v>
      </c>
      <c r="AG85" s="49">
        <v>1.172404</v>
      </c>
      <c r="AH85" s="49">
        <v>1.2142539999999999</v>
      </c>
      <c r="AI85" s="50">
        <v>0.13422600000000001</v>
      </c>
    </row>
    <row r="86" spans="1:35" ht="15" customHeight="1" x14ac:dyDescent="0.45">
      <c r="A86" s="14" t="s">
        <v>316</v>
      </c>
      <c r="B86" s="48" t="s">
        <v>157</v>
      </c>
      <c r="C86" s="49">
        <v>4318.1782229999999</v>
      </c>
      <c r="D86" s="49">
        <v>4322.1713870000003</v>
      </c>
      <c r="E86" s="49">
        <v>4309.9614259999998</v>
      </c>
      <c r="F86" s="49">
        <v>4324.2304690000001</v>
      </c>
      <c r="G86" s="49">
        <v>4322.9243159999996</v>
      </c>
      <c r="H86" s="49">
        <v>4314.1196289999998</v>
      </c>
      <c r="I86" s="49">
        <v>4292.0205079999996</v>
      </c>
      <c r="J86" s="49">
        <v>4264.5063479999999</v>
      </c>
      <c r="K86" s="49">
        <v>4222.888672</v>
      </c>
      <c r="L86" s="49">
        <v>4184.3398440000001</v>
      </c>
      <c r="M86" s="49">
        <v>4141.3940430000002</v>
      </c>
      <c r="N86" s="49">
        <v>4099.4985349999997</v>
      </c>
      <c r="O86" s="49">
        <v>4060.1352539999998</v>
      </c>
      <c r="P86" s="49">
        <v>4020.8959960000002</v>
      </c>
      <c r="Q86" s="49">
        <v>3985.9458009999998</v>
      </c>
      <c r="R86" s="49">
        <v>3962.883789</v>
      </c>
      <c r="S86" s="49">
        <v>3941.188232</v>
      </c>
      <c r="T86" s="49">
        <v>3917.4282229999999</v>
      </c>
      <c r="U86" s="49">
        <v>3897.2475589999999</v>
      </c>
      <c r="V86" s="49">
        <v>3881.1347660000001</v>
      </c>
      <c r="W86" s="49">
        <v>3866.6259770000001</v>
      </c>
      <c r="X86" s="49">
        <v>3863.4841310000002</v>
      </c>
      <c r="Y86" s="49">
        <v>3864.4323730000001</v>
      </c>
      <c r="Z86" s="49">
        <v>3866.8408199999999</v>
      </c>
      <c r="AA86" s="49">
        <v>3874.2524410000001</v>
      </c>
      <c r="AB86" s="49">
        <v>3883.7653810000002</v>
      </c>
      <c r="AC86" s="49">
        <v>3894.298096</v>
      </c>
      <c r="AD86" s="49">
        <v>3902.665039</v>
      </c>
      <c r="AE86" s="49">
        <v>3911.108154</v>
      </c>
      <c r="AF86" s="49">
        <v>3916.9895019999999</v>
      </c>
      <c r="AG86" s="49">
        <v>3923.8903810000002</v>
      </c>
      <c r="AH86" s="49">
        <v>3924.8916020000001</v>
      </c>
      <c r="AI86" s="50">
        <v>-3.0760000000000002E-3</v>
      </c>
    </row>
    <row r="87" spans="1:35" ht="15" customHeight="1" x14ac:dyDescent="0.45">
      <c r="B87" s="47" t="s">
        <v>315</v>
      </c>
    </row>
    <row r="88" spans="1:35" ht="15" customHeight="1" x14ac:dyDescent="0.45">
      <c r="A88" s="14" t="s">
        <v>314</v>
      </c>
      <c r="B88" s="48" t="s">
        <v>175</v>
      </c>
      <c r="C88" s="49">
        <v>5283.0751950000003</v>
      </c>
      <c r="D88" s="49">
        <v>5277.6899409999996</v>
      </c>
      <c r="E88" s="49">
        <v>5263.7924800000001</v>
      </c>
      <c r="F88" s="49">
        <v>5283.5708009999998</v>
      </c>
      <c r="G88" s="49">
        <v>5286.3344729999999</v>
      </c>
      <c r="H88" s="49">
        <v>5280.986328</v>
      </c>
      <c r="I88" s="49">
        <v>5260.1162109999996</v>
      </c>
      <c r="J88" s="49">
        <v>5233.7993159999996</v>
      </c>
      <c r="K88" s="49">
        <v>5192.1757809999999</v>
      </c>
      <c r="L88" s="49">
        <v>5156.1616210000002</v>
      </c>
      <c r="M88" s="49">
        <v>5115.4150390000004</v>
      </c>
      <c r="N88" s="49">
        <v>5076.5463870000003</v>
      </c>
      <c r="O88" s="49">
        <v>5041.1025390000004</v>
      </c>
      <c r="P88" s="49">
        <v>5005.9755859999996</v>
      </c>
      <c r="Q88" s="49">
        <v>4975.4741210000002</v>
      </c>
      <c r="R88" s="49">
        <v>4959.2514650000003</v>
      </c>
      <c r="S88" s="49">
        <v>4944.4272460000002</v>
      </c>
      <c r="T88" s="49">
        <v>4926.439453</v>
      </c>
      <c r="U88" s="49">
        <v>4911.9702150000003</v>
      </c>
      <c r="V88" s="49">
        <v>4901.685547</v>
      </c>
      <c r="W88" s="49">
        <v>4892.9428710000002</v>
      </c>
      <c r="X88" s="49">
        <v>4897.59375</v>
      </c>
      <c r="Y88" s="49">
        <v>4906.6474609999996</v>
      </c>
      <c r="Z88" s="49">
        <v>4916.1953119999998</v>
      </c>
      <c r="AA88" s="49">
        <v>4932.1572269999997</v>
      </c>
      <c r="AB88" s="49">
        <v>4950.9003910000001</v>
      </c>
      <c r="AC88" s="49">
        <v>4971.0878910000001</v>
      </c>
      <c r="AD88" s="49">
        <v>4988.8569340000004</v>
      </c>
      <c r="AE88" s="49">
        <v>5007.2617190000001</v>
      </c>
      <c r="AF88" s="49">
        <v>5022.5742190000001</v>
      </c>
      <c r="AG88" s="49">
        <v>5038.9570309999999</v>
      </c>
      <c r="AH88" s="49">
        <v>5047.6713870000003</v>
      </c>
      <c r="AI88" s="50">
        <v>-1.469E-3</v>
      </c>
    </row>
    <row r="89" spans="1:35" ht="15" customHeight="1" x14ac:dyDescent="0.45">
      <c r="A89" s="14" t="s">
        <v>313</v>
      </c>
      <c r="B89" s="48" t="s">
        <v>173</v>
      </c>
      <c r="C89" s="49">
        <v>485.40243500000003</v>
      </c>
      <c r="D89" s="49">
        <v>476.601654</v>
      </c>
      <c r="E89" s="49">
        <v>472.90100100000001</v>
      </c>
      <c r="F89" s="49">
        <v>472.96484400000003</v>
      </c>
      <c r="G89" s="49">
        <v>473.08932499999997</v>
      </c>
      <c r="H89" s="49">
        <v>474.10586499999999</v>
      </c>
      <c r="I89" s="49">
        <v>474.17984000000001</v>
      </c>
      <c r="J89" s="49">
        <v>475.31805400000002</v>
      </c>
      <c r="K89" s="49">
        <v>476.24050899999997</v>
      </c>
      <c r="L89" s="49">
        <v>478.90887500000002</v>
      </c>
      <c r="M89" s="49">
        <v>482.09899899999999</v>
      </c>
      <c r="N89" s="49">
        <v>485.78732300000001</v>
      </c>
      <c r="O89" s="49">
        <v>489.77539100000001</v>
      </c>
      <c r="P89" s="49">
        <v>494.60617100000002</v>
      </c>
      <c r="Q89" s="49">
        <v>500.11337300000002</v>
      </c>
      <c r="R89" s="49">
        <v>507.19061299999998</v>
      </c>
      <c r="S89" s="49">
        <v>514.318848</v>
      </c>
      <c r="T89" s="49">
        <v>521.88629200000003</v>
      </c>
      <c r="U89" s="49">
        <v>529.583618</v>
      </c>
      <c r="V89" s="49">
        <v>537.19305399999996</v>
      </c>
      <c r="W89" s="49">
        <v>544.88830600000006</v>
      </c>
      <c r="X89" s="49">
        <v>553.66107199999999</v>
      </c>
      <c r="Y89" s="49">
        <v>562.83203100000003</v>
      </c>
      <c r="Z89" s="49">
        <v>571.54278599999998</v>
      </c>
      <c r="AA89" s="49">
        <v>580.87908900000002</v>
      </c>
      <c r="AB89" s="49">
        <v>590.60443099999998</v>
      </c>
      <c r="AC89" s="49">
        <v>600.60736099999997</v>
      </c>
      <c r="AD89" s="49">
        <v>610.67279099999996</v>
      </c>
      <c r="AE89" s="49">
        <v>621.17254600000001</v>
      </c>
      <c r="AF89" s="49">
        <v>631.74462900000003</v>
      </c>
      <c r="AG89" s="49">
        <v>642.92742899999996</v>
      </c>
      <c r="AH89" s="49">
        <v>653.57275400000003</v>
      </c>
      <c r="AI89" s="50">
        <v>9.6419999999999995E-3</v>
      </c>
    </row>
    <row r="90" spans="1:35" ht="15" customHeight="1" x14ac:dyDescent="0.45">
      <c r="A90" s="14" t="s">
        <v>312</v>
      </c>
      <c r="B90" s="48" t="s">
        <v>171</v>
      </c>
      <c r="C90" s="49">
        <v>1.960367</v>
      </c>
      <c r="D90" s="49">
        <v>2.1087120000000001</v>
      </c>
      <c r="E90" s="49">
        <v>2.2276310000000001</v>
      </c>
      <c r="F90" s="49">
        <v>2.3493029999999999</v>
      </c>
      <c r="G90" s="49">
        <v>2.4498229999999999</v>
      </c>
      <c r="H90" s="49">
        <v>2.5334720000000002</v>
      </c>
      <c r="I90" s="49">
        <v>2.5980690000000002</v>
      </c>
      <c r="J90" s="49">
        <v>2.6538620000000002</v>
      </c>
      <c r="K90" s="49">
        <v>2.6981739999999999</v>
      </c>
      <c r="L90" s="49">
        <v>2.7441930000000001</v>
      </c>
      <c r="M90" s="49">
        <v>2.7842310000000001</v>
      </c>
      <c r="N90" s="49">
        <v>2.824789</v>
      </c>
      <c r="O90" s="49">
        <v>2.8665120000000002</v>
      </c>
      <c r="P90" s="49">
        <v>2.9112269999999998</v>
      </c>
      <c r="Q90" s="49">
        <v>2.9680430000000002</v>
      </c>
      <c r="R90" s="49">
        <v>3.042853</v>
      </c>
      <c r="S90" s="49">
        <v>3.1200640000000002</v>
      </c>
      <c r="T90" s="49">
        <v>3.2027130000000001</v>
      </c>
      <c r="U90" s="49">
        <v>3.2966929999999999</v>
      </c>
      <c r="V90" s="49">
        <v>3.4015529999999998</v>
      </c>
      <c r="W90" s="49">
        <v>3.5146489999999999</v>
      </c>
      <c r="X90" s="49">
        <v>3.6442779999999999</v>
      </c>
      <c r="Y90" s="49">
        <v>3.7859060000000002</v>
      </c>
      <c r="Z90" s="49">
        <v>3.9333260000000001</v>
      </c>
      <c r="AA90" s="49">
        <v>4.0917880000000002</v>
      </c>
      <c r="AB90" s="49">
        <v>4.2596769999999999</v>
      </c>
      <c r="AC90" s="49">
        <v>4.4380839999999999</v>
      </c>
      <c r="AD90" s="49">
        <v>4.626436</v>
      </c>
      <c r="AE90" s="49">
        <v>4.8271790000000001</v>
      </c>
      <c r="AF90" s="49">
        <v>5.0375199999999998</v>
      </c>
      <c r="AG90" s="49">
        <v>5.2536459999999998</v>
      </c>
      <c r="AH90" s="49">
        <v>5.4770089999999998</v>
      </c>
      <c r="AI90" s="50">
        <v>3.3697999999999999E-2</v>
      </c>
    </row>
    <row r="91" spans="1:35" ht="15" customHeight="1" x14ac:dyDescent="0.45">
      <c r="A91" s="14" t="s">
        <v>311</v>
      </c>
      <c r="B91" s="48" t="s">
        <v>169</v>
      </c>
      <c r="C91" s="49">
        <v>55.134182000000003</v>
      </c>
      <c r="D91" s="49">
        <v>56.765369</v>
      </c>
      <c r="E91" s="49">
        <v>57.270248000000002</v>
      </c>
      <c r="F91" s="49">
        <v>57.564289000000002</v>
      </c>
      <c r="G91" s="49">
        <v>57.240921</v>
      </c>
      <c r="H91" s="49">
        <v>56.537444999999998</v>
      </c>
      <c r="I91" s="49">
        <v>55.487479999999998</v>
      </c>
      <c r="J91" s="49">
        <v>54.402659999999997</v>
      </c>
      <c r="K91" s="49">
        <v>53.277087999999999</v>
      </c>
      <c r="L91" s="49">
        <v>52.428921000000003</v>
      </c>
      <c r="M91" s="49">
        <v>51.762008999999999</v>
      </c>
      <c r="N91" s="49">
        <v>51.332473999999998</v>
      </c>
      <c r="O91" s="49">
        <v>51.195965000000001</v>
      </c>
      <c r="P91" s="49">
        <v>51.436031</v>
      </c>
      <c r="Q91" s="49">
        <v>52.164253000000002</v>
      </c>
      <c r="R91" s="49">
        <v>53.501122000000002</v>
      </c>
      <c r="S91" s="49">
        <v>55.303837000000001</v>
      </c>
      <c r="T91" s="49">
        <v>57.590350999999998</v>
      </c>
      <c r="U91" s="49">
        <v>60.476939999999999</v>
      </c>
      <c r="V91" s="49">
        <v>63.947150999999998</v>
      </c>
      <c r="W91" s="49">
        <v>67.966583</v>
      </c>
      <c r="X91" s="49">
        <v>72.749061999999995</v>
      </c>
      <c r="Y91" s="49">
        <v>78.244484</v>
      </c>
      <c r="Z91" s="49">
        <v>84.337067000000005</v>
      </c>
      <c r="AA91" s="49">
        <v>91.157700000000006</v>
      </c>
      <c r="AB91" s="49">
        <v>98.760970999999998</v>
      </c>
      <c r="AC91" s="49">
        <v>107.12080400000001</v>
      </c>
      <c r="AD91" s="49">
        <v>116.230881</v>
      </c>
      <c r="AE91" s="49">
        <v>126.299995</v>
      </c>
      <c r="AF91" s="49">
        <v>137.22659300000001</v>
      </c>
      <c r="AG91" s="49">
        <v>149.278458</v>
      </c>
      <c r="AH91" s="49">
        <v>162.31037900000001</v>
      </c>
      <c r="AI91" s="50">
        <v>3.5444000000000003E-2</v>
      </c>
    </row>
    <row r="92" spans="1:35" ht="15" customHeight="1" x14ac:dyDescent="0.45">
      <c r="A92" s="14" t="s">
        <v>310</v>
      </c>
      <c r="B92" s="48" t="s">
        <v>167</v>
      </c>
      <c r="C92" s="49">
        <v>55.980674999999998</v>
      </c>
      <c r="D92" s="49">
        <v>59.511645999999999</v>
      </c>
      <c r="E92" s="49">
        <v>63.190063000000002</v>
      </c>
      <c r="F92" s="49">
        <v>66.837981999999997</v>
      </c>
      <c r="G92" s="49">
        <v>70.166824000000005</v>
      </c>
      <c r="H92" s="49">
        <v>73.313934000000003</v>
      </c>
      <c r="I92" s="49">
        <v>76.282486000000006</v>
      </c>
      <c r="J92" s="49">
        <v>79.276871</v>
      </c>
      <c r="K92" s="49">
        <v>82.200919999999996</v>
      </c>
      <c r="L92" s="49">
        <v>85.423332000000002</v>
      </c>
      <c r="M92" s="49">
        <v>88.806572000000003</v>
      </c>
      <c r="N92" s="49">
        <v>92.433678</v>
      </c>
      <c r="O92" s="49">
        <v>96.247924999999995</v>
      </c>
      <c r="P92" s="49">
        <v>100.226921</v>
      </c>
      <c r="Q92" s="49">
        <v>104.39192199999999</v>
      </c>
      <c r="R92" s="49">
        <v>108.81869500000001</v>
      </c>
      <c r="S92" s="49">
        <v>113.344521</v>
      </c>
      <c r="T92" s="49">
        <v>117.977242</v>
      </c>
      <c r="U92" s="49">
        <v>122.802284</v>
      </c>
      <c r="V92" s="49">
        <v>127.70089</v>
      </c>
      <c r="W92" s="49">
        <v>133.01190199999999</v>
      </c>
      <c r="X92" s="49">
        <v>138.90554800000001</v>
      </c>
      <c r="Y92" s="49">
        <v>145.15095500000001</v>
      </c>
      <c r="Z92" s="49">
        <v>151.53961200000001</v>
      </c>
      <c r="AA92" s="49">
        <v>158.27366599999999</v>
      </c>
      <c r="AB92" s="49">
        <v>165.39308199999999</v>
      </c>
      <c r="AC92" s="49">
        <v>172.95665</v>
      </c>
      <c r="AD92" s="49">
        <v>180.931152</v>
      </c>
      <c r="AE92" s="49">
        <v>189.45550499999999</v>
      </c>
      <c r="AF92" s="49">
        <v>198.51878400000001</v>
      </c>
      <c r="AG92" s="49">
        <v>208.14827</v>
      </c>
      <c r="AH92" s="49">
        <v>218.09123199999999</v>
      </c>
      <c r="AI92" s="50">
        <v>4.4844000000000002E-2</v>
      </c>
    </row>
    <row r="93" spans="1:35" ht="15" customHeight="1" x14ac:dyDescent="0.45">
      <c r="A93" s="14" t="s">
        <v>309</v>
      </c>
      <c r="B93" s="48" t="s">
        <v>165</v>
      </c>
      <c r="C93" s="49">
        <v>6.8770000000000003E-3</v>
      </c>
      <c r="D93" s="49">
        <v>9.6171999999999994E-2</v>
      </c>
      <c r="E93" s="49">
        <v>0.16955600000000001</v>
      </c>
      <c r="F93" s="49">
        <v>0.24759300000000001</v>
      </c>
      <c r="G93" s="49">
        <v>0.325743</v>
      </c>
      <c r="H93" s="49">
        <v>0.40320600000000001</v>
      </c>
      <c r="I93" s="49">
        <v>0.47861399999999998</v>
      </c>
      <c r="J93" s="49">
        <v>0.55255200000000004</v>
      </c>
      <c r="K93" s="49">
        <v>0.62424100000000005</v>
      </c>
      <c r="L93" s="49">
        <v>0.69642899999999996</v>
      </c>
      <c r="M93" s="49">
        <v>0.76742500000000002</v>
      </c>
      <c r="N93" s="49">
        <v>0.83779599999999999</v>
      </c>
      <c r="O93" s="49">
        <v>0.90795400000000004</v>
      </c>
      <c r="P93" s="49">
        <v>0.97806999999999999</v>
      </c>
      <c r="Q93" s="49">
        <v>1.04915</v>
      </c>
      <c r="R93" s="49">
        <v>1.123653</v>
      </c>
      <c r="S93" s="49">
        <v>1.1994130000000001</v>
      </c>
      <c r="T93" s="49">
        <v>1.275827</v>
      </c>
      <c r="U93" s="49">
        <v>1.355116</v>
      </c>
      <c r="V93" s="49">
        <v>1.4383630000000001</v>
      </c>
      <c r="W93" s="49">
        <v>1.5222389999999999</v>
      </c>
      <c r="X93" s="49">
        <v>1.6126039999999999</v>
      </c>
      <c r="Y93" s="49">
        <v>1.707381</v>
      </c>
      <c r="Z93" s="49">
        <v>1.804737</v>
      </c>
      <c r="AA93" s="49">
        <v>1.9053899999999999</v>
      </c>
      <c r="AB93" s="49">
        <v>2.0094240000000001</v>
      </c>
      <c r="AC93" s="49">
        <v>2.117947</v>
      </c>
      <c r="AD93" s="49">
        <v>2.2309519999999998</v>
      </c>
      <c r="AE93" s="49">
        <v>2.3498230000000002</v>
      </c>
      <c r="AF93" s="49">
        <v>2.4734310000000002</v>
      </c>
      <c r="AG93" s="49">
        <v>2.6044960000000001</v>
      </c>
      <c r="AH93" s="49">
        <v>2.7396419999999999</v>
      </c>
      <c r="AI93" s="50">
        <v>0.213057</v>
      </c>
    </row>
    <row r="94" spans="1:35" ht="15" customHeight="1" x14ac:dyDescent="0.45">
      <c r="A94" s="14" t="s">
        <v>308</v>
      </c>
      <c r="B94" s="48" t="s">
        <v>163</v>
      </c>
      <c r="C94" s="49">
        <v>5.6251000000000002E-2</v>
      </c>
      <c r="D94" s="49">
        <v>0.17058200000000001</v>
      </c>
      <c r="E94" s="49">
        <v>0.270486</v>
      </c>
      <c r="F94" s="49">
        <v>0.37592599999999998</v>
      </c>
      <c r="G94" s="49">
        <v>0.48020400000000002</v>
      </c>
      <c r="H94" s="49">
        <v>0.58181099999999997</v>
      </c>
      <c r="I94" s="49">
        <v>0.67851799999999995</v>
      </c>
      <c r="J94" s="49">
        <v>0.77187899999999998</v>
      </c>
      <c r="K94" s="49">
        <v>0.86097400000000002</v>
      </c>
      <c r="L94" s="49">
        <v>0.94995700000000005</v>
      </c>
      <c r="M94" s="49">
        <v>1.0363530000000001</v>
      </c>
      <c r="N94" s="49">
        <v>1.1211450000000001</v>
      </c>
      <c r="O94" s="49">
        <v>1.2050160000000001</v>
      </c>
      <c r="P94" s="49">
        <v>1.288327</v>
      </c>
      <c r="Q94" s="49">
        <v>1.3729340000000001</v>
      </c>
      <c r="R94" s="49">
        <v>1.462151</v>
      </c>
      <c r="S94" s="49">
        <v>1.553307</v>
      </c>
      <c r="T94" s="49">
        <v>1.646039</v>
      </c>
      <c r="U94" s="49">
        <v>1.7412639999999999</v>
      </c>
      <c r="V94" s="49">
        <v>1.8407629999999999</v>
      </c>
      <c r="W94" s="49">
        <v>1.941937</v>
      </c>
      <c r="X94" s="49">
        <v>2.0532089999999998</v>
      </c>
      <c r="Y94" s="49">
        <v>2.1692559999999999</v>
      </c>
      <c r="Z94" s="49">
        <v>2.288284</v>
      </c>
      <c r="AA94" s="49">
        <v>2.4115690000000001</v>
      </c>
      <c r="AB94" s="49">
        <v>2.5391910000000002</v>
      </c>
      <c r="AC94" s="49">
        <v>2.6724030000000001</v>
      </c>
      <c r="AD94" s="49">
        <v>2.8111039999999998</v>
      </c>
      <c r="AE94" s="49">
        <v>2.95716</v>
      </c>
      <c r="AF94" s="49">
        <v>3.1090939999999998</v>
      </c>
      <c r="AG94" s="49">
        <v>3.2702290000000001</v>
      </c>
      <c r="AH94" s="49">
        <v>3.4362300000000001</v>
      </c>
      <c r="AI94" s="50">
        <v>0.14185600000000001</v>
      </c>
    </row>
    <row r="95" spans="1:35" ht="15" customHeight="1" x14ac:dyDescent="0.45">
      <c r="A95" s="14" t="s">
        <v>307</v>
      </c>
      <c r="B95" s="48" t="s">
        <v>161</v>
      </c>
      <c r="C95" s="49">
        <v>5.3886999999999997E-2</v>
      </c>
      <c r="D95" s="49">
        <v>0.16968800000000001</v>
      </c>
      <c r="E95" s="49">
        <v>0.27230500000000002</v>
      </c>
      <c r="F95" s="49">
        <v>0.381166</v>
      </c>
      <c r="G95" s="49">
        <v>0.48934</v>
      </c>
      <c r="H95" s="49">
        <v>0.59556200000000004</v>
      </c>
      <c r="I95" s="49">
        <v>0.69774800000000003</v>
      </c>
      <c r="J95" s="49">
        <v>0.796991</v>
      </c>
      <c r="K95" s="49">
        <v>0.892092</v>
      </c>
      <c r="L95" s="49">
        <v>0.987591</v>
      </c>
      <c r="M95" s="49">
        <v>1.081088</v>
      </c>
      <c r="N95" s="49">
        <v>1.1734880000000001</v>
      </c>
      <c r="O95" s="49">
        <v>1.265431</v>
      </c>
      <c r="P95" s="49">
        <v>1.3571489999999999</v>
      </c>
      <c r="Q95" s="49">
        <v>1.45061</v>
      </c>
      <c r="R95" s="49">
        <v>1.549169</v>
      </c>
      <c r="S95" s="49">
        <v>1.6499440000000001</v>
      </c>
      <c r="T95" s="49">
        <v>1.7527299999999999</v>
      </c>
      <c r="U95" s="49">
        <v>1.8583769999999999</v>
      </c>
      <c r="V95" s="49">
        <v>1.968577</v>
      </c>
      <c r="W95" s="49">
        <v>2.080559</v>
      </c>
      <c r="X95" s="49">
        <v>2.2047789999999998</v>
      </c>
      <c r="Y95" s="49">
        <v>2.3336619999999999</v>
      </c>
      <c r="Z95" s="49">
        <v>2.465087</v>
      </c>
      <c r="AA95" s="49">
        <v>2.6003419999999999</v>
      </c>
      <c r="AB95" s="49">
        <v>2.7392620000000001</v>
      </c>
      <c r="AC95" s="49">
        <v>2.8831570000000002</v>
      </c>
      <c r="AD95" s="49">
        <v>3.0316589999999999</v>
      </c>
      <c r="AE95" s="49">
        <v>3.1863610000000002</v>
      </c>
      <c r="AF95" s="49">
        <v>3.3456009999999998</v>
      </c>
      <c r="AG95" s="49">
        <v>3.5129809999999999</v>
      </c>
      <c r="AH95" s="49">
        <v>3.6839469999999999</v>
      </c>
      <c r="AI95" s="50">
        <v>0.146009</v>
      </c>
    </row>
    <row r="96" spans="1:35" ht="15" customHeight="1" x14ac:dyDescent="0.45">
      <c r="A96" s="14" t="s">
        <v>306</v>
      </c>
      <c r="B96" s="48" t="s">
        <v>159</v>
      </c>
      <c r="C96" s="49">
        <v>2.4469000000000001E-2</v>
      </c>
      <c r="D96" s="49">
        <v>0.173369</v>
      </c>
      <c r="E96" s="49">
        <v>0.29794900000000002</v>
      </c>
      <c r="F96" s="49">
        <v>0.43314900000000001</v>
      </c>
      <c r="G96" s="49">
        <v>0.56840400000000002</v>
      </c>
      <c r="H96" s="49">
        <v>0.70327899999999999</v>
      </c>
      <c r="I96" s="49">
        <v>0.836391</v>
      </c>
      <c r="J96" s="49">
        <v>0.96984700000000001</v>
      </c>
      <c r="K96" s="49">
        <v>1.1028929999999999</v>
      </c>
      <c r="L96" s="49">
        <v>1.238772</v>
      </c>
      <c r="M96" s="49">
        <v>1.3761080000000001</v>
      </c>
      <c r="N96" s="49">
        <v>1.5155749999999999</v>
      </c>
      <c r="O96" s="49">
        <v>1.656811</v>
      </c>
      <c r="P96" s="49">
        <v>1.7989310000000001</v>
      </c>
      <c r="Q96" s="49">
        <v>1.9425520000000001</v>
      </c>
      <c r="R96" s="49">
        <v>2.0918990000000002</v>
      </c>
      <c r="S96" s="49">
        <v>2.241768</v>
      </c>
      <c r="T96" s="49">
        <v>2.3912079999999998</v>
      </c>
      <c r="U96" s="49">
        <v>2.5448050000000002</v>
      </c>
      <c r="V96" s="49">
        <v>2.704526</v>
      </c>
      <c r="W96" s="49">
        <v>2.8646739999999999</v>
      </c>
      <c r="X96" s="49">
        <v>3.0388380000000002</v>
      </c>
      <c r="Y96" s="49">
        <v>3.2229749999999999</v>
      </c>
      <c r="Z96" s="49">
        <v>3.4129900000000002</v>
      </c>
      <c r="AA96" s="49">
        <v>3.612835</v>
      </c>
      <c r="AB96" s="49">
        <v>3.821123</v>
      </c>
      <c r="AC96" s="49">
        <v>4.0385030000000004</v>
      </c>
      <c r="AD96" s="49">
        <v>4.2642699999999998</v>
      </c>
      <c r="AE96" s="49">
        <v>4.5011979999999996</v>
      </c>
      <c r="AF96" s="49">
        <v>4.7464050000000002</v>
      </c>
      <c r="AG96" s="49">
        <v>5.0057929999999997</v>
      </c>
      <c r="AH96" s="49">
        <v>5.2713710000000003</v>
      </c>
      <c r="AI96" s="50">
        <v>0.18923499999999999</v>
      </c>
    </row>
    <row r="97" spans="1:35" ht="15" customHeight="1" x14ac:dyDescent="0.45">
      <c r="A97" s="14" t="s">
        <v>305</v>
      </c>
      <c r="B97" s="47" t="s">
        <v>304</v>
      </c>
      <c r="C97" s="51">
        <v>5881.6953119999998</v>
      </c>
      <c r="D97" s="51">
        <v>5873.2880859999996</v>
      </c>
      <c r="E97" s="51">
        <v>5860.3916019999997</v>
      </c>
      <c r="F97" s="51">
        <v>5884.7241210000002</v>
      </c>
      <c r="G97" s="51">
        <v>5891.142578</v>
      </c>
      <c r="H97" s="51">
        <v>5889.7612300000001</v>
      </c>
      <c r="I97" s="51">
        <v>5871.3579099999997</v>
      </c>
      <c r="J97" s="51">
        <v>5848.5419920000004</v>
      </c>
      <c r="K97" s="51">
        <v>5810.0688479999999</v>
      </c>
      <c r="L97" s="51">
        <v>5779.5424800000001</v>
      </c>
      <c r="M97" s="51">
        <v>5745.1259769999997</v>
      </c>
      <c r="N97" s="51">
        <v>5713.5737300000001</v>
      </c>
      <c r="O97" s="51">
        <v>5686.2216799999997</v>
      </c>
      <c r="P97" s="51">
        <v>5660.5766599999997</v>
      </c>
      <c r="Q97" s="51">
        <v>5640.9252930000002</v>
      </c>
      <c r="R97" s="51">
        <v>5638.0341799999997</v>
      </c>
      <c r="S97" s="51">
        <v>5637.158203</v>
      </c>
      <c r="T97" s="51">
        <v>5634.1601559999999</v>
      </c>
      <c r="U97" s="51">
        <v>5635.6284180000002</v>
      </c>
      <c r="V97" s="51">
        <v>5641.8813479999999</v>
      </c>
      <c r="W97" s="51">
        <v>5650.7348629999997</v>
      </c>
      <c r="X97" s="51">
        <v>5675.4619140000004</v>
      </c>
      <c r="Y97" s="51">
        <v>5706.095703</v>
      </c>
      <c r="Z97" s="51">
        <v>5737.5180659999996</v>
      </c>
      <c r="AA97" s="51">
        <v>5777.0893550000001</v>
      </c>
      <c r="AB97" s="51">
        <v>5821.029297</v>
      </c>
      <c r="AC97" s="51">
        <v>5867.9248049999997</v>
      </c>
      <c r="AD97" s="51">
        <v>5913.654297</v>
      </c>
      <c r="AE97" s="51">
        <v>5962.013672</v>
      </c>
      <c r="AF97" s="51">
        <v>6008.7749020000001</v>
      </c>
      <c r="AG97" s="51">
        <v>6058.9580079999996</v>
      </c>
      <c r="AH97" s="51">
        <v>6102.2529299999997</v>
      </c>
      <c r="AI97" s="52">
        <v>1.188E-3</v>
      </c>
    </row>
    <row r="99" spans="1:35" ht="15" customHeight="1" x14ac:dyDescent="0.45">
      <c r="B99" s="47" t="s">
        <v>238</v>
      </c>
    </row>
    <row r="100" spans="1:35" ht="15" customHeight="1" x14ac:dyDescent="0.45">
      <c r="B100" s="47" t="s">
        <v>201</v>
      </c>
    </row>
    <row r="101" spans="1:35" ht="15" customHeight="1" x14ac:dyDescent="0.45">
      <c r="A101" s="14" t="s">
        <v>303</v>
      </c>
      <c r="B101" s="48" t="s">
        <v>175</v>
      </c>
      <c r="C101" s="49">
        <v>14.254448999999999</v>
      </c>
      <c r="D101" s="49">
        <v>14.437025999999999</v>
      </c>
      <c r="E101" s="49">
        <v>14.620482000000001</v>
      </c>
      <c r="F101" s="49">
        <v>14.804959999999999</v>
      </c>
      <c r="G101" s="49">
        <v>14.999765999999999</v>
      </c>
      <c r="H101" s="49">
        <v>15.209403999999999</v>
      </c>
      <c r="I101" s="49">
        <v>15.437469</v>
      </c>
      <c r="J101" s="49">
        <v>15.681753</v>
      </c>
      <c r="K101" s="49">
        <v>15.935938</v>
      </c>
      <c r="L101" s="49">
        <v>16.178550999999999</v>
      </c>
      <c r="M101" s="49">
        <v>16.409835999999999</v>
      </c>
      <c r="N101" s="49">
        <v>16.623148</v>
      </c>
      <c r="O101" s="49">
        <v>16.816911999999999</v>
      </c>
      <c r="P101" s="49">
        <v>16.994458999999999</v>
      </c>
      <c r="Q101" s="49">
        <v>17.156707999999998</v>
      </c>
      <c r="R101" s="49">
        <v>17.301147</v>
      </c>
      <c r="S101" s="49">
        <v>17.430841000000001</v>
      </c>
      <c r="T101" s="49">
        <v>17.549569999999999</v>
      </c>
      <c r="U101" s="49">
        <v>17.657467</v>
      </c>
      <c r="V101" s="49">
        <v>17.754767999999999</v>
      </c>
      <c r="W101" s="49">
        <v>17.839521000000001</v>
      </c>
      <c r="X101" s="49">
        <v>17.913542</v>
      </c>
      <c r="Y101" s="49">
        <v>17.977917000000001</v>
      </c>
      <c r="Z101" s="49">
        <v>18.033681999999999</v>
      </c>
      <c r="AA101" s="49">
        <v>18.078917000000001</v>
      </c>
      <c r="AB101" s="49">
        <v>18.115210000000001</v>
      </c>
      <c r="AC101" s="49">
        <v>18.145534999999999</v>
      </c>
      <c r="AD101" s="49">
        <v>18.171372999999999</v>
      </c>
      <c r="AE101" s="49">
        <v>18.191358999999999</v>
      </c>
      <c r="AF101" s="49">
        <v>18.206828999999999</v>
      </c>
      <c r="AG101" s="49">
        <v>18.220265999999999</v>
      </c>
      <c r="AH101" s="49">
        <v>18.231482</v>
      </c>
      <c r="AI101" s="50">
        <v>7.9699999999999997E-3</v>
      </c>
    </row>
    <row r="102" spans="1:35" ht="15" customHeight="1" x14ac:dyDescent="0.45">
      <c r="A102" s="14" t="s">
        <v>302</v>
      </c>
      <c r="B102" s="48" t="s">
        <v>173</v>
      </c>
      <c r="C102" s="49">
        <v>9.8339770000000009</v>
      </c>
      <c r="D102" s="49">
        <v>9.9511289999999999</v>
      </c>
      <c r="E102" s="49">
        <v>10.081265</v>
      </c>
      <c r="F102" s="49">
        <v>10.217872</v>
      </c>
      <c r="G102" s="49">
        <v>10.362396</v>
      </c>
      <c r="H102" s="49">
        <v>10.517593</v>
      </c>
      <c r="I102" s="49">
        <v>10.683317000000001</v>
      </c>
      <c r="J102" s="49">
        <v>10.857511000000001</v>
      </c>
      <c r="K102" s="49">
        <v>11.042222000000001</v>
      </c>
      <c r="L102" s="49">
        <v>11.226213</v>
      </c>
      <c r="M102" s="49">
        <v>11.41389</v>
      </c>
      <c r="N102" s="49">
        <v>11.598089999999999</v>
      </c>
      <c r="O102" s="49">
        <v>11.780027</v>
      </c>
      <c r="P102" s="49">
        <v>11.953597</v>
      </c>
      <c r="Q102" s="49">
        <v>12.115746</v>
      </c>
      <c r="R102" s="49">
        <v>12.267739000000001</v>
      </c>
      <c r="S102" s="49">
        <v>12.410995</v>
      </c>
      <c r="T102" s="49">
        <v>12.535384000000001</v>
      </c>
      <c r="U102" s="49">
        <v>12.652645</v>
      </c>
      <c r="V102" s="49">
        <v>12.765325000000001</v>
      </c>
      <c r="W102" s="49">
        <v>12.874418</v>
      </c>
      <c r="X102" s="49">
        <v>12.9815</v>
      </c>
      <c r="Y102" s="49">
        <v>13.085352</v>
      </c>
      <c r="Z102" s="49">
        <v>13.189603999999999</v>
      </c>
      <c r="AA102" s="49">
        <v>13.29368</v>
      </c>
      <c r="AB102" s="49">
        <v>13.39587</v>
      </c>
      <c r="AC102" s="49">
        <v>13.495797</v>
      </c>
      <c r="AD102" s="49">
        <v>13.593268</v>
      </c>
      <c r="AE102" s="49">
        <v>13.684851</v>
      </c>
      <c r="AF102" s="49">
        <v>13.770764</v>
      </c>
      <c r="AG102" s="49">
        <v>13.850484</v>
      </c>
      <c r="AH102" s="49">
        <v>13.923883999999999</v>
      </c>
      <c r="AI102" s="50">
        <v>1.1280999999999999E-2</v>
      </c>
    </row>
    <row r="103" spans="1:35" ht="15" customHeight="1" x14ac:dyDescent="0.45">
      <c r="A103" s="14" t="s">
        <v>301</v>
      </c>
      <c r="B103" s="48" t="s">
        <v>171</v>
      </c>
      <c r="C103" s="49">
        <v>11.552765000000001</v>
      </c>
      <c r="D103" s="49">
        <v>11.783744</v>
      </c>
      <c r="E103" s="49">
        <v>11.958681</v>
      </c>
      <c r="F103" s="49">
        <v>12.099164999999999</v>
      </c>
      <c r="G103" s="49">
        <v>12.219709999999999</v>
      </c>
      <c r="H103" s="49">
        <v>12.338533</v>
      </c>
      <c r="I103" s="49">
        <v>12.466704</v>
      </c>
      <c r="J103" s="49">
        <v>12.609671000000001</v>
      </c>
      <c r="K103" s="49">
        <v>12.768394000000001</v>
      </c>
      <c r="L103" s="49">
        <v>12.907063000000001</v>
      </c>
      <c r="M103" s="49">
        <v>13.041729999999999</v>
      </c>
      <c r="N103" s="49">
        <v>13.172234</v>
      </c>
      <c r="O103" s="49">
        <v>13.29486</v>
      </c>
      <c r="P103" s="49">
        <v>13.405652</v>
      </c>
      <c r="Q103" s="49">
        <v>13.502996</v>
      </c>
      <c r="R103" s="49">
        <v>13.589934</v>
      </c>
      <c r="S103" s="49">
        <v>13.66592</v>
      </c>
      <c r="T103" s="49">
        <v>13.73067</v>
      </c>
      <c r="U103" s="49">
        <v>13.786096000000001</v>
      </c>
      <c r="V103" s="49">
        <v>13.833743999999999</v>
      </c>
      <c r="W103" s="49">
        <v>13.876901</v>
      </c>
      <c r="X103" s="49">
        <v>13.916230000000001</v>
      </c>
      <c r="Y103" s="49">
        <v>13.951959</v>
      </c>
      <c r="Z103" s="49">
        <v>13.984029</v>
      </c>
      <c r="AA103" s="49">
        <v>14.012662000000001</v>
      </c>
      <c r="AB103" s="49">
        <v>14.038145999999999</v>
      </c>
      <c r="AC103" s="49">
        <v>14.060677999999999</v>
      </c>
      <c r="AD103" s="49">
        <v>14.079660000000001</v>
      </c>
      <c r="AE103" s="49">
        <v>14.095454999999999</v>
      </c>
      <c r="AF103" s="49">
        <v>14.104426999999999</v>
      </c>
      <c r="AG103" s="49">
        <v>14.112473</v>
      </c>
      <c r="AH103" s="49">
        <v>14.120782999999999</v>
      </c>
      <c r="AI103" s="50">
        <v>6.496E-3</v>
      </c>
    </row>
    <row r="104" spans="1:35" ht="15" customHeight="1" x14ac:dyDescent="0.45">
      <c r="A104" s="14" t="s">
        <v>300</v>
      </c>
      <c r="B104" s="48" t="s">
        <v>169</v>
      </c>
      <c r="C104" s="49">
        <v>12.425288</v>
      </c>
      <c r="D104" s="49">
        <v>12.293523</v>
      </c>
      <c r="E104" s="49">
        <v>12.277803</v>
      </c>
      <c r="F104" s="49">
        <v>12.296383000000001</v>
      </c>
      <c r="G104" s="49">
        <v>12.340089000000001</v>
      </c>
      <c r="H104" s="49">
        <v>12.407531000000001</v>
      </c>
      <c r="I104" s="49">
        <v>12.498766</v>
      </c>
      <c r="J104" s="49">
        <v>12.609439999999999</v>
      </c>
      <c r="K104" s="49">
        <v>12.73699</v>
      </c>
      <c r="L104" s="49">
        <v>12.845634</v>
      </c>
      <c r="M104" s="49">
        <v>12.948451</v>
      </c>
      <c r="N104" s="49">
        <v>13.045674999999999</v>
      </c>
      <c r="O104" s="49">
        <v>13.135282</v>
      </c>
      <c r="P104" s="49">
        <v>13.214774</v>
      </c>
      <c r="Q104" s="49">
        <v>13.281825</v>
      </c>
      <c r="R104" s="49">
        <v>13.336226</v>
      </c>
      <c r="S104" s="49">
        <v>13.379943000000001</v>
      </c>
      <c r="T104" s="49">
        <v>13.414711</v>
      </c>
      <c r="U104" s="49">
        <v>13.44272</v>
      </c>
      <c r="V104" s="49">
        <v>13.46458</v>
      </c>
      <c r="W104" s="49">
        <v>13.481209</v>
      </c>
      <c r="X104" s="49">
        <v>13.495016</v>
      </c>
      <c r="Y104" s="49">
        <v>13.505356000000001</v>
      </c>
      <c r="Z104" s="49">
        <v>13.511996</v>
      </c>
      <c r="AA104" s="49">
        <v>13.514836000000001</v>
      </c>
      <c r="AB104" s="49">
        <v>13.513862</v>
      </c>
      <c r="AC104" s="49">
        <v>13.509232000000001</v>
      </c>
      <c r="AD104" s="49">
        <v>13.501173</v>
      </c>
      <c r="AE104" s="49">
        <v>13.489724000000001</v>
      </c>
      <c r="AF104" s="49">
        <v>13.476383999999999</v>
      </c>
      <c r="AG104" s="49">
        <v>13.462182</v>
      </c>
      <c r="AH104" s="49">
        <v>13.447715000000001</v>
      </c>
      <c r="AI104" s="50">
        <v>2.5539999999999998E-3</v>
      </c>
    </row>
    <row r="105" spans="1:35" ht="15" customHeight="1" x14ac:dyDescent="0.45">
      <c r="A105" s="14" t="s">
        <v>299</v>
      </c>
      <c r="B105" s="48" t="s">
        <v>167</v>
      </c>
      <c r="C105" s="49">
        <v>10.129466000000001</v>
      </c>
      <c r="D105" s="49">
        <v>10.198769</v>
      </c>
      <c r="E105" s="49">
        <v>10.291375</v>
      </c>
      <c r="F105" s="49">
        <v>10.391583000000001</v>
      </c>
      <c r="G105" s="49">
        <v>10.502024</v>
      </c>
      <c r="H105" s="49">
        <v>10.62388</v>
      </c>
      <c r="I105" s="49">
        <v>10.759994000000001</v>
      </c>
      <c r="J105" s="49">
        <v>10.908777000000001</v>
      </c>
      <c r="K105" s="49">
        <v>11.067905</v>
      </c>
      <c r="L105" s="49">
        <v>11.222626</v>
      </c>
      <c r="M105" s="49">
        <v>11.378328</v>
      </c>
      <c r="N105" s="49">
        <v>11.536171</v>
      </c>
      <c r="O105" s="49">
        <v>11.691409999999999</v>
      </c>
      <c r="P105" s="49">
        <v>11.839655</v>
      </c>
      <c r="Q105" s="49">
        <v>11.978624999999999</v>
      </c>
      <c r="R105" s="49">
        <v>12.112342</v>
      </c>
      <c r="S105" s="49">
        <v>12.238996</v>
      </c>
      <c r="T105" s="49">
        <v>12.348088000000001</v>
      </c>
      <c r="U105" s="49">
        <v>12.449372</v>
      </c>
      <c r="V105" s="49">
        <v>12.546799</v>
      </c>
      <c r="W105" s="49">
        <v>12.638318</v>
      </c>
      <c r="X105" s="49">
        <v>12.725625000000001</v>
      </c>
      <c r="Y105" s="49">
        <v>12.807961000000001</v>
      </c>
      <c r="Z105" s="49">
        <v>12.886949</v>
      </c>
      <c r="AA105" s="49">
        <v>12.963463000000001</v>
      </c>
      <c r="AB105" s="49">
        <v>13.037972</v>
      </c>
      <c r="AC105" s="49">
        <v>13.109920000000001</v>
      </c>
      <c r="AD105" s="49">
        <v>13.178493</v>
      </c>
      <c r="AE105" s="49">
        <v>13.240321</v>
      </c>
      <c r="AF105" s="49">
        <v>13.295259</v>
      </c>
      <c r="AG105" s="49">
        <v>13.346301</v>
      </c>
      <c r="AH105" s="49">
        <v>13.392478000000001</v>
      </c>
      <c r="AI105" s="50">
        <v>9.0489999999999998E-3</v>
      </c>
    </row>
    <row r="106" spans="1:35" ht="15" customHeight="1" x14ac:dyDescent="0.45">
      <c r="A106" s="14" t="s">
        <v>298</v>
      </c>
      <c r="B106" s="48" t="s">
        <v>165</v>
      </c>
      <c r="C106" s="49">
        <v>24.122505</v>
      </c>
      <c r="D106" s="49">
        <v>26.294512000000001</v>
      </c>
      <c r="E106" s="49">
        <v>26.612062000000002</v>
      </c>
      <c r="F106" s="49">
        <v>26.770502</v>
      </c>
      <c r="G106" s="49">
        <v>26.883772</v>
      </c>
      <c r="H106" s="49">
        <v>26.986958999999999</v>
      </c>
      <c r="I106" s="49">
        <v>27.095445999999999</v>
      </c>
      <c r="J106" s="49">
        <v>27.217773000000001</v>
      </c>
      <c r="K106" s="49">
        <v>27.360047999999999</v>
      </c>
      <c r="L106" s="49">
        <v>27.501598000000001</v>
      </c>
      <c r="M106" s="49">
        <v>27.660451999999999</v>
      </c>
      <c r="N106" s="49">
        <v>27.828098000000001</v>
      </c>
      <c r="O106" s="49">
        <v>27.992923999999999</v>
      </c>
      <c r="P106" s="49">
        <v>28.144583000000001</v>
      </c>
      <c r="Q106" s="49">
        <v>28.282446</v>
      </c>
      <c r="R106" s="49">
        <v>28.401806000000001</v>
      </c>
      <c r="S106" s="49">
        <v>28.507725000000001</v>
      </c>
      <c r="T106" s="49">
        <v>28.601054999999999</v>
      </c>
      <c r="U106" s="49">
        <v>28.682639999999999</v>
      </c>
      <c r="V106" s="49">
        <v>28.753520999999999</v>
      </c>
      <c r="W106" s="49">
        <v>28.816928999999998</v>
      </c>
      <c r="X106" s="49">
        <v>28.873532999999998</v>
      </c>
      <c r="Y106" s="49">
        <v>28.924551000000001</v>
      </c>
      <c r="Z106" s="49">
        <v>28.970949000000001</v>
      </c>
      <c r="AA106" s="49">
        <v>29.016604999999998</v>
      </c>
      <c r="AB106" s="49">
        <v>29.060814000000001</v>
      </c>
      <c r="AC106" s="49">
        <v>29.102556</v>
      </c>
      <c r="AD106" s="49">
        <v>29.141055999999999</v>
      </c>
      <c r="AE106" s="49">
        <v>29.176100000000002</v>
      </c>
      <c r="AF106" s="49">
        <v>29.207412999999999</v>
      </c>
      <c r="AG106" s="49">
        <v>29.234767999999999</v>
      </c>
      <c r="AH106" s="49">
        <v>29.257342999999999</v>
      </c>
      <c r="AI106" s="50">
        <v>6.2449999999999997E-3</v>
      </c>
    </row>
    <row r="107" spans="1:35" ht="15" customHeight="1" x14ac:dyDescent="0.45">
      <c r="A107" s="14" t="s">
        <v>297</v>
      </c>
      <c r="B107" s="48" t="s">
        <v>163</v>
      </c>
      <c r="C107" s="49">
        <v>0</v>
      </c>
      <c r="D107" s="49">
        <v>22.487862</v>
      </c>
      <c r="E107" s="49">
        <v>22.713531</v>
      </c>
      <c r="F107" s="49">
        <v>22.909285000000001</v>
      </c>
      <c r="G107" s="49">
        <v>23.110102000000001</v>
      </c>
      <c r="H107" s="49">
        <v>23.339452999999999</v>
      </c>
      <c r="I107" s="49">
        <v>23.615307000000001</v>
      </c>
      <c r="J107" s="49">
        <v>23.936695</v>
      </c>
      <c r="K107" s="49">
        <v>24.307642000000001</v>
      </c>
      <c r="L107" s="49">
        <v>24.663081999999999</v>
      </c>
      <c r="M107" s="49">
        <v>25.043423000000001</v>
      </c>
      <c r="N107" s="49">
        <v>25.427038</v>
      </c>
      <c r="O107" s="49">
        <v>25.793372999999999</v>
      </c>
      <c r="P107" s="49">
        <v>26.125216999999999</v>
      </c>
      <c r="Q107" s="49">
        <v>26.420662</v>
      </c>
      <c r="R107" s="49">
        <v>26.680305000000001</v>
      </c>
      <c r="S107" s="49">
        <v>26.905401000000001</v>
      </c>
      <c r="T107" s="49">
        <v>27.098538999999999</v>
      </c>
      <c r="U107" s="49">
        <v>27.262229999999999</v>
      </c>
      <c r="V107" s="49">
        <v>27.399539999999998</v>
      </c>
      <c r="W107" s="49">
        <v>27.519998999999999</v>
      </c>
      <c r="X107" s="49">
        <v>27.626846</v>
      </c>
      <c r="Y107" s="49">
        <v>27.722338000000001</v>
      </c>
      <c r="Z107" s="49">
        <v>27.808264000000001</v>
      </c>
      <c r="AA107" s="49">
        <v>27.89537</v>
      </c>
      <c r="AB107" s="49">
        <v>27.980460999999998</v>
      </c>
      <c r="AC107" s="49">
        <v>28.061219999999999</v>
      </c>
      <c r="AD107" s="49">
        <v>28.135930999999999</v>
      </c>
      <c r="AE107" s="49">
        <v>28.203600000000002</v>
      </c>
      <c r="AF107" s="49">
        <v>28.263152999999999</v>
      </c>
      <c r="AG107" s="49">
        <v>28.314700999999999</v>
      </c>
      <c r="AH107" s="49">
        <v>28.357092000000002</v>
      </c>
      <c r="AI107" s="50" t="s">
        <v>34</v>
      </c>
    </row>
    <row r="108" spans="1:35" ht="15" customHeight="1" x14ac:dyDescent="0.45">
      <c r="A108" s="14" t="s">
        <v>296</v>
      </c>
      <c r="B108" s="48" t="s">
        <v>161</v>
      </c>
      <c r="C108" s="49">
        <v>0</v>
      </c>
      <c r="D108" s="49">
        <v>17.978458</v>
      </c>
      <c r="E108" s="49">
        <v>18.182514000000001</v>
      </c>
      <c r="F108" s="49">
        <v>18.290891999999999</v>
      </c>
      <c r="G108" s="49">
        <v>18.382214000000001</v>
      </c>
      <c r="H108" s="49">
        <v>18.477464999999999</v>
      </c>
      <c r="I108" s="49">
        <v>18.588089</v>
      </c>
      <c r="J108" s="49">
        <v>18.714293999999999</v>
      </c>
      <c r="K108" s="49">
        <v>18.861754999999999</v>
      </c>
      <c r="L108" s="49">
        <v>18.997332</v>
      </c>
      <c r="M108" s="49">
        <v>19.141321000000001</v>
      </c>
      <c r="N108" s="49">
        <v>19.286062000000001</v>
      </c>
      <c r="O108" s="49">
        <v>19.426711999999998</v>
      </c>
      <c r="P108" s="49">
        <v>19.558395000000001</v>
      </c>
      <c r="Q108" s="49">
        <v>19.677531999999999</v>
      </c>
      <c r="R108" s="49">
        <v>19.783194000000002</v>
      </c>
      <c r="S108" s="49">
        <v>19.875654000000001</v>
      </c>
      <c r="T108" s="49">
        <v>19.947468000000001</v>
      </c>
      <c r="U108" s="49">
        <v>20.008682</v>
      </c>
      <c r="V108" s="49">
        <v>20.060516</v>
      </c>
      <c r="W108" s="49">
        <v>20.107064999999999</v>
      </c>
      <c r="X108" s="49">
        <v>20.147504999999999</v>
      </c>
      <c r="Y108" s="49">
        <v>20.185623</v>
      </c>
      <c r="Z108" s="49">
        <v>20.222363999999999</v>
      </c>
      <c r="AA108" s="49">
        <v>20.262225999999998</v>
      </c>
      <c r="AB108" s="49">
        <v>20.303941999999999</v>
      </c>
      <c r="AC108" s="49">
        <v>20.344533999999999</v>
      </c>
      <c r="AD108" s="49">
        <v>20.386565999999998</v>
      </c>
      <c r="AE108" s="49">
        <v>20.429836000000002</v>
      </c>
      <c r="AF108" s="49">
        <v>20.474070000000001</v>
      </c>
      <c r="AG108" s="49">
        <v>20.519003000000001</v>
      </c>
      <c r="AH108" s="49">
        <v>20.563644</v>
      </c>
      <c r="AI108" s="50" t="s">
        <v>34</v>
      </c>
    </row>
    <row r="109" spans="1:35" ht="15" customHeight="1" x14ac:dyDescent="0.45">
      <c r="A109" s="14" t="s">
        <v>295</v>
      </c>
      <c r="B109" s="48" t="s">
        <v>159</v>
      </c>
      <c r="C109" s="49">
        <v>0</v>
      </c>
      <c r="D109" s="49">
        <v>18.347479</v>
      </c>
      <c r="E109" s="49">
        <v>17.232583999999999</v>
      </c>
      <c r="F109" s="49">
        <v>16.90287</v>
      </c>
      <c r="G109" s="49">
        <v>16.730625</v>
      </c>
      <c r="H109" s="49">
        <v>16.623421</v>
      </c>
      <c r="I109" s="49">
        <v>16.549472999999999</v>
      </c>
      <c r="J109" s="49">
        <v>16.495173000000001</v>
      </c>
      <c r="K109" s="49">
        <v>16.453479999999999</v>
      </c>
      <c r="L109" s="49">
        <v>16.420611999999998</v>
      </c>
      <c r="M109" s="49">
        <v>16.394316</v>
      </c>
      <c r="N109" s="49">
        <v>16.373116</v>
      </c>
      <c r="O109" s="49">
        <v>16.355978</v>
      </c>
      <c r="P109" s="49">
        <v>16.34215</v>
      </c>
      <c r="Q109" s="49">
        <v>16.331083</v>
      </c>
      <c r="R109" s="49">
        <v>16.322323000000001</v>
      </c>
      <c r="S109" s="49">
        <v>16.315473999999998</v>
      </c>
      <c r="T109" s="49">
        <v>16.310186000000002</v>
      </c>
      <c r="U109" s="49">
        <v>16.306159999999998</v>
      </c>
      <c r="V109" s="49">
        <v>16.303108000000002</v>
      </c>
      <c r="W109" s="49">
        <v>16.297691</v>
      </c>
      <c r="X109" s="49">
        <v>16.292482</v>
      </c>
      <c r="Y109" s="49">
        <v>16.287880000000001</v>
      </c>
      <c r="Z109" s="49">
        <v>16.283781000000001</v>
      </c>
      <c r="AA109" s="49">
        <v>16.275209</v>
      </c>
      <c r="AB109" s="49">
        <v>16.268598999999998</v>
      </c>
      <c r="AC109" s="49">
        <v>16.263468</v>
      </c>
      <c r="AD109" s="49">
        <v>16.259467999999998</v>
      </c>
      <c r="AE109" s="49">
        <v>16.256336000000001</v>
      </c>
      <c r="AF109" s="49">
        <v>16.253882999999998</v>
      </c>
      <c r="AG109" s="49">
        <v>16.251958999999999</v>
      </c>
      <c r="AH109" s="49">
        <v>16.251842</v>
      </c>
      <c r="AI109" s="50" t="s">
        <v>34</v>
      </c>
    </row>
    <row r="110" spans="1:35" ht="15" customHeight="1" x14ac:dyDescent="0.45">
      <c r="A110" s="14" t="s">
        <v>294</v>
      </c>
      <c r="B110" s="48" t="s">
        <v>227</v>
      </c>
      <c r="C110" s="49">
        <v>12.956725</v>
      </c>
      <c r="D110" s="49">
        <v>13.121388</v>
      </c>
      <c r="E110" s="49">
        <v>13.287246</v>
      </c>
      <c r="F110" s="49">
        <v>13.453620000000001</v>
      </c>
      <c r="G110" s="49">
        <v>13.628166</v>
      </c>
      <c r="H110" s="49">
        <v>13.815428000000001</v>
      </c>
      <c r="I110" s="49">
        <v>14.017191</v>
      </c>
      <c r="J110" s="49">
        <v>14.230567000000001</v>
      </c>
      <c r="K110" s="49">
        <v>14.453184</v>
      </c>
      <c r="L110" s="49">
        <v>14.668434</v>
      </c>
      <c r="M110" s="49">
        <v>14.876203</v>
      </c>
      <c r="N110" s="49">
        <v>15.069989</v>
      </c>
      <c r="O110" s="49">
        <v>15.250328</v>
      </c>
      <c r="P110" s="49">
        <v>15.41427</v>
      </c>
      <c r="Q110" s="49">
        <v>15.561213</v>
      </c>
      <c r="R110" s="49">
        <v>15.692472</v>
      </c>
      <c r="S110" s="49">
        <v>15.810674000000001</v>
      </c>
      <c r="T110" s="49">
        <v>15.912986</v>
      </c>
      <c r="U110" s="49">
        <v>16.005081000000001</v>
      </c>
      <c r="V110" s="49">
        <v>16.089538999999998</v>
      </c>
      <c r="W110" s="49">
        <v>16.166201000000001</v>
      </c>
      <c r="X110" s="49">
        <v>16.236193</v>
      </c>
      <c r="Y110" s="49">
        <v>16.299386999999999</v>
      </c>
      <c r="Z110" s="49">
        <v>16.358183</v>
      </c>
      <c r="AA110" s="49">
        <v>16.411442000000001</v>
      </c>
      <c r="AB110" s="49">
        <v>16.459182999999999</v>
      </c>
      <c r="AC110" s="49">
        <v>16.502687000000002</v>
      </c>
      <c r="AD110" s="49">
        <v>16.542899999999999</v>
      </c>
      <c r="AE110" s="49">
        <v>16.577674999999999</v>
      </c>
      <c r="AF110" s="49">
        <v>16.607680999999999</v>
      </c>
      <c r="AG110" s="49">
        <v>16.634122999999999</v>
      </c>
      <c r="AH110" s="49">
        <v>16.656898000000002</v>
      </c>
      <c r="AI110" s="50">
        <v>8.1370000000000001E-3</v>
      </c>
    </row>
    <row r="111" spans="1:35" ht="15" customHeight="1" x14ac:dyDescent="0.45">
      <c r="B111" s="47" t="s">
        <v>189</v>
      </c>
    </row>
    <row r="112" spans="1:35" ht="15" customHeight="1" x14ac:dyDescent="0.45">
      <c r="A112" s="14" t="s">
        <v>293</v>
      </c>
      <c r="B112" s="48" t="s">
        <v>175</v>
      </c>
      <c r="C112" s="49">
        <v>8.8952179999999998</v>
      </c>
      <c r="D112" s="49">
        <v>8.9847760000000001</v>
      </c>
      <c r="E112" s="49">
        <v>9.0871119999999994</v>
      </c>
      <c r="F112" s="49">
        <v>9.2052980000000009</v>
      </c>
      <c r="G112" s="49">
        <v>9.3357810000000008</v>
      </c>
      <c r="H112" s="49">
        <v>9.4800920000000009</v>
      </c>
      <c r="I112" s="49">
        <v>9.6391349999999996</v>
      </c>
      <c r="J112" s="49">
        <v>9.8104270000000007</v>
      </c>
      <c r="K112" s="49">
        <v>9.9960579999999997</v>
      </c>
      <c r="L112" s="49">
        <v>10.181675</v>
      </c>
      <c r="M112" s="49">
        <v>10.378823000000001</v>
      </c>
      <c r="N112" s="49">
        <v>10.584731</v>
      </c>
      <c r="O112" s="49">
        <v>10.796181000000001</v>
      </c>
      <c r="P112" s="49">
        <v>11.002929999999999</v>
      </c>
      <c r="Q112" s="49">
        <v>11.195551999999999</v>
      </c>
      <c r="R112" s="49">
        <v>11.374650000000001</v>
      </c>
      <c r="S112" s="49">
        <v>11.537853</v>
      </c>
      <c r="T112" s="49">
        <v>11.685233</v>
      </c>
      <c r="U112" s="49">
        <v>11.819089</v>
      </c>
      <c r="V112" s="49">
        <v>11.941027</v>
      </c>
      <c r="W112" s="49">
        <v>12.053058999999999</v>
      </c>
      <c r="X112" s="49">
        <v>12.155882</v>
      </c>
      <c r="Y112" s="49">
        <v>12.249748</v>
      </c>
      <c r="Z112" s="49">
        <v>12.333418999999999</v>
      </c>
      <c r="AA112" s="49">
        <v>12.403898999999999</v>
      </c>
      <c r="AB112" s="49">
        <v>12.462712</v>
      </c>
      <c r="AC112" s="49">
        <v>12.513182</v>
      </c>
      <c r="AD112" s="49">
        <v>12.558149999999999</v>
      </c>
      <c r="AE112" s="49">
        <v>12.595549</v>
      </c>
      <c r="AF112" s="49">
        <v>12.62838</v>
      </c>
      <c r="AG112" s="49">
        <v>12.658702999999999</v>
      </c>
      <c r="AH112" s="49">
        <v>12.687718</v>
      </c>
      <c r="AI112" s="50">
        <v>1.1521E-2</v>
      </c>
    </row>
    <row r="113" spans="1:35" ht="15" customHeight="1" x14ac:dyDescent="0.45">
      <c r="A113" s="14" t="s">
        <v>292</v>
      </c>
      <c r="B113" s="48" t="s">
        <v>173</v>
      </c>
      <c r="C113" s="49">
        <v>6.5605250000000002</v>
      </c>
      <c r="D113" s="49">
        <v>6.6024669999999999</v>
      </c>
      <c r="E113" s="49">
        <v>6.653168</v>
      </c>
      <c r="F113" s="49">
        <v>6.7131080000000001</v>
      </c>
      <c r="G113" s="49">
        <v>6.7802210000000001</v>
      </c>
      <c r="H113" s="49">
        <v>6.855289</v>
      </c>
      <c r="I113" s="49">
        <v>6.9411170000000002</v>
      </c>
      <c r="J113" s="49">
        <v>7.0347689999999998</v>
      </c>
      <c r="K113" s="49">
        <v>7.1381969999999999</v>
      </c>
      <c r="L113" s="49">
        <v>7.2409780000000001</v>
      </c>
      <c r="M113" s="49">
        <v>7.3515139999999999</v>
      </c>
      <c r="N113" s="49">
        <v>7.4694900000000004</v>
      </c>
      <c r="O113" s="49">
        <v>7.5931129999999998</v>
      </c>
      <c r="P113" s="49">
        <v>7.7173119999999997</v>
      </c>
      <c r="Q113" s="49">
        <v>7.8390050000000002</v>
      </c>
      <c r="R113" s="49">
        <v>7.9523260000000002</v>
      </c>
      <c r="S113" s="49">
        <v>8.0589130000000004</v>
      </c>
      <c r="T113" s="49">
        <v>8.1566980000000004</v>
      </c>
      <c r="U113" s="49">
        <v>8.2486090000000001</v>
      </c>
      <c r="V113" s="49">
        <v>8.3356089999999998</v>
      </c>
      <c r="W113" s="49">
        <v>8.4162879999999998</v>
      </c>
      <c r="X113" s="49">
        <v>8.4922749999999994</v>
      </c>
      <c r="Y113" s="49">
        <v>8.5628869999999999</v>
      </c>
      <c r="Z113" s="49">
        <v>8.6272710000000004</v>
      </c>
      <c r="AA113" s="49">
        <v>8.6843529999999998</v>
      </c>
      <c r="AB113" s="49">
        <v>8.7350169999999991</v>
      </c>
      <c r="AC113" s="49">
        <v>8.7817919999999994</v>
      </c>
      <c r="AD113" s="49">
        <v>8.8252559999999995</v>
      </c>
      <c r="AE113" s="49">
        <v>8.8659130000000008</v>
      </c>
      <c r="AF113" s="49">
        <v>8.9025269999999992</v>
      </c>
      <c r="AG113" s="49">
        <v>8.9357679999999995</v>
      </c>
      <c r="AH113" s="49">
        <v>8.9671830000000003</v>
      </c>
      <c r="AI113" s="50">
        <v>1.0132E-2</v>
      </c>
    </row>
    <row r="114" spans="1:35" ht="15" customHeight="1" x14ac:dyDescent="0.45">
      <c r="A114" s="14" t="s">
        <v>291</v>
      </c>
      <c r="B114" s="48" t="s">
        <v>171</v>
      </c>
      <c r="C114" s="49">
        <v>6.7825660000000001</v>
      </c>
      <c r="D114" s="49">
        <v>6.8303969999999996</v>
      </c>
      <c r="E114" s="49">
        <v>6.8919329999999999</v>
      </c>
      <c r="F114" s="49">
        <v>6.9640709999999997</v>
      </c>
      <c r="G114" s="49">
        <v>7.0466379999999997</v>
      </c>
      <c r="H114" s="49">
        <v>7.141864</v>
      </c>
      <c r="I114" s="49">
        <v>7.2516449999999999</v>
      </c>
      <c r="J114" s="49">
        <v>7.3743189999999998</v>
      </c>
      <c r="K114" s="49">
        <v>7.5099989999999996</v>
      </c>
      <c r="L114" s="49">
        <v>7.6474089999999997</v>
      </c>
      <c r="M114" s="49">
        <v>7.7963399999999998</v>
      </c>
      <c r="N114" s="49">
        <v>7.9524629999999998</v>
      </c>
      <c r="O114" s="49">
        <v>8.1127479999999998</v>
      </c>
      <c r="P114" s="49">
        <v>8.2698330000000002</v>
      </c>
      <c r="Q114" s="49">
        <v>8.4133279999999999</v>
      </c>
      <c r="R114" s="49">
        <v>8.5403359999999999</v>
      </c>
      <c r="S114" s="49">
        <v>8.6603250000000003</v>
      </c>
      <c r="T114" s="49">
        <v>8.7658450000000006</v>
      </c>
      <c r="U114" s="49">
        <v>8.8572500000000005</v>
      </c>
      <c r="V114" s="49">
        <v>8.9358710000000006</v>
      </c>
      <c r="W114" s="49">
        <v>9.0033670000000008</v>
      </c>
      <c r="X114" s="49">
        <v>9.0614410000000003</v>
      </c>
      <c r="Y114" s="49">
        <v>9.111148</v>
      </c>
      <c r="Z114" s="49">
        <v>9.1536000000000008</v>
      </c>
      <c r="AA114" s="49">
        <v>9.1900750000000002</v>
      </c>
      <c r="AB114" s="49">
        <v>9.2215900000000008</v>
      </c>
      <c r="AC114" s="49">
        <v>9.2489810000000006</v>
      </c>
      <c r="AD114" s="49">
        <v>9.2730069999999998</v>
      </c>
      <c r="AE114" s="49">
        <v>9.2942940000000007</v>
      </c>
      <c r="AF114" s="49">
        <v>9.313383</v>
      </c>
      <c r="AG114" s="49">
        <v>9.3387609999999999</v>
      </c>
      <c r="AH114" s="49">
        <v>9.3598119999999998</v>
      </c>
      <c r="AI114" s="50">
        <v>1.0442999999999999E-2</v>
      </c>
    </row>
    <row r="115" spans="1:35" ht="15" customHeight="1" x14ac:dyDescent="0.45">
      <c r="A115" s="14" t="s">
        <v>290</v>
      </c>
      <c r="B115" s="48" t="s">
        <v>169</v>
      </c>
      <c r="C115" s="49">
        <v>6.6220169999999996</v>
      </c>
      <c r="D115" s="49">
        <v>6.7115109999999998</v>
      </c>
      <c r="E115" s="49">
        <v>6.8091419999999996</v>
      </c>
      <c r="F115" s="49">
        <v>6.9108799999999997</v>
      </c>
      <c r="G115" s="49">
        <v>7.0168369999999998</v>
      </c>
      <c r="H115" s="49">
        <v>7.131704</v>
      </c>
      <c r="I115" s="49">
        <v>7.2578060000000004</v>
      </c>
      <c r="J115" s="49">
        <v>7.3951840000000004</v>
      </c>
      <c r="K115" s="49">
        <v>7.5423650000000002</v>
      </c>
      <c r="L115" s="49">
        <v>7.6839459999999997</v>
      </c>
      <c r="M115" s="49">
        <v>7.8327859999999996</v>
      </c>
      <c r="N115" s="49">
        <v>7.9875809999999996</v>
      </c>
      <c r="O115" s="49">
        <v>8.145054</v>
      </c>
      <c r="P115" s="49">
        <v>8.299785</v>
      </c>
      <c r="Q115" s="49">
        <v>8.4453999999999994</v>
      </c>
      <c r="R115" s="49">
        <v>8.5804419999999997</v>
      </c>
      <c r="S115" s="49">
        <v>8.7025930000000002</v>
      </c>
      <c r="T115" s="49">
        <v>8.8112929999999992</v>
      </c>
      <c r="U115" s="49">
        <v>8.9051670000000005</v>
      </c>
      <c r="V115" s="49">
        <v>8.9864099999999993</v>
      </c>
      <c r="W115" s="49">
        <v>9.0557040000000004</v>
      </c>
      <c r="X115" s="49">
        <v>9.1149730000000009</v>
      </c>
      <c r="Y115" s="49">
        <v>9.1668230000000008</v>
      </c>
      <c r="Z115" s="49">
        <v>9.2108530000000002</v>
      </c>
      <c r="AA115" s="49">
        <v>9.2514679999999991</v>
      </c>
      <c r="AB115" s="49">
        <v>9.2882160000000002</v>
      </c>
      <c r="AC115" s="49">
        <v>9.3194680000000005</v>
      </c>
      <c r="AD115" s="49">
        <v>9.3467160000000007</v>
      </c>
      <c r="AE115" s="49">
        <v>9.3722209999999997</v>
      </c>
      <c r="AF115" s="49">
        <v>9.3963669999999997</v>
      </c>
      <c r="AG115" s="49">
        <v>9.4188539999999996</v>
      </c>
      <c r="AH115" s="49">
        <v>9.4390239999999999</v>
      </c>
      <c r="AI115" s="50">
        <v>1.15E-2</v>
      </c>
    </row>
    <row r="116" spans="1:35" ht="15" customHeight="1" x14ac:dyDescent="0.45">
      <c r="A116" s="14" t="s">
        <v>289</v>
      </c>
      <c r="B116" s="48" t="s">
        <v>167</v>
      </c>
      <c r="C116" s="49">
        <v>7.0461770000000001</v>
      </c>
      <c r="D116" s="49">
        <v>7.0401379999999998</v>
      </c>
      <c r="E116" s="49">
        <v>7.0671679999999997</v>
      </c>
      <c r="F116" s="49">
        <v>7.1082859999999997</v>
      </c>
      <c r="G116" s="49">
        <v>7.1618449999999996</v>
      </c>
      <c r="H116" s="49">
        <v>7.2288670000000002</v>
      </c>
      <c r="I116" s="49">
        <v>7.3105200000000004</v>
      </c>
      <c r="J116" s="49">
        <v>7.3795580000000003</v>
      </c>
      <c r="K116" s="49">
        <v>7.4820799999999998</v>
      </c>
      <c r="L116" s="49">
        <v>7.5814870000000001</v>
      </c>
      <c r="M116" s="49">
        <v>7.6906970000000001</v>
      </c>
      <c r="N116" s="49">
        <v>7.8060070000000001</v>
      </c>
      <c r="O116" s="49">
        <v>7.9271830000000003</v>
      </c>
      <c r="P116" s="49">
        <v>8.0483189999999993</v>
      </c>
      <c r="Q116" s="49">
        <v>8.1667959999999997</v>
      </c>
      <c r="R116" s="49">
        <v>8.268364</v>
      </c>
      <c r="S116" s="49">
        <v>8.359826</v>
      </c>
      <c r="T116" s="49">
        <v>8.441872</v>
      </c>
      <c r="U116" s="49">
        <v>8.5171589999999995</v>
      </c>
      <c r="V116" s="49">
        <v>8.5856200000000005</v>
      </c>
      <c r="W116" s="49">
        <v>8.6471</v>
      </c>
      <c r="X116" s="49">
        <v>8.7016240000000007</v>
      </c>
      <c r="Y116" s="49">
        <v>8.7452760000000005</v>
      </c>
      <c r="Z116" s="49">
        <v>8.7864369999999994</v>
      </c>
      <c r="AA116" s="49">
        <v>8.8260550000000002</v>
      </c>
      <c r="AB116" s="49">
        <v>8.8621230000000004</v>
      </c>
      <c r="AC116" s="49">
        <v>8.8951729999999998</v>
      </c>
      <c r="AD116" s="49">
        <v>8.9255499999999994</v>
      </c>
      <c r="AE116" s="49">
        <v>8.9541070000000005</v>
      </c>
      <c r="AF116" s="49">
        <v>8.9806620000000006</v>
      </c>
      <c r="AG116" s="49">
        <v>9.0043330000000008</v>
      </c>
      <c r="AH116" s="49">
        <v>9.0250789999999999</v>
      </c>
      <c r="AI116" s="50">
        <v>8.0169999999999998E-3</v>
      </c>
    </row>
    <row r="117" spans="1:35" ht="15" customHeight="1" x14ac:dyDescent="0.45">
      <c r="A117" s="14" t="s">
        <v>288</v>
      </c>
      <c r="B117" s="48" t="s">
        <v>165</v>
      </c>
      <c r="C117" s="49">
        <v>0</v>
      </c>
      <c r="D117" s="49">
        <v>17.036356000000001</v>
      </c>
      <c r="E117" s="49">
        <v>17.181398000000002</v>
      </c>
      <c r="F117" s="49">
        <v>17.306469</v>
      </c>
      <c r="G117" s="49">
        <v>17.442207</v>
      </c>
      <c r="H117" s="49">
        <v>17.601358000000001</v>
      </c>
      <c r="I117" s="49">
        <v>17.790967999999999</v>
      </c>
      <c r="J117" s="49">
        <v>18.015999000000001</v>
      </c>
      <c r="K117" s="49">
        <v>18.279157999999999</v>
      </c>
      <c r="L117" s="49">
        <v>18.525606</v>
      </c>
      <c r="M117" s="49">
        <v>18.787296000000001</v>
      </c>
      <c r="N117" s="49">
        <v>19.053837000000001</v>
      </c>
      <c r="O117" s="49">
        <v>19.318214000000001</v>
      </c>
      <c r="P117" s="49">
        <v>19.563483999999999</v>
      </c>
      <c r="Q117" s="49">
        <v>19.773406999999999</v>
      </c>
      <c r="R117" s="49">
        <v>19.951609000000001</v>
      </c>
      <c r="S117" s="49">
        <v>20.103401000000002</v>
      </c>
      <c r="T117" s="49">
        <v>20.231463999999999</v>
      </c>
      <c r="U117" s="49">
        <v>20.338895999999998</v>
      </c>
      <c r="V117" s="49">
        <v>20.427510999999999</v>
      </c>
      <c r="W117" s="49">
        <v>20.511581</v>
      </c>
      <c r="X117" s="49">
        <v>20.580307000000001</v>
      </c>
      <c r="Y117" s="49">
        <v>20.638807</v>
      </c>
      <c r="Z117" s="49">
        <v>20.687963</v>
      </c>
      <c r="AA117" s="49">
        <v>20.729227000000002</v>
      </c>
      <c r="AB117" s="49">
        <v>20.763731</v>
      </c>
      <c r="AC117" s="49">
        <v>20.792427</v>
      </c>
      <c r="AD117" s="49">
        <v>20.816158000000001</v>
      </c>
      <c r="AE117" s="49">
        <v>20.836617</v>
      </c>
      <c r="AF117" s="49">
        <v>20.853940999999999</v>
      </c>
      <c r="AG117" s="49">
        <v>20.868486000000001</v>
      </c>
      <c r="AH117" s="49">
        <v>20.880880000000001</v>
      </c>
      <c r="AI117" s="50" t="s">
        <v>34</v>
      </c>
    </row>
    <row r="118" spans="1:35" ht="15" customHeight="1" x14ac:dyDescent="0.45">
      <c r="A118" s="14" t="s">
        <v>287</v>
      </c>
      <c r="B118" s="48" t="s">
        <v>163</v>
      </c>
      <c r="C118" s="49">
        <v>0</v>
      </c>
      <c r="D118" s="49">
        <v>14.139578999999999</v>
      </c>
      <c r="E118" s="49">
        <v>14.347611000000001</v>
      </c>
      <c r="F118" s="49">
        <v>14.519632</v>
      </c>
      <c r="G118" s="49">
        <v>14.685119</v>
      </c>
      <c r="H118" s="49">
        <v>14.877749</v>
      </c>
      <c r="I118" s="49">
        <v>15.106916</v>
      </c>
      <c r="J118" s="49">
        <v>15.342461999999999</v>
      </c>
      <c r="K118" s="49">
        <v>15.584209</v>
      </c>
      <c r="L118" s="49">
        <v>15.803246</v>
      </c>
      <c r="M118" s="49">
        <v>16.034754</v>
      </c>
      <c r="N118" s="49">
        <v>16.273188000000001</v>
      </c>
      <c r="O118" s="49">
        <v>16.511600000000001</v>
      </c>
      <c r="P118" s="49">
        <v>16.739643000000001</v>
      </c>
      <c r="Q118" s="49">
        <v>16.942751000000001</v>
      </c>
      <c r="R118" s="49">
        <v>17.121464</v>
      </c>
      <c r="S118" s="49">
        <v>17.276823</v>
      </c>
      <c r="T118" s="49">
        <v>17.411455</v>
      </c>
      <c r="U118" s="49">
        <v>17.527678000000002</v>
      </c>
      <c r="V118" s="49">
        <v>17.626293</v>
      </c>
      <c r="W118" s="49">
        <v>17.721105999999999</v>
      </c>
      <c r="X118" s="49">
        <v>17.801480999999999</v>
      </c>
      <c r="Y118" s="49">
        <v>17.871738000000001</v>
      </c>
      <c r="Z118" s="49">
        <v>17.932497000000001</v>
      </c>
      <c r="AA118" s="49">
        <v>17.984873</v>
      </c>
      <c r="AB118" s="49">
        <v>18.029724000000002</v>
      </c>
      <c r="AC118" s="49">
        <v>18.068415000000002</v>
      </c>
      <c r="AD118" s="49">
        <v>18.101980000000001</v>
      </c>
      <c r="AE118" s="49">
        <v>18.131827999999999</v>
      </c>
      <c r="AF118" s="49">
        <v>18.158038999999999</v>
      </c>
      <c r="AG118" s="49">
        <v>18.181215000000002</v>
      </c>
      <c r="AH118" s="49">
        <v>18.201692999999999</v>
      </c>
      <c r="AI118" s="50" t="s">
        <v>34</v>
      </c>
    </row>
    <row r="119" spans="1:35" ht="15" customHeight="1" x14ac:dyDescent="0.45">
      <c r="A119" s="14" t="s">
        <v>286</v>
      </c>
      <c r="B119" s="48" t="s">
        <v>161</v>
      </c>
      <c r="C119" s="49">
        <v>0</v>
      </c>
      <c r="D119" s="49">
        <v>10.285902999999999</v>
      </c>
      <c r="E119" s="49">
        <v>10.461748999999999</v>
      </c>
      <c r="F119" s="49">
        <v>10.58436</v>
      </c>
      <c r="G119" s="49">
        <v>10.703896</v>
      </c>
      <c r="H119" s="49">
        <v>10.836477</v>
      </c>
      <c r="I119" s="49">
        <v>10.988537000000001</v>
      </c>
      <c r="J119" s="49">
        <v>11.158011</v>
      </c>
      <c r="K119" s="49">
        <v>11.349185</v>
      </c>
      <c r="L119" s="49">
        <v>11.522831</v>
      </c>
      <c r="M119" s="49">
        <v>11.704046</v>
      </c>
      <c r="N119" s="49">
        <v>11.887637</v>
      </c>
      <c r="O119" s="49">
        <v>12.068026</v>
      </c>
      <c r="P119" s="49">
        <v>12.235476999999999</v>
      </c>
      <c r="Q119" s="49">
        <v>12.380072</v>
      </c>
      <c r="R119" s="49">
        <v>12.504892</v>
      </c>
      <c r="S119" s="49">
        <v>12.611222</v>
      </c>
      <c r="T119" s="49">
        <v>12.701465000000001</v>
      </c>
      <c r="U119" s="49">
        <v>12.777919000000001</v>
      </c>
      <c r="V119" s="49">
        <v>12.841905000000001</v>
      </c>
      <c r="W119" s="49">
        <v>12.90377</v>
      </c>
      <c r="X119" s="49">
        <v>12.935727</v>
      </c>
      <c r="Y119" s="49">
        <v>12.967155</v>
      </c>
      <c r="Z119" s="49">
        <v>12.998999</v>
      </c>
      <c r="AA119" s="49">
        <v>13.032795999999999</v>
      </c>
      <c r="AB119" s="49">
        <v>13.069894</v>
      </c>
      <c r="AC119" s="49">
        <v>13.111395999999999</v>
      </c>
      <c r="AD119" s="49">
        <v>13.157918</v>
      </c>
      <c r="AE119" s="49">
        <v>13.210521</v>
      </c>
      <c r="AF119" s="49">
        <v>13.268416</v>
      </c>
      <c r="AG119" s="49">
        <v>13.331016999999999</v>
      </c>
      <c r="AH119" s="49">
        <v>13.396811</v>
      </c>
      <c r="AI119" s="50" t="s">
        <v>34</v>
      </c>
    </row>
    <row r="120" spans="1:35" ht="15" customHeight="1" x14ac:dyDescent="0.45">
      <c r="A120" s="14" t="s">
        <v>285</v>
      </c>
      <c r="B120" s="48" t="s">
        <v>159</v>
      </c>
      <c r="C120" s="49">
        <v>0</v>
      </c>
      <c r="D120" s="49">
        <v>11.520413</v>
      </c>
      <c r="E120" s="49">
        <v>11.520414000000001</v>
      </c>
      <c r="F120" s="49">
        <v>11.520414000000001</v>
      </c>
      <c r="G120" s="49">
        <v>11.520415</v>
      </c>
      <c r="H120" s="49">
        <v>11.520415</v>
      </c>
      <c r="I120" s="49">
        <v>11.520414000000001</v>
      </c>
      <c r="J120" s="49">
        <v>11.520414000000001</v>
      </c>
      <c r="K120" s="49">
        <v>11.520416000000001</v>
      </c>
      <c r="L120" s="49">
        <v>11.520413</v>
      </c>
      <c r="M120" s="49">
        <v>11.520414000000001</v>
      </c>
      <c r="N120" s="49">
        <v>11.520415</v>
      </c>
      <c r="O120" s="49">
        <v>11.520412</v>
      </c>
      <c r="P120" s="49">
        <v>11.520416000000001</v>
      </c>
      <c r="Q120" s="49">
        <v>11.520414000000001</v>
      </c>
      <c r="R120" s="49">
        <v>11.520413</v>
      </c>
      <c r="S120" s="49">
        <v>11.520415</v>
      </c>
      <c r="T120" s="49">
        <v>11.520416000000001</v>
      </c>
      <c r="U120" s="49">
        <v>11.520414000000001</v>
      </c>
      <c r="V120" s="49">
        <v>11.520413</v>
      </c>
      <c r="W120" s="49">
        <v>11.520415</v>
      </c>
      <c r="X120" s="49">
        <v>11.520414000000001</v>
      </c>
      <c r="Y120" s="49">
        <v>11.520412</v>
      </c>
      <c r="Z120" s="49">
        <v>11.520413</v>
      </c>
      <c r="AA120" s="49">
        <v>11.520414000000001</v>
      </c>
      <c r="AB120" s="49">
        <v>11.520415</v>
      </c>
      <c r="AC120" s="49">
        <v>11.520416000000001</v>
      </c>
      <c r="AD120" s="49">
        <v>11.520415</v>
      </c>
      <c r="AE120" s="49">
        <v>11.520415</v>
      </c>
      <c r="AF120" s="49">
        <v>11.520416000000001</v>
      </c>
      <c r="AG120" s="49">
        <v>11.520412</v>
      </c>
      <c r="AH120" s="49">
        <v>11.520415</v>
      </c>
      <c r="AI120" s="50" t="s">
        <v>34</v>
      </c>
    </row>
    <row r="121" spans="1:35" ht="15" customHeight="1" x14ac:dyDescent="0.45">
      <c r="A121" s="14" t="s">
        <v>284</v>
      </c>
      <c r="B121" s="48" t="s">
        <v>216</v>
      </c>
      <c r="C121" s="49">
        <v>8.0157849999999993</v>
      </c>
      <c r="D121" s="49">
        <v>8.0943470000000008</v>
      </c>
      <c r="E121" s="49">
        <v>8.1815960000000008</v>
      </c>
      <c r="F121" s="49">
        <v>8.2832450000000009</v>
      </c>
      <c r="G121" s="49">
        <v>8.3943080000000005</v>
      </c>
      <c r="H121" s="49">
        <v>8.5150249999999996</v>
      </c>
      <c r="I121" s="49">
        <v>8.6492880000000003</v>
      </c>
      <c r="J121" s="49">
        <v>8.7930209999999995</v>
      </c>
      <c r="K121" s="49">
        <v>8.9490700000000007</v>
      </c>
      <c r="L121" s="49">
        <v>9.1035360000000001</v>
      </c>
      <c r="M121" s="49">
        <v>9.2668970000000002</v>
      </c>
      <c r="N121" s="49">
        <v>9.4385460000000005</v>
      </c>
      <c r="O121" s="49">
        <v>9.6158870000000007</v>
      </c>
      <c r="P121" s="49">
        <v>9.7901559999999996</v>
      </c>
      <c r="Q121" s="49">
        <v>9.9551660000000002</v>
      </c>
      <c r="R121" s="49">
        <v>10.10848</v>
      </c>
      <c r="S121" s="49">
        <v>10.250087000000001</v>
      </c>
      <c r="T121" s="49">
        <v>10.377929999999999</v>
      </c>
      <c r="U121" s="49">
        <v>10.495939999999999</v>
      </c>
      <c r="V121" s="49">
        <v>10.605518</v>
      </c>
      <c r="W121" s="49">
        <v>10.706315999999999</v>
      </c>
      <c r="X121" s="49">
        <v>10.800062</v>
      </c>
      <c r="Y121" s="49">
        <v>10.886391</v>
      </c>
      <c r="Z121" s="49">
        <v>10.964344000000001</v>
      </c>
      <c r="AA121" s="49">
        <v>11.031922</v>
      </c>
      <c r="AB121" s="49">
        <v>11.090313999999999</v>
      </c>
      <c r="AC121" s="49">
        <v>11.142635</v>
      </c>
      <c r="AD121" s="49">
        <v>11.190512</v>
      </c>
      <c r="AE121" s="49">
        <v>11.233161000000001</v>
      </c>
      <c r="AF121" s="49">
        <v>11.271585999999999</v>
      </c>
      <c r="AG121" s="49">
        <v>11.307226</v>
      </c>
      <c r="AH121" s="49">
        <v>11.341635</v>
      </c>
      <c r="AI121" s="50">
        <v>1.1259E-2</v>
      </c>
    </row>
    <row r="122" spans="1:35" ht="15" customHeight="1" x14ac:dyDescent="0.45">
      <c r="B122" s="47" t="s">
        <v>177</v>
      </c>
    </row>
    <row r="123" spans="1:35" ht="15" customHeight="1" x14ac:dyDescent="0.45">
      <c r="A123" s="14" t="s">
        <v>283</v>
      </c>
      <c r="B123" s="48" t="s">
        <v>175</v>
      </c>
      <c r="C123" s="49">
        <v>6.0285409999999997</v>
      </c>
      <c r="D123" s="49">
        <v>6.0647890000000002</v>
      </c>
      <c r="E123" s="49">
        <v>6.10128</v>
      </c>
      <c r="F123" s="49">
        <v>6.1476569999999997</v>
      </c>
      <c r="G123" s="49">
        <v>6.202693</v>
      </c>
      <c r="H123" s="49">
        <v>6.2681360000000002</v>
      </c>
      <c r="I123" s="49">
        <v>6.3445070000000001</v>
      </c>
      <c r="J123" s="49">
        <v>6.4322609999999996</v>
      </c>
      <c r="K123" s="49">
        <v>6.5307890000000004</v>
      </c>
      <c r="L123" s="49">
        <v>6.6314450000000003</v>
      </c>
      <c r="M123" s="49">
        <v>6.7366999999999999</v>
      </c>
      <c r="N123" s="49">
        <v>6.8438939999999997</v>
      </c>
      <c r="O123" s="49">
        <v>6.9507130000000004</v>
      </c>
      <c r="P123" s="49">
        <v>7.0538470000000002</v>
      </c>
      <c r="Q123" s="49">
        <v>7.1480370000000004</v>
      </c>
      <c r="R123" s="49">
        <v>7.232227</v>
      </c>
      <c r="S123" s="49">
        <v>7.3067609999999998</v>
      </c>
      <c r="T123" s="49">
        <v>7.3729050000000003</v>
      </c>
      <c r="U123" s="49">
        <v>7.4318210000000002</v>
      </c>
      <c r="V123" s="49">
        <v>7.4840400000000002</v>
      </c>
      <c r="W123" s="49">
        <v>7.5308409999999997</v>
      </c>
      <c r="X123" s="49">
        <v>7.5724080000000002</v>
      </c>
      <c r="Y123" s="49">
        <v>7.609782</v>
      </c>
      <c r="Z123" s="49">
        <v>7.6416719999999998</v>
      </c>
      <c r="AA123" s="49">
        <v>7.6689829999999999</v>
      </c>
      <c r="AB123" s="49">
        <v>7.6921499999999998</v>
      </c>
      <c r="AC123" s="49">
        <v>7.7120680000000004</v>
      </c>
      <c r="AD123" s="49">
        <v>7.729959</v>
      </c>
      <c r="AE123" s="49">
        <v>7.7461279999999997</v>
      </c>
      <c r="AF123" s="49">
        <v>7.7608949999999997</v>
      </c>
      <c r="AG123" s="49">
        <v>7.7750700000000004</v>
      </c>
      <c r="AH123" s="49">
        <v>7.7889549999999996</v>
      </c>
      <c r="AI123" s="50">
        <v>8.2990000000000008E-3</v>
      </c>
    </row>
    <row r="124" spans="1:35" ht="15" customHeight="1" x14ac:dyDescent="0.45">
      <c r="A124" s="14" t="s">
        <v>282</v>
      </c>
      <c r="B124" s="48" t="s">
        <v>173</v>
      </c>
      <c r="C124" s="49">
        <v>5.385866</v>
      </c>
      <c r="D124" s="49">
        <v>5.4158949999999999</v>
      </c>
      <c r="E124" s="49">
        <v>5.4520479999999996</v>
      </c>
      <c r="F124" s="49">
        <v>5.4963300000000004</v>
      </c>
      <c r="G124" s="49">
        <v>5.5482170000000002</v>
      </c>
      <c r="H124" s="49">
        <v>5.6086450000000001</v>
      </c>
      <c r="I124" s="49">
        <v>5.6800259999999998</v>
      </c>
      <c r="J124" s="49">
        <v>5.7582649999999997</v>
      </c>
      <c r="K124" s="49">
        <v>5.8407819999999999</v>
      </c>
      <c r="L124" s="49">
        <v>5.9275339999999996</v>
      </c>
      <c r="M124" s="49">
        <v>6.0212750000000002</v>
      </c>
      <c r="N124" s="49">
        <v>6.1145969999999998</v>
      </c>
      <c r="O124" s="49">
        <v>6.2130340000000004</v>
      </c>
      <c r="P124" s="49">
        <v>6.3169709999999997</v>
      </c>
      <c r="Q124" s="49">
        <v>6.4197860000000002</v>
      </c>
      <c r="R124" s="49">
        <v>6.5197599999999998</v>
      </c>
      <c r="S124" s="49">
        <v>6.6123519999999996</v>
      </c>
      <c r="T124" s="49">
        <v>6.7019739999999999</v>
      </c>
      <c r="U124" s="49">
        <v>6.7829199999999998</v>
      </c>
      <c r="V124" s="49">
        <v>6.8582380000000001</v>
      </c>
      <c r="W124" s="49">
        <v>6.9292210000000001</v>
      </c>
      <c r="X124" s="49">
        <v>6.9969780000000004</v>
      </c>
      <c r="Y124" s="49">
        <v>7.057817</v>
      </c>
      <c r="Z124" s="49">
        <v>7.117362</v>
      </c>
      <c r="AA124" s="49">
        <v>7.1730489999999998</v>
      </c>
      <c r="AB124" s="49">
        <v>7.2175830000000003</v>
      </c>
      <c r="AC124" s="49">
        <v>7.2533450000000004</v>
      </c>
      <c r="AD124" s="49">
        <v>7.2820070000000001</v>
      </c>
      <c r="AE124" s="49">
        <v>7.3063979999999997</v>
      </c>
      <c r="AF124" s="49">
        <v>7.3268279999999999</v>
      </c>
      <c r="AG124" s="49">
        <v>7.3460799999999997</v>
      </c>
      <c r="AH124" s="49">
        <v>7.3625290000000003</v>
      </c>
      <c r="AI124" s="50">
        <v>1.0135999999999999E-2</v>
      </c>
    </row>
    <row r="125" spans="1:35" ht="15" customHeight="1" x14ac:dyDescent="0.45">
      <c r="A125" s="14" t="s">
        <v>281</v>
      </c>
      <c r="B125" s="48" t="s">
        <v>171</v>
      </c>
      <c r="C125" s="49">
        <v>5.8711399999999996</v>
      </c>
      <c r="D125" s="49">
        <v>5.9601059999999997</v>
      </c>
      <c r="E125" s="49">
        <v>6.0450540000000004</v>
      </c>
      <c r="F125" s="49">
        <v>6.1314520000000003</v>
      </c>
      <c r="G125" s="49">
        <v>6.218979</v>
      </c>
      <c r="H125" s="49">
        <v>6.3105159999999998</v>
      </c>
      <c r="I125" s="49">
        <v>6.4076500000000003</v>
      </c>
      <c r="J125" s="49">
        <v>6.5082659999999999</v>
      </c>
      <c r="K125" s="49">
        <v>6.6135609999999998</v>
      </c>
      <c r="L125" s="49">
        <v>6.714677</v>
      </c>
      <c r="M125" s="49">
        <v>6.8206540000000002</v>
      </c>
      <c r="N125" s="49">
        <v>6.9291689999999999</v>
      </c>
      <c r="O125" s="49">
        <v>7.0399859999999999</v>
      </c>
      <c r="P125" s="49">
        <v>7.1495059999999997</v>
      </c>
      <c r="Q125" s="49">
        <v>7.2483110000000002</v>
      </c>
      <c r="R125" s="49">
        <v>7.3312189999999999</v>
      </c>
      <c r="S125" s="49">
        <v>7.3982910000000004</v>
      </c>
      <c r="T125" s="49">
        <v>7.4531700000000001</v>
      </c>
      <c r="U125" s="49">
        <v>7.4979440000000004</v>
      </c>
      <c r="V125" s="49">
        <v>7.5324179999999998</v>
      </c>
      <c r="W125" s="49">
        <v>7.5589120000000003</v>
      </c>
      <c r="X125" s="49">
        <v>7.579294</v>
      </c>
      <c r="Y125" s="49">
        <v>7.5940589999999997</v>
      </c>
      <c r="Z125" s="49">
        <v>7.604311</v>
      </c>
      <c r="AA125" s="49">
        <v>7.6110899999999999</v>
      </c>
      <c r="AB125" s="49">
        <v>7.6152230000000003</v>
      </c>
      <c r="AC125" s="49">
        <v>7.6171259999999998</v>
      </c>
      <c r="AD125" s="49">
        <v>7.6171740000000003</v>
      </c>
      <c r="AE125" s="49">
        <v>7.6156459999999999</v>
      </c>
      <c r="AF125" s="49">
        <v>7.6132540000000004</v>
      </c>
      <c r="AG125" s="49">
        <v>7.6118230000000002</v>
      </c>
      <c r="AH125" s="49">
        <v>7.6116659999999996</v>
      </c>
      <c r="AI125" s="50">
        <v>8.4100000000000008E-3</v>
      </c>
    </row>
    <row r="126" spans="1:35" ht="15" customHeight="1" x14ac:dyDescent="0.45">
      <c r="A126" s="14" t="s">
        <v>280</v>
      </c>
      <c r="B126" s="48" t="s">
        <v>169</v>
      </c>
      <c r="C126" s="49">
        <v>5.7408359999999998</v>
      </c>
      <c r="D126" s="49">
        <v>5.7369260000000004</v>
      </c>
      <c r="E126" s="49">
        <v>5.7500910000000003</v>
      </c>
      <c r="F126" s="49">
        <v>5.7778910000000003</v>
      </c>
      <c r="G126" s="49">
        <v>5.8194210000000002</v>
      </c>
      <c r="H126" s="49">
        <v>5.874784</v>
      </c>
      <c r="I126" s="49">
        <v>5.9434519999999997</v>
      </c>
      <c r="J126" s="49">
        <v>6.0254849999999998</v>
      </c>
      <c r="K126" s="49">
        <v>6.119624</v>
      </c>
      <c r="L126" s="49">
        <v>6.2172989999999997</v>
      </c>
      <c r="M126" s="49">
        <v>6.3219719999999997</v>
      </c>
      <c r="N126" s="49">
        <v>6.4319949999999997</v>
      </c>
      <c r="O126" s="49">
        <v>6.545814</v>
      </c>
      <c r="P126" s="49">
        <v>6.660431</v>
      </c>
      <c r="Q126" s="49">
        <v>6.7696990000000001</v>
      </c>
      <c r="R126" s="49">
        <v>6.8714079999999997</v>
      </c>
      <c r="S126" s="49">
        <v>6.9614580000000004</v>
      </c>
      <c r="T126" s="49">
        <v>7.0393039999999996</v>
      </c>
      <c r="U126" s="49">
        <v>7.1047770000000003</v>
      </c>
      <c r="V126" s="49">
        <v>7.1586030000000003</v>
      </c>
      <c r="W126" s="49">
        <v>7.2033509999999996</v>
      </c>
      <c r="X126" s="49">
        <v>7.2410319999999997</v>
      </c>
      <c r="Y126" s="49">
        <v>7.2729840000000001</v>
      </c>
      <c r="Z126" s="49">
        <v>7.3001839999999998</v>
      </c>
      <c r="AA126" s="49">
        <v>7.3238120000000002</v>
      </c>
      <c r="AB126" s="49">
        <v>7.3443990000000001</v>
      </c>
      <c r="AC126" s="49">
        <v>7.3618600000000001</v>
      </c>
      <c r="AD126" s="49">
        <v>7.3774940000000004</v>
      </c>
      <c r="AE126" s="49">
        <v>7.3915670000000002</v>
      </c>
      <c r="AF126" s="49">
        <v>7.4040470000000003</v>
      </c>
      <c r="AG126" s="49">
        <v>7.4155670000000002</v>
      </c>
      <c r="AH126" s="49">
        <v>7.4263139999999996</v>
      </c>
      <c r="AI126" s="50">
        <v>8.3389999999999992E-3</v>
      </c>
    </row>
    <row r="127" spans="1:35" ht="15" customHeight="1" x14ac:dyDescent="0.45">
      <c r="A127" s="14" t="s">
        <v>279</v>
      </c>
      <c r="B127" s="48" t="s">
        <v>167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50" t="s">
        <v>34</v>
      </c>
    </row>
    <row r="128" spans="1:35" ht="15" customHeight="1" x14ac:dyDescent="0.45">
      <c r="A128" s="14" t="s">
        <v>278</v>
      </c>
      <c r="B128" s="48" t="s">
        <v>165</v>
      </c>
      <c r="C128" s="49">
        <v>0</v>
      </c>
      <c r="D128" s="49">
        <v>7.2611169999999996</v>
      </c>
      <c r="E128" s="49">
        <v>8.5436160000000001</v>
      </c>
      <c r="F128" s="49">
        <v>9.1683699999999995</v>
      </c>
      <c r="G128" s="49">
        <v>9.5359479999999994</v>
      </c>
      <c r="H128" s="49">
        <v>9.7978570000000005</v>
      </c>
      <c r="I128" s="49">
        <v>10.012404</v>
      </c>
      <c r="J128" s="49">
        <v>10.207183000000001</v>
      </c>
      <c r="K128" s="49">
        <v>10.394233</v>
      </c>
      <c r="L128" s="49">
        <v>10.564241000000001</v>
      </c>
      <c r="M128" s="49">
        <v>10.732917</v>
      </c>
      <c r="N128" s="49">
        <v>10.90164</v>
      </c>
      <c r="O128" s="49">
        <v>11.069829</v>
      </c>
      <c r="P128" s="49">
        <v>11.232281</v>
      </c>
      <c r="Q128" s="49">
        <v>11.383179</v>
      </c>
      <c r="R128" s="49">
        <v>11.523091000000001</v>
      </c>
      <c r="S128" s="49">
        <v>11.648863</v>
      </c>
      <c r="T128" s="49">
        <v>11.762886999999999</v>
      </c>
      <c r="U128" s="49">
        <v>11.862835</v>
      </c>
      <c r="V128" s="49">
        <v>11.945652000000001</v>
      </c>
      <c r="W128" s="49">
        <v>12.02962</v>
      </c>
      <c r="X128" s="49">
        <v>12.110112000000001</v>
      </c>
      <c r="Y128" s="49">
        <v>12.175197000000001</v>
      </c>
      <c r="Z128" s="49">
        <v>12.217214999999999</v>
      </c>
      <c r="AA128" s="49">
        <v>12.258416</v>
      </c>
      <c r="AB128" s="49">
        <v>12.292778</v>
      </c>
      <c r="AC128" s="49">
        <v>12.321327999999999</v>
      </c>
      <c r="AD128" s="49">
        <v>12.345001999999999</v>
      </c>
      <c r="AE128" s="49">
        <v>12.365011000000001</v>
      </c>
      <c r="AF128" s="49">
        <v>12.382218</v>
      </c>
      <c r="AG128" s="49">
        <v>12.397193</v>
      </c>
      <c r="AH128" s="49">
        <v>12.410043</v>
      </c>
      <c r="AI128" s="50" t="s">
        <v>34</v>
      </c>
    </row>
    <row r="129" spans="1:35" ht="15" customHeight="1" x14ac:dyDescent="0.45">
      <c r="A129" s="14" t="s">
        <v>277</v>
      </c>
      <c r="B129" s="48" t="s">
        <v>163</v>
      </c>
      <c r="C129" s="49">
        <v>2.4713270000000001</v>
      </c>
      <c r="D129" s="49">
        <v>4.2612030000000001</v>
      </c>
      <c r="E129" s="49">
        <v>5.2226489999999997</v>
      </c>
      <c r="F129" s="49">
        <v>5.9280189999999999</v>
      </c>
      <c r="G129" s="49">
        <v>6.4588720000000004</v>
      </c>
      <c r="H129" s="49">
        <v>6.8935909999999998</v>
      </c>
      <c r="I129" s="49">
        <v>7.2732570000000001</v>
      </c>
      <c r="J129" s="49">
        <v>7.6199380000000003</v>
      </c>
      <c r="K129" s="49">
        <v>7.9478989999999996</v>
      </c>
      <c r="L129" s="49">
        <v>8.2502759999999995</v>
      </c>
      <c r="M129" s="49">
        <v>8.5384080000000004</v>
      </c>
      <c r="N129" s="49">
        <v>8.812557</v>
      </c>
      <c r="O129" s="49">
        <v>9.0744439999999997</v>
      </c>
      <c r="P129" s="49">
        <v>9.3194350000000004</v>
      </c>
      <c r="Q129" s="49">
        <v>9.5392659999999996</v>
      </c>
      <c r="R129" s="49">
        <v>9.7308420000000009</v>
      </c>
      <c r="S129" s="49">
        <v>9.8890940000000001</v>
      </c>
      <c r="T129" s="49">
        <v>10.009387</v>
      </c>
      <c r="U129" s="49">
        <v>10.143893</v>
      </c>
      <c r="V129" s="49">
        <v>10.274984999999999</v>
      </c>
      <c r="W129" s="49">
        <v>10.372903000000001</v>
      </c>
      <c r="X129" s="49">
        <v>10.419841999999999</v>
      </c>
      <c r="Y129" s="49">
        <v>10.477549</v>
      </c>
      <c r="Z129" s="49">
        <v>10.523192999999999</v>
      </c>
      <c r="AA129" s="49">
        <v>10.563250999999999</v>
      </c>
      <c r="AB129" s="49">
        <v>10.596897999999999</v>
      </c>
      <c r="AC129" s="49">
        <v>10.62528</v>
      </c>
      <c r="AD129" s="49">
        <v>10.649373000000001</v>
      </c>
      <c r="AE129" s="49">
        <v>10.667959</v>
      </c>
      <c r="AF129" s="49">
        <v>10.683083</v>
      </c>
      <c r="AG129" s="49">
        <v>10.697552</v>
      </c>
      <c r="AH129" s="49">
        <v>10.711543000000001</v>
      </c>
      <c r="AI129" s="50">
        <v>4.8445000000000002E-2</v>
      </c>
    </row>
    <row r="130" spans="1:35" ht="15" customHeight="1" x14ac:dyDescent="0.45">
      <c r="A130" s="14" t="s">
        <v>276</v>
      </c>
      <c r="B130" s="48" t="s">
        <v>161</v>
      </c>
      <c r="C130" s="49">
        <v>2.505185</v>
      </c>
      <c r="D130" s="49">
        <v>4.4039609999999998</v>
      </c>
      <c r="E130" s="49">
        <v>5.3809930000000001</v>
      </c>
      <c r="F130" s="49">
        <v>6.0926479999999996</v>
      </c>
      <c r="G130" s="49">
        <v>6.6212410000000004</v>
      </c>
      <c r="H130" s="49">
        <v>7.0465960000000001</v>
      </c>
      <c r="I130" s="49">
        <v>7.4117259999999998</v>
      </c>
      <c r="J130" s="49">
        <v>7.7420730000000004</v>
      </c>
      <c r="K130" s="49">
        <v>8.0526990000000005</v>
      </c>
      <c r="L130" s="49">
        <v>8.3379980000000007</v>
      </c>
      <c r="M130" s="49">
        <v>8.6109539999999996</v>
      </c>
      <c r="N130" s="49">
        <v>8.8727119999999999</v>
      </c>
      <c r="O130" s="49">
        <v>9.1214189999999995</v>
      </c>
      <c r="P130" s="49">
        <v>9.3538259999999998</v>
      </c>
      <c r="Q130" s="49">
        <v>9.5604309999999995</v>
      </c>
      <c r="R130" s="49">
        <v>9.7387759999999997</v>
      </c>
      <c r="S130" s="49">
        <v>9.8844750000000001</v>
      </c>
      <c r="T130" s="49">
        <v>9.9935829999999992</v>
      </c>
      <c r="U130" s="49">
        <v>10.117831000000001</v>
      </c>
      <c r="V130" s="49">
        <v>10.241460999999999</v>
      </c>
      <c r="W130" s="49">
        <v>10.33112</v>
      </c>
      <c r="X130" s="49">
        <v>10.37022</v>
      </c>
      <c r="Y130" s="49">
        <v>10.424509</v>
      </c>
      <c r="Z130" s="49">
        <v>10.467900999999999</v>
      </c>
      <c r="AA130" s="49">
        <v>10.506902999999999</v>
      </c>
      <c r="AB130" s="49">
        <v>10.541626000000001</v>
      </c>
      <c r="AC130" s="49">
        <v>10.573058</v>
      </c>
      <c r="AD130" s="49">
        <v>10.600374</v>
      </c>
      <c r="AE130" s="49">
        <v>10.626561000000001</v>
      </c>
      <c r="AF130" s="49">
        <v>10.652359000000001</v>
      </c>
      <c r="AG130" s="49">
        <v>10.678209000000001</v>
      </c>
      <c r="AH130" s="49">
        <v>10.704008999999999</v>
      </c>
      <c r="AI130" s="50">
        <v>4.7961999999999998E-2</v>
      </c>
    </row>
    <row r="131" spans="1:35" ht="15" customHeight="1" x14ac:dyDescent="0.45">
      <c r="A131" s="14" t="s">
        <v>275</v>
      </c>
      <c r="B131" s="48" t="s">
        <v>159</v>
      </c>
      <c r="C131" s="49">
        <v>6.6463850000000004</v>
      </c>
      <c r="D131" s="49">
        <v>6.3827819999999997</v>
      </c>
      <c r="E131" s="49">
        <v>6.5742729999999998</v>
      </c>
      <c r="F131" s="49">
        <v>6.6693100000000003</v>
      </c>
      <c r="G131" s="49">
        <v>6.7226379999999999</v>
      </c>
      <c r="H131" s="49">
        <v>6.7569800000000004</v>
      </c>
      <c r="I131" s="49">
        <v>6.7813689999999998</v>
      </c>
      <c r="J131" s="49">
        <v>6.8001050000000003</v>
      </c>
      <c r="K131" s="49">
        <v>6.8153870000000003</v>
      </c>
      <c r="L131" s="49">
        <v>6.8284089999999997</v>
      </c>
      <c r="M131" s="49">
        <v>6.8397870000000003</v>
      </c>
      <c r="N131" s="49">
        <v>6.849888</v>
      </c>
      <c r="O131" s="49">
        <v>6.8588820000000004</v>
      </c>
      <c r="P131" s="49">
        <v>6.8668889999999996</v>
      </c>
      <c r="Q131" s="49">
        <v>6.873926</v>
      </c>
      <c r="R131" s="49">
        <v>6.879982</v>
      </c>
      <c r="S131" s="49">
        <v>6.8849879999999999</v>
      </c>
      <c r="T131" s="49">
        <v>6.8888800000000003</v>
      </c>
      <c r="U131" s="49">
        <v>6.8913979999999997</v>
      </c>
      <c r="V131" s="49">
        <v>6.8930920000000002</v>
      </c>
      <c r="W131" s="49">
        <v>6.8957509999999997</v>
      </c>
      <c r="X131" s="49">
        <v>6.8984160000000001</v>
      </c>
      <c r="Y131" s="49">
        <v>6.8995899999999999</v>
      </c>
      <c r="Z131" s="49">
        <v>6.8994970000000002</v>
      </c>
      <c r="AA131" s="49">
        <v>6.9001060000000001</v>
      </c>
      <c r="AB131" s="49">
        <v>6.9006780000000001</v>
      </c>
      <c r="AC131" s="49">
        <v>6.9012099999999998</v>
      </c>
      <c r="AD131" s="49">
        <v>6.9017039999999996</v>
      </c>
      <c r="AE131" s="49">
        <v>6.902164</v>
      </c>
      <c r="AF131" s="49">
        <v>6.90259</v>
      </c>
      <c r="AG131" s="49">
        <v>6.9029790000000002</v>
      </c>
      <c r="AH131" s="49">
        <v>6.9033420000000003</v>
      </c>
      <c r="AI131" s="50">
        <v>1.224E-3</v>
      </c>
    </row>
    <row r="132" spans="1:35" ht="15" customHeight="1" x14ac:dyDescent="0.45">
      <c r="A132" s="14" t="s">
        <v>274</v>
      </c>
      <c r="B132" s="48" t="s">
        <v>205</v>
      </c>
      <c r="C132" s="49">
        <v>6.0241959999999999</v>
      </c>
      <c r="D132" s="49">
        <v>6.0599299999999996</v>
      </c>
      <c r="E132" s="49">
        <v>6.0961600000000002</v>
      </c>
      <c r="F132" s="49">
        <v>6.1423699999999997</v>
      </c>
      <c r="G132" s="49">
        <v>6.1973260000000003</v>
      </c>
      <c r="H132" s="49">
        <v>6.2627490000000003</v>
      </c>
      <c r="I132" s="49">
        <v>6.3391440000000001</v>
      </c>
      <c r="J132" s="49">
        <v>6.4269350000000003</v>
      </c>
      <c r="K132" s="49">
        <v>6.5254940000000001</v>
      </c>
      <c r="L132" s="49">
        <v>6.6261729999999996</v>
      </c>
      <c r="M132" s="49">
        <v>6.7314550000000004</v>
      </c>
      <c r="N132" s="49">
        <v>6.8386889999999996</v>
      </c>
      <c r="O132" s="49">
        <v>6.9455720000000003</v>
      </c>
      <c r="P132" s="49">
        <v>7.048794</v>
      </c>
      <c r="Q132" s="49">
        <v>7.1430769999999999</v>
      </c>
      <c r="R132" s="49">
        <v>7.2273560000000003</v>
      </c>
      <c r="S132" s="49">
        <v>7.3019220000000002</v>
      </c>
      <c r="T132" s="49">
        <v>7.3680190000000003</v>
      </c>
      <c r="U132" s="49">
        <v>7.426774</v>
      </c>
      <c r="V132" s="49">
        <v>7.4787179999999998</v>
      </c>
      <c r="W132" s="49">
        <v>7.5251380000000001</v>
      </c>
      <c r="X132" s="49">
        <v>7.5662370000000001</v>
      </c>
      <c r="Y132" s="49">
        <v>7.6030470000000001</v>
      </c>
      <c r="Z132" s="49">
        <v>7.6343240000000003</v>
      </c>
      <c r="AA132" s="49">
        <v>7.6609780000000001</v>
      </c>
      <c r="AB132" s="49">
        <v>7.6834360000000004</v>
      </c>
      <c r="AC132" s="49">
        <v>7.7025759999999996</v>
      </c>
      <c r="AD132" s="49">
        <v>7.7196119999999997</v>
      </c>
      <c r="AE132" s="49">
        <v>7.7348410000000003</v>
      </c>
      <c r="AF132" s="49">
        <v>7.7485679999999997</v>
      </c>
      <c r="AG132" s="49">
        <v>7.7615809999999996</v>
      </c>
      <c r="AH132" s="49">
        <v>7.7741600000000002</v>
      </c>
      <c r="AI132" s="50">
        <v>8.26E-3</v>
      </c>
    </row>
    <row r="133" spans="1:35" ht="15" customHeight="1" x14ac:dyDescent="0.45">
      <c r="A133" s="14" t="s">
        <v>273</v>
      </c>
      <c r="B133" s="47" t="s">
        <v>203</v>
      </c>
      <c r="C133" s="51">
        <v>7.1191649999999997</v>
      </c>
      <c r="D133" s="51">
        <v>7.1710960000000004</v>
      </c>
      <c r="E133" s="51">
        <v>7.2369389999999996</v>
      </c>
      <c r="F133" s="51">
        <v>7.3096220000000001</v>
      </c>
      <c r="G133" s="51">
        <v>7.3925130000000001</v>
      </c>
      <c r="H133" s="51">
        <v>7.487044</v>
      </c>
      <c r="I133" s="51">
        <v>7.5942160000000003</v>
      </c>
      <c r="J133" s="51">
        <v>7.7140250000000004</v>
      </c>
      <c r="K133" s="51">
        <v>7.8471080000000004</v>
      </c>
      <c r="L133" s="51">
        <v>7.983187</v>
      </c>
      <c r="M133" s="51">
        <v>8.1256730000000008</v>
      </c>
      <c r="N133" s="51">
        <v>8.2716860000000008</v>
      </c>
      <c r="O133" s="51">
        <v>8.4186270000000007</v>
      </c>
      <c r="P133" s="51">
        <v>8.5620720000000006</v>
      </c>
      <c r="Q133" s="51">
        <v>8.6963229999999996</v>
      </c>
      <c r="R133" s="51">
        <v>8.8199520000000007</v>
      </c>
      <c r="S133" s="51">
        <v>8.9334810000000004</v>
      </c>
      <c r="T133" s="51">
        <v>9.0370880000000007</v>
      </c>
      <c r="U133" s="51">
        <v>9.1318409999999997</v>
      </c>
      <c r="V133" s="51">
        <v>9.2182469999999999</v>
      </c>
      <c r="W133" s="51">
        <v>9.2979249999999993</v>
      </c>
      <c r="X133" s="51">
        <v>9.3705970000000001</v>
      </c>
      <c r="Y133" s="51">
        <v>9.4373400000000007</v>
      </c>
      <c r="Z133" s="51">
        <v>9.4966410000000003</v>
      </c>
      <c r="AA133" s="51">
        <v>9.5499109999999998</v>
      </c>
      <c r="AB133" s="51">
        <v>9.5983610000000006</v>
      </c>
      <c r="AC133" s="51">
        <v>9.6438710000000007</v>
      </c>
      <c r="AD133" s="51">
        <v>9.6882099999999998</v>
      </c>
      <c r="AE133" s="51">
        <v>9.7311829999999997</v>
      </c>
      <c r="AF133" s="51">
        <v>9.7731680000000001</v>
      </c>
      <c r="AG133" s="51">
        <v>9.8145779999999991</v>
      </c>
      <c r="AH133" s="51">
        <v>9.8563670000000005</v>
      </c>
      <c r="AI133" s="52">
        <v>1.055E-2</v>
      </c>
    </row>
    <row r="135" spans="1:35" ht="15" customHeight="1" x14ac:dyDescent="0.45">
      <c r="B135" s="47" t="s">
        <v>272</v>
      </c>
    </row>
    <row r="136" spans="1:35" ht="15" customHeight="1" x14ac:dyDescent="0.45">
      <c r="B136" s="47" t="s">
        <v>201</v>
      </c>
    </row>
    <row r="137" spans="1:35" ht="15" customHeight="1" x14ac:dyDescent="0.45">
      <c r="A137" s="14" t="s">
        <v>271</v>
      </c>
      <c r="B137" s="48" t="s">
        <v>175</v>
      </c>
      <c r="C137" s="54">
        <v>2.5165860000000002</v>
      </c>
      <c r="D137" s="54">
        <v>2.6366489999999998</v>
      </c>
      <c r="E137" s="54">
        <v>2.752507</v>
      </c>
      <c r="F137" s="54">
        <v>2.8642449999999999</v>
      </c>
      <c r="G137" s="54">
        <v>2.9736069999999999</v>
      </c>
      <c r="H137" s="54">
        <v>3.079615</v>
      </c>
      <c r="I137" s="54">
        <v>3.1826099999999999</v>
      </c>
      <c r="J137" s="54">
        <v>3.2823349999999998</v>
      </c>
      <c r="K137" s="54">
        <v>3.379121</v>
      </c>
      <c r="L137" s="54">
        <v>3.4731800000000002</v>
      </c>
      <c r="M137" s="54">
        <v>3.5632769999999998</v>
      </c>
      <c r="N137" s="54">
        <v>3.6494450000000001</v>
      </c>
      <c r="O137" s="54">
        <v>3.7305419999999998</v>
      </c>
      <c r="P137" s="54">
        <v>3.809072</v>
      </c>
      <c r="Q137" s="54">
        <v>3.8757450000000002</v>
      </c>
      <c r="R137" s="54">
        <v>3.9367320000000001</v>
      </c>
      <c r="S137" s="54">
        <v>3.9907569999999999</v>
      </c>
      <c r="T137" s="54">
        <v>4.042179</v>
      </c>
      <c r="U137" s="54">
        <v>4.0906890000000002</v>
      </c>
      <c r="V137" s="54">
        <v>4.1377649999999999</v>
      </c>
      <c r="W137" s="54">
        <v>4.1770909999999999</v>
      </c>
      <c r="X137" s="54">
        <v>4.2060839999999997</v>
      </c>
      <c r="Y137" s="54">
        <v>4.2347080000000004</v>
      </c>
      <c r="Z137" s="54">
        <v>4.2597579999999997</v>
      </c>
      <c r="AA137" s="54">
        <v>4.2947199999999999</v>
      </c>
      <c r="AB137" s="54">
        <v>4.3368159999999998</v>
      </c>
      <c r="AC137" s="54">
        <v>4.3742799999999997</v>
      </c>
      <c r="AD137" s="54">
        <v>4.4053000000000004</v>
      </c>
      <c r="AE137" s="54">
        <v>4.4386210000000004</v>
      </c>
      <c r="AF137" s="54">
        <v>4.4718640000000001</v>
      </c>
      <c r="AG137" s="54">
        <v>4.495857</v>
      </c>
      <c r="AH137" s="54">
        <v>4.5173750000000004</v>
      </c>
      <c r="AI137" s="50">
        <v>1.9050999999999998E-2</v>
      </c>
    </row>
    <row r="138" spans="1:35" ht="15" customHeight="1" x14ac:dyDescent="0.45">
      <c r="A138" s="14" t="s">
        <v>270</v>
      </c>
      <c r="B138" s="48" t="s">
        <v>173</v>
      </c>
      <c r="C138" s="54">
        <v>1.108212</v>
      </c>
      <c r="D138" s="54">
        <v>1.140164</v>
      </c>
      <c r="E138" s="54">
        <v>1.17441</v>
      </c>
      <c r="F138" s="54">
        <v>1.2104919999999999</v>
      </c>
      <c r="G138" s="54">
        <v>1.2484390000000001</v>
      </c>
      <c r="H138" s="54">
        <v>1.2878499999999999</v>
      </c>
      <c r="I138" s="54">
        <v>1.328784</v>
      </c>
      <c r="J138" s="54">
        <v>1.3708819999999999</v>
      </c>
      <c r="K138" s="54">
        <v>1.4138040000000001</v>
      </c>
      <c r="L138" s="54">
        <v>1.4555149999999999</v>
      </c>
      <c r="M138" s="54">
        <v>1.4956670000000001</v>
      </c>
      <c r="N138" s="54">
        <v>1.535771</v>
      </c>
      <c r="O138" s="54">
        <v>1.5742910000000001</v>
      </c>
      <c r="P138" s="54">
        <v>1.613858</v>
      </c>
      <c r="Q138" s="54">
        <v>1.650711</v>
      </c>
      <c r="R138" s="54">
        <v>1.686402</v>
      </c>
      <c r="S138" s="54">
        <v>1.7204390000000001</v>
      </c>
      <c r="T138" s="54">
        <v>1.7560249999999999</v>
      </c>
      <c r="U138" s="54">
        <v>1.7931159999999999</v>
      </c>
      <c r="V138" s="54">
        <v>1.829958</v>
      </c>
      <c r="W138" s="54">
        <v>1.8654869999999999</v>
      </c>
      <c r="X138" s="54">
        <v>1.900649</v>
      </c>
      <c r="Y138" s="54">
        <v>1.9394910000000001</v>
      </c>
      <c r="Z138" s="54">
        <v>1.977171</v>
      </c>
      <c r="AA138" s="54">
        <v>2.0187659999999998</v>
      </c>
      <c r="AB138" s="54">
        <v>2.0659429999999999</v>
      </c>
      <c r="AC138" s="54">
        <v>2.11537</v>
      </c>
      <c r="AD138" s="54">
        <v>2.1654990000000001</v>
      </c>
      <c r="AE138" s="54">
        <v>2.2175060000000002</v>
      </c>
      <c r="AF138" s="54">
        <v>2.2699449999999999</v>
      </c>
      <c r="AG138" s="54">
        <v>2.3193459999999999</v>
      </c>
      <c r="AH138" s="54">
        <v>2.367559</v>
      </c>
      <c r="AI138" s="50">
        <v>2.479E-2</v>
      </c>
    </row>
    <row r="139" spans="1:35" ht="15" customHeight="1" x14ac:dyDescent="0.45">
      <c r="A139" s="14" t="s">
        <v>269</v>
      </c>
      <c r="B139" s="48" t="s">
        <v>171</v>
      </c>
      <c r="C139" s="54">
        <v>5.0699999999999996E-4</v>
      </c>
      <c r="D139" s="54">
        <v>7.0699999999999995E-4</v>
      </c>
      <c r="E139" s="54">
        <v>9.1399999999999999E-4</v>
      </c>
      <c r="F139" s="54">
        <v>1.127E-3</v>
      </c>
      <c r="G139" s="54">
        <v>1.3500000000000001E-3</v>
      </c>
      <c r="H139" s="54">
        <v>1.583E-3</v>
      </c>
      <c r="I139" s="54">
        <v>1.8240000000000001E-3</v>
      </c>
      <c r="J139" s="54">
        <v>2.0730000000000002E-3</v>
      </c>
      <c r="K139" s="54">
        <v>2.3319999999999999E-3</v>
      </c>
      <c r="L139" s="54">
        <v>2.6020000000000001E-3</v>
      </c>
      <c r="M139" s="54">
        <v>2.8809999999999999E-3</v>
      </c>
      <c r="N139" s="54">
        <v>3.1700000000000001E-3</v>
      </c>
      <c r="O139" s="54">
        <v>3.4680000000000002E-3</v>
      </c>
      <c r="P139" s="54">
        <v>3.777E-3</v>
      </c>
      <c r="Q139" s="54">
        <v>4.0959999999999998E-3</v>
      </c>
      <c r="R139" s="54">
        <v>4.4120000000000001E-3</v>
      </c>
      <c r="S139" s="54">
        <v>4.7330000000000002E-3</v>
      </c>
      <c r="T139" s="54">
        <v>5.0749999999999997E-3</v>
      </c>
      <c r="U139" s="54">
        <v>5.4359999999999999E-3</v>
      </c>
      <c r="V139" s="54">
        <v>5.816E-3</v>
      </c>
      <c r="W139" s="54">
        <v>6.2129999999999998E-3</v>
      </c>
      <c r="X139" s="54">
        <v>6.6280000000000002E-3</v>
      </c>
      <c r="Y139" s="54">
        <v>7.0600000000000003E-3</v>
      </c>
      <c r="Z139" s="54">
        <v>7.509E-3</v>
      </c>
      <c r="AA139" s="54">
        <v>7.9760000000000005E-3</v>
      </c>
      <c r="AB139" s="54">
        <v>8.4620000000000008E-3</v>
      </c>
      <c r="AC139" s="54">
        <v>8.9680000000000003E-3</v>
      </c>
      <c r="AD139" s="54">
        <v>9.4959999999999992E-3</v>
      </c>
      <c r="AE139" s="54">
        <v>1.0045E-2</v>
      </c>
      <c r="AF139" s="54">
        <v>1.0616E-2</v>
      </c>
      <c r="AG139" s="54">
        <v>1.1209E-2</v>
      </c>
      <c r="AH139" s="54">
        <v>1.1826E-2</v>
      </c>
      <c r="AI139" s="50">
        <v>0.106944</v>
      </c>
    </row>
    <row r="140" spans="1:35" ht="15" customHeight="1" x14ac:dyDescent="0.45">
      <c r="A140" s="14" t="s">
        <v>268</v>
      </c>
      <c r="B140" s="48" t="s">
        <v>169</v>
      </c>
      <c r="C140" s="54">
        <v>2.4399999999999999E-4</v>
      </c>
      <c r="D140" s="54">
        <v>3.6699999999999998E-4</v>
      </c>
      <c r="E140" s="54">
        <v>4.9100000000000001E-4</v>
      </c>
      <c r="F140" s="54">
        <v>6.1499999999999999E-4</v>
      </c>
      <c r="G140" s="54">
        <v>7.4100000000000001E-4</v>
      </c>
      <c r="H140" s="54">
        <v>8.6799999999999996E-4</v>
      </c>
      <c r="I140" s="54">
        <v>9.9700000000000006E-4</v>
      </c>
      <c r="J140" s="54">
        <v>1.127E-3</v>
      </c>
      <c r="K140" s="54">
        <v>1.2589999999999999E-3</v>
      </c>
      <c r="L140" s="54">
        <v>1.3929999999999999E-3</v>
      </c>
      <c r="M140" s="54">
        <v>1.529E-3</v>
      </c>
      <c r="N140" s="54">
        <v>1.6659999999999999E-3</v>
      </c>
      <c r="O140" s="54">
        <v>1.8060000000000001E-3</v>
      </c>
      <c r="P140" s="54">
        <v>1.9469999999999999E-3</v>
      </c>
      <c r="Q140" s="54">
        <v>2.091E-3</v>
      </c>
      <c r="R140" s="54">
        <v>2.238E-3</v>
      </c>
      <c r="S140" s="54">
        <v>2.3909999999999999E-3</v>
      </c>
      <c r="T140" s="54">
        <v>2.5509999999999999E-3</v>
      </c>
      <c r="U140" s="54">
        <v>2.722E-3</v>
      </c>
      <c r="V140" s="54">
        <v>2.9060000000000002E-3</v>
      </c>
      <c r="W140" s="54">
        <v>3.1029999999999999E-3</v>
      </c>
      <c r="X140" s="54">
        <v>3.3140000000000001E-3</v>
      </c>
      <c r="Y140" s="54">
        <v>3.5430000000000001E-3</v>
      </c>
      <c r="Z140" s="54">
        <v>3.7910000000000001E-3</v>
      </c>
      <c r="AA140" s="54">
        <v>4.0610000000000004E-3</v>
      </c>
      <c r="AB140" s="54">
        <v>4.3550000000000004E-3</v>
      </c>
      <c r="AC140" s="54">
        <v>4.6779999999999999E-3</v>
      </c>
      <c r="AD140" s="54">
        <v>5.0340000000000003E-3</v>
      </c>
      <c r="AE140" s="54">
        <v>5.4270000000000004E-3</v>
      </c>
      <c r="AF140" s="54">
        <v>5.8630000000000002E-3</v>
      </c>
      <c r="AG140" s="54">
        <v>6.3460000000000001E-3</v>
      </c>
      <c r="AH140" s="54">
        <v>6.8820000000000001E-3</v>
      </c>
      <c r="AI140" s="50">
        <v>0.113763</v>
      </c>
    </row>
    <row r="141" spans="1:35" ht="15" customHeight="1" x14ac:dyDescent="0.45">
      <c r="A141" s="14" t="s">
        <v>267</v>
      </c>
      <c r="B141" s="48" t="s">
        <v>167</v>
      </c>
      <c r="C141" s="54">
        <v>0.20819499999999999</v>
      </c>
      <c r="D141" s="54">
        <v>0.23277600000000001</v>
      </c>
      <c r="E141" s="54">
        <v>0.25750200000000001</v>
      </c>
      <c r="F141" s="54">
        <v>0.28239700000000001</v>
      </c>
      <c r="G141" s="54">
        <v>0.30786999999999998</v>
      </c>
      <c r="H141" s="54">
        <v>0.33385500000000001</v>
      </c>
      <c r="I141" s="54">
        <v>0.36072599999999999</v>
      </c>
      <c r="J141" s="54">
        <v>0.38839000000000001</v>
      </c>
      <c r="K141" s="54">
        <v>0.41670600000000002</v>
      </c>
      <c r="L141" s="54">
        <v>0.44581300000000001</v>
      </c>
      <c r="M141" s="54">
        <v>0.475935</v>
      </c>
      <c r="N141" s="54">
        <v>0.50753199999999998</v>
      </c>
      <c r="O141" s="54">
        <v>0.540076</v>
      </c>
      <c r="P141" s="54">
        <v>0.57367400000000002</v>
      </c>
      <c r="Q141" s="54">
        <v>0.608344</v>
      </c>
      <c r="R141" s="54">
        <v>0.64413500000000001</v>
      </c>
      <c r="S141" s="54">
        <v>0.68119499999999999</v>
      </c>
      <c r="T141" s="54">
        <v>0.71970500000000004</v>
      </c>
      <c r="U141" s="54">
        <v>0.75975599999999999</v>
      </c>
      <c r="V141" s="54">
        <v>0.80147699999999999</v>
      </c>
      <c r="W141" s="54">
        <v>0.84576799999999996</v>
      </c>
      <c r="X141" s="54">
        <v>0.89201200000000003</v>
      </c>
      <c r="Y141" s="54">
        <v>0.94013199999999997</v>
      </c>
      <c r="Z141" s="54">
        <v>0.99009999999999998</v>
      </c>
      <c r="AA141" s="54">
        <v>1.0419719999999999</v>
      </c>
      <c r="AB141" s="54">
        <v>1.0951569999999999</v>
      </c>
      <c r="AC141" s="54">
        <v>1.147753</v>
      </c>
      <c r="AD141" s="54">
        <v>1.200682</v>
      </c>
      <c r="AE141" s="54">
        <v>1.254661</v>
      </c>
      <c r="AF141" s="54">
        <v>1.311242</v>
      </c>
      <c r="AG141" s="54">
        <v>1.367148</v>
      </c>
      <c r="AH141" s="54">
        <v>1.425818</v>
      </c>
      <c r="AI141" s="50">
        <v>6.4032000000000006E-2</v>
      </c>
    </row>
    <row r="142" spans="1:35" ht="15" customHeight="1" x14ac:dyDescent="0.45">
      <c r="A142" s="14" t="s">
        <v>266</v>
      </c>
      <c r="B142" s="48" t="s">
        <v>165</v>
      </c>
      <c r="C142" s="54">
        <v>8.0000000000000007E-5</v>
      </c>
      <c r="D142" s="54">
        <v>3.6900000000000002E-4</v>
      </c>
      <c r="E142" s="54">
        <v>6.6699999999999995E-4</v>
      </c>
      <c r="F142" s="54">
        <v>9.7499999999999996E-4</v>
      </c>
      <c r="G142" s="54">
        <v>1.2960000000000001E-3</v>
      </c>
      <c r="H142" s="54">
        <v>1.632E-3</v>
      </c>
      <c r="I142" s="54">
        <v>1.98E-3</v>
      </c>
      <c r="J142" s="54">
        <v>2.3410000000000002E-3</v>
      </c>
      <c r="K142" s="54">
        <v>2.7160000000000001E-3</v>
      </c>
      <c r="L142" s="54">
        <v>3.1059999999999998E-3</v>
      </c>
      <c r="M142" s="54">
        <v>3.5119999999999999E-3</v>
      </c>
      <c r="N142" s="54">
        <v>3.9309999999999996E-3</v>
      </c>
      <c r="O142" s="54">
        <v>4.365E-3</v>
      </c>
      <c r="P142" s="54">
        <v>4.8139999999999997E-3</v>
      </c>
      <c r="Q142" s="54">
        <v>5.2779999999999997E-3</v>
      </c>
      <c r="R142" s="54">
        <v>5.757E-3</v>
      </c>
      <c r="S142" s="54">
        <v>6.2550000000000001E-3</v>
      </c>
      <c r="T142" s="54">
        <v>6.7720000000000002E-3</v>
      </c>
      <c r="U142" s="54">
        <v>7.3099999999999997E-3</v>
      </c>
      <c r="V142" s="54">
        <v>7.8700000000000003E-3</v>
      </c>
      <c r="W142" s="54">
        <v>8.4519999999999994E-3</v>
      </c>
      <c r="X142" s="54">
        <v>9.0570000000000008E-3</v>
      </c>
      <c r="Y142" s="54">
        <v>9.6849999999999992E-3</v>
      </c>
      <c r="Z142" s="54">
        <v>1.0337000000000001E-2</v>
      </c>
      <c r="AA142" s="54">
        <v>1.1011999999999999E-2</v>
      </c>
      <c r="AB142" s="54">
        <v>1.1705999999999999E-2</v>
      </c>
      <c r="AC142" s="54">
        <v>1.2427000000000001E-2</v>
      </c>
      <c r="AD142" s="54">
        <v>1.3181999999999999E-2</v>
      </c>
      <c r="AE142" s="54">
        <v>1.397E-2</v>
      </c>
      <c r="AF142" s="54">
        <v>1.4792E-2</v>
      </c>
      <c r="AG142" s="54">
        <v>1.5647000000000001E-2</v>
      </c>
      <c r="AH142" s="54">
        <v>1.6535999999999999E-2</v>
      </c>
      <c r="AI142" s="50">
        <v>0.18759300000000001</v>
      </c>
    </row>
    <row r="143" spans="1:35" ht="15" customHeight="1" x14ac:dyDescent="0.45">
      <c r="A143" s="14" t="s">
        <v>265</v>
      </c>
      <c r="B143" s="48" t="s">
        <v>163</v>
      </c>
      <c r="C143" s="54">
        <v>0</v>
      </c>
      <c r="D143" s="54">
        <v>3.1799999999999998E-4</v>
      </c>
      <c r="E143" s="54">
        <v>6.4599999999999998E-4</v>
      </c>
      <c r="F143" s="54">
        <v>9.8499999999999998E-4</v>
      </c>
      <c r="G143" s="54">
        <v>1.34E-3</v>
      </c>
      <c r="H143" s="54">
        <v>1.7099999999999999E-3</v>
      </c>
      <c r="I143" s="54">
        <v>2.0950000000000001E-3</v>
      </c>
      <c r="J143" s="54">
        <v>2.4919999999999999E-3</v>
      </c>
      <c r="K143" s="54">
        <v>2.9060000000000002E-3</v>
      </c>
      <c r="L143" s="54">
        <v>3.3370000000000001E-3</v>
      </c>
      <c r="M143" s="54">
        <v>3.784E-3</v>
      </c>
      <c r="N143" s="54">
        <v>4.2469999999999999E-3</v>
      </c>
      <c r="O143" s="54">
        <v>4.7260000000000002E-3</v>
      </c>
      <c r="P143" s="54">
        <v>5.2209999999999999E-3</v>
      </c>
      <c r="Q143" s="54">
        <v>5.7330000000000002E-3</v>
      </c>
      <c r="R143" s="54">
        <v>6.2630000000000003E-3</v>
      </c>
      <c r="S143" s="54">
        <v>6.8110000000000002E-3</v>
      </c>
      <c r="T143" s="54">
        <v>7.3819999999999997E-3</v>
      </c>
      <c r="U143" s="54">
        <v>7.9760000000000005E-3</v>
      </c>
      <c r="V143" s="54">
        <v>8.5939999999999992E-3</v>
      </c>
      <c r="W143" s="54">
        <v>9.2359999999999994E-3</v>
      </c>
      <c r="X143" s="54">
        <v>9.9030000000000003E-3</v>
      </c>
      <c r="Y143" s="54">
        <v>1.0596E-2</v>
      </c>
      <c r="Z143" s="54">
        <v>1.1315E-2</v>
      </c>
      <c r="AA143" s="54">
        <v>1.206E-2</v>
      </c>
      <c r="AB143" s="54">
        <v>1.2836E-2</v>
      </c>
      <c r="AC143" s="54">
        <v>1.3643000000000001E-2</v>
      </c>
      <c r="AD143" s="54">
        <v>1.4484E-2</v>
      </c>
      <c r="AE143" s="54">
        <v>1.5358E-2</v>
      </c>
      <c r="AF143" s="54">
        <v>1.6267E-2</v>
      </c>
      <c r="AG143" s="54">
        <v>1.7211000000000001E-2</v>
      </c>
      <c r="AH143" s="54">
        <v>1.8192E-2</v>
      </c>
      <c r="AI143" s="50" t="s">
        <v>34</v>
      </c>
    </row>
    <row r="144" spans="1:35" ht="15" customHeight="1" x14ac:dyDescent="0.45">
      <c r="A144" s="14" t="s">
        <v>264</v>
      </c>
      <c r="B144" s="48" t="s">
        <v>161</v>
      </c>
      <c r="C144" s="54">
        <v>0</v>
      </c>
      <c r="D144" s="54">
        <v>2.9500000000000001E-4</v>
      </c>
      <c r="E144" s="54">
        <v>5.9900000000000003E-4</v>
      </c>
      <c r="F144" s="54">
        <v>9.1399999999999999E-4</v>
      </c>
      <c r="G144" s="54">
        <v>1.243E-3</v>
      </c>
      <c r="H144" s="54">
        <v>1.586E-3</v>
      </c>
      <c r="I144" s="54">
        <v>1.9419999999999999E-3</v>
      </c>
      <c r="J144" s="54">
        <v>2.3110000000000001E-3</v>
      </c>
      <c r="K144" s="54">
        <v>2.6949999999999999E-3</v>
      </c>
      <c r="L144" s="54">
        <v>3.094E-3</v>
      </c>
      <c r="M144" s="54">
        <v>3.509E-3</v>
      </c>
      <c r="N144" s="54">
        <v>3.9379999999999997E-3</v>
      </c>
      <c r="O144" s="54">
        <v>4.3819999999999996E-3</v>
      </c>
      <c r="P144" s="54">
        <v>4.8409999999999998E-3</v>
      </c>
      <c r="Q144" s="54">
        <v>5.3160000000000004E-3</v>
      </c>
      <c r="R144" s="54">
        <v>5.8069999999999997E-3</v>
      </c>
      <c r="S144" s="54">
        <v>6.3160000000000004E-3</v>
      </c>
      <c r="T144" s="54">
        <v>6.8450000000000004E-3</v>
      </c>
      <c r="U144" s="54">
        <v>7.3949999999999997E-3</v>
      </c>
      <c r="V144" s="54">
        <v>7.9679999999999994E-3</v>
      </c>
      <c r="W144" s="54">
        <v>8.5640000000000004E-3</v>
      </c>
      <c r="X144" s="54">
        <v>9.1819999999999992E-3</v>
      </c>
      <c r="Y144" s="54">
        <v>9.8250000000000004E-3</v>
      </c>
      <c r="Z144" s="54">
        <v>1.0492E-2</v>
      </c>
      <c r="AA144" s="54">
        <v>1.1183E-2</v>
      </c>
      <c r="AB144" s="54">
        <v>1.1901E-2</v>
      </c>
      <c r="AC144" s="54">
        <v>1.265E-2</v>
      </c>
      <c r="AD144" s="54">
        <v>1.3429999999999999E-2</v>
      </c>
      <c r="AE144" s="54">
        <v>1.4239999999999999E-2</v>
      </c>
      <c r="AF144" s="54">
        <v>1.5082999999999999E-2</v>
      </c>
      <c r="AG144" s="54">
        <v>1.5959000000000001E-2</v>
      </c>
      <c r="AH144" s="54">
        <v>1.6868999999999999E-2</v>
      </c>
      <c r="AI144" s="50" t="s">
        <v>34</v>
      </c>
    </row>
    <row r="145" spans="1:35" ht="15" customHeight="1" x14ac:dyDescent="0.45">
      <c r="A145" s="14" t="s">
        <v>263</v>
      </c>
      <c r="B145" s="48" t="s">
        <v>159</v>
      </c>
      <c r="C145" s="54">
        <v>0</v>
      </c>
      <c r="D145" s="54">
        <v>0</v>
      </c>
      <c r="E145" s="54">
        <v>0</v>
      </c>
      <c r="F145" s="54">
        <v>9.9999999999999995E-7</v>
      </c>
      <c r="G145" s="54">
        <v>9.9999999999999995E-7</v>
      </c>
      <c r="H145" s="54">
        <v>9.9999999999999995E-7</v>
      </c>
      <c r="I145" s="54">
        <v>9.9999999999999995E-7</v>
      </c>
      <c r="J145" s="54">
        <v>9.9999999999999995E-7</v>
      </c>
      <c r="K145" s="54">
        <v>1.9999999999999999E-6</v>
      </c>
      <c r="L145" s="54">
        <v>1.9999999999999999E-6</v>
      </c>
      <c r="M145" s="54">
        <v>1.9999999999999999E-6</v>
      </c>
      <c r="N145" s="54">
        <v>1.9999999999999999E-6</v>
      </c>
      <c r="O145" s="54">
        <v>1.9999999999999999E-6</v>
      </c>
      <c r="P145" s="54">
        <v>3.0000000000000001E-6</v>
      </c>
      <c r="Q145" s="54">
        <v>3.0000000000000001E-6</v>
      </c>
      <c r="R145" s="54">
        <v>3.0000000000000001E-6</v>
      </c>
      <c r="S145" s="54">
        <v>3.0000000000000001E-6</v>
      </c>
      <c r="T145" s="54">
        <v>3.0000000000000001E-6</v>
      </c>
      <c r="U145" s="54">
        <v>3.9999999999999998E-6</v>
      </c>
      <c r="V145" s="54">
        <v>3.9999999999999998E-6</v>
      </c>
      <c r="W145" s="54">
        <v>3.9999999999999998E-6</v>
      </c>
      <c r="X145" s="54">
        <v>3.9999999999999998E-6</v>
      </c>
      <c r="Y145" s="54">
        <v>3.9999999999999998E-6</v>
      </c>
      <c r="Z145" s="54">
        <v>3.9999999999999998E-6</v>
      </c>
      <c r="AA145" s="54">
        <v>3.9999999999999998E-6</v>
      </c>
      <c r="AB145" s="54">
        <v>5.0000000000000004E-6</v>
      </c>
      <c r="AC145" s="54">
        <v>5.0000000000000004E-6</v>
      </c>
      <c r="AD145" s="54">
        <v>5.0000000000000004E-6</v>
      </c>
      <c r="AE145" s="54">
        <v>5.0000000000000004E-6</v>
      </c>
      <c r="AF145" s="54">
        <v>5.0000000000000004E-6</v>
      </c>
      <c r="AG145" s="54">
        <v>5.0000000000000004E-6</v>
      </c>
      <c r="AH145" s="54">
        <v>5.0000000000000004E-6</v>
      </c>
      <c r="AI145" s="50" t="s">
        <v>34</v>
      </c>
    </row>
    <row r="146" spans="1:35" ht="15" customHeight="1" x14ac:dyDescent="0.45">
      <c r="A146" s="14" t="s">
        <v>262</v>
      </c>
      <c r="B146" s="48" t="s">
        <v>190</v>
      </c>
      <c r="C146" s="54">
        <v>3.8338220000000001</v>
      </c>
      <c r="D146" s="54">
        <v>4.0116440000000004</v>
      </c>
      <c r="E146" s="54">
        <v>4.1877360000000001</v>
      </c>
      <c r="F146" s="54">
        <v>4.3617509999999999</v>
      </c>
      <c r="G146" s="54">
        <v>4.5358890000000001</v>
      </c>
      <c r="H146" s="54">
        <v>4.7087009999999996</v>
      </c>
      <c r="I146" s="54">
        <v>4.8809610000000001</v>
      </c>
      <c r="J146" s="54">
        <v>5.0519530000000001</v>
      </c>
      <c r="K146" s="54">
        <v>5.2215420000000003</v>
      </c>
      <c r="L146" s="54">
        <v>5.3880400000000002</v>
      </c>
      <c r="M146" s="54">
        <v>5.5500939999999996</v>
      </c>
      <c r="N146" s="54">
        <v>5.7097069999999999</v>
      </c>
      <c r="O146" s="54">
        <v>5.8636609999999996</v>
      </c>
      <c r="P146" s="54">
        <v>6.0172020000000002</v>
      </c>
      <c r="Q146" s="54">
        <v>6.1573169999999999</v>
      </c>
      <c r="R146" s="54">
        <v>6.2917500000000004</v>
      </c>
      <c r="S146" s="54">
        <v>6.418895</v>
      </c>
      <c r="T146" s="54">
        <v>6.546532</v>
      </c>
      <c r="U146" s="54">
        <v>6.6743969999999999</v>
      </c>
      <c r="V146" s="54">
        <v>6.802352</v>
      </c>
      <c r="W146" s="54">
        <v>6.9239059999999997</v>
      </c>
      <c r="X146" s="54">
        <v>7.0368300000000001</v>
      </c>
      <c r="Y146" s="54">
        <v>7.1550399999999996</v>
      </c>
      <c r="Z146" s="54">
        <v>7.2704750000000002</v>
      </c>
      <c r="AA146" s="54">
        <v>7.4017520000000001</v>
      </c>
      <c r="AB146" s="54">
        <v>7.5471760000000003</v>
      </c>
      <c r="AC146" s="54">
        <v>7.6897729999999997</v>
      </c>
      <c r="AD146" s="54">
        <v>7.827102</v>
      </c>
      <c r="AE146" s="54">
        <v>7.9698289999999998</v>
      </c>
      <c r="AF146" s="54">
        <v>8.1156729999999992</v>
      </c>
      <c r="AG146" s="54">
        <v>8.2487159999999999</v>
      </c>
      <c r="AH146" s="54">
        <v>8.3810529999999996</v>
      </c>
      <c r="AI146" s="50">
        <v>2.555E-2</v>
      </c>
    </row>
    <row r="147" spans="1:35" ht="15" customHeight="1" x14ac:dyDescent="0.45">
      <c r="B147" s="47" t="s">
        <v>189</v>
      </c>
    </row>
    <row r="148" spans="1:35" ht="15" customHeight="1" x14ac:dyDescent="0.45">
      <c r="A148" s="14" t="s">
        <v>261</v>
      </c>
      <c r="B148" s="48" t="s">
        <v>175</v>
      </c>
      <c r="C148" s="54">
        <v>2.0808499999999999</v>
      </c>
      <c r="D148" s="54">
        <v>2.1290849999999999</v>
      </c>
      <c r="E148" s="54">
        <v>2.1659310000000001</v>
      </c>
      <c r="F148" s="54">
        <v>2.2129729999999999</v>
      </c>
      <c r="G148" s="54">
        <v>2.2611340000000002</v>
      </c>
      <c r="H148" s="54">
        <v>2.3096169999999998</v>
      </c>
      <c r="I148" s="54">
        <v>2.3588520000000002</v>
      </c>
      <c r="J148" s="54">
        <v>2.4093010000000001</v>
      </c>
      <c r="K148" s="54">
        <v>2.4603839999999999</v>
      </c>
      <c r="L148" s="54">
        <v>2.5124599999999999</v>
      </c>
      <c r="M148" s="54">
        <v>2.5630850000000001</v>
      </c>
      <c r="N148" s="54">
        <v>2.6150359999999999</v>
      </c>
      <c r="O148" s="54">
        <v>2.6659109999999999</v>
      </c>
      <c r="P148" s="54">
        <v>2.7178749999999998</v>
      </c>
      <c r="Q148" s="54">
        <v>2.7661880000000001</v>
      </c>
      <c r="R148" s="54">
        <v>2.8123840000000002</v>
      </c>
      <c r="S148" s="54">
        <v>2.8588339999999999</v>
      </c>
      <c r="T148" s="54">
        <v>2.907346</v>
      </c>
      <c r="U148" s="54">
        <v>2.9579789999999999</v>
      </c>
      <c r="V148" s="54">
        <v>3.0096560000000001</v>
      </c>
      <c r="W148" s="54">
        <v>3.061302</v>
      </c>
      <c r="X148" s="54">
        <v>3.113836</v>
      </c>
      <c r="Y148" s="54">
        <v>3.1683889999999999</v>
      </c>
      <c r="Z148" s="54">
        <v>3.2266020000000002</v>
      </c>
      <c r="AA148" s="54">
        <v>3.293256</v>
      </c>
      <c r="AB148" s="54">
        <v>3.3666839999999998</v>
      </c>
      <c r="AC148" s="54">
        <v>3.4427530000000002</v>
      </c>
      <c r="AD148" s="54">
        <v>3.5187780000000002</v>
      </c>
      <c r="AE148" s="54">
        <v>3.5968830000000001</v>
      </c>
      <c r="AF148" s="54">
        <v>3.6760540000000002</v>
      </c>
      <c r="AG148" s="54">
        <v>3.7551890000000001</v>
      </c>
      <c r="AH148" s="54">
        <v>3.83372</v>
      </c>
      <c r="AI148" s="50">
        <v>1.9907000000000001E-2</v>
      </c>
    </row>
    <row r="149" spans="1:35" ht="15" customHeight="1" x14ac:dyDescent="0.45">
      <c r="A149" s="14" t="s">
        <v>260</v>
      </c>
      <c r="B149" s="48" t="s">
        <v>173</v>
      </c>
      <c r="C149" s="54">
        <v>1.328433</v>
      </c>
      <c r="D149" s="54">
        <v>1.3332440000000001</v>
      </c>
      <c r="E149" s="54">
        <v>1.334913</v>
      </c>
      <c r="F149" s="54">
        <v>1.343388</v>
      </c>
      <c r="G149" s="54">
        <v>1.355389</v>
      </c>
      <c r="H149" s="54">
        <v>1.3706</v>
      </c>
      <c r="I149" s="54">
        <v>1.388914</v>
      </c>
      <c r="J149" s="54">
        <v>1.4091549999999999</v>
      </c>
      <c r="K149" s="54">
        <v>1.4310609999999999</v>
      </c>
      <c r="L149" s="54">
        <v>1.4540010000000001</v>
      </c>
      <c r="M149" s="54">
        <v>1.477581</v>
      </c>
      <c r="N149" s="54">
        <v>1.503034</v>
      </c>
      <c r="O149" s="54">
        <v>1.5275019999999999</v>
      </c>
      <c r="P149" s="54">
        <v>1.5539769999999999</v>
      </c>
      <c r="Q149" s="54">
        <v>1.578457</v>
      </c>
      <c r="R149" s="54">
        <v>1.60277</v>
      </c>
      <c r="S149" s="54">
        <v>1.6288959999999999</v>
      </c>
      <c r="T149" s="54">
        <v>1.655859</v>
      </c>
      <c r="U149" s="54">
        <v>1.684121</v>
      </c>
      <c r="V149" s="54">
        <v>1.713276</v>
      </c>
      <c r="W149" s="54">
        <v>1.7443409999999999</v>
      </c>
      <c r="X149" s="54">
        <v>1.775539</v>
      </c>
      <c r="Y149" s="54">
        <v>1.8092820000000001</v>
      </c>
      <c r="Z149" s="54">
        <v>1.845124</v>
      </c>
      <c r="AA149" s="54">
        <v>1.884155</v>
      </c>
      <c r="AB149" s="54">
        <v>1.9252149999999999</v>
      </c>
      <c r="AC149" s="54">
        <v>1.965622</v>
      </c>
      <c r="AD149" s="54">
        <v>2.0049510000000001</v>
      </c>
      <c r="AE149" s="54">
        <v>2.0436100000000001</v>
      </c>
      <c r="AF149" s="54">
        <v>2.081442</v>
      </c>
      <c r="AG149" s="54">
        <v>2.1186349999999998</v>
      </c>
      <c r="AH149" s="54">
        <v>2.1537540000000002</v>
      </c>
      <c r="AI149" s="50">
        <v>1.5709999999999998E-2</v>
      </c>
    </row>
    <row r="150" spans="1:35" ht="15" customHeight="1" x14ac:dyDescent="0.45">
      <c r="A150" s="14" t="s">
        <v>259</v>
      </c>
      <c r="B150" s="48" t="s">
        <v>171</v>
      </c>
      <c r="C150" s="54">
        <v>3.4510000000000001E-3</v>
      </c>
      <c r="D150" s="54">
        <v>3.4789999999999999E-3</v>
      </c>
      <c r="E150" s="54">
        <v>3.5249999999999999E-3</v>
      </c>
      <c r="F150" s="54">
        <v>3.6310000000000001E-3</v>
      </c>
      <c r="G150" s="54">
        <v>3.7650000000000001E-3</v>
      </c>
      <c r="H150" s="54">
        <v>3.9199999999999999E-3</v>
      </c>
      <c r="I150" s="54">
        <v>4.091E-3</v>
      </c>
      <c r="J150" s="54">
        <v>4.2760000000000003E-3</v>
      </c>
      <c r="K150" s="54">
        <v>4.4679999999999997E-3</v>
      </c>
      <c r="L150" s="54">
        <v>4.6670000000000001E-3</v>
      </c>
      <c r="M150" s="54">
        <v>4.8599999999999997E-3</v>
      </c>
      <c r="N150" s="54">
        <v>5.0629999999999998E-3</v>
      </c>
      <c r="O150" s="54">
        <v>5.267E-3</v>
      </c>
      <c r="P150" s="54">
        <v>5.4799999999999996E-3</v>
      </c>
      <c r="Q150" s="54">
        <v>5.7109999999999999E-3</v>
      </c>
      <c r="R150" s="54">
        <v>5.9379999999999997E-3</v>
      </c>
      <c r="S150" s="54">
        <v>6.1669999999999997E-3</v>
      </c>
      <c r="T150" s="54">
        <v>6.4190000000000002E-3</v>
      </c>
      <c r="U150" s="54">
        <v>6.6940000000000003E-3</v>
      </c>
      <c r="V150" s="54">
        <v>6.9909999999999998E-3</v>
      </c>
      <c r="W150" s="54">
        <v>7.3090000000000004E-3</v>
      </c>
      <c r="X150" s="54">
        <v>7.6509999999999998E-3</v>
      </c>
      <c r="Y150" s="54">
        <v>8.0190000000000001E-3</v>
      </c>
      <c r="Z150" s="54">
        <v>8.4089999999999998E-3</v>
      </c>
      <c r="AA150" s="54">
        <v>8.822E-3</v>
      </c>
      <c r="AB150" s="54">
        <v>9.2569999999999996E-3</v>
      </c>
      <c r="AC150" s="54">
        <v>9.7120000000000001E-3</v>
      </c>
      <c r="AD150" s="54">
        <v>1.0186000000000001E-2</v>
      </c>
      <c r="AE150" s="54">
        <v>1.0681E-2</v>
      </c>
      <c r="AF150" s="54">
        <v>1.1198E-2</v>
      </c>
      <c r="AG150" s="54">
        <v>1.1675E-2</v>
      </c>
      <c r="AH150" s="54">
        <v>1.2191E-2</v>
      </c>
      <c r="AI150" s="50">
        <v>4.1549999999999997E-2</v>
      </c>
    </row>
    <row r="151" spans="1:35" ht="15" customHeight="1" x14ac:dyDescent="0.45">
      <c r="A151" s="14" t="s">
        <v>258</v>
      </c>
      <c r="B151" s="48" t="s">
        <v>169</v>
      </c>
      <c r="C151" s="54">
        <v>2.813E-3</v>
      </c>
      <c r="D151" s="54">
        <v>3.3050000000000002E-3</v>
      </c>
      <c r="E151" s="54">
        <v>3.7469999999999999E-3</v>
      </c>
      <c r="F151" s="54">
        <v>4.2329999999999998E-3</v>
      </c>
      <c r="G151" s="54">
        <v>4.7299999999999998E-3</v>
      </c>
      <c r="H151" s="54">
        <v>5.2300000000000003E-3</v>
      </c>
      <c r="I151" s="54">
        <v>5.7299999999999999E-3</v>
      </c>
      <c r="J151" s="54">
        <v>6.2300000000000003E-3</v>
      </c>
      <c r="K151" s="54">
        <v>6.7299999999999999E-3</v>
      </c>
      <c r="L151" s="54">
        <v>7.2329999999999998E-3</v>
      </c>
      <c r="M151" s="54">
        <v>7.737E-3</v>
      </c>
      <c r="N151" s="54">
        <v>8.2439999999999996E-3</v>
      </c>
      <c r="O151" s="54">
        <v>8.7469999999999996E-3</v>
      </c>
      <c r="P151" s="54">
        <v>9.2479999999999993E-3</v>
      </c>
      <c r="Q151" s="54">
        <v>9.7459999999999995E-3</v>
      </c>
      <c r="R151" s="54">
        <v>1.0239E-2</v>
      </c>
      <c r="S151" s="54">
        <v>1.0725E-2</v>
      </c>
      <c r="T151" s="54">
        <v>1.1205E-2</v>
      </c>
      <c r="U151" s="54">
        <v>1.1688E-2</v>
      </c>
      <c r="V151" s="54">
        <v>1.2178E-2</v>
      </c>
      <c r="W151" s="54">
        <v>1.2685999999999999E-2</v>
      </c>
      <c r="X151" s="54">
        <v>1.3218000000000001E-2</v>
      </c>
      <c r="Y151" s="54">
        <v>1.3762999999999999E-2</v>
      </c>
      <c r="Z151" s="54">
        <v>1.4334E-2</v>
      </c>
      <c r="AA151" s="54">
        <v>1.4906000000000001E-2</v>
      </c>
      <c r="AB151" s="54">
        <v>1.5492000000000001E-2</v>
      </c>
      <c r="AC151" s="54">
        <v>1.6108999999999998E-2</v>
      </c>
      <c r="AD151" s="54">
        <v>1.6756E-2</v>
      </c>
      <c r="AE151" s="54">
        <v>1.7422E-2</v>
      </c>
      <c r="AF151" s="54">
        <v>1.8107000000000002E-2</v>
      </c>
      <c r="AG151" s="54">
        <v>1.882E-2</v>
      </c>
      <c r="AH151" s="54">
        <v>1.9560000000000001E-2</v>
      </c>
      <c r="AI151" s="50">
        <v>6.4551999999999998E-2</v>
      </c>
    </row>
    <row r="152" spans="1:35" ht="15" customHeight="1" x14ac:dyDescent="0.45">
      <c r="A152" s="14" t="s">
        <v>257</v>
      </c>
      <c r="B152" s="48" t="s">
        <v>167</v>
      </c>
      <c r="C152" s="54">
        <v>2.9399000000000002E-2</v>
      </c>
      <c r="D152" s="54">
        <v>3.3635999999999999E-2</v>
      </c>
      <c r="E152" s="54">
        <v>3.7414999999999997E-2</v>
      </c>
      <c r="F152" s="54">
        <v>4.1539E-2</v>
      </c>
      <c r="G152" s="54">
        <v>4.5718000000000002E-2</v>
      </c>
      <c r="H152" s="54">
        <v>4.9916000000000002E-2</v>
      </c>
      <c r="I152" s="54">
        <v>5.4122000000000003E-2</v>
      </c>
      <c r="J152" s="54">
        <v>5.8366000000000001E-2</v>
      </c>
      <c r="K152" s="54">
        <v>6.2674999999999995E-2</v>
      </c>
      <c r="L152" s="54">
        <v>6.7101999999999995E-2</v>
      </c>
      <c r="M152" s="54">
        <v>7.1648000000000003E-2</v>
      </c>
      <c r="N152" s="54">
        <v>7.6354000000000005E-2</v>
      </c>
      <c r="O152" s="54">
        <v>8.1188999999999997E-2</v>
      </c>
      <c r="P152" s="54">
        <v>8.6180000000000007E-2</v>
      </c>
      <c r="Q152" s="54">
        <v>9.1311000000000003E-2</v>
      </c>
      <c r="R152" s="54">
        <v>9.6606999999999998E-2</v>
      </c>
      <c r="S152" s="54">
        <v>0.102032</v>
      </c>
      <c r="T152" s="54">
        <v>0.10761999999999999</v>
      </c>
      <c r="U152" s="54">
        <v>0.113445</v>
      </c>
      <c r="V152" s="54">
        <v>0.11955</v>
      </c>
      <c r="W152" s="54">
        <v>0.12595600000000001</v>
      </c>
      <c r="X152" s="54">
        <v>0.132742</v>
      </c>
      <c r="Y152" s="54">
        <v>0.139792</v>
      </c>
      <c r="Z152" s="54">
        <v>0.14729800000000001</v>
      </c>
      <c r="AA152" s="54">
        <v>0.15525800000000001</v>
      </c>
      <c r="AB152" s="54">
        <v>0.16358800000000001</v>
      </c>
      <c r="AC152" s="54">
        <v>0.17225699999999999</v>
      </c>
      <c r="AD152" s="54">
        <v>0.18121499999999999</v>
      </c>
      <c r="AE152" s="54">
        <v>0.190496</v>
      </c>
      <c r="AF152" s="54">
        <v>0.200012</v>
      </c>
      <c r="AG152" s="54">
        <v>0.20996999999999999</v>
      </c>
      <c r="AH152" s="54">
        <v>0.220364</v>
      </c>
      <c r="AI152" s="50">
        <v>6.7136000000000001E-2</v>
      </c>
    </row>
    <row r="153" spans="1:35" ht="15" customHeight="1" x14ac:dyDescent="0.45">
      <c r="A153" s="14" t="s">
        <v>256</v>
      </c>
      <c r="B153" s="48" t="s">
        <v>165</v>
      </c>
      <c r="C153" s="54">
        <v>3.9999999999999998E-6</v>
      </c>
      <c r="D153" s="54">
        <v>2.3599999999999999E-4</v>
      </c>
      <c r="E153" s="54">
        <v>4.5300000000000001E-4</v>
      </c>
      <c r="F153" s="54">
        <v>6.9999999999999999E-4</v>
      </c>
      <c r="G153" s="54">
        <v>9.6199999999999996E-4</v>
      </c>
      <c r="H153" s="54">
        <v>1.235E-3</v>
      </c>
      <c r="I153" s="54">
        <v>1.518E-3</v>
      </c>
      <c r="J153" s="54">
        <v>1.812E-3</v>
      </c>
      <c r="K153" s="54">
        <v>2.117E-3</v>
      </c>
      <c r="L153" s="54">
        <v>2.4350000000000001E-3</v>
      </c>
      <c r="M153" s="54">
        <v>2.7650000000000001E-3</v>
      </c>
      <c r="N153" s="54">
        <v>3.1080000000000001E-3</v>
      </c>
      <c r="O153" s="54">
        <v>3.4629999999999999E-3</v>
      </c>
      <c r="P153" s="54">
        <v>3.8289999999999999E-3</v>
      </c>
      <c r="Q153" s="54">
        <v>4.2069999999999998E-3</v>
      </c>
      <c r="R153" s="54">
        <v>4.5960000000000003E-3</v>
      </c>
      <c r="S153" s="54">
        <v>4.9950000000000003E-3</v>
      </c>
      <c r="T153" s="54">
        <v>5.4050000000000001E-3</v>
      </c>
      <c r="U153" s="54">
        <v>5.8310000000000002E-3</v>
      </c>
      <c r="V153" s="54">
        <v>6.2740000000000001E-3</v>
      </c>
      <c r="W153" s="54">
        <v>6.7369999999999999E-3</v>
      </c>
      <c r="X153" s="54">
        <v>7.2230000000000003E-3</v>
      </c>
      <c r="Y153" s="54">
        <v>7.7359999999999998E-3</v>
      </c>
      <c r="Z153" s="54">
        <v>8.2719999999999998E-3</v>
      </c>
      <c r="AA153" s="54">
        <v>8.8319999999999996E-3</v>
      </c>
      <c r="AB153" s="54">
        <v>9.4160000000000008E-3</v>
      </c>
      <c r="AC153" s="54">
        <v>1.0019999999999999E-2</v>
      </c>
      <c r="AD153" s="54">
        <v>1.0645E-2</v>
      </c>
      <c r="AE153" s="54">
        <v>1.1292999999999999E-2</v>
      </c>
      <c r="AF153" s="54">
        <v>1.1962E-2</v>
      </c>
      <c r="AG153" s="54">
        <v>1.2656000000000001E-2</v>
      </c>
      <c r="AH153" s="54">
        <v>1.3375E-2</v>
      </c>
      <c r="AI153" s="50">
        <v>0.29933500000000002</v>
      </c>
    </row>
    <row r="154" spans="1:35" ht="15" customHeight="1" x14ac:dyDescent="0.45">
      <c r="A154" s="14" t="s">
        <v>255</v>
      </c>
      <c r="B154" s="48" t="s">
        <v>163</v>
      </c>
      <c r="C154" s="54">
        <v>0</v>
      </c>
      <c r="D154" s="54">
        <v>2.5500000000000002E-4</v>
      </c>
      <c r="E154" s="54">
        <v>4.9399999999999997E-4</v>
      </c>
      <c r="F154" s="54">
        <v>7.6599999999999997E-4</v>
      </c>
      <c r="G154" s="54">
        <v>1.054E-3</v>
      </c>
      <c r="H154" s="54">
        <v>1.3550000000000001E-3</v>
      </c>
      <c r="I154" s="54">
        <v>1.6670000000000001E-3</v>
      </c>
      <c r="J154" s="54">
        <v>1.99E-3</v>
      </c>
      <c r="K154" s="54">
        <v>2.3259999999999999E-3</v>
      </c>
      <c r="L154" s="54">
        <v>2.676E-3</v>
      </c>
      <c r="M154" s="54">
        <v>3.0400000000000002E-3</v>
      </c>
      <c r="N154" s="54">
        <v>3.418E-3</v>
      </c>
      <c r="O154" s="54">
        <v>3.8080000000000002E-3</v>
      </c>
      <c r="P154" s="54">
        <v>4.2119999999999996E-3</v>
      </c>
      <c r="Q154" s="54">
        <v>4.627E-3</v>
      </c>
      <c r="R154" s="54">
        <v>5.0559999999999997E-3</v>
      </c>
      <c r="S154" s="54">
        <v>5.4949999999999999E-3</v>
      </c>
      <c r="T154" s="54">
        <v>5.947E-3</v>
      </c>
      <c r="U154" s="54">
        <v>6.4159999999999998E-3</v>
      </c>
      <c r="V154" s="54">
        <v>6.9040000000000004E-3</v>
      </c>
      <c r="W154" s="54">
        <v>7.4139999999999996E-3</v>
      </c>
      <c r="X154" s="54">
        <v>7.9489999999999995E-3</v>
      </c>
      <c r="Y154" s="54">
        <v>8.5129999999999997E-3</v>
      </c>
      <c r="Z154" s="54">
        <v>9.103E-3</v>
      </c>
      <c r="AA154" s="54">
        <v>9.7210000000000005E-3</v>
      </c>
      <c r="AB154" s="54">
        <v>1.0363000000000001E-2</v>
      </c>
      <c r="AC154" s="54">
        <v>1.1029000000000001E-2</v>
      </c>
      <c r="AD154" s="54">
        <v>1.1717E-2</v>
      </c>
      <c r="AE154" s="54">
        <v>1.2429000000000001E-2</v>
      </c>
      <c r="AF154" s="54">
        <v>1.3166000000000001E-2</v>
      </c>
      <c r="AG154" s="54">
        <v>1.3931000000000001E-2</v>
      </c>
      <c r="AH154" s="54">
        <v>1.4723E-2</v>
      </c>
      <c r="AI154" s="50" t="s">
        <v>34</v>
      </c>
    </row>
    <row r="155" spans="1:35" ht="15" customHeight="1" x14ac:dyDescent="0.45">
      <c r="A155" s="14" t="s">
        <v>254</v>
      </c>
      <c r="B155" s="48" t="s">
        <v>161</v>
      </c>
      <c r="C155" s="54">
        <v>0</v>
      </c>
      <c r="D155" s="54">
        <v>2.2000000000000001E-4</v>
      </c>
      <c r="E155" s="54">
        <v>4.26E-4</v>
      </c>
      <c r="F155" s="54">
        <v>6.6E-4</v>
      </c>
      <c r="G155" s="54">
        <v>9.0799999999999995E-4</v>
      </c>
      <c r="H155" s="54">
        <v>1.1670000000000001E-3</v>
      </c>
      <c r="I155" s="54">
        <v>1.436E-3</v>
      </c>
      <c r="J155" s="54">
        <v>1.7149999999999999E-3</v>
      </c>
      <c r="K155" s="54">
        <v>2.0049999999999998E-3</v>
      </c>
      <c r="L155" s="54">
        <v>2.3059999999999999E-3</v>
      </c>
      <c r="M155" s="54">
        <v>2.6199999999999999E-3</v>
      </c>
      <c r="N155" s="54">
        <v>2.9450000000000001E-3</v>
      </c>
      <c r="O155" s="54">
        <v>3.2820000000000002E-3</v>
      </c>
      <c r="P155" s="54">
        <v>3.6289999999999998E-3</v>
      </c>
      <c r="Q155" s="54">
        <v>3.9880000000000002E-3</v>
      </c>
      <c r="R155" s="54">
        <v>4.3569999999999998E-3</v>
      </c>
      <c r="S155" s="54">
        <v>4.7359999999999998E-3</v>
      </c>
      <c r="T155" s="54">
        <v>5.1250000000000002E-3</v>
      </c>
      <c r="U155" s="54">
        <v>5.5290000000000001E-3</v>
      </c>
      <c r="V155" s="54">
        <v>5.9500000000000004E-3</v>
      </c>
      <c r="W155" s="54">
        <v>6.3889999999999997E-3</v>
      </c>
      <c r="X155" s="54">
        <v>6.8500000000000002E-3</v>
      </c>
      <c r="Y155" s="54">
        <v>7.3359999999999996E-3</v>
      </c>
      <c r="Z155" s="54">
        <v>7.8449999999999995E-3</v>
      </c>
      <c r="AA155" s="54">
        <v>8.3770000000000008E-3</v>
      </c>
      <c r="AB155" s="54">
        <v>8.9309999999999997E-3</v>
      </c>
      <c r="AC155" s="54">
        <v>9.5049999999999996E-3</v>
      </c>
      <c r="AD155" s="54">
        <v>1.0097999999999999E-2</v>
      </c>
      <c r="AE155" s="54">
        <v>1.0711999999999999E-2</v>
      </c>
      <c r="AF155" s="54">
        <v>1.1346E-2</v>
      </c>
      <c r="AG155" s="54">
        <v>1.2005999999999999E-2</v>
      </c>
      <c r="AH155" s="54">
        <v>1.2688E-2</v>
      </c>
      <c r="AI155" s="50" t="s">
        <v>34</v>
      </c>
    </row>
    <row r="156" spans="1:35" ht="15" customHeight="1" x14ac:dyDescent="0.45">
      <c r="A156" s="14" t="s">
        <v>253</v>
      </c>
      <c r="B156" s="48" t="s">
        <v>159</v>
      </c>
      <c r="C156" s="54">
        <v>0</v>
      </c>
      <c r="D156" s="54">
        <v>3.9199999999999999E-4</v>
      </c>
      <c r="E156" s="54">
        <v>7.6000000000000004E-4</v>
      </c>
      <c r="F156" s="54">
        <v>1.1770000000000001E-3</v>
      </c>
      <c r="G156" s="54">
        <v>1.6199999999999999E-3</v>
      </c>
      <c r="H156" s="54">
        <v>2.0820000000000001E-3</v>
      </c>
      <c r="I156" s="54">
        <v>2.562E-3</v>
      </c>
      <c r="J156" s="54">
        <v>3.0590000000000001E-3</v>
      </c>
      <c r="K156" s="54">
        <v>3.5750000000000001E-3</v>
      </c>
      <c r="L156" s="54">
        <v>4.1130000000000003E-3</v>
      </c>
      <c r="M156" s="54">
        <v>4.6719999999999999E-3</v>
      </c>
      <c r="N156" s="54">
        <v>5.2529999999999999E-3</v>
      </c>
      <c r="O156" s="54">
        <v>5.8529999999999997E-3</v>
      </c>
      <c r="P156" s="54">
        <v>6.4729999999999996E-3</v>
      </c>
      <c r="Q156" s="54">
        <v>7.1120000000000003E-3</v>
      </c>
      <c r="R156" s="54">
        <v>7.7710000000000001E-3</v>
      </c>
      <c r="S156" s="54">
        <v>8.4460000000000004E-3</v>
      </c>
      <c r="T156" s="54">
        <v>9.1400000000000006E-3</v>
      </c>
      <c r="U156" s="54">
        <v>9.861E-3</v>
      </c>
      <c r="V156" s="54">
        <v>1.0612E-2</v>
      </c>
      <c r="W156" s="54">
        <v>1.1394E-2</v>
      </c>
      <c r="X156" s="54">
        <v>1.2217E-2</v>
      </c>
      <c r="Y156" s="54">
        <v>1.3084E-2</v>
      </c>
      <c r="Z156" s="54">
        <v>1.3991999999999999E-2</v>
      </c>
      <c r="AA156" s="54">
        <v>1.4940999999999999E-2</v>
      </c>
      <c r="AB156" s="54">
        <v>1.5928000000000001E-2</v>
      </c>
      <c r="AC156" s="54">
        <v>1.6951000000000001E-2</v>
      </c>
      <c r="AD156" s="54">
        <v>1.8009000000000001E-2</v>
      </c>
      <c r="AE156" s="54">
        <v>1.9103999999999999E-2</v>
      </c>
      <c r="AF156" s="54">
        <v>2.0236000000000001E-2</v>
      </c>
      <c r="AG156" s="54">
        <v>2.1410999999999999E-2</v>
      </c>
      <c r="AH156" s="54">
        <v>2.2627999999999999E-2</v>
      </c>
      <c r="AI156" s="50" t="s">
        <v>34</v>
      </c>
    </row>
    <row r="157" spans="1:35" ht="15" customHeight="1" x14ac:dyDescent="0.45">
      <c r="A157" s="14" t="s">
        <v>252</v>
      </c>
      <c r="B157" s="48" t="s">
        <v>178</v>
      </c>
      <c r="C157" s="54">
        <v>3.4449489999999998</v>
      </c>
      <c r="D157" s="54">
        <v>3.503851</v>
      </c>
      <c r="E157" s="54">
        <v>3.5476649999999998</v>
      </c>
      <c r="F157" s="54">
        <v>3.6090689999999999</v>
      </c>
      <c r="G157" s="54">
        <v>3.6752820000000002</v>
      </c>
      <c r="H157" s="54">
        <v>3.7451219999999998</v>
      </c>
      <c r="I157" s="54">
        <v>3.8188909999999998</v>
      </c>
      <c r="J157" s="54">
        <v>3.895902</v>
      </c>
      <c r="K157" s="54">
        <v>3.9753400000000001</v>
      </c>
      <c r="L157" s="54">
        <v>4.0569930000000003</v>
      </c>
      <c r="M157" s="54">
        <v>4.1380119999999998</v>
      </c>
      <c r="N157" s="54">
        <v>4.222461</v>
      </c>
      <c r="O157" s="54">
        <v>4.3050170000000003</v>
      </c>
      <c r="P157" s="54">
        <v>4.3909060000000002</v>
      </c>
      <c r="Q157" s="54">
        <v>4.4713469999999997</v>
      </c>
      <c r="R157" s="54">
        <v>4.5497189999999996</v>
      </c>
      <c r="S157" s="54">
        <v>4.6303239999999999</v>
      </c>
      <c r="T157" s="54">
        <v>4.7140630000000003</v>
      </c>
      <c r="U157" s="54">
        <v>4.8015629999999998</v>
      </c>
      <c r="V157" s="54">
        <v>4.8913900000000003</v>
      </c>
      <c r="W157" s="54">
        <v>4.9835260000000003</v>
      </c>
      <c r="X157" s="54">
        <v>5.0772219999999999</v>
      </c>
      <c r="Y157" s="54">
        <v>5.175916</v>
      </c>
      <c r="Z157" s="54">
        <v>5.2809790000000003</v>
      </c>
      <c r="AA157" s="54">
        <v>5.3982710000000003</v>
      </c>
      <c r="AB157" s="54">
        <v>5.5248790000000003</v>
      </c>
      <c r="AC157" s="54">
        <v>5.6539650000000004</v>
      </c>
      <c r="AD157" s="54">
        <v>5.7823589999999996</v>
      </c>
      <c r="AE157" s="54">
        <v>5.9126289999999999</v>
      </c>
      <c r="AF157" s="54">
        <v>6.0435230000000004</v>
      </c>
      <c r="AG157" s="54">
        <v>6.174296</v>
      </c>
      <c r="AH157" s="54">
        <v>6.3030020000000002</v>
      </c>
      <c r="AI157" s="50">
        <v>1.9678999999999999E-2</v>
      </c>
    </row>
    <row r="158" spans="1:35" ht="15" customHeight="1" x14ac:dyDescent="0.45">
      <c r="B158" s="47" t="s">
        <v>177</v>
      </c>
    </row>
    <row r="159" spans="1:35" ht="15" customHeight="1" x14ac:dyDescent="0.45">
      <c r="A159" s="14" t="s">
        <v>251</v>
      </c>
      <c r="B159" s="48" t="s">
        <v>175</v>
      </c>
      <c r="C159" s="54">
        <v>4.9681369999999996</v>
      </c>
      <c r="D159" s="54">
        <v>5.082649</v>
      </c>
      <c r="E159" s="54">
        <v>5.1614699999999996</v>
      </c>
      <c r="F159" s="54">
        <v>5.2563269999999997</v>
      </c>
      <c r="G159" s="54">
        <v>5.3488220000000002</v>
      </c>
      <c r="H159" s="54">
        <v>5.4365949999999996</v>
      </c>
      <c r="I159" s="54">
        <v>5.5212120000000002</v>
      </c>
      <c r="J159" s="54">
        <v>5.603008</v>
      </c>
      <c r="K159" s="54">
        <v>5.6803530000000002</v>
      </c>
      <c r="L159" s="54">
        <v>5.7524490000000004</v>
      </c>
      <c r="M159" s="54">
        <v>5.8161290000000001</v>
      </c>
      <c r="N159" s="54">
        <v>5.8762860000000003</v>
      </c>
      <c r="O159" s="54">
        <v>5.9321859999999997</v>
      </c>
      <c r="P159" s="54">
        <v>5.9822439999999997</v>
      </c>
      <c r="Q159" s="54">
        <v>6.0228679999999999</v>
      </c>
      <c r="R159" s="54">
        <v>6.0529440000000001</v>
      </c>
      <c r="S159" s="54">
        <v>6.079148</v>
      </c>
      <c r="T159" s="54">
        <v>6.1055669999999997</v>
      </c>
      <c r="U159" s="54">
        <v>6.1299299999999999</v>
      </c>
      <c r="V159" s="54">
        <v>6.1520999999999999</v>
      </c>
      <c r="W159" s="54">
        <v>6.1663829999999997</v>
      </c>
      <c r="X159" s="54">
        <v>6.1759890000000004</v>
      </c>
      <c r="Y159" s="54">
        <v>6.1774399999999998</v>
      </c>
      <c r="Z159" s="54">
        <v>6.1879109999999997</v>
      </c>
      <c r="AA159" s="54">
        <v>6.2027960000000002</v>
      </c>
      <c r="AB159" s="54">
        <v>6.2216550000000002</v>
      </c>
      <c r="AC159" s="54">
        <v>6.2399009999999997</v>
      </c>
      <c r="AD159" s="54">
        <v>6.2509620000000004</v>
      </c>
      <c r="AE159" s="54">
        <v>6.2560070000000003</v>
      </c>
      <c r="AF159" s="54">
        <v>6.2560000000000002</v>
      </c>
      <c r="AG159" s="54">
        <v>6.248481</v>
      </c>
      <c r="AH159" s="54">
        <v>6.2312630000000002</v>
      </c>
      <c r="AI159" s="50">
        <v>7.3340000000000002E-3</v>
      </c>
    </row>
    <row r="160" spans="1:35" ht="15" customHeight="1" x14ac:dyDescent="0.45">
      <c r="A160" s="14" t="s">
        <v>250</v>
      </c>
      <c r="B160" s="48" t="s">
        <v>173</v>
      </c>
      <c r="C160" s="54">
        <v>4.9465000000000002E-2</v>
      </c>
      <c r="D160" s="54">
        <v>4.3989E-2</v>
      </c>
      <c r="E160" s="54">
        <v>3.9054999999999999E-2</v>
      </c>
      <c r="F160" s="54">
        <v>3.4757000000000003E-2</v>
      </c>
      <c r="G160" s="54">
        <v>3.1022999999999998E-2</v>
      </c>
      <c r="H160" s="54">
        <v>2.7682999999999999E-2</v>
      </c>
      <c r="I160" s="54">
        <v>2.4738E-2</v>
      </c>
      <c r="J160" s="54">
        <v>2.2301999999999999E-2</v>
      </c>
      <c r="K160" s="54">
        <v>2.0313000000000001E-2</v>
      </c>
      <c r="L160" s="54">
        <v>1.8655000000000001E-2</v>
      </c>
      <c r="M160" s="54">
        <v>1.7198999999999999E-2</v>
      </c>
      <c r="N160" s="54">
        <v>1.5980000000000001E-2</v>
      </c>
      <c r="O160" s="54">
        <v>1.4883E-2</v>
      </c>
      <c r="P160" s="54">
        <v>1.3951E-2</v>
      </c>
      <c r="Q160" s="54">
        <v>1.3193E-2</v>
      </c>
      <c r="R160" s="54">
        <v>1.2579999999999999E-2</v>
      </c>
      <c r="S160" s="54">
        <v>1.2120000000000001E-2</v>
      </c>
      <c r="T160" s="54">
        <v>1.1724999999999999E-2</v>
      </c>
      <c r="U160" s="54">
        <v>1.1450999999999999E-2</v>
      </c>
      <c r="V160" s="54">
        <v>1.1254E-2</v>
      </c>
      <c r="W160" s="54">
        <v>1.1079E-2</v>
      </c>
      <c r="X160" s="54">
        <v>1.0899000000000001E-2</v>
      </c>
      <c r="Y160" s="54">
        <v>1.0755000000000001E-2</v>
      </c>
      <c r="Z160" s="54">
        <v>1.0592000000000001E-2</v>
      </c>
      <c r="AA160" s="54">
        <v>1.0448000000000001E-2</v>
      </c>
      <c r="AB160" s="54">
        <v>1.0385999999999999E-2</v>
      </c>
      <c r="AC160" s="54">
        <v>1.0377000000000001E-2</v>
      </c>
      <c r="AD160" s="54">
        <v>1.0396000000000001E-2</v>
      </c>
      <c r="AE160" s="54">
        <v>1.043E-2</v>
      </c>
      <c r="AF160" s="54">
        <v>1.0477999999999999E-2</v>
      </c>
      <c r="AG160" s="54">
        <v>1.0518E-2</v>
      </c>
      <c r="AH160" s="54">
        <v>1.0551E-2</v>
      </c>
      <c r="AI160" s="50">
        <v>-4.8617E-2</v>
      </c>
    </row>
    <row r="161" spans="1:35" ht="15" customHeight="1" x14ac:dyDescent="0.45">
      <c r="A161" s="14" t="s">
        <v>249</v>
      </c>
      <c r="B161" s="48" t="s">
        <v>171</v>
      </c>
      <c r="C161" s="54">
        <v>4.0080000000000003E-3</v>
      </c>
      <c r="D161" s="54">
        <v>4.1079999999999997E-3</v>
      </c>
      <c r="E161" s="54">
        <v>4.1739999999999998E-3</v>
      </c>
      <c r="F161" s="54">
        <v>4.2550000000000001E-3</v>
      </c>
      <c r="G161" s="54">
        <v>4.3309999999999998E-3</v>
      </c>
      <c r="H161" s="54">
        <v>4.4079999999999996E-3</v>
      </c>
      <c r="I161" s="54">
        <v>4.4889999999999999E-3</v>
      </c>
      <c r="J161" s="54">
        <v>4.5919999999999997E-3</v>
      </c>
      <c r="K161" s="54">
        <v>4.6959999999999997E-3</v>
      </c>
      <c r="L161" s="54">
        <v>4.7889999999999999E-3</v>
      </c>
      <c r="M161" s="54">
        <v>4.849E-3</v>
      </c>
      <c r="N161" s="54">
        <v>4.914E-3</v>
      </c>
      <c r="O161" s="54">
        <v>4.9750000000000003E-3</v>
      </c>
      <c r="P161" s="54">
        <v>5.025E-3</v>
      </c>
      <c r="Q161" s="54">
        <v>5.0980000000000001E-3</v>
      </c>
      <c r="R161" s="54">
        <v>5.1850000000000004E-3</v>
      </c>
      <c r="S161" s="54">
        <v>5.2769999999999996E-3</v>
      </c>
      <c r="T161" s="54">
        <v>5.3689999999999996E-3</v>
      </c>
      <c r="U161" s="54">
        <v>5.4609999999999997E-3</v>
      </c>
      <c r="V161" s="54">
        <v>5.5500000000000002E-3</v>
      </c>
      <c r="W161" s="54">
        <v>5.6369999999999996E-3</v>
      </c>
      <c r="X161" s="54">
        <v>5.7219999999999997E-3</v>
      </c>
      <c r="Y161" s="54">
        <v>5.8040000000000001E-3</v>
      </c>
      <c r="Z161" s="54">
        <v>5.8830000000000002E-3</v>
      </c>
      <c r="AA161" s="54">
        <v>5.9569999999999996E-3</v>
      </c>
      <c r="AB161" s="54">
        <v>6.0270000000000002E-3</v>
      </c>
      <c r="AC161" s="54">
        <v>6.0910000000000001E-3</v>
      </c>
      <c r="AD161" s="54">
        <v>6.1500000000000001E-3</v>
      </c>
      <c r="AE161" s="54">
        <v>6.2040000000000003E-3</v>
      </c>
      <c r="AF161" s="54">
        <v>6.2509999999999996E-3</v>
      </c>
      <c r="AG161" s="54">
        <v>6.2830000000000004E-3</v>
      </c>
      <c r="AH161" s="54">
        <v>6.2979999999999998E-3</v>
      </c>
      <c r="AI161" s="50">
        <v>1.4682000000000001E-2</v>
      </c>
    </row>
    <row r="162" spans="1:35" ht="15" customHeight="1" x14ac:dyDescent="0.45">
      <c r="A162" s="14" t="s">
        <v>248</v>
      </c>
      <c r="B162" s="48" t="s">
        <v>169</v>
      </c>
      <c r="C162" s="54">
        <v>4.317E-2</v>
      </c>
      <c r="D162" s="54">
        <v>4.7558999999999997E-2</v>
      </c>
      <c r="E162" s="54">
        <v>5.1057999999999999E-2</v>
      </c>
      <c r="F162" s="54">
        <v>5.4483999999999998E-2</v>
      </c>
      <c r="G162" s="54">
        <v>5.7616000000000001E-2</v>
      </c>
      <c r="H162" s="54">
        <v>6.0453E-2</v>
      </c>
      <c r="I162" s="54">
        <v>6.3003000000000003E-2</v>
      </c>
      <c r="J162" s="54">
        <v>6.5378000000000006E-2</v>
      </c>
      <c r="K162" s="54">
        <v>6.7611000000000004E-2</v>
      </c>
      <c r="L162" s="54">
        <v>6.9788000000000003E-2</v>
      </c>
      <c r="M162" s="54">
        <v>7.1934999999999999E-2</v>
      </c>
      <c r="N162" s="54">
        <v>7.4083999999999997E-2</v>
      </c>
      <c r="O162" s="54">
        <v>7.6255000000000003E-2</v>
      </c>
      <c r="P162" s="54">
        <v>7.8531000000000004E-2</v>
      </c>
      <c r="Q162" s="54">
        <v>8.0940999999999999E-2</v>
      </c>
      <c r="R162" s="54">
        <v>8.3545999999999995E-2</v>
      </c>
      <c r="S162" s="54">
        <v>8.6336999999999997E-2</v>
      </c>
      <c r="T162" s="54">
        <v>8.9404999999999998E-2</v>
      </c>
      <c r="U162" s="54">
        <v>9.2839000000000005E-2</v>
      </c>
      <c r="V162" s="54">
        <v>9.6643000000000007E-2</v>
      </c>
      <c r="W162" s="54">
        <v>0.100859</v>
      </c>
      <c r="X162" s="54">
        <v>0.105591</v>
      </c>
      <c r="Y162" s="54">
        <v>0.110911</v>
      </c>
      <c r="Z162" s="54">
        <v>0.11681999999999999</v>
      </c>
      <c r="AA162" s="54">
        <v>0.12334000000000001</v>
      </c>
      <c r="AB162" s="54">
        <v>0.13061900000000001</v>
      </c>
      <c r="AC162" s="54">
        <v>0.138573</v>
      </c>
      <c r="AD162" s="54">
        <v>0.14719199999999999</v>
      </c>
      <c r="AE162" s="54">
        <v>0.15667600000000001</v>
      </c>
      <c r="AF162" s="54">
        <v>0.16689799999999999</v>
      </c>
      <c r="AG162" s="54">
        <v>0.17804200000000001</v>
      </c>
      <c r="AH162" s="54">
        <v>0.19023799999999999</v>
      </c>
      <c r="AI162" s="50">
        <v>4.9006000000000001E-2</v>
      </c>
    </row>
    <row r="163" spans="1:35" ht="15" customHeight="1" x14ac:dyDescent="0.45">
      <c r="A163" s="14" t="s">
        <v>247</v>
      </c>
      <c r="B163" s="48" t="s">
        <v>167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0" t="s">
        <v>34</v>
      </c>
    </row>
    <row r="164" spans="1:35" ht="15" customHeight="1" x14ac:dyDescent="0.45">
      <c r="A164" s="14" t="s">
        <v>246</v>
      </c>
      <c r="B164" s="48" t="s">
        <v>165</v>
      </c>
      <c r="C164" s="54">
        <v>0</v>
      </c>
      <c r="D164" s="54">
        <v>1.1E-4</v>
      </c>
      <c r="E164" s="54">
        <v>2.1100000000000001E-4</v>
      </c>
      <c r="F164" s="54">
        <v>3.2299999999999999E-4</v>
      </c>
      <c r="G164" s="54">
        <v>4.3899999999999999E-4</v>
      </c>
      <c r="H164" s="54">
        <v>5.5699999999999999E-4</v>
      </c>
      <c r="I164" s="54">
        <v>6.7699999999999998E-4</v>
      </c>
      <c r="J164" s="54">
        <v>7.9900000000000001E-4</v>
      </c>
      <c r="K164" s="54">
        <v>9.2199999999999997E-4</v>
      </c>
      <c r="L164" s="54">
        <v>1.047E-3</v>
      </c>
      <c r="M164" s="54">
        <v>1.1739999999999999E-3</v>
      </c>
      <c r="N164" s="54">
        <v>1.302E-3</v>
      </c>
      <c r="O164" s="54">
        <v>1.4319999999999999E-3</v>
      </c>
      <c r="P164" s="54">
        <v>1.562E-3</v>
      </c>
      <c r="Q164" s="54">
        <v>1.6919999999999999E-3</v>
      </c>
      <c r="R164" s="54">
        <v>1.823E-3</v>
      </c>
      <c r="S164" s="54">
        <v>1.9530000000000001E-3</v>
      </c>
      <c r="T164" s="54">
        <v>2.0830000000000002E-3</v>
      </c>
      <c r="U164" s="54">
        <v>2.2139999999999998E-3</v>
      </c>
      <c r="V164" s="54">
        <v>2.346E-3</v>
      </c>
      <c r="W164" s="54">
        <v>2.48E-3</v>
      </c>
      <c r="X164" s="54">
        <v>2.6159999999999998E-3</v>
      </c>
      <c r="Y164" s="54">
        <v>2.7550000000000001E-3</v>
      </c>
      <c r="Z164" s="54">
        <v>2.8969999999999998E-3</v>
      </c>
      <c r="AA164" s="54">
        <v>3.0400000000000002E-3</v>
      </c>
      <c r="AB164" s="54">
        <v>3.1840000000000002E-3</v>
      </c>
      <c r="AC164" s="54">
        <v>3.3279999999999998E-3</v>
      </c>
      <c r="AD164" s="54">
        <v>3.4719999999999998E-3</v>
      </c>
      <c r="AE164" s="54">
        <v>3.6159999999999999E-3</v>
      </c>
      <c r="AF164" s="54">
        <v>3.7599999999999999E-3</v>
      </c>
      <c r="AG164" s="54">
        <v>3.9050000000000001E-3</v>
      </c>
      <c r="AH164" s="54">
        <v>4.0489999999999996E-3</v>
      </c>
      <c r="AI164" s="50" t="s">
        <v>34</v>
      </c>
    </row>
    <row r="165" spans="1:35" ht="15" customHeight="1" x14ac:dyDescent="0.45">
      <c r="A165" s="14" t="s">
        <v>245</v>
      </c>
      <c r="B165" s="48" t="s">
        <v>163</v>
      </c>
      <c r="C165" s="54">
        <v>9.7E-5</v>
      </c>
      <c r="D165" s="54">
        <v>2.4800000000000001E-4</v>
      </c>
      <c r="E165" s="54">
        <v>3.86E-4</v>
      </c>
      <c r="F165" s="54">
        <v>5.3899999999999998E-4</v>
      </c>
      <c r="G165" s="54">
        <v>6.9800000000000005E-4</v>
      </c>
      <c r="H165" s="54">
        <v>8.5899999999999995E-4</v>
      </c>
      <c r="I165" s="54">
        <v>1.023E-3</v>
      </c>
      <c r="J165" s="54">
        <v>1.188E-3</v>
      </c>
      <c r="K165" s="54">
        <v>1.3550000000000001E-3</v>
      </c>
      <c r="L165" s="54">
        <v>1.5250000000000001E-3</v>
      </c>
      <c r="M165" s="54">
        <v>1.6969999999999999E-3</v>
      </c>
      <c r="N165" s="54">
        <v>1.872E-3</v>
      </c>
      <c r="O165" s="54">
        <v>2.0470000000000002E-3</v>
      </c>
      <c r="P165" s="54">
        <v>2.2230000000000001E-3</v>
      </c>
      <c r="Q165" s="54">
        <v>2.3990000000000001E-3</v>
      </c>
      <c r="R165" s="54">
        <v>2.575E-3</v>
      </c>
      <c r="S165" s="54">
        <v>2.751E-3</v>
      </c>
      <c r="T165" s="54">
        <v>2.9260000000000002E-3</v>
      </c>
      <c r="U165" s="54">
        <v>3.1029999999999999E-3</v>
      </c>
      <c r="V165" s="54">
        <v>3.2810000000000001E-3</v>
      </c>
      <c r="W165" s="54">
        <v>3.4610000000000001E-3</v>
      </c>
      <c r="X165" s="54">
        <v>3.6449999999999998E-3</v>
      </c>
      <c r="Y165" s="54">
        <v>3.833E-3</v>
      </c>
      <c r="Z165" s="54">
        <v>4.0229999999999997E-3</v>
      </c>
      <c r="AA165" s="54">
        <v>4.2160000000000001E-3</v>
      </c>
      <c r="AB165" s="54">
        <v>4.4099999999999999E-3</v>
      </c>
      <c r="AC165" s="54">
        <v>4.6049999999999997E-3</v>
      </c>
      <c r="AD165" s="54">
        <v>4.7999999999999996E-3</v>
      </c>
      <c r="AE165" s="54">
        <v>4.9950000000000003E-3</v>
      </c>
      <c r="AF165" s="54">
        <v>5.189E-3</v>
      </c>
      <c r="AG165" s="54">
        <v>5.3839999999999999E-3</v>
      </c>
      <c r="AH165" s="54">
        <v>5.5799999999999999E-3</v>
      </c>
      <c r="AI165" s="50">
        <v>0.13961100000000001</v>
      </c>
    </row>
    <row r="166" spans="1:35" ht="15" customHeight="1" x14ac:dyDescent="0.45">
      <c r="A166" s="14" t="s">
        <v>244</v>
      </c>
      <c r="B166" s="48" t="s">
        <v>161</v>
      </c>
      <c r="C166" s="54">
        <v>1.05E-4</v>
      </c>
      <c r="D166" s="54">
        <v>2.6200000000000003E-4</v>
      </c>
      <c r="E166" s="54">
        <v>4.0700000000000003E-4</v>
      </c>
      <c r="F166" s="54">
        <v>5.6700000000000001E-4</v>
      </c>
      <c r="G166" s="54">
        <v>7.3300000000000004E-4</v>
      </c>
      <c r="H166" s="54">
        <v>9.0200000000000002E-4</v>
      </c>
      <c r="I166" s="54">
        <v>1.073E-3</v>
      </c>
      <c r="J166" s="54">
        <v>1.2459999999999999E-3</v>
      </c>
      <c r="K166" s="54">
        <v>1.421E-3</v>
      </c>
      <c r="L166" s="54">
        <v>1.598E-3</v>
      </c>
      <c r="M166" s="54">
        <v>1.7780000000000001E-3</v>
      </c>
      <c r="N166" s="54">
        <v>1.9599999999999999E-3</v>
      </c>
      <c r="O166" s="54">
        <v>2.1429999999999999E-3</v>
      </c>
      <c r="P166" s="54">
        <v>2.3270000000000001E-3</v>
      </c>
      <c r="Q166" s="54">
        <v>2.5119999999999999E-3</v>
      </c>
      <c r="R166" s="54">
        <v>2.696E-3</v>
      </c>
      <c r="S166" s="54">
        <v>2.8800000000000002E-3</v>
      </c>
      <c r="T166" s="54">
        <v>3.0630000000000002E-3</v>
      </c>
      <c r="U166" s="54">
        <v>3.248E-3</v>
      </c>
      <c r="V166" s="54">
        <v>3.434E-3</v>
      </c>
      <c r="W166" s="54">
        <v>3.6219999999999998E-3</v>
      </c>
      <c r="X166" s="54">
        <v>3.8140000000000001E-3</v>
      </c>
      <c r="Y166" s="54">
        <v>4.0109999999999998E-3</v>
      </c>
      <c r="Z166" s="54">
        <v>4.2100000000000002E-3</v>
      </c>
      <c r="AA166" s="54">
        <v>4.4120000000000001E-3</v>
      </c>
      <c r="AB166" s="54">
        <v>4.6150000000000002E-3</v>
      </c>
      <c r="AC166" s="54">
        <v>4.8180000000000002E-3</v>
      </c>
      <c r="AD166" s="54">
        <v>5.0220000000000004E-3</v>
      </c>
      <c r="AE166" s="54">
        <v>5.2259999999999997E-3</v>
      </c>
      <c r="AF166" s="54">
        <v>5.4289999999999998E-3</v>
      </c>
      <c r="AG166" s="54">
        <v>5.633E-3</v>
      </c>
      <c r="AH166" s="54">
        <v>5.8370000000000002E-3</v>
      </c>
      <c r="AI166" s="50">
        <v>0.138547</v>
      </c>
    </row>
    <row r="167" spans="1:35" ht="15" customHeight="1" x14ac:dyDescent="0.45">
      <c r="A167" s="14" t="s">
        <v>243</v>
      </c>
      <c r="B167" s="48" t="s">
        <v>159</v>
      </c>
      <c r="C167" s="54">
        <v>1.1400000000000001E-4</v>
      </c>
      <c r="D167" s="54">
        <v>3.2699999999999998E-4</v>
      </c>
      <c r="E167" s="54">
        <v>5.22E-4</v>
      </c>
      <c r="F167" s="54">
        <v>7.3899999999999997E-4</v>
      </c>
      <c r="G167" s="54">
        <v>9.6299999999999999E-4</v>
      </c>
      <c r="H167" s="54">
        <v>1.191E-3</v>
      </c>
      <c r="I167" s="54">
        <v>1.423E-3</v>
      </c>
      <c r="J167" s="54">
        <v>1.6559999999999999E-3</v>
      </c>
      <c r="K167" s="54">
        <v>1.8929999999999999E-3</v>
      </c>
      <c r="L167" s="54">
        <v>2.134E-3</v>
      </c>
      <c r="M167" s="54">
        <v>2.3779999999999999E-3</v>
      </c>
      <c r="N167" s="54">
        <v>2.624E-3</v>
      </c>
      <c r="O167" s="54">
        <v>2.872E-3</v>
      </c>
      <c r="P167" s="54">
        <v>3.1210000000000001E-3</v>
      </c>
      <c r="Q167" s="54">
        <v>3.3709999999999999E-3</v>
      </c>
      <c r="R167" s="54">
        <v>3.6210000000000001E-3</v>
      </c>
      <c r="S167" s="54">
        <v>3.8700000000000002E-3</v>
      </c>
      <c r="T167" s="54">
        <v>4.1190000000000003E-3</v>
      </c>
      <c r="U167" s="54">
        <v>4.3689999999999996E-3</v>
      </c>
      <c r="V167" s="54">
        <v>4.6210000000000001E-3</v>
      </c>
      <c r="W167" s="54">
        <v>4.8770000000000003E-3</v>
      </c>
      <c r="X167" s="54">
        <v>5.1370000000000001E-3</v>
      </c>
      <c r="Y167" s="54">
        <v>5.4029999999999998E-3</v>
      </c>
      <c r="Z167" s="54">
        <v>5.6730000000000001E-3</v>
      </c>
      <c r="AA167" s="54">
        <v>5.947E-3</v>
      </c>
      <c r="AB167" s="54">
        <v>6.2220000000000001E-3</v>
      </c>
      <c r="AC167" s="54">
        <v>6.4980000000000003E-3</v>
      </c>
      <c r="AD167" s="54">
        <v>6.7739999999999996E-3</v>
      </c>
      <c r="AE167" s="54">
        <v>7.0499999999999998E-3</v>
      </c>
      <c r="AF167" s="54">
        <v>7.326E-3</v>
      </c>
      <c r="AG167" s="54">
        <v>7.6030000000000004E-3</v>
      </c>
      <c r="AH167" s="54">
        <v>7.8790000000000006E-3</v>
      </c>
      <c r="AI167" s="50">
        <v>0.14655000000000001</v>
      </c>
    </row>
    <row r="168" spans="1:35" ht="15" customHeight="1" x14ac:dyDescent="0.45">
      <c r="A168" s="14" t="s">
        <v>242</v>
      </c>
      <c r="B168" s="48" t="s">
        <v>157</v>
      </c>
      <c r="C168" s="54">
        <v>5.0650940000000002</v>
      </c>
      <c r="D168" s="54">
        <v>5.179252</v>
      </c>
      <c r="E168" s="54">
        <v>5.2572840000000003</v>
      </c>
      <c r="F168" s="54">
        <v>5.3519930000000002</v>
      </c>
      <c r="G168" s="54">
        <v>5.4446269999999997</v>
      </c>
      <c r="H168" s="54">
        <v>5.5326490000000002</v>
      </c>
      <c r="I168" s="54">
        <v>5.6176380000000004</v>
      </c>
      <c r="J168" s="54">
        <v>5.7001710000000001</v>
      </c>
      <c r="K168" s="54">
        <v>5.7785630000000001</v>
      </c>
      <c r="L168" s="54">
        <v>5.8519860000000001</v>
      </c>
      <c r="M168" s="54">
        <v>5.9171379999999996</v>
      </c>
      <c r="N168" s="54">
        <v>5.9790190000000001</v>
      </c>
      <c r="O168" s="54">
        <v>6.0367949999999997</v>
      </c>
      <c r="P168" s="54">
        <v>6.0889860000000002</v>
      </c>
      <c r="Q168" s="54">
        <v>6.1320740000000002</v>
      </c>
      <c r="R168" s="54">
        <v>6.1649700000000003</v>
      </c>
      <c r="S168" s="54">
        <v>6.194337</v>
      </c>
      <c r="T168" s="54">
        <v>6.2242600000000001</v>
      </c>
      <c r="U168" s="54">
        <v>6.2526140000000003</v>
      </c>
      <c r="V168" s="54">
        <v>6.2792339999999998</v>
      </c>
      <c r="W168" s="54">
        <v>6.2984020000000003</v>
      </c>
      <c r="X168" s="54">
        <v>6.3134110000000003</v>
      </c>
      <c r="Y168" s="54">
        <v>6.3209099999999996</v>
      </c>
      <c r="Z168" s="54">
        <v>6.3380099999999997</v>
      </c>
      <c r="AA168" s="54">
        <v>6.3601570000000001</v>
      </c>
      <c r="AB168" s="54">
        <v>6.3871190000000002</v>
      </c>
      <c r="AC168" s="54">
        <v>6.4141919999999999</v>
      </c>
      <c r="AD168" s="54">
        <v>6.4347640000000004</v>
      </c>
      <c r="AE168" s="54">
        <v>6.4502040000000003</v>
      </c>
      <c r="AF168" s="54">
        <v>6.4613370000000003</v>
      </c>
      <c r="AG168" s="54">
        <v>6.4658490000000004</v>
      </c>
      <c r="AH168" s="54">
        <v>6.4616959999999999</v>
      </c>
      <c r="AI168" s="50">
        <v>7.8860000000000006E-3</v>
      </c>
    </row>
    <row r="169" spans="1:35" ht="15" customHeight="1" x14ac:dyDescent="0.45">
      <c r="A169" s="14" t="s">
        <v>241</v>
      </c>
      <c r="B169" s="47" t="s">
        <v>240</v>
      </c>
      <c r="C169" s="55">
        <v>12.343863000000001</v>
      </c>
      <c r="D169" s="55">
        <v>12.694749</v>
      </c>
      <c r="E169" s="55">
        <v>12.992682</v>
      </c>
      <c r="F169" s="55">
        <v>13.322811</v>
      </c>
      <c r="G169" s="55">
        <v>13.655799999999999</v>
      </c>
      <c r="H169" s="55">
        <v>13.986465000000001</v>
      </c>
      <c r="I169" s="55">
        <v>14.317487</v>
      </c>
      <c r="J169" s="55">
        <v>14.648014999999999</v>
      </c>
      <c r="K169" s="55">
        <v>14.975436999999999</v>
      </c>
      <c r="L169" s="55">
        <v>15.297017</v>
      </c>
      <c r="M169" s="55">
        <v>15.605245</v>
      </c>
      <c r="N169" s="55">
        <v>15.911191000000001</v>
      </c>
      <c r="O169" s="55">
        <v>16.205500000000001</v>
      </c>
      <c r="P169" s="55">
        <v>16.497097</v>
      </c>
      <c r="Q169" s="55">
        <v>16.760742</v>
      </c>
      <c r="R169" s="55">
        <v>17.006423999999999</v>
      </c>
      <c r="S169" s="55">
        <v>17.243559000000001</v>
      </c>
      <c r="T169" s="55">
        <v>17.484843999999999</v>
      </c>
      <c r="U169" s="55">
        <v>17.728580000000001</v>
      </c>
      <c r="V169" s="55">
        <v>17.972973</v>
      </c>
      <c r="W169" s="55">
        <v>18.205839000000001</v>
      </c>
      <c r="X169" s="55">
        <v>18.427461999999998</v>
      </c>
      <c r="Y169" s="55">
        <v>18.651854</v>
      </c>
      <c r="Z169" s="55">
        <v>18.889455999999999</v>
      </c>
      <c r="AA169" s="55">
        <v>19.160164000000002</v>
      </c>
      <c r="AB169" s="55">
        <v>19.459173</v>
      </c>
      <c r="AC169" s="55">
        <v>19.757915000000001</v>
      </c>
      <c r="AD169" s="55">
        <v>20.044219999999999</v>
      </c>
      <c r="AE169" s="55">
        <v>20.332657000000001</v>
      </c>
      <c r="AF169" s="55">
        <v>20.620497</v>
      </c>
      <c r="AG169" s="55">
        <v>20.888853000000001</v>
      </c>
      <c r="AH169" s="55">
        <v>21.145759999999999</v>
      </c>
      <c r="AI169" s="52">
        <v>1.7516E-2</v>
      </c>
    </row>
    <row r="171" spans="1:35" ht="15" customHeight="1" x14ac:dyDescent="0.45">
      <c r="B171" s="47" t="s">
        <v>239</v>
      </c>
    </row>
    <row r="173" spans="1:35" ht="15" customHeight="1" x14ac:dyDescent="0.45">
      <c r="B173" s="47" t="s">
        <v>238</v>
      </c>
    </row>
    <row r="174" spans="1:35" ht="15" customHeight="1" x14ac:dyDescent="0.45">
      <c r="B174" s="47" t="s">
        <v>201</v>
      </c>
    </row>
    <row r="175" spans="1:35" ht="15" customHeight="1" x14ac:dyDescent="0.45">
      <c r="A175" s="14" t="s">
        <v>237</v>
      </c>
      <c r="B175" s="48" t="s">
        <v>175</v>
      </c>
      <c r="C175" s="49">
        <v>15.833444</v>
      </c>
      <c r="D175" s="49">
        <v>15.917239</v>
      </c>
      <c r="E175" s="49">
        <v>16.153824</v>
      </c>
      <c r="F175" s="49">
        <v>16.371130000000001</v>
      </c>
      <c r="G175" s="49">
        <v>16.667448</v>
      </c>
      <c r="H175" s="49">
        <v>17.032183</v>
      </c>
      <c r="I175" s="49">
        <v>17.466902000000001</v>
      </c>
      <c r="J175" s="49">
        <v>17.887001000000001</v>
      </c>
      <c r="K175" s="49">
        <v>18.201229000000001</v>
      </c>
      <c r="L175" s="49">
        <v>18.256460000000001</v>
      </c>
      <c r="M175" s="49">
        <v>18.345524000000001</v>
      </c>
      <c r="N175" s="49">
        <v>18.386237999999999</v>
      </c>
      <c r="O175" s="49">
        <v>18.401806000000001</v>
      </c>
      <c r="P175" s="49">
        <v>18.393191999999999</v>
      </c>
      <c r="Q175" s="49">
        <v>18.371421999999999</v>
      </c>
      <c r="R175" s="49">
        <v>18.353439000000002</v>
      </c>
      <c r="S175" s="49">
        <v>18.338474000000001</v>
      </c>
      <c r="T175" s="49">
        <v>18.327165999999998</v>
      </c>
      <c r="U175" s="49">
        <v>18.318511999999998</v>
      </c>
      <c r="V175" s="49">
        <v>18.311283</v>
      </c>
      <c r="W175" s="49">
        <v>18.305140000000002</v>
      </c>
      <c r="X175" s="49">
        <v>18.299992</v>
      </c>
      <c r="Y175" s="49">
        <v>18.295383000000001</v>
      </c>
      <c r="Z175" s="49">
        <v>18.291454000000002</v>
      </c>
      <c r="AA175" s="49">
        <v>18.288171999999999</v>
      </c>
      <c r="AB175" s="49">
        <v>18.279964</v>
      </c>
      <c r="AC175" s="49">
        <v>18.278406</v>
      </c>
      <c r="AD175" s="49">
        <v>18.277667999999998</v>
      </c>
      <c r="AE175" s="49">
        <v>18.273069</v>
      </c>
      <c r="AF175" s="49">
        <v>18.275030000000001</v>
      </c>
      <c r="AG175" s="49">
        <v>18.278300999999999</v>
      </c>
      <c r="AH175" s="49">
        <v>18.282661000000001</v>
      </c>
      <c r="AI175" s="50">
        <v>4.6499999999999996E-3</v>
      </c>
    </row>
    <row r="176" spans="1:35" ht="15" customHeight="1" x14ac:dyDescent="0.45">
      <c r="A176" s="14" t="s">
        <v>236</v>
      </c>
      <c r="B176" s="48" t="s">
        <v>173</v>
      </c>
      <c r="C176" s="49">
        <v>10.982303</v>
      </c>
      <c r="D176" s="49">
        <v>11.052049999999999</v>
      </c>
      <c r="E176" s="49">
        <v>11.362957</v>
      </c>
      <c r="F176" s="49">
        <v>11.553221000000001</v>
      </c>
      <c r="G176" s="49">
        <v>11.764844999999999</v>
      </c>
      <c r="H176" s="49">
        <v>12.016484999999999</v>
      </c>
      <c r="I176" s="49">
        <v>12.318313</v>
      </c>
      <c r="J176" s="49">
        <v>12.605974</v>
      </c>
      <c r="K176" s="49">
        <v>12.900950999999999</v>
      </c>
      <c r="L176" s="49">
        <v>13.009373</v>
      </c>
      <c r="M176" s="49">
        <v>13.224117</v>
      </c>
      <c r="N176" s="49">
        <v>13.392348</v>
      </c>
      <c r="O176" s="49">
        <v>13.536885</v>
      </c>
      <c r="P176" s="49">
        <v>13.626533999999999</v>
      </c>
      <c r="Q176" s="49">
        <v>13.662160999999999</v>
      </c>
      <c r="R176" s="49">
        <v>13.688663999999999</v>
      </c>
      <c r="S176" s="49">
        <v>13.716609999999999</v>
      </c>
      <c r="T176" s="49">
        <v>13.595336</v>
      </c>
      <c r="U176" s="49">
        <v>13.636975</v>
      </c>
      <c r="V176" s="49">
        <v>13.688661</v>
      </c>
      <c r="W176" s="49">
        <v>13.749402</v>
      </c>
      <c r="X176" s="49">
        <v>13.820320000000001</v>
      </c>
      <c r="Y176" s="49">
        <v>13.911472</v>
      </c>
      <c r="Z176" s="49">
        <v>14.018928000000001</v>
      </c>
      <c r="AA176" s="49">
        <v>14.130243</v>
      </c>
      <c r="AB176" s="49">
        <v>14.234919</v>
      </c>
      <c r="AC176" s="49">
        <v>14.324709</v>
      </c>
      <c r="AD176" s="49">
        <v>14.401025000000001</v>
      </c>
      <c r="AE176" s="49">
        <v>14.431746</v>
      </c>
      <c r="AF176" s="49">
        <v>14.463141999999999</v>
      </c>
      <c r="AG176" s="49">
        <v>14.477657000000001</v>
      </c>
      <c r="AH176" s="49">
        <v>14.496719000000001</v>
      </c>
      <c r="AI176" s="50">
        <v>8.9960000000000005E-3</v>
      </c>
    </row>
    <row r="177" spans="1:35" ht="15" customHeight="1" x14ac:dyDescent="0.45">
      <c r="A177" s="14" t="s">
        <v>235</v>
      </c>
      <c r="B177" s="48" t="s">
        <v>171</v>
      </c>
      <c r="C177" s="49">
        <v>12.17399</v>
      </c>
      <c r="D177" s="49">
        <v>12.207247000000001</v>
      </c>
      <c r="E177" s="49">
        <v>12.355081999999999</v>
      </c>
      <c r="F177" s="49">
        <v>12.458644</v>
      </c>
      <c r="G177" s="49">
        <v>12.605206000000001</v>
      </c>
      <c r="H177" s="49">
        <v>12.801225000000001</v>
      </c>
      <c r="I177" s="49">
        <v>13.053908</v>
      </c>
      <c r="J177" s="49">
        <v>13.354058</v>
      </c>
      <c r="K177" s="49">
        <v>13.676672</v>
      </c>
      <c r="L177" s="49">
        <v>13.745378000000001</v>
      </c>
      <c r="M177" s="49">
        <v>13.918806</v>
      </c>
      <c r="N177" s="49">
        <v>14.053827999999999</v>
      </c>
      <c r="O177" s="49">
        <v>14.147812</v>
      </c>
      <c r="P177" s="49">
        <v>14.18984</v>
      </c>
      <c r="Q177" s="49">
        <v>14.200593</v>
      </c>
      <c r="R177" s="49">
        <v>14.199894</v>
      </c>
      <c r="S177" s="49">
        <v>14.188663</v>
      </c>
      <c r="T177" s="49">
        <v>14.179311</v>
      </c>
      <c r="U177" s="49">
        <v>14.171576</v>
      </c>
      <c r="V177" s="49">
        <v>14.165271000000001</v>
      </c>
      <c r="W177" s="49">
        <v>14.151152</v>
      </c>
      <c r="X177" s="49">
        <v>14.147625</v>
      </c>
      <c r="Y177" s="49">
        <v>14.145243000000001</v>
      </c>
      <c r="Z177" s="49">
        <v>14.144107999999999</v>
      </c>
      <c r="AA177" s="49">
        <v>14.144387999999999</v>
      </c>
      <c r="AB177" s="49">
        <v>14.146143</v>
      </c>
      <c r="AC177" s="49">
        <v>14.149203999999999</v>
      </c>
      <c r="AD177" s="49">
        <v>14.153306000000001</v>
      </c>
      <c r="AE177" s="49">
        <v>14.157944000000001</v>
      </c>
      <c r="AF177" s="49">
        <v>14.127242000000001</v>
      </c>
      <c r="AG177" s="49">
        <v>14.142486999999999</v>
      </c>
      <c r="AH177" s="49">
        <v>14.163594</v>
      </c>
      <c r="AI177" s="50">
        <v>4.895E-3</v>
      </c>
    </row>
    <row r="178" spans="1:35" ht="15" customHeight="1" x14ac:dyDescent="0.45">
      <c r="A178" s="14" t="s">
        <v>234</v>
      </c>
      <c r="B178" s="48" t="s">
        <v>169</v>
      </c>
      <c r="C178" s="49">
        <v>12.041198</v>
      </c>
      <c r="D178" s="49">
        <v>12.075239</v>
      </c>
      <c r="E178" s="49">
        <v>12.249382000000001</v>
      </c>
      <c r="F178" s="49">
        <v>12.364997000000001</v>
      </c>
      <c r="G178" s="49">
        <v>12.524848</v>
      </c>
      <c r="H178" s="49">
        <v>12.735784000000001</v>
      </c>
      <c r="I178" s="49">
        <v>13.000175</v>
      </c>
      <c r="J178" s="49">
        <v>13.282722</v>
      </c>
      <c r="K178" s="49">
        <v>13.579573</v>
      </c>
      <c r="L178" s="49">
        <v>13.581469999999999</v>
      </c>
      <c r="M178" s="49">
        <v>13.684813999999999</v>
      </c>
      <c r="N178" s="49">
        <v>13.771167</v>
      </c>
      <c r="O178" s="49">
        <v>13.824059</v>
      </c>
      <c r="P178" s="49">
        <v>13.835372</v>
      </c>
      <c r="Q178" s="49">
        <v>13.808502000000001</v>
      </c>
      <c r="R178" s="49">
        <v>13.759385</v>
      </c>
      <c r="S178" s="49">
        <v>13.715176</v>
      </c>
      <c r="T178" s="49">
        <v>13.671720000000001</v>
      </c>
      <c r="U178" s="49">
        <v>13.638633</v>
      </c>
      <c r="V178" s="49">
        <v>13.607639000000001</v>
      </c>
      <c r="W178" s="49">
        <v>13.576610000000001</v>
      </c>
      <c r="X178" s="49">
        <v>13.547029</v>
      </c>
      <c r="Y178" s="49">
        <v>13.518986999999999</v>
      </c>
      <c r="Z178" s="49">
        <v>13.495782</v>
      </c>
      <c r="AA178" s="49">
        <v>13.473947000000001</v>
      </c>
      <c r="AB178" s="49">
        <v>13.453491</v>
      </c>
      <c r="AC178" s="49">
        <v>13.434054</v>
      </c>
      <c r="AD178" s="49">
        <v>13.416242</v>
      </c>
      <c r="AE178" s="49">
        <v>13.399222</v>
      </c>
      <c r="AF178" s="49">
        <v>13.388555</v>
      </c>
      <c r="AG178" s="49">
        <v>13.378608</v>
      </c>
      <c r="AH178" s="49">
        <v>13.369484999999999</v>
      </c>
      <c r="AI178" s="50">
        <v>3.3809999999999999E-3</v>
      </c>
    </row>
    <row r="179" spans="1:35" ht="15" customHeight="1" x14ac:dyDescent="0.45">
      <c r="A179" s="14" t="s">
        <v>233</v>
      </c>
      <c r="B179" s="48" t="s">
        <v>167</v>
      </c>
      <c r="C179" s="49">
        <v>10.610325</v>
      </c>
      <c r="D179" s="49">
        <v>10.709913</v>
      </c>
      <c r="E179" s="49">
        <v>11.050867</v>
      </c>
      <c r="F179" s="49">
        <v>11.259223</v>
      </c>
      <c r="G179" s="49">
        <v>11.488021</v>
      </c>
      <c r="H179" s="49">
        <v>11.753047</v>
      </c>
      <c r="I179" s="49">
        <v>12.058527</v>
      </c>
      <c r="J179" s="49">
        <v>12.372031</v>
      </c>
      <c r="K179" s="49">
        <v>12.684063</v>
      </c>
      <c r="L179" s="49">
        <v>12.786493</v>
      </c>
      <c r="M179" s="49">
        <v>12.959384999999999</v>
      </c>
      <c r="N179" s="49">
        <v>13.120592</v>
      </c>
      <c r="O179" s="49">
        <v>13.244595</v>
      </c>
      <c r="P179" s="49">
        <v>13.297800000000001</v>
      </c>
      <c r="Q179" s="49">
        <v>13.300013</v>
      </c>
      <c r="R179" s="49">
        <v>13.295665</v>
      </c>
      <c r="S179" s="49">
        <v>13.293400999999999</v>
      </c>
      <c r="T179" s="49">
        <v>13.153244000000001</v>
      </c>
      <c r="U179" s="49">
        <v>13.165462</v>
      </c>
      <c r="V179" s="49">
        <v>13.185219999999999</v>
      </c>
      <c r="W179" s="49">
        <v>13.215465</v>
      </c>
      <c r="X179" s="49">
        <v>13.275074</v>
      </c>
      <c r="Y179" s="49">
        <v>13.335015</v>
      </c>
      <c r="Z179" s="49">
        <v>13.400862</v>
      </c>
      <c r="AA179" s="49">
        <v>13.470008999999999</v>
      </c>
      <c r="AB179" s="49">
        <v>13.532145999999999</v>
      </c>
      <c r="AC179" s="49">
        <v>13.588974</v>
      </c>
      <c r="AD179" s="49">
        <v>13.626766999999999</v>
      </c>
      <c r="AE179" s="49">
        <v>13.626595</v>
      </c>
      <c r="AF179" s="49">
        <v>13.626469999999999</v>
      </c>
      <c r="AG179" s="49">
        <v>13.652269</v>
      </c>
      <c r="AH179" s="49">
        <v>13.679828000000001</v>
      </c>
      <c r="AI179" s="50">
        <v>8.2299999999999995E-3</v>
      </c>
    </row>
    <row r="180" spans="1:35" ht="15" customHeight="1" x14ac:dyDescent="0.45">
      <c r="A180" s="14" t="s">
        <v>232</v>
      </c>
      <c r="B180" s="48" t="s">
        <v>165</v>
      </c>
      <c r="C180" s="49">
        <v>26.787324999999999</v>
      </c>
      <c r="D180" s="49">
        <v>26.787324999999999</v>
      </c>
      <c r="E180" s="49">
        <v>26.950548000000001</v>
      </c>
      <c r="F180" s="49">
        <v>27.066061000000001</v>
      </c>
      <c r="G180" s="49">
        <v>27.186705</v>
      </c>
      <c r="H180" s="49">
        <v>27.351542999999999</v>
      </c>
      <c r="I180" s="49">
        <v>27.570592999999999</v>
      </c>
      <c r="J180" s="49">
        <v>27.848465000000001</v>
      </c>
      <c r="K180" s="49">
        <v>28.186658999999999</v>
      </c>
      <c r="L180" s="49">
        <v>28.383815999999999</v>
      </c>
      <c r="M180" s="49">
        <v>28.708372000000001</v>
      </c>
      <c r="N180" s="49">
        <v>28.982938999999998</v>
      </c>
      <c r="O180" s="49">
        <v>29.158928</v>
      </c>
      <c r="P180" s="49">
        <v>29.220199999999998</v>
      </c>
      <c r="Q180" s="49">
        <v>29.238834000000001</v>
      </c>
      <c r="R180" s="49">
        <v>29.213277999999999</v>
      </c>
      <c r="S180" s="49">
        <v>29.242923999999999</v>
      </c>
      <c r="T180" s="49">
        <v>29.269352000000001</v>
      </c>
      <c r="U180" s="49">
        <v>29.291001999999999</v>
      </c>
      <c r="V180" s="49">
        <v>29.308949999999999</v>
      </c>
      <c r="W180" s="49">
        <v>29.32321</v>
      </c>
      <c r="X180" s="49">
        <v>29.334188000000001</v>
      </c>
      <c r="Y180" s="49">
        <v>29.343019000000002</v>
      </c>
      <c r="Z180" s="49">
        <v>29.349813000000001</v>
      </c>
      <c r="AA180" s="49">
        <v>29.354443</v>
      </c>
      <c r="AB180" s="49">
        <v>29.355063999999999</v>
      </c>
      <c r="AC180" s="49">
        <v>29.355101000000001</v>
      </c>
      <c r="AD180" s="49">
        <v>29.355104000000001</v>
      </c>
      <c r="AE180" s="49">
        <v>29.355101000000001</v>
      </c>
      <c r="AF180" s="49">
        <v>29.355104000000001</v>
      </c>
      <c r="AG180" s="49">
        <v>29.355105999999999</v>
      </c>
      <c r="AH180" s="49">
        <v>29.355104000000001</v>
      </c>
      <c r="AI180" s="50">
        <v>2.957E-3</v>
      </c>
    </row>
    <row r="181" spans="1:35" ht="15" customHeight="1" x14ac:dyDescent="0.45">
      <c r="A181" s="14" t="s">
        <v>231</v>
      </c>
      <c r="B181" s="48" t="s">
        <v>163</v>
      </c>
      <c r="C181" s="49">
        <v>0</v>
      </c>
      <c r="D181" s="49">
        <v>22.487862</v>
      </c>
      <c r="E181" s="49">
        <v>22.936606999999999</v>
      </c>
      <c r="F181" s="49">
        <v>23.303875000000001</v>
      </c>
      <c r="G181" s="49">
        <v>23.698215000000001</v>
      </c>
      <c r="H181" s="49">
        <v>24.210663</v>
      </c>
      <c r="I181" s="49">
        <v>24.896505000000001</v>
      </c>
      <c r="J181" s="49">
        <v>25.681920999999999</v>
      </c>
      <c r="K181" s="49">
        <v>26.575503999999999</v>
      </c>
      <c r="L181" s="49">
        <v>26.958759000000001</v>
      </c>
      <c r="M181" s="49">
        <v>27.663181000000002</v>
      </c>
      <c r="N181" s="49">
        <v>28.188143</v>
      </c>
      <c r="O181" s="49">
        <v>28.478565</v>
      </c>
      <c r="P181" s="49">
        <v>28.541342</v>
      </c>
      <c r="Q181" s="49">
        <v>28.554849999999998</v>
      </c>
      <c r="R181" s="49">
        <v>28.554604000000001</v>
      </c>
      <c r="S181" s="49">
        <v>28.543713</v>
      </c>
      <c r="T181" s="49">
        <v>28.534614999999999</v>
      </c>
      <c r="U181" s="49">
        <v>28.526482000000001</v>
      </c>
      <c r="V181" s="49">
        <v>28.519625000000001</v>
      </c>
      <c r="W181" s="49">
        <v>28.513811</v>
      </c>
      <c r="X181" s="49">
        <v>28.508783000000001</v>
      </c>
      <c r="Y181" s="49">
        <v>28.504524</v>
      </c>
      <c r="Z181" s="49">
        <v>28.500961</v>
      </c>
      <c r="AA181" s="49">
        <v>28.498080999999999</v>
      </c>
      <c r="AB181" s="49">
        <v>28.495825</v>
      </c>
      <c r="AC181" s="49">
        <v>28.494091000000001</v>
      </c>
      <c r="AD181" s="49">
        <v>28.492794</v>
      </c>
      <c r="AE181" s="49">
        <v>28.491941000000001</v>
      </c>
      <c r="AF181" s="49">
        <v>28.491484</v>
      </c>
      <c r="AG181" s="49">
        <v>28.500710999999999</v>
      </c>
      <c r="AH181" s="49">
        <v>28.522314000000001</v>
      </c>
      <c r="AI181" s="50" t="s">
        <v>34</v>
      </c>
    </row>
    <row r="182" spans="1:35" ht="15" customHeight="1" x14ac:dyDescent="0.45">
      <c r="A182" s="14" t="s">
        <v>230</v>
      </c>
      <c r="B182" s="48" t="s">
        <v>161</v>
      </c>
      <c r="C182" s="49">
        <v>0</v>
      </c>
      <c r="D182" s="49">
        <v>17.978458</v>
      </c>
      <c r="E182" s="49">
        <v>18.38475</v>
      </c>
      <c r="F182" s="49">
        <v>18.509782999999999</v>
      </c>
      <c r="G182" s="49">
        <v>18.643954999999998</v>
      </c>
      <c r="H182" s="49">
        <v>18.827601999999999</v>
      </c>
      <c r="I182" s="49">
        <v>19.081377</v>
      </c>
      <c r="J182" s="49">
        <v>19.367249999999999</v>
      </c>
      <c r="K182" s="49">
        <v>19.716135000000001</v>
      </c>
      <c r="L182" s="49">
        <v>19.824932</v>
      </c>
      <c r="M182" s="49">
        <v>20.074278</v>
      </c>
      <c r="N182" s="49">
        <v>20.267631999999999</v>
      </c>
      <c r="O182" s="49">
        <v>20.409233</v>
      </c>
      <c r="P182" s="49">
        <v>20.490760999999999</v>
      </c>
      <c r="Q182" s="49">
        <v>20.524865999999999</v>
      </c>
      <c r="R182" s="49">
        <v>20.538214</v>
      </c>
      <c r="S182" s="49">
        <v>20.542964999999999</v>
      </c>
      <c r="T182" s="49">
        <v>20.454267999999999</v>
      </c>
      <c r="U182" s="49">
        <v>20.459389000000002</v>
      </c>
      <c r="V182" s="49">
        <v>20.468160999999998</v>
      </c>
      <c r="W182" s="49">
        <v>20.480989000000001</v>
      </c>
      <c r="X182" s="49">
        <v>20.473053</v>
      </c>
      <c r="Y182" s="49">
        <v>20.497603999999999</v>
      </c>
      <c r="Z182" s="49">
        <v>20.526624999999999</v>
      </c>
      <c r="AA182" s="49">
        <v>20.560326</v>
      </c>
      <c r="AB182" s="49">
        <v>20.598198</v>
      </c>
      <c r="AC182" s="49">
        <v>20.609852</v>
      </c>
      <c r="AD182" s="49">
        <v>20.658335000000001</v>
      </c>
      <c r="AE182" s="49">
        <v>20.710788999999998</v>
      </c>
      <c r="AF182" s="49">
        <v>20.766069000000002</v>
      </c>
      <c r="AG182" s="49">
        <v>20.824072000000001</v>
      </c>
      <c r="AH182" s="49">
        <v>20.884277000000001</v>
      </c>
      <c r="AI182" s="50" t="s">
        <v>34</v>
      </c>
    </row>
    <row r="183" spans="1:35" ht="15" customHeight="1" x14ac:dyDescent="0.45">
      <c r="A183" s="14" t="s">
        <v>229</v>
      </c>
      <c r="B183" s="48" t="s">
        <v>159</v>
      </c>
      <c r="C183" s="49">
        <v>0</v>
      </c>
      <c r="D183" s="49">
        <v>18.347479</v>
      </c>
      <c r="E183" s="49">
        <v>16.244858000000001</v>
      </c>
      <c r="F183" s="49">
        <v>16.244858000000001</v>
      </c>
      <c r="G183" s="49">
        <v>16.244858000000001</v>
      </c>
      <c r="H183" s="49">
        <v>16.244858000000001</v>
      </c>
      <c r="I183" s="49">
        <v>16.244858000000001</v>
      </c>
      <c r="J183" s="49">
        <v>16.244858000000001</v>
      </c>
      <c r="K183" s="49">
        <v>16.244858000000001</v>
      </c>
      <c r="L183" s="49">
        <v>16.244858000000001</v>
      </c>
      <c r="M183" s="49">
        <v>16.244858000000001</v>
      </c>
      <c r="N183" s="49">
        <v>16.244858000000001</v>
      </c>
      <c r="O183" s="49">
        <v>16.244858000000001</v>
      </c>
      <c r="P183" s="49">
        <v>16.244858000000001</v>
      </c>
      <c r="Q183" s="49">
        <v>16.244858000000001</v>
      </c>
      <c r="R183" s="49">
        <v>16.244858000000001</v>
      </c>
      <c r="S183" s="49">
        <v>16.244858000000001</v>
      </c>
      <c r="T183" s="49">
        <v>16.244858000000001</v>
      </c>
      <c r="U183" s="49">
        <v>16.244858000000001</v>
      </c>
      <c r="V183" s="49">
        <v>16.244858000000001</v>
      </c>
      <c r="W183" s="49">
        <v>16.244858000000001</v>
      </c>
      <c r="X183" s="49">
        <v>16.244858000000001</v>
      </c>
      <c r="Y183" s="49">
        <v>16.244858000000001</v>
      </c>
      <c r="Z183" s="49">
        <v>16.244858000000001</v>
      </c>
      <c r="AA183" s="49">
        <v>16.244858000000001</v>
      </c>
      <c r="AB183" s="49">
        <v>16.244858000000001</v>
      </c>
      <c r="AC183" s="49">
        <v>16.244858000000001</v>
      </c>
      <c r="AD183" s="49">
        <v>16.244858000000001</v>
      </c>
      <c r="AE183" s="49">
        <v>16.244858000000001</v>
      </c>
      <c r="AF183" s="49">
        <v>16.244858000000001</v>
      </c>
      <c r="AG183" s="49">
        <v>16.244858000000001</v>
      </c>
      <c r="AH183" s="49">
        <v>16.244858000000001</v>
      </c>
      <c r="AI183" s="50" t="s">
        <v>34</v>
      </c>
    </row>
    <row r="184" spans="1:35" ht="15" customHeight="1" x14ac:dyDescent="0.45">
      <c r="A184" s="14" t="s">
        <v>228</v>
      </c>
      <c r="B184" s="48" t="s">
        <v>227</v>
      </c>
      <c r="C184" s="49">
        <v>14.746924</v>
      </c>
      <c r="D184" s="49">
        <v>14.810667</v>
      </c>
      <c r="E184" s="49">
        <v>15.057954000000001</v>
      </c>
      <c r="F184" s="49">
        <v>15.25329</v>
      </c>
      <c r="G184" s="49">
        <v>15.510656000000001</v>
      </c>
      <c r="H184" s="49">
        <v>15.828522</v>
      </c>
      <c r="I184" s="49">
        <v>16.213882000000002</v>
      </c>
      <c r="J184" s="49">
        <v>16.584883000000001</v>
      </c>
      <c r="K184" s="49">
        <v>16.879576</v>
      </c>
      <c r="L184" s="49">
        <v>16.943519999999999</v>
      </c>
      <c r="M184" s="49">
        <v>17.055088000000001</v>
      </c>
      <c r="N184" s="49">
        <v>17.122209999999999</v>
      </c>
      <c r="O184" s="49">
        <v>17.160734000000001</v>
      </c>
      <c r="P184" s="49">
        <v>17.163105000000002</v>
      </c>
      <c r="Q184" s="49">
        <v>17.141998000000001</v>
      </c>
      <c r="R184" s="49">
        <v>17.121689</v>
      </c>
      <c r="S184" s="49">
        <v>17.103891000000001</v>
      </c>
      <c r="T184" s="49">
        <v>17.038971</v>
      </c>
      <c r="U184" s="49">
        <v>17.029029999999999</v>
      </c>
      <c r="V184" s="49">
        <v>17.028341000000001</v>
      </c>
      <c r="W184" s="49">
        <v>17.037998000000002</v>
      </c>
      <c r="X184" s="49">
        <v>17.046396000000001</v>
      </c>
      <c r="Y184" s="49">
        <v>17.061281000000001</v>
      </c>
      <c r="Z184" s="49">
        <v>17.081230000000001</v>
      </c>
      <c r="AA184" s="49">
        <v>17.103349999999999</v>
      </c>
      <c r="AB184" s="49">
        <v>17.122033999999999</v>
      </c>
      <c r="AC184" s="49">
        <v>17.139620000000001</v>
      </c>
      <c r="AD184" s="49">
        <v>17.153607999999998</v>
      </c>
      <c r="AE184" s="49">
        <v>17.149851000000002</v>
      </c>
      <c r="AF184" s="49">
        <v>17.149318999999998</v>
      </c>
      <c r="AG184" s="49">
        <v>17.144801999999999</v>
      </c>
      <c r="AH184" s="49">
        <v>17.142405</v>
      </c>
      <c r="AI184" s="50">
        <v>4.8669999999999998E-3</v>
      </c>
    </row>
    <row r="185" spans="1:35" ht="15" customHeight="1" x14ac:dyDescent="0.45">
      <c r="B185" s="47" t="s">
        <v>189</v>
      </c>
    </row>
    <row r="186" spans="1:35" ht="15" customHeight="1" x14ac:dyDescent="0.45">
      <c r="A186" s="14" t="s">
        <v>226</v>
      </c>
      <c r="B186" s="48" t="s">
        <v>175</v>
      </c>
      <c r="C186" s="49">
        <v>9.6279889999999995</v>
      </c>
      <c r="D186" s="49">
        <v>9.6671119999999995</v>
      </c>
      <c r="E186" s="49">
        <v>9.9875179999999997</v>
      </c>
      <c r="F186" s="49">
        <v>10.170783999999999</v>
      </c>
      <c r="G186" s="49">
        <v>10.414099999999999</v>
      </c>
      <c r="H186" s="49">
        <v>10.708048</v>
      </c>
      <c r="I186" s="49">
        <v>11.04224</v>
      </c>
      <c r="J186" s="49">
        <v>11.375086</v>
      </c>
      <c r="K186" s="49">
        <v>11.737513</v>
      </c>
      <c r="L186" s="49">
        <v>11.920949999999999</v>
      </c>
      <c r="M186" s="49">
        <v>12.235958999999999</v>
      </c>
      <c r="N186" s="49">
        <v>12.521532000000001</v>
      </c>
      <c r="O186" s="49">
        <v>12.784723</v>
      </c>
      <c r="P186" s="49">
        <v>12.920662</v>
      </c>
      <c r="Q186" s="49">
        <v>12.916271</v>
      </c>
      <c r="R186" s="49">
        <v>12.912497999999999</v>
      </c>
      <c r="S186" s="49">
        <v>12.909034</v>
      </c>
      <c r="T186" s="49">
        <v>12.906145</v>
      </c>
      <c r="U186" s="49">
        <v>12.903797000000001</v>
      </c>
      <c r="V186" s="49">
        <v>12.901916999999999</v>
      </c>
      <c r="W186" s="49">
        <v>12.900428</v>
      </c>
      <c r="X186" s="49">
        <v>12.899246</v>
      </c>
      <c r="Y186" s="49">
        <v>12.898365</v>
      </c>
      <c r="Z186" s="49">
        <v>12.897755</v>
      </c>
      <c r="AA186" s="49">
        <v>12.896927</v>
      </c>
      <c r="AB186" s="49">
        <v>12.896331</v>
      </c>
      <c r="AC186" s="49">
        <v>12.895953</v>
      </c>
      <c r="AD186" s="49">
        <v>12.89575</v>
      </c>
      <c r="AE186" s="49">
        <v>12.879478000000001</v>
      </c>
      <c r="AF186" s="49">
        <v>12.882497000000001</v>
      </c>
      <c r="AG186" s="49">
        <v>12.887112999999999</v>
      </c>
      <c r="AH186" s="49">
        <v>12.897582999999999</v>
      </c>
      <c r="AI186" s="50">
        <v>9.476E-3</v>
      </c>
    </row>
    <row r="187" spans="1:35" ht="15" customHeight="1" x14ac:dyDescent="0.45">
      <c r="A187" s="14" t="s">
        <v>225</v>
      </c>
      <c r="B187" s="48" t="s">
        <v>173</v>
      </c>
      <c r="C187" s="49">
        <v>7.0474810000000003</v>
      </c>
      <c r="D187" s="49">
        <v>7.0732480000000004</v>
      </c>
      <c r="E187" s="49">
        <v>7.296373</v>
      </c>
      <c r="F187" s="49">
        <v>7.412623</v>
      </c>
      <c r="G187" s="49">
        <v>7.5502840000000004</v>
      </c>
      <c r="H187" s="49">
        <v>7.7228839999999996</v>
      </c>
      <c r="I187" s="49">
        <v>7.928922</v>
      </c>
      <c r="J187" s="49">
        <v>8.1409749999999992</v>
      </c>
      <c r="K187" s="49">
        <v>8.3796660000000003</v>
      </c>
      <c r="L187" s="49">
        <v>8.4678210000000007</v>
      </c>
      <c r="M187" s="49">
        <v>8.6787980000000005</v>
      </c>
      <c r="N187" s="49">
        <v>8.8671880000000005</v>
      </c>
      <c r="O187" s="49">
        <v>9.0435280000000002</v>
      </c>
      <c r="P187" s="49">
        <v>9.1635480000000005</v>
      </c>
      <c r="Q187" s="49">
        <v>9.2071500000000004</v>
      </c>
      <c r="R187" s="49">
        <v>9.2056880000000003</v>
      </c>
      <c r="S187" s="49">
        <v>9.2047100000000004</v>
      </c>
      <c r="T187" s="49">
        <v>9.2037859999999991</v>
      </c>
      <c r="U187" s="49">
        <v>9.2028219999999994</v>
      </c>
      <c r="V187" s="49">
        <v>9.2018170000000001</v>
      </c>
      <c r="W187" s="49">
        <v>9.2007729999999999</v>
      </c>
      <c r="X187" s="49">
        <v>9.1996929999999999</v>
      </c>
      <c r="Y187" s="49">
        <v>9.1985670000000006</v>
      </c>
      <c r="Z187" s="49">
        <v>9.1974140000000002</v>
      </c>
      <c r="AA187" s="49">
        <v>9.1966649999999994</v>
      </c>
      <c r="AB187" s="49">
        <v>9.195881</v>
      </c>
      <c r="AC187" s="49">
        <v>9.1950640000000003</v>
      </c>
      <c r="AD187" s="49">
        <v>9.19421</v>
      </c>
      <c r="AE187" s="49">
        <v>9.1933170000000004</v>
      </c>
      <c r="AF187" s="49">
        <v>9.1923790000000007</v>
      </c>
      <c r="AG187" s="49">
        <v>9.1914029999999993</v>
      </c>
      <c r="AH187" s="49">
        <v>9.1904160000000008</v>
      </c>
      <c r="AI187" s="50">
        <v>8.6009999999999993E-3</v>
      </c>
    </row>
    <row r="188" spans="1:35" ht="15" customHeight="1" x14ac:dyDescent="0.45">
      <c r="A188" s="14" t="s">
        <v>224</v>
      </c>
      <c r="B188" s="48" t="s">
        <v>171</v>
      </c>
      <c r="C188" s="49">
        <v>7.1174850000000003</v>
      </c>
      <c r="D188" s="49">
        <v>7.146706</v>
      </c>
      <c r="E188" s="49">
        <v>7.3830169999999997</v>
      </c>
      <c r="F188" s="49">
        <v>7.5136760000000002</v>
      </c>
      <c r="G188" s="49">
        <v>7.6910780000000001</v>
      </c>
      <c r="H188" s="49">
        <v>7.9088390000000004</v>
      </c>
      <c r="I188" s="49">
        <v>8.1642480000000006</v>
      </c>
      <c r="J188" s="49">
        <v>8.4094750000000005</v>
      </c>
      <c r="K188" s="49">
        <v>8.6539699999999993</v>
      </c>
      <c r="L188" s="49">
        <v>8.7490690000000004</v>
      </c>
      <c r="M188" s="49">
        <v>8.9616819999999997</v>
      </c>
      <c r="N188" s="49">
        <v>9.1501970000000004</v>
      </c>
      <c r="O188" s="49">
        <v>9.3239680000000007</v>
      </c>
      <c r="P188" s="49">
        <v>9.4387369999999997</v>
      </c>
      <c r="Q188" s="49">
        <v>9.4776579999999999</v>
      </c>
      <c r="R188" s="49">
        <v>9.479832</v>
      </c>
      <c r="S188" s="49">
        <v>9.4772200000000009</v>
      </c>
      <c r="T188" s="49">
        <v>9.4747470000000007</v>
      </c>
      <c r="U188" s="49">
        <v>9.4734449999999999</v>
      </c>
      <c r="V188" s="49">
        <v>9.4734029999999994</v>
      </c>
      <c r="W188" s="49">
        <v>9.4733719999999995</v>
      </c>
      <c r="X188" s="49">
        <v>9.4733450000000001</v>
      </c>
      <c r="Y188" s="49">
        <v>9.4733239999999999</v>
      </c>
      <c r="Z188" s="49">
        <v>9.4733070000000001</v>
      </c>
      <c r="AA188" s="49">
        <v>9.4732920000000007</v>
      </c>
      <c r="AB188" s="49">
        <v>9.4732789999999998</v>
      </c>
      <c r="AC188" s="49">
        <v>9.4732699999999994</v>
      </c>
      <c r="AD188" s="49">
        <v>9.4732620000000001</v>
      </c>
      <c r="AE188" s="49">
        <v>9.473255</v>
      </c>
      <c r="AF188" s="49">
        <v>9.4732489999999991</v>
      </c>
      <c r="AG188" s="49">
        <v>9.4732459999999996</v>
      </c>
      <c r="AH188" s="49">
        <v>9.4732400000000005</v>
      </c>
      <c r="AI188" s="50">
        <v>9.2659999999999999E-3</v>
      </c>
    </row>
    <row r="189" spans="1:35" ht="15" customHeight="1" x14ac:dyDescent="0.45">
      <c r="A189" s="14" t="s">
        <v>223</v>
      </c>
      <c r="B189" s="48" t="s">
        <v>169</v>
      </c>
      <c r="C189" s="49">
        <v>6.9478559999999998</v>
      </c>
      <c r="D189" s="49">
        <v>6.9985290000000004</v>
      </c>
      <c r="E189" s="49">
        <v>7.2382419999999996</v>
      </c>
      <c r="F189" s="49">
        <v>7.3771969999999998</v>
      </c>
      <c r="G189" s="49">
        <v>7.5610730000000004</v>
      </c>
      <c r="H189" s="49">
        <v>7.7949400000000004</v>
      </c>
      <c r="I189" s="49">
        <v>8.0718669999999992</v>
      </c>
      <c r="J189" s="49">
        <v>8.3701860000000003</v>
      </c>
      <c r="K189" s="49">
        <v>8.6571420000000003</v>
      </c>
      <c r="L189" s="49">
        <v>8.7780869999999993</v>
      </c>
      <c r="M189" s="49">
        <v>9.0076689999999999</v>
      </c>
      <c r="N189" s="49">
        <v>9.2106569999999994</v>
      </c>
      <c r="O189" s="49">
        <v>9.3931900000000006</v>
      </c>
      <c r="P189" s="49">
        <v>9.5101049999999994</v>
      </c>
      <c r="Q189" s="49">
        <v>9.5430869999999999</v>
      </c>
      <c r="R189" s="49">
        <v>9.545356</v>
      </c>
      <c r="S189" s="49">
        <v>9.5460270000000005</v>
      </c>
      <c r="T189" s="49">
        <v>9.5470939999999995</v>
      </c>
      <c r="U189" s="49">
        <v>9.5484880000000008</v>
      </c>
      <c r="V189" s="49">
        <v>9.5502710000000004</v>
      </c>
      <c r="W189" s="49">
        <v>9.5524319999999996</v>
      </c>
      <c r="X189" s="49">
        <v>9.5547109999999993</v>
      </c>
      <c r="Y189" s="49">
        <v>9.5577900000000007</v>
      </c>
      <c r="Z189" s="49">
        <v>9.5612250000000003</v>
      </c>
      <c r="AA189" s="49">
        <v>9.5650139999999997</v>
      </c>
      <c r="AB189" s="49">
        <v>9.569153</v>
      </c>
      <c r="AC189" s="49">
        <v>9.5736340000000002</v>
      </c>
      <c r="AD189" s="49">
        <v>9.5784590000000005</v>
      </c>
      <c r="AE189" s="49">
        <v>9.5836190000000006</v>
      </c>
      <c r="AF189" s="49">
        <v>9.5894969999999997</v>
      </c>
      <c r="AG189" s="49">
        <v>9.5952249999999992</v>
      </c>
      <c r="AH189" s="49">
        <v>9.5984610000000004</v>
      </c>
      <c r="AI189" s="50">
        <v>1.0479E-2</v>
      </c>
    </row>
    <row r="190" spans="1:35" ht="15" customHeight="1" x14ac:dyDescent="0.45">
      <c r="A190" s="14" t="s">
        <v>222</v>
      </c>
      <c r="B190" s="48" t="s">
        <v>167</v>
      </c>
      <c r="C190" s="49">
        <v>7.011361</v>
      </c>
      <c r="D190" s="49">
        <v>7.0356500000000004</v>
      </c>
      <c r="E190" s="49">
        <v>7.2582449999999996</v>
      </c>
      <c r="F190" s="49">
        <v>7.3719169999999998</v>
      </c>
      <c r="G190" s="49">
        <v>7.5093560000000004</v>
      </c>
      <c r="H190" s="49">
        <v>7.6774680000000002</v>
      </c>
      <c r="I190" s="49">
        <v>7.8792749999999998</v>
      </c>
      <c r="J190" s="49">
        <v>8.0881799999999995</v>
      </c>
      <c r="K190" s="49">
        <v>8.3252579999999998</v>
      </c>
      <c r="L190" s="49">
        <v>8.4117289999999993</v>
      </c>
      <c r="M190" s="49">
        <v>8.6225880000000004</v>
      </c>
      <c r="N190" s="49">
        <v>8.8109629999999992</v>
      </c>
      <c r="O190" s="49">
        <v>8.9893520000000002</v>
      </c>
      <c r="P190" s="49">
        <v>9.1113900000000001</v>
      </c>
      <c r="Q190" s="49">
        <v>9.1589159999999996</v>
      </c>
      <c r="R190" s="49">
        <v>9.1589159999999996</v>
      </c>
      <c r="S190" s="49">
        <v>9.1589159999999996</v>
      </c>
      <c r="T190" s="49">
        <v>9.1589159999999996</v>
      </c>
      <c r="U190" s="49">
        <v>9.1589159999999996</v>
      </c>
      <c r="V190" s="49">
        <v>9.1589159999999996</v>
      </c>
      <c r="W190" s="49">
        <v>9.1589159999999996</v>
      </c>
      <c r="X190" s="49">
        <v>9.1589159999999996</v>
      </c>
      <c r="Y190" s="49">
        <v>9.1589159999999996</v>
      </c>
      <c r="Z190" s="49">
        <v>9.1589159999999996</v>
      </c>
      <c r="AA190" s="49">
        <v>9.1589159999999996</v>
      </c>
      <c r="AB190" s="49">
        <v>9.1589159999999996</v>
      </c>
      <c r="AC190" s="49">
        <v>9.1589159999999996</v>
      </c>
      <c r="AD190" s="49">
        <v>9.1589159999999996</v>
      </c>
      <c r="AE190" s="49">
        <v>9.1589159999999996</v>
      </c>
      <c r="AF190" s="49">
        <v>9.1589159999999996</v>
      </c>
      <c r="AG190" s="49">
        <v>9.1589159999999996</v>
      </c>
      <c r="AH190" s="49">
        <v>9.1589159999999996</v>
      </c>
      <c r="AI190" s="50">
        <v>8.6569999999999998E-3</v>
      </c>
    </row>
    <row r="191" spans="1:35" ht="15" customHeight="1" x14ac:dyDescent="0.45">
      <c r="A191" s="14" t="s">
        <v>221</v>
      </c>
      <c r="B191" s="48" t="s">
        <v>165</v>
      </c>
      <c r="C191" s="49">
        <v>16.819811000000001</v>
      </c>
      <c r="D191" s="49">
        <v>16.819811000000001</v>
      </c>
      <c r="E191" s="49">
        <v>17.332519999999999</v>
      </c>
      <c r="F191" s="49">
        <v>17.522345000000001</v>
      </c>
      <c r="G191" s="49">
        <v>17.778040000000001</v>
      </c>
      <c r="H191" s="49">
        <v>18.108740000000001</v>
      </c>
      <c r="I191" s="49">
        <v>18.525386999999998</v>
      </c>
      <c r="J191" s="49">
        <v>19.03162</v>
      </c>
      <c r="K191" s="49">
        <v>19.620622999999998</v>
      </c>
      <c r="L191" s="49">
        <v>19.878893000000001</v>
      </c>
      <c r="M191" s="49">
        <v>20.329453000000001</v>
      </c>
      <c r="N191" s="49">
        <v>20.708103000000001</v>
      </c>
      <c r="O191" s="49">
        <v>21.034248000000002</v>
      </c>
      <c r="P191" s="49">
        <v>21.191544</v>
      </c>
      <c r="Q191" s="49">
        <v>21.178888000000001</v>
      </c>
      <c r="R191" s="49">
        <v>21.158515999999999</v>
      </c>
      <c r="S191" s="49">
        <v>21.137658999999999</v>
      </c>
      <c r="T191" s="49">
        <v>21.119240000000001</v>
      </c>
      <c r="U191" s="49">
        <v>21.101966999999998</v>
      </c>
      <c r="V191" s="49">
        <v>21.086580000000001</v>
      </c>
      <c r="W191" s="49">
        <v>21.073</v>
      </c>
      <c r="X191" s="49">
        <v>21.060811999999999</v>
      </c>
      <c r="Y191" s="49">
        <v>21.050363999999998</v>
      </c>
      <c r="Z191" s="49">
        <v>21.041416000000002</v>
      </c>
      <c r="AA191" s="49">
        <v>21.033011999999999</v>
      </c>
      <c r="AB191" s="49">
        <v>21.025124000000002</v>
      </c>
      <c r="AC191" s="49">
        <v>21.017513000000001</v>
      </c>
      <c r="AD191" s="49">
        <v>21.010483000000001</v>
      </c>
      <c r="AE191" s="49">
        <v>21.004125999999999</v>
      </c>
      <c r="AF191" s="49">
        <v>20.998594000000001</v>
      </c>
      <c r="AG191" s="49">
        <v>20.993428999999999</v>
      </c>
      <c r="AH191" s="49">
        <v>20.988737</v>
      </c>
      <c r="AI191" s="50">
        <v>7.1679999999999999E-3</v>
      </c>
    </row>
    <row r="192" spans="1:35" ht="15" customHeight="1" x14ac:dyDescent="0.45">
      <c r="A192" s="14" t="s">
        <v>220</v>
      </c>
      <c r="B192" s="48" t="s">
        <v>163</v>
      </c>
      <c r="C192" s="49">
        <v>0</v>
      </c>
      <c r="D192" s="49">
        <v>14.139578999999999</v>
      </c>
      <c r="E192" s="49">
        <v>14.562486</v>
      </c>
      <c r="F192" s="49">
        <v>14.815503</v>
      </c>
      <c r="G192" s="49">
        <v>15.094545999999999</v>
      </c>
      <c r="H192" s="49">
        <v>15.496686</v>
      </c>
      <c r="I192" s="49">
        <v>16.008955</v>
      </c>
      <c r="J192" s="49">
        <v>16.417480000000001</v>
      </c>
      <c r="K192" s="49">
        <v>16.818795999999999</v>
      </c>
      <c r="L192" s="49">
        <v>17.003419999999998</v>
      </c>
      <c r="M192" s="49">
        <v>17.396574000000001</v>
      </c>
      <c r="N192" s="49">
        <v>17.754154</v>
      </c>
      <c r="O192" s="49">
        <v>18.063908000000001</v>
      </c>
      <c r="P192" s="49">
        <v>18.266521000000001</v>
      </c>
      <c r="Q192" s="49">
        <v>18.323675000000001</v>
      </c>
      <c r="R192" s="49">
        <v>18.346239000000001</v>
      </c>
      <c r="S192" s="49">
        <v>18.358158</v>
      </c>
      <c r="T192" s="49">
        <v>18.366045</v>
      </c>
      <c r="U192" s="49">
        <v>18.370930000000001</v>
      </c>
      <c r="V192" s="49">
        <v>18.370850000000001</v>
      </c>
      <c r="W192" s="49">
        <v>18.370785000000001</v>
      </c>
      <c r="X192" s="49">
        <v>18.370729000000001</v>
      </c>
      <c r="Y192" s="49">
        <v>18.37068</v>
      </c>
      <c r="Z192" s="49">
        <v>18.370636000000001</v>
      </c>
      <c r="AA192" s="49">
        <v>18.370595999999999</v>
      </c>
      <c r="AB192" s="49">
        <v>18.370567000000001</v>
      </c>
      <c r="AC192" s="49">
        <v>18.370539000000001</v>
      </c>
      <c r="AD192" s="49">
        <v>18.370514</v>
      </c>
      <c r="AE192" s="49">
        <v>18.370493</v>
      </c>
      <c r="AF192" s="49">
        <v>18.370476</v>
      </c>
      <c r="AG192" s="49">
        <v>18.370459</v>
      </c>
      <c r="AH192" s="49">
        <v>18.370445</v>
      </c>
      <c r="AI192" s="50" t="s">
        <v>34</v>
      </c>
    </row>
    <row r="193" spans="1:35" ht="15" customHeight="1" x14ac:dyDescent="0.45">
      <c r="A193" s="14" t="s">
        <v>219</v>
      </c>
      <c r="B193" s="48" t="s">
        <v>161</v>
      </c>
      <c r="C193" s="49">
        <v>0</v>
      </c>
      <c r="D193" s="49">
        <v>10.285902999999999</v>
      </c>
      <c r="E193" s="49">
        <v>10.644247999999999</v>
      </c>
      <c r="F193" s="49">
        <v>10.795144000000001</v>
      </c>
      <c r="G193" s="49">
        <v>10.999556</v>
      </c>
      <c r="H193" s="49">
        <v>11.261169000000001</v>
      </c>
      <c r="I193" s="49">
        <v>11.58301</v>
      </c>
      <c r="J193" s="49">
        <v>11.930698</v>
      </c>
      <c r="K193" s="49">
        <v>12.334553</v>
      </c>
      <c r="L193" s="49">
        <v>12.483568</v>
      </c>
      <c r="M193" s="49">
        <v>12.779547000000001</v>
      </c>
      <c r="N193" s="49">
        <v>13.035545000000001</v>
      </c>
      <c r="O193" s="49">
        <v>13.246869</v>
      </c>
      <c r="P193" s="49">
        <v>13.354808</v>
      </c>
      <c r="Q193" s="49">
        <v>13.35619</v>
      </c>
      <c r="R193" s="49">
        <v>13.351652</v>
      </c>
      <c r="S193" s="49">
        <v>13.342103</v>
      </c>
      <c r="T193" s="49">
        <v>13.332990000000001</v>
      </c>
      <c r="U193" s="49">
        <v>13.326756</v>
      </c>
      <c r="V193" s="49">
        <v>13.323081999999999</v>
      </c>
      <c r="W193" s="49">
        <v>13.321719</v>
      </c>
      <c r="X193" s="49">
        <v>13.147304</v>
      </c>
      <c r="Y193" s="49">
        <v>13.182601999999999</v>
      </c>
      <c r="Z193" s="49">
        <v>13.227904000000001</v>
      </c>
      <c r="AA193" s="49">
        <v>13.285469000000001</v>
      </c>
      <c r="AB193" s="49">
        <v>13.356432</v>
      </c>
      <c r="AC193" s="49">
        <v>13.440201999999999</v>
      </c>
      <c r="AD193" s="49">
        <v>13.534585999999999</v>
      </c>
      <c r="AE193" s="49">
        <v>13.6371</v>
      </c>
      <c r="AF193" s="49">
        <v>13.742203</v>
      </c>
      <c r="AG193" s="49">
        <v>13.844972</v>
      </c>
      <c r="AH193" s="49">
        <v>13.939418999999999</v>
      </c>
      <c r="AI193" s="50" t="s">
        <v>34</v>
      </c>
    </row>
    <row r="194" spans="1:35" ht="15" customHeight="1" x14ac:dyDescent="0.45">
      <c r="A194" s="14" t="s">
        <v>218</v>
      </c>
      <c r="B194" s="48" t="s">
        <v>159</v>
      </c>
      <c r="C194" s="49">
        <v>0</v>
      </c>
      <c r="D194" s="49">
        <v>11.520413</v>
      </c>
      <c r="E194" s="49">
        <v>11.520415</v>
      </c>
      <c r="F194" s="49">
        <v>11.520415</v>
      </c>
      <c r="G194" s="49">
        <v>11.520414000000001</v>
      </c>
      <c r="H194" s="49">
        <v>11.520414000000001</v>
      </c>
      <c r="I194" s="49">
        <v>11.520415</v>
      </c>
      <c r="J194" s="49">
        <v>11.520413</v>
      </c>
      <c r="K194" s="49">
        <v>11.520415</v>
      </c>
      <c r="L194" s="49">
        <v>11.520414000000001</v>
      </c>
      <c r="M194" s="49">
        <v>11.520415</v>
      </c>
      <c r="N194" s="49">
        <v>11.520415</v>
      </c>
      <c r="O194" s="49">
        <v>11.520413</v>
      </c>
      <c r="P194" s="49">
        <v>11.520415</v>
      </c>
      <c r="Q194" s="49">
        <v>11.520415</v>
      </c>
      <c r="R194" s="49">
        <v>11.520414000000001</v>
      </c>
      <c r="S194" s="49">
        <v>11.520414000000001</v>
      </c>
      <c r="T194" s="49">
        <v>11.520413</v>
      </c>
      <c r="U194" s="49">
        <v>11.520415</v>
      </c>
      <c r="V194" s="49">
        <v>11.520415</v>
      </c>
      <c r="W194" s="49">
        <v>11.520414000000001</v>
      </c>
      <c r="X194" s="49">
        <v>11.520414000000001</v>
      </c>
      <c r="Y194" s="49">
        <v>11.520415</v>
      </c>
      <c r="Z194" s="49">
        <v>11.520414000000001</v>
      </c>
      <c r="AA194" s="49">
        <v>11.520414000000001</v>
      </c>
      <c r="AB194" s="49">
        <v>11.520415</v>
      </c>
      <c r="AC194" s="49">
        <v>11.520415</v>
      </c>
      <c r="AD194" s="49">
        <v>11.520415</v>
      </c>
      <c r="AE194" s="49">
        <v>11.520415</v>
      </c>
      <c r="AF194" s="49">
        <v>11.520414000000001</v>
      </c>
      <c r="AG194" s="49">
        <v>11.520415</v>
      </c>
      <c r="AH194" s="49">
        <v>11.520414000000001</v>
      </c>
      <c r="AI194" s="50" t="s">
        <v>34</v>
      </c>
    </row>
    <row r="195" spans="1:35" ht="15" customHeight="1" x14ac:dyDescent="0.45">
      <c r="A195" s="14" t="s">
        <v>217</v>
      </c>
      <c r="B195" s="48" t="s">
        <v>216</v>
      </c>
      <c r="C195" s="49">
        <v>8.8458699999999997</v>
      </c>
      <c r="D195" s="49">
        <v>8.8804479999999995</v>
      </c>
      <c r="E195" s="49">
        <v>9.1706570000000003</v>
      </c>
      <c r="F195" s="49">
        <v>9.3367819999999995</v>
      </c>
      <c r="G195" s="49">
        <v>9.5387450000000005</v>
      </c>
      <c r="H195" s="49">
        <v>9.7843119999999999</v>
      </c>
      <c r="I195" s="49">
        <v>10.069205999999999</v>
      </c>
      <c r="J195" s="49">
        <v>10.359458</v>
      </c>
      <c r="K195" s="49">
        <v>10.68088</v>
      </c>
      <c r="L195" s="49">
        <v>10.825809</v>
      </c>
      <c r="M195" s="49">
        <v>11.102152999999999</v>
      </c>
      <c r="N195" s="49">
        <v>11.353009</v>
      </c>
      <c r="O195" s="49">
        <v>11.586689</v>
      </c>
      <c r="P195" s="49">
        <v>11.719810000000001</v>
      </c>
      <c r="Q195" s="49">
        <v>11.735963</v>
      </c>
      <c r="R195" s="49">
        <v>11.735806</v>
      </c>
      <c r="S195" s="49">
        <v>11.736212999999999</v>
      </c>
      <c r="T195" s="49">
        <v>11.736914000000001</v>
      </c>
      <c r="U195" s="49">
        <v>11.737876</v>
      </c>
      <c r="V195" s="49">
        <v>11.739058999999999</v>
      </c>
      <c r="W195" s="49">
        <v>11.740425999999999</v>
      </c>
      <c r="X195" s="49">
        <v>11.741935</v>
      </c>
      <c r="Y195" s="49">
        <v>11.743644</v>
      </c>
      <c r="Z195" s="49">
        <v>11.746988999999999</v>
      </c>
      <c r="AA195" s="49">
        <v>11.750397</v>
      </c>
      <c r="AB195" s="49">
        <v>11.753987</v>
      </c>
      <c r="AC195" s="49">
        <v>11.757759</v>
      </c>
      <c r="AD195" s="49">
        <v>11.761699</v>
      </c>
      <c r="AE195" s="49">
        <v>11.755518</v>
      </c>
      <c r="AF195" s="49">
        <v>11.761614</v>
      </c>
      <c r="AG195" s="49">
        <v>11.768813</v>
      </c>
      <c r="AH195" s="49">
        <v>11.779844000000001</v>
      </c>
      <c r="AI195" s="50">
        <v>9.2829999999999996E-3</v>
      </c>
    </row>
    <row r="196" spans="1:35" ht="15" customHeight="1" x14ac:dyDescent="0.45">
      <c r="B196" s="47" t="s">
        <v>177</v>
      </c>
    </row>
    <row r="197" spans="1:35" ht="15" customHeight="1" x14ac:dyDescent="0.45">
      <c r="A197" s="14" t="s">
        <v>215</v>
      </c>
      <c r="B197" s="48" t="s">
        <v>175</v>
      </c>
      <c r="C197" s="49">
        <v>6.2325189999999999</v>
      </c>
      <c r="D197" s="49">
        <v>6.2810810000000004</v>
      </c>
      <c r="E197" s="49">
        <v>6.3497399999999997</v>
      </c>
      <c r="F197" s="49">
        <v>6.4619669999999996</v>
      </c>
      <c r="G197" s="49">
        <v>6.5873359999999996</v>
      </c>
      <c r="H197" s="49">
        <v>6.7453510000000003</v>
      </c>
      <c r="I197" s="49">
        <v>6.9238520000000001</v>
      </c>
      <c r="J197" s="49">
        <v>7.1201230000000004</v>
      </c>
      <c r="K197" s="49">
        <v>7.3211029999999999</v>
      </c>
      <c r="L197" s="49">
        <v>7.4234790000000004</v>
      </c>
      <c r="M197" s="49">
        <v>7.5679980000000002</v>
      </c>
      <c r="N197" s="49">
        <v>7.6896409999999999</v>
      </c>
      <c r="O197" s="49">
        <v>7.7973860000000004</v>
      </c>
      <c r="P197" s="49">
        <v>7.8614759999999997</v>
      </c>
      <c r="Q197" s="49">
        <v>7.8699640000000004</v>
      </c>
      <c r="R197" s="49">
        <v>7.869453</v>
      </c>
      <c r="S197" s="49">
        <v>7.876125</v>
      </c>
      <c r="T197" s="49">
        <v>7.8858490000000003</v>
      </c>
      <c r="U197" s="49">
        <v>7.8940910000000004</v>
      </c>
      <c r="V197" s="49">
        <v>7.8983489999999996</v>
      </c>
      <c r="W197" s="49">
        <v>7.9011209999999998</v>
      </c>
      <c r="X197" s="49">
        <v>7.9022899999999998</v>
      </c>
      <c r="Y197" s="49">
        <v>7.9032109999999998</v>
      </c>
      <c r="Z197" s="49">
        <v>7.9036569999999999</v>
      </c>
      <c r="AA197" s="49">
        <v>7.9039830000000002</v>
      </c>
      <c r="AB197" s="49">
        <v>7.90435</v>
      </c>
      <c r="AC197" s="49">
        <v>7.9050500000000001</v>
      </c>
      <c r="AD197" s="49">
        <v>7.9054989999999998</v>
      </c>
      <c r="AE197" s="49">
        <v>7.90604</v>
      </c>
      <c r="AF197" s="49">
        <v>7.9069729999999998</v>
      </c>
      <c r="AG197" s="49">
        <v>7.907826</v>
      </c>
      <c r="AH197" s="49">
        <v>7.9089479999999996</v>
      </c>
      <c r="AI197" s="50">
        <v>7.7140000000000004E-3</v>
      </c>
    </row>
    <row r="198" spans="1:35" ht="15" customHeight="1" x14ac:dyDescent="0.45">
      <c r="A198" s="14" t="s">
        <v>214</v>
      </c>
      <c r="B198" s="48" t="s">
        <v>173</v>
      </c>
      <c r="C198" s="49">
        <v>6.020702</v>
      </c>
      <c r="D198" s="49">
        <v>6.0550199999999998</v>
      </c>
      <c r="E198" s="49">
        <v>6.2122390000000003</v>
      </c>
      <c r="F198" s="49">
        <v>6.3102809999999998</v>
      </c>
      <c r="G198" s="49">
        <v>6.4305050000000001</v>
      </c>
      <c r="H198" s="49">
        <v>6.5660610000000004</v>
      </c>
      <c r="I198" s="49">
        <v>6.7192340000000002</v>
      </c>
      <c r="J198" s="49">
        <v>6.8770059999999997</v>
      </c>
      <c r="K198" s="49">
        <v>7.0350479999999997</v>
      </c>
      <c r="L198" s="49">
        <v>7.0961020000000001</v>
      </c>
      <c r="M198" s="49">
        <v>7.2153679999999998</v>
      </c>
      <c r="N198" s="49">
        <v>7.3292859999999997</v>
      </c>
      <c r="O198" s="49">
        <v>7.4340700000000002</v>
      </c>
      <c r="P198" s="49">
        <v>7.4962609999999996</v>
      </c>
      <c r="Q198" s="49">
        <v>7.4957409999999998</v>
      </c>
      <c r="R198" s="49">
        <v>7.4937319999999996</v>
      </c>
      <c r="S198" s="49">
        <v>7.444966</v>
      </c>
      <c r="T198" s="49">
        <v>7.450914</v>
      </c>
      <c r="U198" s="49">
        <v>7.4581099999999996</v>
      </c>
      <c r="V198" s="49">
        <v>7.4664799999999998</v>
      </c>
      <c r="W198" s="49">
        <v>7.4756220000000004</v>
      </c>
      <c r="X198" s="49">
        <v>7.4850180000000002</v>
      </c>
      <c r="Y198" s="49">
        <v>7.4941469999999999</v>
      </c>
      <c r="Z198" s="49">
        <v>7.5026080000000004</v>
      </c>
      <c r="AA198" s="49">
        <v>7.5101199999999997</v>
      </c>
      <c r="AB198" s="49">
        <v>7.5165920000000002</v>
      </c>
      <c r="AC198" s="49">
        <v>7.5219930000000002</v>
      </c>
      <c r="AD198" s="49">
        <v>7.513414</v>
      </c>
      <c r="AE198" s="49">
        <v>7.5158199999999997</v>
      </c>
      <c r="AF198" s="49">
        <v>7.518167</v>
      </c>
      <c r="AG198" s="49">
        <v>7.5213840000000003</v>
      </c>
      <c r="AH198" s="49">
        <v>7.5255960000000002</v>
      </c>
      <c r="AI198" s="50">
        <v>7.2230000000000003E-3</v>
      </c>
    </row>
    <row r="199" spans="1:35" ht="15" customHeight="1" x14ac:dyDescent="0.45">
      <c r="A199" s="14" t="s">
        <v>213</v>
      </c>
      <c r="B199" s="48" t="s">
        <v>171</v>
      </c>
      <c r="C199" s="49">
        <v>6.2882499999999997</v>
      </c>
      <c r="D199" s="49">
        <v>6.3179619999999996</v>
      </c>
      <c r="E199" s="49">
        <v>6.4893809999999998</v>
      </c>
      <c r="F199" s="49">
        <v>6.5918039999999998</v>
      </c>
      <c r="G199" s="49">
        <v>6.7232089999999998</v>
      </c>
      <c r="H199" s="49">
        <v>6.8856510000000002</v>
      </c>
      <c r="I199" s="49">
        <v>7.0691829999999998</v>
      </c>
      <c r="J199" s="49">
        <v>7.2392329999999996</v>
      </c>
      <c r="K199" s="49">
        <v>7.4144649999999999</v>
      </c>
      <c r="L199" s="49">
        <v>7.474348</v>
      </c>
      <c r="M199" s="49">
        <v>7.6193359999999997</v>
      </c>
      <c r="N199" s="49">
        <v>7.740348</v>
      </c>
      <c r="O199" s="49">
        <v>7.8433289999999998</v>
      </c>
      <c r="P199" s="49">
        <v>7.9026199999999998</v>
      </c>
      <c r="Q199" s="49">
        <v>7.9145510000000003</v>
      </c>
      <c r="R199" s="49">
        <v>7.9042620000000001</v>
      </c>
      <c r="S199" s="49">
        <v>7.885624</v>
      </c>
      <c r="T199" s="49">
        <v>7.8660160000000001</v>
      </c>
      <c r="U199" s="49">
        <v>7.8449559999999998</v>
      </c>
      <c r="V199" s="49">
        <v>7.8233920000000001</v>
      </c>
      <c r="W199" s="49">
        <v>7.8028760000000004</v>
      </c>
      <c r="X199" s="49">
        <v>7.7835989999999997</v>
      </c>
      <c r="Y199" s="49">
        <v>7.7652799999999997</v>
      </c>
      <c r="Z199" s="49">
        <v>7.7479529999999999</v>
      </c>
      <c r="AA199" s="49">
        <v>7.7316459999999996</v>
      </c>
      <c r="AB199" s="49">
        <v>7.7162980000000001</v>
      </c>
      <c r="AC199" s="49">
        <v>7.7000570000000002</v>
      </c>
      <c r="AD199" s="49">
        <v>7.6834150000000001</v>
      </c>
      <c r="AE199" s="49">
        <v>7.6671620000000003</v>
      </c>
      <c r="AF199" s="49">
        <v>7.6513239999999998</v>
      </c>
      <c r="AG199" s="49">
        <v>7.6359339999999998</v>
      </c>
      <c r="AH199" s="49">
        <v>7.6208689999999999</v>
      </c>
      <c r="AI199" s="50">
        <v>6.2199999999999998E-3</v>
      </c>
    </row>
    <row r="200" spans="1:35" ht="15" customHeight="1" x14ac:dyDescent="0.45">
      <c r="A200" s="14" t="s">
        <v>212</v>
      </c>
      <c r="B200" s="48" t="s">
        <v>169</v>
      </c>
      <c r="C200" s="49">
        <v>5.6803720000000002</v>
      </c>
      <c r="D200" s="49">
        <v>5.7381260000000003</v>
      </c>
      <c r="E200" s="49">
        <v>5.8830710000000002</v>
      </c>
      <c r="F200" s="49">
        <v>6.0119660000000001</v>
      </c>
      <c r="G200" s="49">
        <v>6.1634869999999999</v>
      </c>
      <c r="H200" s="49">
        <v>6.3427150000000001</v>
      </c>
      <c r="I200" s="49">
        <v>6.5430339999999996</v>
      </c>
      <c r="J200" s="49">
        <v>6.7519600000000004</v>
      </c>
      <c r="K200" s="49">
        <v>6.9568750000000001</v>
      </c>
      <c r="L200" s="49">
        <v>7.037077</v>
      </c>
      <c r="M200" s="49">
        <v>7.1748760000000003</v>
      </c>
      <c r="N200" s="49">
        <v>7.2928319999999998</v>
      </c>
      <c r="O200" s="49">
        <v>7.3964509999999999</v>
      </c>
      <c r="P200" s="49">
        <v>7.4586329999999998</v>
      </c>
      <c r="Q200" s="49">
        <v>7.472213</v>
      </c>
      <c r="R200" s="49">
        <v>7.4744029999999997</v>
      </c>
      <c r="S200" s="49">
        <v>7.4658199999999999</v>
      </c>
      <c r="T200" s="49">
        <v>7.4640610000000001</v>
      </c>
      <c r="U200" s="49">
        <v>7.4586030000000001</v>
      </c>
      <c r="V200" s="49">
        <v>7.4505350000000004</v>
      </c>
      <c r="W200" s="49">
        <v>7.4498889999999998</v>
      </c>
      <c r="X200" s="49">
        <v>7.4510459999999998</v>
      </c>
      <c r="Y200" s="49">
        <v>7.4532280000000002</v>
      </c>
      <c r="Z200" s="49">
        <v>7.4558249999999999</v>
      </c>
      <c r="AA200" s="49">
        <v>7.4588070000000002</v>
      </c>
      <c r="AB200" s="49">
        <v>7.4618080000000004</v>
      </c>
      <c r="AC200" s="49">
        <v>7.460947</v>
      </c>
      <c r="AD200" s="49">
        <v>7.4644079999999997</v>
      </c>
      <c r="AE200" s="49">
        <v>7.4678389999999997</v>
      </c>
      <c r="AF200" s="49">
        <v>7.4684179999999998</v>
      </c>
      <c r="AG200" s="49">
        <v>7.4720040000000001</v>
      </c>
      <c r="AH200" s="49">
        <v>7.4753189999999998</v>
      </c>
      <c r="AI200" s="50">
        <v>8.8970000000000004E-3</v>
      </c>
    </row>
    <row r="201" spans="1:35" ht="15" customHeight="1" x14ac:dyDescent="0.45">
      <c r="A201" s="14" t="s">
        <v>211</v>
      </c>
      <c r="B201" s="48" t="s">
        <v>167</v>
      </c>
      <c r="C201" s="49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50" t="s">
        <v>34</v>
      </c>
    </row>
    <row r="202" spans="1:35" ht="15" customHeight="1" x14ac:dyDescent="0.45">
      <c r="A202" s="14" t="s">
        <v>210</v>
      </c>
      <c r="B202" s="48" t="s">
        <v>165</v>
      </c>
      <c r="C202" s="49">
        <v>0</v>
      </c>
      <c r="D202" s="49">
        <v>7.2611169999999996</v>
      </c>
      <c r="E202" s="49">
        <v>10.522918000000001</v>
      </c>
      <c r="F202" s="49">
        <v>10.619126</v>
      </c>
      <c r="G202" s="49">
        <v>10.746926</v>
      </c>
      <c r="H202" s="49">
        <v>10.911905000000001</v>
      </c>
      <c r="I202" s="49">
        <v>11.118338</v>
      </c>
      <c r="J202" s="49">
        <v>11.367049</v>
      </c>
      <c r="K202" s="49">
        <v>11.634865</v>
      </c>
      <c r="L202" s="49">
        <v>11.757944</v>
      </c>
      <c r="M202" s="49">
        <v>11.976851</v>
      </c>
      <c r="N202" s="49">
        <v>12.184415</v>
      </c>
      <c r="O202" s="49">
        <v>12.373977</v>
      </c>
      <c r="P202" s="49">
        <v>12.475104</v>
      </c>
      <c r="Q202" s="49">
        <v>12.488769</v>
      </c>
      <c r="R202" s="49">
        <v>12.493652000000001</v>
      </c>
      <c r="S202" s="49">
        <v>12.468875000000001</v>
      </c>
      <c r="T202" s="49">
        <v>12.487149</v>
      </c>
      <c r="U202" s="49">
        <v>12.499765</v>
      </c>
      <c r="V202" s="49">
        <v>12.509634999999999</v>
      </c>
      <c r="W202" s="49">
        <v>12.51759</v>
      </c>
      <c r="X202" s="49">
        <v>12.523562</v>
      </c>
      <c r="Y202" s="49">
        <v>12.527927</v>
      </c>
      <c r="Z202" s="49">
        <v>12.530865</v>
      </c>
      <c r="AA202" s="49">
        <v>12.532446999999999</v>
      </c>
      <c r="AB202" s="49">
        <v>12.533168999999999</v>
      </c>
      <c r="AC202" s="49">
        <v>12.533264000000001</v>
      </c>
      <c r="AD202" s="49">
        <v>12.533097</v>
      </c>
      <c r="AE202" s="49">
        <v>12.532501</v>
      </c>
      <c r="AF202" s="49">
        <v>12.530918</v>
      </c>
      <c r="AG202" s="49">
        <v>12.529406</v>
      </c>
      <c r="AH202" s="49">
        <v>12.527952000000001</v>
      </c>
      <c r="AI202" s="50" t="s">
        <v>34</v>
      </c>
    </row>
    <row r="203" spans="1:35" ht="15" customHeight="1" x14ac:dyDescent="0.45">
      <c r="A203" s="14" t="s">
        <v>209</v>
      </c>
      <c r="B203" s="48" t="s">
        <v>163</v>
      </c>
      <c r="C203" s="49">
        <v>7.8188630000000003</v>
      </c>
      <c r="D203" s="49">
        <v>7.8805379999999996</v>
      </c>
      <c r="E203" s="49">
        <v>8.8428070000000005</v>
      </c>
      <c r="F203" s="49">
        <v>9.0207599999999992</v>
      </c>
      <c r="G203" s="49">
        <v>9.2422989999999992</v>
      </c>
      <c r="H203" s="49">
        <v>9.5117740000000008</v>
      </c>
      <c r="I203" s="49">
        <v>9.8009000000000004</v>
      </c>
      <c r="J203" s="49">
        <v>10.079708999999999</v>
      </c>
      <c r="K203" s="49">
        <v>10.362591</v>
      </c>
      <c r="L203" s="49">
        <v>10.437023999999999</v>
      </c>
      <c r="M203" s="49">
        <v>10.586903</v>
      </c>
      <c r="N203" s="49">
        <v>10.700786000000001</v>
      </c>
      <c r="O203" s="49">
        <v>10.840452000000001</v>
      </c>
      <c r="P203" s="49">
        <v>10.916928</v>
      </c>
      <c r="Q203" s="49">
        <v>10.913626000000001</v>
      </c>
      <c r="R203" s="49">
        <v>10.908852</v>
      </c>
      <c r="S203" s="49">
        <v>10.904667</v>
      </c>
      <c r="T203" s="49">
        <v>10.901023</v>
      </c>
      <c r="U203" s="49">
        <v>10.897676000000001</v>
      </c>
      <c r="V203" s="49">
        <v>10.894588000000001</v>
      </c>
      <c r="W203" s="49">
        <v>10.8908</v>
      </c>
      <c r="X203" s="49">
        <v>10.885185</v>
      </c>
      <c r="Y203" s="49">
        <v>10.880414999999999</v>
      </c>
      <c r="Z203" s="49">
        <v>10.876467</v>
      </c>
      <c r="AA203" s="49">
        <v>10.873294</v>
      </c>
      <c r="AB203" s="49">
        <v>10.870832999999999</v>
      </c>
      <c r="AC203" s="49">
        <v>10.869033</v>
      </c>
      <c r="AD203" s="49">
        <v>10.86777</v>
      </c>
      <c r="AE203" s="49">
        <v>10.837049</v>
      </c>
      <c r="AF203" s="49">
        <v>10.819812000000001</v>
      </c>
      <c r="AG203" s="49">
        <v>10.831398</v>
      </c>
      <c r="AH203" s="49">
        <v>10.846942</v>
      </c>
      <c r="AI203" s="50">
        <v>1.0614999999999999E-2</v>
      </c>
    </row>
    <row r="204" spans="1:35" ht="15" customHeight="1" x14ac:dyDescent="0.45">
      <c r="A204" s="14" t="s">
        <v>208</v>
      </c>
      <c r="B204" s="48" t="s">
        <v>161</v>
      </c>
      <c r="C204" s="49">
        <v>8.6858280000000008</v>
      </c>
      <c r="D204" s="49">
        <v>8.7194109999999991</v>
      </c>
      <c r="E204" s="49">
        <v>9.0979969999999994</v>
      </c>
      <c r="F204" s="49">
        <v>9.2141400000000004</v>
      </c>
      <c r="G204" s="49">
        <v>9.3655290000000004</v>
      </c>
      <c r="H204" s="49">
        <v>9.5547989999999992</v>
      </c>
      <c r="I204" s="49">
        <v>9.7640980000000006</v>
      </c>
      <c r="J204" s="49">
        <v>9.992381</v>
      </c>
      <c r="K204" s="49">
        <v>10.237795999999999</v>
      </c>
      <c r="L204" s="49">
        <v>10.307632999999999</v>
      </c>
      <c r="M204" s="49">
        <v>10.477574000000001</v>
      </c>
      <c r="N204" s="49">
        <v>10.632566000000001</v>
      </c>
      <c r="O204" s="49">
        <v>10.767554000000001</v>
      </c>
      <c r="P204" s="49">
        <v>10.858356000000001</v>
      </c>
      <c r="Q204" s="49">
        <v>10.849729999999999</v>
      </c>
      <c r="R204" s="49">
        <v>10.842128000000001</v>
      </c>
      <c r="S204" s="49">
        <v>10.836449999999999</v>
      </c>
      <c r="T204" s="49">
        <v>10.832492999999999</v>
      </c>
      <c r="U204" s="49">
        <v>10.792949999999999</v>
      </c>
      <c r="V204" s="49">
        <v>10.795484</v>
      </c>
      <c r="W204" s="49">
        <v>10.799977999999999</v>
      </c>
      <c r="X204" s="49">
        <v>10.806623</v>
      </c>
      <c r="Y204" s="49">
        <v>10.815735999999999</v>
      </c>
      <c r="Z204" s="49">
        <v>10.793866</v>
      </c>
      <c r="AA204" s="49">
        <v>10.810930000000001</v>
      </c>
      <c r="AB204" s="49">
        <v>10.830382</v>
      </c>
      <c r="AC204" s="49">
        <v>10.851671</v>
      </c>
      <c r="AD204" s="49">
        <v>10.853095</v>
      </c>
      <c r="AE204" s="49">
        <v>10.878844000000001</v>
      </c>
      <c r="AF204" s="49">
        <v>10.905549000000001</v>
      </c>
      <c r="AG204" s="49">
        <v>10.933128</v>
      </c>
      <c r="AH204" s="49">
        <v>10.960710000000001</v>
      </c>
      <c r="AI204" s="50">
        <v>7.5319999999999996E-3</v>
      </c>
    </row>
    <row r="205" spans="1:35" ht="15" customHeight="1" x14ac:dyDescent="0.45">
      <c r="A205" s="14" t="s">
        <v>207</v>
      </c>
      <c r="B205" s="48" t="s">
        <v>159</v>
      </c>
      <c r="C205" s="49">
        <v>6.2527379999999999</v>
      </c>
      <c r="D205" s="49">
        <v>6.2527379999999999</v>
      </c>
      <c r="E205" s="49">
        <v>6.9066599999999996</v>
      </c>
      <c r="F205" s="49">
        <v>6.9066599999999996</v>
      </c>
      <c r="G205" s="49">
        <v>6.9066599999999996</v>
      </c>
      <c r="H205" s="49">
        <v>6.9066599999999996</v>
      </c>
      <c r="I205" s="49">
        <v>6.9066599999999996</v>
      </c>
      <c r="J205" s="49">
        <v>6.9066599999999996</v>
      </c>
      <c r="K205" s="49">
        <v>6.9066599999999996</v>
      </c>
      <c r="L205" s="49">
        <v>6.9066599999999996</v>
      </c>
      <c r="M205" s="49">
        <v>6.9066599999999996</v>
      </c>
      <c r="N205" s="49">
        <v>6.9066599999999996</v>
      </c>
      <c r="O205" s="49">
        <v>6.9066599999999996</v>
      </c>
      <c r="P205" s="49">
        <v>6.9066590000000003</v>
      </c>
      <c r="Q205" s="49">
        <v>6.9066599999999996</v>
      </c>
      <c r="R205" s="49">
        <v>6.9066599999999996</v>
      </c>
      <c r="S205" s="49">
        <v>6.9066599999999996</v>
      </c>
      <c r="T205" s="49">
        <v>6.9066590000000003</v>
      </c>
      <c r="U205" s="49">
        <v>6.9066599999999996</v>
      </c>
      <c r="V205" s="49">
        <v>6.9066599999999996</v>
      </c>
      <c r="W205" s="49">
        <v>6.9066599999999996</v>
      </c>
      <c r="X205" s="49">
        <v>6.9066590000000003</v>
      </c>
      <c r="Y205" s="49">
        <v>6.9066599999999996</v>
      </c>
      <c r="Z205" s="49">
        <v>6.9066599999999996</v>
      </c>
      <c r="AA205" s="49">
        <v>6.9066599999999996</v>
      </c>
      <c r="AB205" s="49">
        <v>6.9066599999999996</v>
      </c>
      <c r="AC205" s="49">
        <v>6.9066599999999996</v>
      </c>
      <c r="AD205" s="49">
        <v>6.9066599999999996</v>
      </c>
      <c r="AE205" s="49">
        <v>6.9066599999999996</v>
      </c>
      <c r="AF205" s="49">
        <v>6.9066590000000003</v>
      </c>
      <c r="AG205" s="49">
        <v>6.9066599999999996</v>
      </c>
      <c r="AH205" s="49">
        <v>6.9066599999999996</v>
      </c>
      <c r="AI205" s="50">
        <v>3.2139999999999998E-3</v>
      </c>
    </row>
    <row r="206" spans="1:35" ht="15" customHeight="1" x14ac:dyDescent="0.45">
      <c r="A206" s="14" t="s">
        <v>206</v>
      </c>
      <c r="B206" s="48" t="s">
        <v>205</v>
      </c>
      <c r="C206" s="49">
        <v>6.2240250000000001</v>
      </c>
      <c r="D206" s="49">
        <v>6.273288</v>
      </c>
      <c r="E206" s="49">
        <v>6.3436029999999999</v>
      </c>
      <c r="F206" s="49">
        <v>6.4564060000000003</v>
      </c>
      <c r="G206" s="49">
        <v>6.582363</v>
      </c>
      <c r="H206" s="49">
        <v>6.7408089999999996</v>
      </c>
      <c r="I206" s="49">
        <v>6.919689</v>
      </c>
      <c r="J206" s="49">
        <v>7.1161050000000001</v>
      </c>
      <c r="K206" s="49">
        <v>7.3170950000000001</v>
      </c>
      <c r="L206" s="49">
        <v>7.4190740000000002</v>
      </c>
      <c r="M206" s="49">
        <v>7.5633509999999999</v>
      </c>
      <c r="N206" s="49">
        <v>7.6847519999999996</v>
      </c>
      <c r="O206" s="49">
        <v>7.7921829999999996</v>
      </c>
      <c r="P206" s="49">
        <v>7.8558830000000004</v>
      </c>
      <c r="Q206" s="49">
        <v>7.8640230000000004</v>
      </c>
      <c r="R206" s="49">
        <v>7.8630659999999999</v>
      </c>
      <c r="S206" s="49">
        <v>7.8689020000000003</v>
      </c>
      <c r="T206" s="49">
        <v>7.8777109999999997</v>
      </c>
      <c r="U206" s="49">
        <v>7.8848929999999999</v>
      </c>
      <c r="V206" s="49">
        <v>7.8880420000000004</v>
      </c>
      <c r="W206" s="49">
        <v>7.8898359999999998</v>
      </c>
      <c r="X206" s="49">
        <v>7.8900119999999996</v>
      </c>
      <c r="Y206" s="49">
        <v>7.8898840000000003</v>
      </c>
      <c r="Z206" s="49">
        <v>7.889208</v>
      </c>
      <c r="AA206" s="49">
        <v>7.8883289999999997</v>
      </c>
      <c r="AB206" s="49">
        <v>7.8872999999999998</v>
      </c>
      <c r="AC206" s="49">
        <v>7.8863779999999997</v>
      </c>
      <c r="AD206" s="49">
        <v>7.8852549999999999</v>
      </c>
      <c r="AE206" s="49">
        <v>7.8840029999999999</v>
      </c>
      <c r="AF206" s="49">
        <v>7.8828750000000003</v>
      </c>
      <c r="AG206" s="49">
        <v>7.8816550000000003</v>
      </c>
      <c r="AH206" s="49">
        <v>7.8804639999999999</v>
      </c>
      <c r="AI206" s="50">
        <v>7.6410000000000002E-3</v>
      </c>
    </row>
    <row r="207" spans="1:35" ht="15" customHeight="1" x14ac:dyDescent="0.45">
      <c r="A207" s="14" t="s">
        <v>204</v>
      </c>
      <c r="B207" s="47" t="s">
        <v>203</v>
      </c>
      <c r="C207" s="51">
        <v>7.3111649999999999</v>
      </c>
      <c r="D207" s="51">
        <v>7.4191919999999998</v>
      </c>
      <c r="E207" s="51">
        <v>7.6160269999999999</v>
      </c>
      <c r="F207" s="51">
        <v>7.6981549999999999</v>
      </c>
      <c r="G207" s="51">
        <v>7.8613049999999998</v>
      </c>
      <c r="H207" s="51">
        <v>8.0672510000000006</v>
      </c>
      <c r="I207" s="51">
        <v>8.3017109999999992</v>
      </c>
      <c r="J207" s="51">
        <v>8.5513729999999999</v>
      </c>
      <c r="K207" s="51">
        <v>8.8076489999999996</v>
      </c>
      <c r="L207" s="51">
        <v>8.9385410000000007</v>
      </c>
      <c r="M207" s="51">
        <v>9.1249400000000005</v>
      </c>
      <c r="N207" s="51">
        <v>9.2830469999999998</v>
      </c>
      <c r="O207" s="51">
        <v>9.4291750000000008</v>
      </c>
      <c r="P207" s="51">
        <v>9.5204939999999993</v>
      </c>
      <c r="Q207" s="51">
        <v>9.5494240000000001</v>
      </c>
      <c r="R207" s="51">
        <v>9.5662920000000007</v>
      </c>
      <c r="S207" s="51">
        <v>9.597016</v>
      </c>
      <c r="T207" s="51">
        <v>9.6268809999999991</v>
      </c>
      <c r="U207" s="51">
        <v>9.6518899999999999</v>
      </c>
      <c r="V207" s="51">
        <v>9.6729529999999997</v>
      </c>
      <c r="W207" s="51">
        <v>9.6917530000000003</v>
      </c>
      <c r="X207" s="51">
        <v>9.7025749999999995</v>
      </c>
      <c r="Y207" s="51">
        <v>9.7132389999999997</v>
      </c>
      <c r="Z207" s="51">
        <v>9.7283770000000001</v>
      </c>
      <c r="AA207" s="51">
        <v>9.7440040000000003</v>
      </c>
      <c r="AB207" s="51">
        <v>9.7660049999999998</v>
      </c>
      <c r="AC207" s="51">
        <v>9.7931220000000003</v>
      </c>
      <c r="AD207" s="51">
        <v>9.8209940000000007</v>
      </c>
      <c r="AE207" s="51">
        <v>9.8439239999999995</v>
      </c>
      <c r="AF207" s="51">
        <v>9.8710690000000003</v>
      </c>
      <c r="AG207" s="51">
        <v>9.8942990000000002</v>
      </c>
      <c r="AH207" s="51">
        <v>9.9219410000000003</v>
      </c>
      <c r="AI207" s="52">
        <v>9.8989999999999998E-3</v>
      </c>
    </row>
    <row r="209" spans="1:35" ht="15" customHeight="1" x14ac:dyDescent="0.45">
      <c r="B209" s="47" t="s">
        <v>202</v>
      </c>
    </row>
    <row r="210" spans="1:35" ht="15" customHeight="1" x14ac:dyDescent="0.45">
      <c r="B210" s="47" t="s">
        <v>201</v>
      </c>
    </row>
    <row r="211" spans="1:35" ht="15" customHeight="1" x14ac:dyDescent="0.45">
      <c r="A211" s="14" t="s">
        <v>200</v>
      </c>
      <c r="B211" s="48" t="s">
        <v>175</v>
      </c>
      <c r="C211" s="49">
        <v>164.36260999999999</v>
      </c>
      <c r="D211" s="49">
        <v>162.7621</v>
      </c>
      <c r="E211" s="49">
        <v>161.99693300000001</v>
      </c>
      <c r="F211" s="49">
        <v>161.18267800000001</v>
      </c>
      <c r="G211" s="49">
        <v>162.71696499999999</v>
      </c>
      <c r="H211" s="49">
        <v>163.40625</v>
      </c>
      <c r="I211" s="49">
        <v>163.328812</v>
      </c>
      <c r="J211" s="49">
        <v>163.11859100000001</v>
      </c>
      <c r="K211" s="49">
        <v>163.73619099999999</v>
      </c>
      <c r="L211" s="49">
        <v>164.944016</v>
      </c>
      <c r="M211" s="49">
        <v>165.06669600000001</v>
      </c>
      <c r="N211" s="49">
        <v>164.74612400000001</v>
      </c>
      <c r="O211" s="49">
        <v>164.256058</v>
      </c>
      <c r="P211" s="49">
        <v>163.960373</v>
      </c>
      <c r="Q211" s="49">
        <v>163.70710800000001</v>
      </c>
      <c r="R211" s="49">
        <v>163.525757</v>
      </c>
      <c r="S211" s="49">
        <v>163.72224399999999</v>
      </c>
      <c r="T211" s="49">
        <v>164.386627</v>
      </c>
      <c r="U211" s="49">
        <v>165.03178399999999</v>
      </c>
      <c r="V211" s="49">
        <v>166.11283900000001</v>
      </c>
      <c r="W211" s="49">
        <v>166.68756099999999</v>
      </c>
      <c r="X211" s="49">
        <v>167.06170700000001</v>
      </c>
      <c r="Y211" s="49">
        <v>167.70488</v>
      </c>
      <c r="Z211" s="49">
        <v>167.89836099999999</v>
      </c>
      <c r="AA211" s="49">
        <v>167.975143</v>
      </c>
      <c r="AB211" s="49">
        <v>168.48135400000001</v>
      </c>
      <c r="AC211" s="49">
        <v>169.22558599999999</v>
      </c>
      <c r="AD211" s="49">
        <v>169.87304700000001</v>
      </c>
      <c r="AE211" s="49">
        <v>170.21661399999999</v>
      </c>
      <c r="AF211" s="49">
        <v>170.267517</v>
      </c>
      <c r="AG211" s="49">
        <v>170.339462</v>
      </c>
      <c r="AH211" s="49">
        <v>170.62962300000001</v>
      </c>
      <c r="AI211" s="50">
        <v>1.2080000000000001E-3</v>
      </c>
    </row>
    <row r="212" spans="1:35" ht="15" customHeight="1" x14ac:dyDescent="0.45">
      <c r="A212" s="14" t="s">
        <v>199</v>
      </c>
      <c r="B212" s="48" t="s">
        <v>173</v>
      </c>
      <c r="C212" s="49">
        <v>56.661766</v>
      </c>
      <c r="D212" s="49">
        <v>57.289883000000003</v>
      </c>
      <c r="E212" s="49">
        <v>58.170428999999999</v>
      </c>
      <c r="F212" s="49">
        <v>59.134914000000002</v>
      </c>
      <c r="G212" s="49">
        <v>61.024197000000001</v>
      </c>
      <c r="H212" s="49">
        <v>62.615268999999998</v>
      </c>
      <c r="I212" s="49">
        <v>63.715159999999997</v>
      </c>
      <c r="J212" s="49">
        <v>64.690521000000004</v>
      </c>
      <c r="K212" s="49">
        <v>66.290588</v>
      </c>
      <c r="L212" s="49">
        <v>67.430396999999999</v>
      </c>
      <c r="M212" s="49">
        <v>68.882721000000004</v>
      </c>
      <c r="N212" s="49">
        <v>69.876594999999995</v>
      </c>
      <c r="O212" s="49">
        <v>71.086226999999994</v>
      </c>
      <c r="P212" s="49">
        <v>72.559005999999997</v>
      </c>
      <c r="Q212" s="49">
        <v>73.851616000000007</v>
      </c>
      <c r="R212" s="49">
        <v>75.114304000000004</v>
      </c>
      <c r="S212" s="49">
        <v>76.588074000000006</v>
      </c>
      <c r="T212" s="49">
        <v>78.282821999999996</v>
      </c>
      <c r="U212" s="49">
        <v>80.110786000000004</v>
      </c>
      <c r="V212" s="49">
        <v>81.779831000000001</v>
      </c>
      <c r="W212" s="49">
        <v>82.641754000000006</v>
      </c>
      <c r="X212" s="49">
        <v>83.919601</v>
      </c>
      <c r="Y212" s="49">
        <v>85.44265</v>
      </c>
      <c r="Z212" s="49">
        <v>86.873137999999997</v>
      </c>
      <c r="AA212" s="49">
        <v>88.242737000000005</v>
      </c>
      <c r="AB212" s="49">
        <v>89.651093000000003</v>
      </c>
      <c r="AC212" s="49">
        <v>91.278876999999994</v>
      </c>
      <c r="AD212" s="49">
        <v>92.847374000000002</v>
      </c>
      <c r="AE212" s="49">
        <v>94.240547000000007</v>
      </c>
      <c r="AF212" s="49">
        <v>95.641593999999998</v>
      </c>
      <c r="AG212" s="49">
        <v>96.975487000000001</v>
      </c>
      <c r="AH212" s="49">
        <v>98.467369000000005</v>
      </c>
      <c r="AI212" s="50">
        <v>1.7985999999999999E-2</v>
      </c>
    </row>
    <row r="213" spans="1:35" ht="15" customHeight="1" x14ac:dyDescent="0.45">
      <c r="A213" s="14" t="s">
        <v>198</v>
      </c>
      <c r="B213" s="48" t="s">
        <v>171</v>
      </c>
      <c r="C213" s="49">
        <v>0.19626199999999999</v>
      </c>
      <c r="D213" s="49">
        <v>0.20242099999999999</v>
      </c>
      <c r="E213" s="49">
        <v>0.20885999999999999</v>
      </c>
      <c r="F213" s="49">
        <v>0.21557399999999999</v>
      </c>
      <c r="G213" s="49">
        <v>0.22585</v>
      </c>
      <c r="H213" s="49">
        <v>0.23544399999999999</v>
      </c>
      <c r="I213" s="49">
        <v>0.24459</v>
      </c>
      <c r="J213" s="49">
        <v>0.253747</v>
      </c>
      <c r="K213" s="49">
        <v>0.26459300000000002</v>
      </c>
      <c r="L213" s="49">
        <v>0.276167</v>
      </c>
      <c r="M213" s="49">
        <v>0.28763300000000003</v>
      </c>
      <c r="N213" s="49">
        <v>0.299072</v>
      </c>
      <c r="O213" s="49">
        <v>0.310417</v>
      </c>
      <c r="P213" s="49">
        <v>0.32286599999999999</v>
      </c>
      <c r="Q213" s="49">
        <v>0.33566699999999999</v>
      </c>
      <c r="R213" s="49">
        <v>0.34909299999999999</v>
      </c>
      <c r="S213" s="49">
        <v>0.364008</v>
      </c>
      <c r="T213" s="49">
        <v>0.38069700000000001</v>
      </c>
      <c r="U213" s="49">
        <v>0.39838200000000001</v>
      </c>
      <c r="V213" s="49">
        <v>0.41739900000000002</v>
      </c>
      <c r="W213" s="49">
        <v>0.43663800000000003</v>
      </c>
      <c r="X213" s="49">
        <v>0.45610000000000001</v>
      </c>
      <c r="Y213" s="49">
        <v>0.47705799999999998</v>
      </c>
      <c r="Z213" s="49">
        <v>0.49801099999999998</v>
      </c>
      <c r="AA213" s="49">
        <v>0.51964200000000005</v>
      </c>
      <c r="AB213" s="49">
        <v>0.54401699999999997</v>
      </c>
      <c r="AC213" s="49">
        <v>0.56998499999999996</v>
      </c>
      <c r="AD213" s="49">
        <v>0.59697500000000003</v>
      </c>
      <c r="AE213" s="49">
        <v>0.62427600000000005</v>
      </c>
      <c r="AF213" s="49">
        <v>0.65316200000000002</v>
      </c>
      <c r="AG213" s="49">
        <v>0.682118</v>
      </c>
      <c r="AH213" s="49">
        <v>0.71290399999999998</v>
      </c>
      <c r="AI213" s="50">
        <v>4.2486999999999997E-2</v>
      </c>
    </row>
    <row r="214" spans="1:35" ht="15" customHeight="1" x14ac:dyDescent="0.45">
      <c r="A214" s="14" t="s">
        <v>197</v>
      </c>
      <c r="B214" s="48" t="s">
        <v>169</v>
      </c>
      <c r="C214" s="49">
        <v>0.12302200000000001</v>
      </c>
      <c r="D214" s="49">
        <v>0.123276</v>
      </c>
      <c r="E214" s="49">
        <v>0.12359100000000001</v>
      </c>
      <c r="F214" s="49">
        <v>0.123957</v>
      </c>
      <c r="G214" s="49">
        <v>0.12620400000000001</v>
      </c>
      <c r="H214" s="49">
        <v>0.12786900000000001</v>
      </c>
      <c r="I214" s="49">
        <v>0.129576</v>
      </c>
      <c r="J214" s="49">
        <v>0.131187</v>
      </c>
      <c r="K214" s="49">
        <v>0.13356299999999999</v>
      </c>
      <c r="L214" s="49">
        <v>0.13656099999999999</v>
      </c>
      <c r="M214" s="49">
        <v>0.13944100000000001</v>
      </c>
      <c r="N214" s="49">
        <v>0.141933</v>
      </c>
      <c r="O214" s="49">
        <v>0.14466799999999999</v>
      </c>
      <c r="P214" s="49">
        <v>0.14813499999999999</v>
      </c>
      <c r="Q214" s="49">
        <v>0.15179699999999999</v>
      </c>
      <c r="R214" s="49">
        <v>0.15712799999999999</v>
      </c>
      <c r="S214" s="49">
        <v>0.16336400000000001</v>
      </c>
      <c r="T214" s="49">
        <v>0.17316899999999999</v>
      </c>
      <c r="U214" s="49">
        <v>0.185608</v>
      </c>
      <c r="V214" s="49">
        <v>0.19977800000000001</v>
      </c>
      <c r="W214" s="49">
        <v>0.21515899999999999</v>
      </c>
      <c r="X214" s="49">
        <v>0.23188</v>
      </c>
      <c r="Y214" s="49">
        <v>0.25175500000000001</v>
      </c>
      <c r="Z214" s="49">
        <v>0.273312</v>
      </c>
      <c r="AA214" s="49">
        <v>0.29710700000000001</v>
      </c>
      <c r="AB214" s="49">
        <v>0.32463799999999998</v>
      </c>
      <c r="AC214" s="49">
        <v>0.35623500000000002</v>
      </c>
      <c r="AD214" s="49">
        <v>0.39143099999999997</v>
      </c>
      <c r="AE214" s="49">
        <v>0.43241800000000002</v>
      </c>
      <c r="AF214" s="49">
        <v>0.47843599999999997</v>
      </c>
      <c r="AG214" s="49">
        <v>0.52883899999999995</v>
      </c>
      <c r="AH214" s="49">
        <v>0.58578399999999997</v>
      </c>
      <c r="AI214" s="50">
        <v>5.1630000000000002E-2</v>
      </c>
    </row>
    <row r="215" spans="1:35" ht="15" customHeight="1" x14ac:dyDescent="0.45">
      <c r="A215" s="14" t="s">
        <v>196</v>
      </c>
      <c r="B215" s="48" t="s">
        <v>167</v>
      </c>
      <c r="C215" s="49">
        <v>24.537821000000001</v>
      </c>
      <c r="D215" s="49">
        <v>24.930105000000001</v>
      </c>
      <c r="E215" s="49">
        <v>25.212515</v>
      </c>
      <c r="F215" s="49">
        <v>25.539280000000002</v>
      </c>
      <c r="G215" s="49">
        <v>26.296892</v>
      </c>
      <c r="H215" s="49">
        <v>27.008835000000001</v>
      </c>
      <c r="I215" s="49">
        <v>28.119619</v>
      </c>
      <c r="J215" s="49">
        <v>29.156687000000002</v>
      </c>
      <c r="K215" s="49">
        <v>30.075302000000001</v>
      </c>
      <c r="L215" s="49">
        <v>31.153372000000001</v>
      </c>
      <c r="M215" s="49">
        <v>32.478366999999999</v>
      </c>
      <c r="N215" s="49">
        <v>34.283344</v>
      </c>
      <c r="O215" s="49">
        <v>35.583796999999997</v>
      </c>
      <c r="P215" s="49">
        <v>37.010818</v>
      </c>
      <c r="Q215" s="49">
        <v>38.478256000000002</v>
      </c>
      <c r="R215" s="49">
        <v>40.017364999999998</v>
      </c>
      <c r="S215" s="49">
        <v>41.727012999999999</v>
      </c>
      <c r="T215" s="49">
        <v>43.640208999999999</v>
      </c>
      <c r="U215" s="49">
        <v>45.667400000000001</v>
      </c>
      <c r="V215" s="49">
        <v>47.847340000000003</v>
      </c>
      <c r="W215" s="49">
        <v>50.949908999999998</v>
      </c>
      <c r="X215" s="49">
        <v>53.459896000000001</v>
      </c>
      <c r="Y215" s="49">
        <v>55.916469999999997</v>
      </c>
      <c r="Z215" s="49">
        <v>58.372382999999999</v>
      </c>
      <c r="AA215" s="49">
        <v>60.907795</v>
      </c>
      <c r="AB215" s="49">
        <v>64.089423999999994</v>
      </c>
      <c r="AC215" s="49">
        <v>67.148666000000006</v>
      </c>
      <c r="AD215" s="49">
        <v>70.328247000000005</v>
      </c>
      <c r="AE215" s="49">
        <v>73.544578999999999</v>
      </c>
      <c r="AF215" s="49">
        <v>77.289306999999994</v>
      </c>
      <c r="AG215" s="49">
        <v>80.506362999999993</v>
      </c>
      <c r="AH215" s="49">
        <v>83.672195000000002</v>
      </c>
      <c r="AI215" s="50">
        <v>4.0363999999999997E-2</v>
      </c>
    </row>
    <row r="216" spans="1:35" ht="15" customHeight="1" x14ac:dyDescent="0.45">
      <c r="A216" s="14" t="s">
        <v>195</v>
      </c>
      <c r="B216" s="48" t="s">
        <v>165</v>
      </c>
      <c r="C216" s="49">
        <v>0</v>
      </c>
      <c r="D216" s="49">
        <v>0.28977900000000001</v>
      </c>
      <c r="E216" s="49">
        <v>0.29830899999999999</v>
      </c>
      <c r="F216" s="49">
        <v>0.30789800000000001</v>
      </c>
      <c r="G216" s="49">
        <v>0.322575</v>
      </c>
      <c r="H216" s="49">
        <v>0.33627899999999999</v>
      </c>
      <c r="I216" s="49">
        <v>0.34934100000000001</v>
      </c>
      <c r="J216" s="49">
        <v>0.36242099999999999</v>
      </c>
      <c r="K216" s="49">
        <v>0.377911</v>
      </c>
      <c r="L216" s="49">
        <v>0.39444299999999999</v>
      </c>
      <c r="M216" s="49">
        <v>0.41082000000000002</v>
      </c>
      <c r="N216" s="49">
        <v>0.42715799999999998</v>
      </c>
      <c r="O216" s="49">
        <v>0.44336100000000001</v>
      </c>
      <c r="P216" s="49">
        <v>0.46114100000000002</v>
      </c>
      <c r="Q216" s="49">
        <v>0.47942499999999999</v>
      </c>
      <c r="R216" s="49">
        <v>0.49860100000000002</v>
      </c>
      <c r="S216" s="49">
        <v>0.519903</v>
      </c>
      <c r="T216" s="49">
        <v>0.54374100000000003</v>
      </c>
      <c r="U216" s="49">
        <v>0.56899900000000003</v>
      </c>
      <c r="V216" s="49">
        <v>0.59616000000000002</v>
      </c>
      <c r="W216" s="49">
        <v>0.62363900000000005</v>
      </c>
      <c r="X216" s="49">
        <v>0.65143600000000002</v>
      </c>
      <c r="Y216" s="49">
        <v>0.68137000000000003</v>
      </c>
      <c r="Z216" s="49">
        <v>0.71129699999999996</v>
      </c>
      <c r="AA216" s="49">
        <v>0.74219199999999996</v>
      </c>
      <c r="AB216" s="49">
        <v>0.77700499999999995</v>
      </c>
      <c r="AC216" s="49">
        <v>0.81409500000000001</v>
      </c>
      <c r="AD216" s="49">
        <v>0.85264399999999996</v>
      </c>
      <c r="AE216" s="49">
        <v>0.89163800000000004</v>
      </c>
      <c r="AF216" s="49">
        <v>0.93289500000000003</v>
      </c>
      <c r="AG216" s="49">
        <v>0.97425099999999998</v>
      </c>
      <c r="AH216" s="49">
        <v>1.018222</v>
      </c>
      <c r="AI216" s="50" t="s">
        <v>34</v>
      </c>
    </row>
    <row r="217" spans="1:35" ht="15" customHeight="1" x14ac:dyDescent="0.45">
      <c r="A217" s="14" t="s">
        <v>194</v>
      </c>
      <c r="B217" s="48" t="s">
        <v>163</v>
      </c>
      <c r="C217" s="49">
        <v>0</v>
      </c>
      <c r="D217" s="49">
        <v>0.31817000000000001</v>
      </c>
      <c r="E217" s="49">
        <v>0.328291</v>
      </c>
      <c r="F217" s="49">
        <v>0.33884399999999998</v>
      </c>
      <c r="G217" s="49">
        <v>0.35499599999999998</v>
      </c>
      <c r="H217" s="49">
        <v>0.37007600000000002</v>
      </c>
      <c r="I217" s="49">
        <v>0.38445200000000002</v>
      </c>
      <c r="J217" s="49">
        <v>0.39884599999999998</v>
      </c>
      <c r="K217" s="49">
        <v>0.41589300000000001</v>
      </c>
      <c r="L217" s="49">
        <v>0.434087</v>
      </c>
      <c r="M217" s="49">
        <v>0.45210899999999998</v>
      </c>
      <c r="N217" s="49">
        <v>0.47008899999999998</v>
      </c>
      <c r="O217" s="49">
        <v>0.48792099999999999</v>
      </c>
      <c r="P217" s="49">
        <v>0.50748800000000005</v>
      </c>
      <c r="Q217" s="49">
        <v>0.52760899999999999</v>
      </c>
      <c r="R217" s="49">
        <v>0.54871400000000004</v>
      </c>
      <c r="S217" s="49">
        <v>0.572156</v>
      </c>
      <c r="T217" s="49">
        <v>0.59838999999999998</v>
      </c>
      <c r="U217" s="49">
        <v>0.62618600000000002</v>
      </c>
      <c r="V217" s="49">
        <v>0.65607700000000002</v>
      </c>
      <c r="W217" s="49">
        <v>0.68631799999999998</v>
      </c>
      <c r="X217" s="49">
        <v>0.71690900000000002</v>
      </c>
      <c r="Y217" s="49">
        <v>0.74985199999999996</v>
      </c>
      <c r="Z217" s="49">
        <v>0.78278599999999998</v>
      </c>
      <c r="AA217" s="49">
        <v>0.81678600000000001</v>
      </c>
      <c r="AB217" s="49">
        <v>0.85509900000000005</v>
      </c>
      <c r="AC217" s="49">
        <v>0.89591600000000005</v>
      </c>
      <c r="AD217" s="49">
        <v>0.93833900000000003</v>
      </c>
      <c r="AE217" s="49">
        <v>0.98125200000000001</v>
      </c>
      <c r="AF217" s="49">
        <v>1.0266569999999999</v>
      </c>
      <c r="AG217" s="49">
        <v>1.0721689999999999</v>
      </c>
      <c r="AH217" s="49">
        <v>1.12056</v>
      </c>
      <c r="AI217" s="50" t="s">
        <v>34</v>
      </c>
    </row>
    <row r="218" spans="1:35" ht="15" customHeight="1" x14ac:dyDescent="0.45">
      <c r="A218" s="14" t="s">
        <v>193</v>
      </c>
      <c r="B218" s="48" t="s">
        <v>161</v>
      </c>
      <c r="C218" s="49">
        <v>0</v>
      </c>
      <c r="D218" s="49">
        <v>0.29501699999999997</v>
      </c>
      <c r="E218" s="49">
        <v>0.30440200000000001</v>
      </c>
      <c r="F218" s="49">
        <v>0.31418699999999999</v>
      </c>
      <c r="G218" s="49">
        <v>0.32916400000000001</v>
      </c>
      <c r="H218" s="49">
        <v>0.34314699999999998</v>
      </c>
      <c r="I218" s="49">
        <v>0.35647600000000002</v>
      </c>
      <c r="J218" s="49">
        <v>0.36982300000000001</v>
      </c>
      <c r="K218" s="49">
        <v>0.38562999999999997</v>
      </c>
      <c r="L218" s="49">
        <v>0.402499</v>
      </c>
      <c r="M218" s="49">
        <v>0.41921000000000003</v>
      </c>
      <c r="N218" s="49">
        <v>0.43588199999999999</v>
      </c>
      <c r="O218" s="49">
        <v>0.45241599999999998</v>
      </c>
      <c r="P218" s="49">
        <v>0.47055900000000001</v>
      </c>
      <c r="Q218" s="49">
        <v>0.48921599999999998</v>
      </c>
      <c r="R218" s="49">
        <v>0.50878500000000004</v>
      </c>
      <c r="S218" s="49">
        <v>0.53052200000000005</v>
      </c>
      <c r="T218" s="49">
        <v>0.55484599999999995</v>
      </c>
      <c r="U218" s="49">
        <v>0.58062000000000002</v>
      </c>
      <c r="V218" s="49">
        <v>0.60833599999999999</v>
      </c>
      <c r="W218" s="49">
        <v>0.63637600000000005</v>
      </c>
      <c r="X218" s="49">
        <v>0.66474100000000003</v>
      </c>
      <c r="Y218" s="49">
        <v>0.69528699999999999</v>
      </c>
      <c r="Z218" s="49">
        <v>0.72582400000000002</v>
      </c>
      <c r="AA218" s="49">
        <v>0.757351</v>
      </c>
      <c r="AB218" s="49">
        <v>0.792875</v>
      </c>
      <c r="AC218" s="49">
        <v>0.83072299999999999</v>
      </c>
      <c r="AD218" s="49">
        <v>0.870058</v>
      </c>
      <c r="AE218" s="49">
        <v>0.90984900000000002</v>
      </c>
      <c r="AF218" s="49">
        <v>0.95194900000000005</v>
      </c>
      <c r="AG218" s="49">
        <v>0.99414999999999998</v>
      </c>
      <c r="AH218" s="49">
        <v>1.0390189999999999</v>
      </c>
      <c r="AI218" s="50" t="s">
        <v>34</v>
      </c>
    </row>
    <row r="219" spans="1:35" ht="15" customHeight="1" x14ac:dyDescent="0.45">
      <c r="A219" s="14" t="s">
        <v>192</v>
      </c>
      <c r="B219" s="48" t="s">
        <v>159</v>
      </c>
      <c r="C219" s="49">
        <v>0</v>
      </c>
      <c r="D219" s="49">
        <v>2.05E-4</v>
      </c>
      <c r="E219" s="49">
        <v>2.05E-4</v>
      </c>
      <c r="F219" s="49">
        <v>2.05E-4</v>
      </c>
      <c r="G219" s="49">
        <v>2.0699999999999999E-4</v>
      </c>
      <c r="H219" s="49">
        <v>2.0900000000000001E-4</v>
      </c>
      <c r="I219" s="49">
        <v>2.0900000000000001E-4</v>
      </c>
      <c r="J219" s="49">
        <v>2.1000000000000001E-4</v>
      </c>
      <c r="K219" s="49">
        <v>2.1000000000000001E-4</v>
      </c>
      <c r="L219" s="49">
        <v>2.1100000000000001E-4</v>
      </c>
      <c r="M219" s="49">
        <v>2.1100000000000001E-4</v>
      </c>
      <c r="N219" s="49">
        <v>2.1000000000000001E-4</v>
      </c>
      <c r="O219" s="49">
        <v>2.0699999999999999E-4</v>
      </c>
      <c r="P219" s="49">
        <v>2.05E-4</v>
      </c>
      <c r="Q219" s="49">
        <v>2.0100000000000001E-4</v>
      </c>
      <c r="R219" s="49">
        <v>1.9699999999999999E-4</v>
      </c>
      <c r="S219" s="49">
        <v>1.93E-4</v>
      </c>
      <c r="T219" s="49">
        <v>1.9000000000000001E-4</v>
      </c>
      <c r="U219" s="49">
        <v>1.8799999999999999E-4</v>
      </c>
      <c r="V219" s="49">
        <v>1.85E-4</v>
      </c>
      <c r="W219" s="49">
        <v>1.8200000000000001E-4</v>
      </c>
      <c r="X219" s="49">
        <v>1.7899999999999999E-4</v>
      </c>
      <c r="Y219" s="49">
        <v>1.7699999999999999E-4</v>
      </c>
      <c r="Z219" s="49">
        <v>1.74E-4</v>
      </c>
      <c r="AA219" s="49">
        <v>1.7100000000000001E-4</v>
      </c>
      <c r="AB219" s="49">
        <v>1.6799999999999999E-4</v>
      </c>
      <c r="AC219" s="49">
        <v>1.66E-4</v>
      </c>
      <c r="AD219" s="49">
        <v>1.64E-4</v>
      </c>
      <c r="AE219" s="49">
        <v>1.6100000000000001E-4</v>
      </c>
      <c r="AF219" s="49">
        <v>1.5899999999999999E-4</v>
      </c>
      <c r="AG219" s="49">
        <v>1.56E-4</v>
      </c>
      <c r="AH219" s="49">
        <v>1.54E-4</v>
      </c>
      <c r="AI219" s="50" t="s">
        <v>34</v>
      </c>
    </row>
    <row r="220" spans="1:35" ht="15" customHeight="1" x14ac:dyDescent="0.45">
      <c r="A220" s="14" t="s">
        <v>191</v>
      </c>
      <c r="B220" s="48" t="s">
        <v>190</v>
      </c>
      <c r="C220" s="49">
        <v>245.88149999999999</v>
      </c>
      <c r="D220" s="49">
        <v>246.21096800000001</v>
      </c>
      <c r="E220" s="49">
        <v>246.64350899999999</v>
      </c>
      <c r="F220" s="49">
        <v>247.15756200000001</v>
      </c>
      <c r="G220" s="49">
        <v>251.39704900000001</v>
      </c>
      <c r="H220" s="49">
        <v>254.443375</v>
      </c>
      <c r="I220" s="49">
        <v>256.62820399999998</v>
      </c>
      <c r="J220" s="49">
        <v>258.48199499999998</v>
      </c>
      <c r="K220" s="49">
        <v>261.67987099999999</v>
      </c>
      <c r="L220" s="49">
        <v>265.17175300000002</v>
      </c>
      <c r="M220" s="49">
        <v>268.13717700000001</v>
      </c>
      <c r="N220" s="49">
        <v>270.68038899999999</v>
      </c>
      <c r="O220" s="49">
        <v>272.76507600000002</v>
      </c>
      <c r="P220" s="49">
        <v>275.44058200000001</v>
      </c>
      <c r="Q220" s="49">
        <v>278.02090500000003</v>
      </c>
      <c r="R220" s="49">
        <v>280.71997099999999</v>
      </c>
      <c r="S220" s="49">
        <v>284.18743899999998</v>
      </c>
      <c r="T220" s="49">
        <v>288.56072999999998</v>
      </c>
      <c r="U220" s="49">
        <v>293.16995200000002</v>
      </c>
      <c r="V220" s="49">
        <v>298.217896</v>
      </c>
      <c r="W220" s="49">
        <v>302.87750199999999</v>
      </c>
      <c r="X220" s="49">
        <v>307.16247600000003</v>
      </c>
      <c r="Y220" s="49">
        <v>311.91952500000002</v>
      </c>
      <c r="Z220" s="49">
        <v>316.13531499999999</v>
      </c>
      <c r="AA220" s="49">
        <v>320.25891100000001</v>
      </c>
      <c r="AB220" s="49">
        <v>325.51574699999998</v>
      </c>
      <c r="AC220" s="49">
        <v>331.12027</v>
      </c>
      <c r="AD220" s="49">
        <v>336.69827299999997</v>
      </c>
      <c r="AE220" s="49">
        <v>341.84130900000002</v>
      </c>
      <c r="AF220" s="49">
        <v>347.24163800000002</v>
      </c>
      <c r="AG220" s="49">
        <v>352.07302900000002</v>
      </c>
      <c r="AH220" s="49">
        <v>357.245789</v>
      </c>
      <c r="AI220" s="50">
        <v>1.2123999999999999E-2</v>
      </c>
    </row>
    <row r="221" spans="1:35" ht="15" customHeight="1" x14ac:dyDescent="0.45">
      <c r="B221" s="47" t="s">
        <v>189</v>
      </c>
    </row>
    <row r="222" spans="1:35" ht="15" customHeight="1" x14ac:dyDescent="0.45">
      <c r="A222" s="14" t="s">
        <v>188</v>
      </c>
      <c r="B222" s="48" t="s">
        <v>175</v>
      </c>
      <c r="C222" s="49">
        <v>133.18078600000001</v>
      </c>
      <c r="D222" s="49">
        <v>125.091003</v>
      </c>
      <c r="E222" s="49">
        <v>114.074394</v>
      </c>
      <c r="F222" s="49">
        <v>126.075699</v>
      </c>
      <c r="G222" s="49">
        <v>129.105209</v>
      </c>
      <c r="H222" s="49">
        <v>130.603241</v>
      </c>
      <c r="I222" s="49">
        <v>131.550476</v>
      </c>
      <c r="J222" s="49">
        <v>132.92094399999999</v>
      </c>
      <c r="K222" s="49">
        <v>134.88215600000001</v>
      </c>
      <c r="L222" s="49">
        <v>137.218536</v>
      </c>
      <c r="M222" s="49">
        <v>139.45242300000001</v>
      </c>
      <c r="N222" s="49">
        <v>141.990723</v>
      </c>
      <c r="O222" s="49">
        <v>143.79269400000001</v>
      </c>
      <c r="P222" s="49">
        <v>146.15484599999999</v>
      </c>
      <c r="Q222" s="49">
        <v>148.036652</v>
      </c>
      <c r="R222" s="49">
        <v>150.472351</v>
      </c>
      <c r="S222" s="49">
        <v>152.00361599999999</v>
      </c>
      <c r="T222" s="49">
        <v>154.08277899999999</v>
      </c>
      <c r="U222" s="49">
        <v>157.52546699999999</v>
      </c>
      <c r="V222" s="49">
        <v>161.51997399999999</v>
      </c>
      <c r="W222" s="49">
        <v>165.63919100000001</v>
      </c>
      <c r="X222" s="49">
        <v>170.90373199999999</v>
      </c>
      <c r="Y222" s="49">
        <v>176.68124399999999</v>
      </c>
      <c r="Z222" s="49">
        <v>181.51843299999999</v>
      </c>
      <c r="AA222" s="49">
        <v>186.312714</v>
      </c>
      <c r="AB222" s="49">
        <v>190.40969799999999</v>
      </c>
      <c r="AC222" s="49">
        <v>193.723038</v>
      </c>
      <c r="AD222" s="49">
        <v>196.82482899999999</v>
      </c>
      <c r="AE222" s="49">
        <v>200.120193</v>
      </c>
      <c r="AF222" s="49">
        <v>203.12114</v>
      </c>
      <c r="AG222" s="49">
        <v>206.79911799999999</v>
      </c>
      <c r="AH222" s="49">
        <v>209.991806</v>
      </c>
      <c r="AI222" s="50">
        <v>1.4796999999999999E-2</v>
      </c>
    </row>
    <row r="223" spans="1:35" ht="15" customHeight="1" x14ac:dyDescent="0.45">
      <c r="A223" s="14" t="s">
        <v>187</v>
      </c>
      <c r="B223" s="48" t="s">
        <v>173</v>
      </c>
      <c r="C223" s="49">
        <v>68.587029000000001</v>
      </c>
      <c r="D223" s="49">
        <v>64.461258000000001</v>
      </c>
      <c r="E223" s="49">
        <v>58.775176999999999</v>
      </c>
      <c r="F223" s="49">
        <v>64.457436000000001</v>
      </c>
      <c r="G223" s="49">
        <v>66.722458000000003</v>
      </c>
      <c r="H223" s="49">
        <v>68.387482000000006</v>
      </c>
      <c r="I223" s="49">
        <v>69.619445999999996</v>
      </c>
      <c r="J223" s="49">
        <v>70.637978000000004</v>
      </c>
      <c r="K223" s="49">
        <v>71.727333000000002</v>
      </c>
      <c r="L223" s="49">
        <v>73.446113999999994</v>
      </c>
      <c r="M223" s="49">
        <v>75.082031000000001</v>
      </c>
      <c r="N223" s="49">
        <v>76.683029000000005</v>
      </c>
      <c r="O223" s="49">
        <v>77.726883000000001</v>
      </c>
      <c r="P223" s="49">
        <v>78.976151000000002</v>
      </c>
      <c r="Q223" s="49">
        <v>79.865204000000006</v>
      </c>
      <c r="R223" s="49">
        <v>80.885795999999999</v>
      </c>
      <c r="S223" s="49">
        <v>81.392143000000004</v>
      </c>
      <c r="T223" s="49">
        <v>82.189437999999996</v>
      </c>
      <c r="U223" s="49">
        <v>83.708198999999993</v>
      </c>
      <c r="V223" s="49">
        <v>85.510704000000004</v>
      </c>
      <c r="W223" s="49">
        <v>87.365989999999996</v>
      </c>
      <c r="X223" s="49">
        <v>89.809478999999996</v>
      </c>
      <c r="Y223" s="49">
        <v>92.497101000000001</v>
      </c>
      <c r="Z223" s="49">
        <v>94.492194999999995</v>
      </c>
      <c r="AA223" s="49">
        <v>96.431449999999998</v>
      </c>
      <c r="AB223" s="49">
        <v>97.976837000000003</v>
      </c>
      <c r="AC223" s="49">
        <v>99.088791000000001</v>
      </c>
      <c r="AD223" s="49">
        <v>100.063683</v>
      </c>
      <c r="AE223" s="49">
        <v>101.10569</v>
      </c>
      <c r="AF223" s="49">
        <v>101.967842</v>
      </c>
      <c r="AG223" s="49">
        <v>103.14108299999999</v>
      </c>
      <c r="AH223" s="49">
        <v>104.041031</v>
      </c>
      <c r="AI223" s="50">
        <v>1.3532000000000001E-2</v>
      </c>
    </row>
    <row r="224" spans="1:35" ht="15" customHeight="1" x14ac:dyDescent="0.45">
      <c r="A224" s="14" t="s">
        <v>186</v>
      </c>
      <c r="B224" s="48" t="s">
        <v>171</v>
      </c>
      <c r="C224" s="49">
        <v>0.287275</v>
      </c>
      <c r="D224" s="49">
        <v>0.27057399999999998</v>
      </c>
      <c r="E224" s="49">
        <v>0.24620700000000001</v>
      </c>
      <c r="F224" s="49">
        <v>0.27108199999999999</v>
      </c>
      <c r="G224" s="49">
        <v>0.27863500000000002</v>
      </c>
      <c r="H224" s="49">
        <v>0.28371499999999999</v>
      </c>
      <c r="I224" s="49">
        <v>0.28769299999999998</v>
      </c>
      <c r="J224" s="49">
        <v>0.2923</v>
      </c>
      <c r="K224" s="49">
        <v>0.29838199999999998</v>
      </c>
      <c r="L224" s="49">
        <v>0.307002</v>
      </c>
      <c r="M224" s="49">
        <v>0.31664999999999999</v>
      </c>
      <c r="N224" s="49">
        <v>0.32718999999999998</v>
      </c>
      <c r="O224" s="49">
        <v>0.33625100000000002</v>
      </c>
      <c r="P224" s="49">
        <v>0.348362</v>
      </c>
      <c r="Q224" s="49">
        <v>0.36144399999999999</v>
      </c>
      <c r="R224" s="49">
        <v>0.37620799999999999</v>
      </c>
      <c r="S224" s="49">
        <v>0.38925700000000002</v>
      </c>
      <c r="T224" s="49">
        <v>0.405246</v>
      </c>
      <c r="U224" s="49">
        <v>0.42672599999999999</v>
      </c>
      <c r="V224" s="49">
        <v>0.45069900000000002</v>
      </c>
      <c r="W224" s="49">
        <v>0.47611500000000001</v>
      </c>
      <c r="X224" s="49">
        <v>0.506073</v>
      </c>
      <c r="Y224" s="49">
        <v>0.53898800000000002</v>
      </c>
      <c r="Z224" s="49">
        <v>0.57013199999999997</v>
      </c>
      <c r="AA224" s="49">
        <v>0.60252799999999995</v>
      </c>
      <c r="AB224" s="49">
        <v>0.63403900000000002</v>
      </c>
      <c r="AC224" s="49">
        <v>0.66422000000000003</v>
      </c>
      <c r="AD224" s="49">
        <v>0.69490399999999997</v>
      </c>
      <c r="AE224" s="49">
        <v>0.72754399999999997</v>
      </c>
      <c r="AF224" s="49">
        <v>0.76042500000000002</v>
      </c>
      <c r="AG224" s="49">
        <v>0.79724399999999995</v>
      </c>
      <c r="AH224" s="49">
        <v>0.83366799999999996</v>
      </c>
      <c r="AI224" s="50">
        <v>3.4965000000000003E-2</v>
      </c>
    </row>
    <row r="225" spans="1:35" ht="15" customHeight="1" x14ac:dyDescent="0.45">
      <c r="A225" s="14" t="s">
        <v>185</v>
      </c>
      <c r="B225" s="48" t="s">
        <v>169</v>
      </c>
      <c r="C225" s="49">
        <v>0.55974599999999997</v>
      </c>
      <c r="D225" s="49">
        <v>0.52883400000000003</v>
      </c>
      <c r="E225" s="49">
        <v>0.482265</v>
      </c>
      <c r="F225" s="49">
        <v>0.53167699999999996</v>
      </c>
      <c r="G225" s="49">
        <v>0.54727499999999996</v>
      </c>
      <c r="H225" s="49">
        <v>0.55711699999999997</v>
      </c>
      <c r="I225" s="49">
        <v>0.56436900000000001</v>
      </c>
      <c r="J225" s="49">
        <v>0.57242300000000002</v>
      </c>
      <c r="K225" s="49">
        <v>0.58253200000000005</v>
      </c>
      <c r="L225" s="49">
        <v>0.59573699999999996</v>
      </c>
      <c r="M225" s="49">
        <v>0.60865100000000005</v>
      </c>
      <c r="N225" s="49">
        <v>0.62265000000000004</v>
      </c>
      <c r="O225" s="49">
        <v>0.63322699999999998</v>
      </c>
      <c r="P225" s="49">
        <v>0.64627999999999997</v>
      </c>
      <c r="Q225" s="49">
        <v>0.65798999999999996</v>
      </c>
      <c r="R225" s="49">
        <v>0.67150200000000004</v>
      </c>
      <c r="S225" s="49">
        <v>0.68120400000000003</v>
      </c>
      <c r="T225" s="49">
        <v>0.69572199999999995</v>
      </c>
      <c r="U225" s="49">
        <v>0.71716599999999997</v>
      </c>
      <c r="V225" s="49">
        <v>0.74205399999999999</v>
      </c>
      <c r="W225" s="49">
        <v>0.77016099999999998</v>
      </c>
      <c r="X225" s="49">
        <v>0.80576300000000001</v>
      </c>
      <c r="Y225" s="49">
        <v>0.845669</v>
      </c>
      <c r="Z225" s="49">
        <v>0.88259500000000002</v>
      </c>
      <c r="AA225" s="49">
        <v>0.92150799999999999</v>
      </c>
      <c r="AB225" s="49">
        <v>0.95936100000000002</v>
      </c>
      <c r="AC225" s="49">
        <v>0.995784</v>
      </c>
      <c r="AD225" s="49">
        <v>1.0338210000000001</v>
      </c>
      <c r="AE225" s="49">
        <v>1.0766690000000001</v>
      </c>
      <c r="AF225" s="49">
        <v>1.1203609999999999</v>
      </c>
      <c r="AG225" s="49">
        <v>1.1652880000000001</v>
      </c>
      <c r="AH225" s="49">
        <v>1.2052480000000001</v>
      </c>
      <c r="AI225" s="50">
        <v>2.5048999999999998E-2</v>
      </c>
    </row>
    <row r="226" spans="1:35" ht="15" customHeight="1" x14ac:dyDescent="0.45">
      <c r="A226" s="14" t="s">
        <v>184</v>
      </c>
      <c r="B226" s="48" t="s">
        <v>167</v>
      </c>
      <c r="C226" s="49">
        <v>4.698429</v>
      </c>
      <c r="D226" s="49">
        <v>4.4146479999999997</v>
      </c>
      <c r="E226" s="49">
        <v>4.0073590000000001</v>
      </c>
      <c r="F226" s="49">
        <v>4.4105350000000003</v>
      </c>
      <c r="G226" s="49">
        <v>4.5342229999999999</v>
      </c>
      <c r="H226" s="49">
        <v>4.6316649999999999</v>
      </c>
      <c r="I226" s="49">
        <v>4.7245869999999996</v>
      </c>
      <c r="J226" s="49">
        <v>4.8559530000000004</v>
      </c>
      <c r="K226" s="49">
        <v>5.0222899999999999</v>
      </c>
      <c r="L226" s="49">
        <v>5.2471940000000004</v>
      </c>
      <c r="M226" s="49">
        <v>5.4816989999999999</v>
      </c>
      <c r="N226" s="49">
        <v>5.7609649999999997</v>
      </c>
      <c r="O226" s="49">
        <v>6.0173550000000002</v>
      </c>
      <c r="P226" s="49">
        <v>6.3058149999999999</v>
      </c>
      <c r="Q226" s="49">
        <v>6.5824299999999996</v>
      </c>
      <c r="R226" s="49">
        <v>6.8908139999999998</v>
      </c>
      <c r="S226" s="49">
        <v>7.16873</v>
      </c>
      <c r="T226" s="49">
        <v>7.4842409999999999</v>
      </c>
      <c r="U226" s="49">
        <v>7.880954</v>
      </c>
      <c r="V226" s="49">
        <v>8.3236939999999997</v>
      </c>
      <c r="W226" s="49">
        <v>8.7930799999999998</v>
      </c>
      <c r="X226" s="49">
        <v>9.3463569999999994</v>
      </c>
      <c r="Y226" s="49">
        <v>9.9542459999999995</v>
      </c>
      <c r="Z226" s="49">
        <v>10.529431000000001</v>
      </c>
      <c r="AA226" s="49">
        <v>11.127727999999999</v>
      </c>
      <c r="AB226" s="49">
        <v>11.709688</v>
      </c>
      <c r="AC226" s="49">
        <v>12.267079000000001</v>
      </c>
      <c r="AD226" s="49">
        <v>12.833762</v>
      </c>
      <c r="AE226" s="49">
        <v>13.436584</v>
      </c>
      <c r="AF226" s="49">
        <v>14.043839</v>
      </c>
      <c r="AG226" s="49">
        <v>14.723815999999999</v>
      </c>
      <c r="AH226" s="49">
        <v>15.396516999999999</v>
      </c>
      <c r="AI226" s="50">
        <v>3.9030000000000002E-2</v>
      </c>
    </row>
    <row r="227" spans="1:35" ht="15" customHeight="1" x14ac:dyDescent="0.45">
      <c r="A227" s="14" t="s">
        <v>183</v>
      </c>
      <c r="B227" s="48" t="s">
        <v>165</v>
      </c>
      <c r="C227" s="49">
        <v>0</v>
      </c>
      <c r="D227" s="49">
        <v>0.23202400000000001</v>
      </c>
      <c r="E227" s="49">
        <v>0.217473</v>
      </c>
      <c r="F227" s="49">
        <v>0.246947</v>
      </c>
      <c r="G227" s="49">
        <v>0.26147300000000001</v>
      </c>
      <c r="H227" s="49">
        <v>0.273752</v>
      </c>
      <c r="I227" s="49">
        <v>0.28516799999999998</v>
      </c>
      <c r="J227" s="49">
        <v>0.29737999999999998</v>
      </c>
      <c r="K227" s="49">
        <v>0.31109599999999998</v>
      </c>
      <c r="L227" s="49">
        <v>0.326984</v>
      </c>
      <c r="M227" s="49">
        <v>0.34327800000000003</v>
      </c>
      <c r="N227" s="49">
        <v>0.36076599999999998</v>
      </c>
      <c r="O227" s="49">
        <v>0.37682199999999999</v>
      </c>
      <c r="P227" s="49">
        <v>0.39488600000000001</v>
      </c>
      <c r="Q227" s="49">
        <v>0.41220800000000002</v>
      </c>
      <c r="R227" s="49">
        <v>0.43152000000000001</v>
      </c>
      <c r="S227" s="49">
        <v>0.44892399999999999</v>
      </c>
      <c r="T227" s="49">
        <v>0.46868199999999999</v>
      </c>
      <c r="U227" s="49">
        <v>0.49352499999999999</v>
      </c>
      <c r="V227" s="49">
        <v>0.52124999999999999</v>
      </c>
      <c r="W227" s="49">
        <v>0.55064500000000005</v>
      </c>
      <c r="X227" s="49">
        <v>0.58529200000000003</v>
      </c>
      <c r="Y227" s="49">
        <v>0.62336000000000003</v>
      </c>
      <c r="Z227" s="49">
        <v>0.65937900000000005</v>
      </c>
      <c r="AA227" s="49">
        <v>0.69684599999999997</v>
      </c>
      <c r="AB227" s="49">
        <v>0.73329</v>
      </c>
      <c r="AC227" s="49">
        <v>0.76819499999999996</v>
      </c>
      <c r="AD227" s="49">
        <v>0.80368200000000001</v>
      </c>
      <c r="AE227" s="49">
        <v>0.84143199999999996</v>
      </c>
      <c r="AF227" s="49">
        <v>0.87946000000000002</v>
      </c>
      <c r="AG227" s="49">
        <v>0.92204200000000003</v>
      </c>
      <c r="AH227" s="49">
        <v>0.96416800000000003</v>
      </c>
      <c r="AI227" s="50" t="s">
        <v>34</v>
      </c>
    </row>
    <row r="228" spans="1:35" ht="15" customHeight="1" x14ac:dyDescent="0.45">
      <c r="A228" s="14" t="s">
        <v>182</v>
      </c>
      <c r="B228" s="48" t="s">
        <v>163</v>
      </c>
      <c r="C228" s="49">
        <v>0</v>
      </c>
      <c r="D228" s="49">
        <v>0.25487100000000001</v>
      </c>
      <c r="E228" s="49">
        <v>0.239399</v>
      </c>
      <c r="F228" s="49">
        <v>0.27184599999999998</v>
      </c>
      <c r="G228" s="49">
        <v>0.28783599999999998</v>
      </c>
      <c r="H228" s="49">
        <v>0.30135400000000001</v>
      </c>
      <c r="I228" s="49">
        <v>0.31391999999999998</v>
      </c>
      <c r="J228" s="49">
        <v>0.32736399999999999</v>
      </c>
      <c r="K228" s="49">
        <v>0.34246300000000002</v>
      </c>
      <c r="L228" s="49">
        <v>0.35995199999999999</v>
      </c>
      <c r="M228" s="49">
        <v>0.37788899999999997</v>
      </c>
      <c r="N228" s="49">
        <v>0.39713999999999999</v>
      </c>
      <c r="O228" s="49">
        <v>0.41481499999999999</v>
      </c>
      <c r="P228" s="49">
        <v>0.43469999999999998</v>
      </c>
      <c r="Q228" s="49">
        <v>0.45376899999999998</v>
      </c>
      <c r="R228" s="49">
        <v>0.47502800000000001</v>
      </c>
      <c r="S228" s="49">
        <v>0.49418699999999999</v>
      </c>
      <c r="T228" s="49">
        <v>0.51593699999999998</v>
      </c>
      <c r="U228" s="49">
        <v>0.54328500000000002</v>
      </c>
      <c r="V228" s="49">
        <v>0.57380600000000004</v>
      </c>
      <c r="W228" s="49">
        <v>0.60616300000000001</v>
      </c>
      <c r="X228" s="49">
        <v>0.64430399999999999</v>
      </c>
      <c r="Y228" s="49">
        <v>0.68620999999999999</v>
      </c>
      <c r="Z228" s="49">
        <v>0.72586099999999998</v>
      </c>
      <c r="AA228" s="49">
        <v>0.76710599999999995</v>
      </c>
      <c r="AB228" s="49">
        <v>0.80722400000000005</v>
      </c>
      <c r="AC228" s="49">
        <v>0.84564799999999996</v>
      </c>
      <c r="AD228" s="49">
        <v>0.884714</v>
      </c>
      <c r="AE228" s="49">
        <v>0.92627000000000004</v>
      </c>
      <c r="AF228" s="49">
        <v>0.96813199999999999</v>
      </c>
      <c r="AG228" s="49">
        <v>1.015007</v>
      </c>
      <c r="AH228" s="49">
        <v>1.0613809999999999</v>
      </c>
      <c r="AI228" s="50" t="s">
        <v>34</v>
      </c>
    </row>
    <row r="229" spans="1:35" ht="15" customHeight="1" x14ac:dyDescent="0.45">
      <c r="A229" s="14" t="s">
        <v>181</v>
      </c>
      <c r="B229" s="48" t="s">
        <v>161</v>
      </c>
      <c r="C229" s="49">
        <v>0</v>
      </c>
      <c r="D229" s="49">
        <v>0.21964600000000001</v>
      </c>
      <c r="E229" s="49">
        <v>0.206312</v>
      </c>
      <c r="F229" s="49">
        <v>0.23427400000000001</v>
      </c>
      <c r="G229" s="49">
        <v>0.248055</v>
      </c>
      <c r="H229" s="49">
        <v>0.25970399999999999</v>
      </c>
      <c r="I229" s="49">
        <v>0.270534</v>
      </c>
      <c r="J229" s="49">
        <v>0.28211900000000001</v>
      </c>
      <c r="K229" s="49">
        <v>0.29513200000000001</v>
      </c>
      <c r="L229" s="49">
        <v>0.31020399999999998</v>
      </c>
      <c r="M229" s="49">
        <v>0.32566099999999998</v>
      </c>
      <c r="N229" s="49">
        <v>0.342252</v>
      </c>
      <c r="O229" s="49">
        <v>0.35748400000000002</v>
      </c>
      <c r="P229" s="49">
        <v>0.37462099999999998</v>
      </c>
      <c r="Q229" s="49">
        <v>0.39105499999999999</v>
      </c>
      <c r="R229" s="49">
        <v>0.40937499999999999</v>
      </c>
      <c r="S229" s="49">
        <v>0.42588599999999999</v>
      </c>
      <c r="T229" s="49">
        <v>0.44463000000000003</v>
      </c>
      <c r="U229" s="49">
        <v>0.468198</v>
      </c>
      <c r="V229" s="49">
        <v>0.49450100000000002</v>
      </c>
      <c r="W229" s="49">
        <v>0.52238700000000005</v>
      </c>
      <c r="X229" s="49">
        <v>0.55525599999999997</v>
      </c>
      <c r="Y229" s="49">
        <v>0.59136999999999995</v>
      </c>
      <c r="Z229" s="49">
        <v>0.62554100000000001</v>
      </c>
      <c r="AA229" s="49">
        <v>0.66108500000000003</v>
      </c>
      <c r="AB229" s="49">
        <v>0.69565900000000003</v>
      </c>
      <c r="AC229" s="49">
        <v>0.728773</v>
      </c>
      <c r="AD229" s="49">
        <v>0.76243899999999998</v>
      </c>
      <c r="AE229" s="49">
        <v>0.79825199999999996</v>
      </c>
      <c r="AF229" s="49">
        <v>0.83432799999999996</v>
      </c>
      <c r="AG229" s="49">
        <v>0.87472499999999997</v>
      </c>
      <c r="AH229" s="49">
        <v>0.91468899999999997</v>
      </c>
      <c r="AI229" s="50" t="s">
        <v>34</v>
      </c>
    </row>
    <row r="230" spans="1:35" ht="15" customHeight="1" x14ac:dyDescent="0.45">
      <c r="A230" s="14" t="s">
        <v>180</v>
      </c>
      <c r="B230" s="48" t="s">
        <v>159</v>
      </c>
      <c r="C230" s="49">
        <v>0</v>
      </c>
      <c r="D230" s="49">
        <v>0.39172899999999999</v>
      </c>
      <c r="E230" s="49">
        <v>0.36795</v>
      </c>
      <c r="F230" s="49">
        <v>0.417819</v>
      </c>
      <c r="G230" s="49">
        <v>0.44239600000000001</v>
      </c>
      <c r="H230" s="49">
        <v>0.46317199999999997</v>
      </c>
      <c r="I230" s="49">
        <v>0.482487</v>
      </c>
      <c r="J230" s="49">
        <v>0.50314899999999996</v>
      </c>
      <c r="K230" s="49">
        <v>0.52635600000000005</v>
      </c>
      <c r="L230" s="49">
        <v>0.55323599999999995</v>
      </c>
      <c r="M230" s="49">
        <v>0.58080399999999999</v>
      </c>
      <c r="N230" s="49">
        <v>0.61039299999999996</v>
      </c>
      <c r="O230" s="49">
        <v>0.63755899999999999</v>
      </c>
      <c r="P230" s="49">
        <v>0.66812199999999999</v>
      </c>
      <c r="Q230" s="49">
        <v>0.69742999999999999</v>
      </c>
      <c r="R230" s="49">
        <v>0.730105</v>
      </c>
      <c r="S230" s="49">
        <v>0.75955099999999998</v>
      </c>
      <c r="T230" s="49">
        <v>0.79298000000000002</v>
      </c>
      <c r="U230" s="49">
        <v>0.83501300000000001</v>
      </c>
      <c r="V230" s="49">
        <v>0.88192300000000001</v>
      </c>
      <c r="W230" s="49">
        <v>0.93165600000000004</v>
      </c>
      <c r="X230" s="49">
        <v>0.99027799999999999</v>
      </c>
      <c r="Y230" s="49">
        <v>1.054686</v>
      </c>
      <c r="Z230" s="49">
        <v>1.1156280000000001</v>
      </c>
      <c r="AA230" s="49">
        <v>1.17902</v>
      </c>
      <c r="AB230" s="49">
        <v>1.24068</v>
      </c>
      <c r="AC230" s="49">
        <v>1.2997380000000001</v>
      </c>
      <c r="AD230" s="49">
        <v>1.35978</v>
      </c>
      <c r="AE230" s="49">
        <v>1.423651</v>
      </c>
      <c r="AF230" s="49">
        <v>1.487992</v>
      </c>
      <c r="AG230" s="49">
        <v>1.5600369999999999</v>
      </c>
      <c r="AH230" s="49">
        <v>1.6313120000000001</v>
      </c>
      <c r="AI230" s="50" t="s">
        <v>34</v>
      </c>
    </row>
    <row r="231" spans="1:35" ht="15" customHeight="1" x14ac:dyDescent="0.45">
      <c r="A231" s="14" t="s">
        <v>179</v>
      </c>
      <c r="B231" s="48" t="s">
        <v>178</v>
      </c>
      <c r="C231" s="49">
        <v>207.31321700000001</v>
      </c>
      <c r="D231" s="49">
        <v>195.86462399999999</v>
      </c>
      <c r="E231" s="49">
        <v>178.616547</v>
      </c>
      <c r="F231" s="49">
        <v>196.91729699999999</v>
      </c>
      <c r="G231" s="49">
        <v>202.427582</v>
      </c>
      <c r="H231" s="49">
        <v>205.7612</v>
      </c>
      <c r="I231" s="49">
        <v>208.09866299999999</v>
      </c>
      <c r="J231" s="49">
        <v>210.68962099999999</v>
      </c>
      <c r="K231" s="49">
        <v>213.987717</v>
      </c>
      <c r="L231" s="49">
        <v>218.36494400000001</v>
      </c>
      <c r="M231" s="49">
        <v>222.56907699999999</v>
      </c>
      <c r="N231" s="49">
        <v>227.095123</v>
      </c>
      <c r="O231" s="49">
        <v>230.293091</v>
      </c>
      <c r="P231" s="49">
        <v>234.303787</v>
      </c>
      <c r="Q231" s="49">
        <v>237.458191</v>
      </c>
      <c r="R231" s="49">
        <v>241.34269699999999</v>
      </c>
      <c r="S231" s="49">
        <v>243.76350400000001</v>
      </c>
      <c r="T231" s="49">
        <v>247.07965100000001</v>
      </c>
      <c r="U231" s="49">
        <v>252.59849500000001</v>
      </c>
      <c r="V231" s="49">
        <v>259.01861600000001</v>
      </c>
      <c r="W231" s="49">
        <v>265.655396</v>
      </c>
      <c r="X231" s="49">
        <v>274.14648399999999</v>
      </c>
      <c r="Y231" s="49">
        <v>283.47289999999998</v>
      </c>
      <c r="Z231" s="49">
        <v>291.11926299999999</v>
      </c>
      <c r="AA231" s="49">
        <v>298.70004299999999</v>
      </c>
      <c r="AB231" s="49">
        <v>305.16650399999997</v>
      </c>
      <c r="AC231" s="49">
        <v>310.38131700000002</v>
      </c>
      <c r="AD231" s="49">
        <v>315.26165800000001</v>
      </c>
      <c r="AE231" s="49">
        <v>320.456299</v>
      </c>
      <c r="AF231" s="49">
        <v>325.18353300000001</v>
      </c>
      <c r="AG231" s="49">
        <v>330.99838299999999</v>
      </c>
      <c r="AH231" s="49">
        <v>336.03979500000003</v>
      </c>
      <c r="AI231" s="50">
        <v>1.5703000000000002E-2</v>
      </c>
    </row>
    <row r="232" spans="1:35" ht="15" customHeight="1" x14ac:dyDescent="0.45">
      <c r="B232" s="47" t="s">
        <v>177</v>
      </c>
    </row>
    <row r="233" spans="1:35" ht="15" customHeight="1" x14ac:dyDescent="0.45">
      <c r="A233" s="14" t="s">
        <v>176</v>
      </c>
      <c r="B233" s="48" t="s">
        <v>175</v>
      </c>
      <c r="C233" s="49">
        <v>313.00292999999999</v>
      </c>
      <c r="D233" s="49">
        <v>288.80239899999998</v>
      </c>
      <c r="E233" s="49">
        <v>257.614441</v>
      </c>
      <c r="F233" s="49">
        <v>277.781677</v>
      </c>
      <c r="G233" s="49">
        <v>279.24737499999998</v>
      </c>
      <c r="H233" s="49">
        <v>277.55261200000001</v>
      </c>
      <c r="I233" s="49">
        <v>274.47616599999998</v>
      </c>
      <c r="J233" s="49">
        <v>271.63726800000001</v>
      </c>
      <c r="K233" s="49">
        <v>269.67041</v>
      </c>
      <c r="L233" s="49">
        <v>268.92706299999998</v>
      </c>
      <c r="M233" s="49">
        <v>267.85287499999998</v>
      </c>
      <c r="N233" s="49">
        <v>267.05084199999999</v>
      </c>
      <c r="O233" s="49">
        <v>264.58801299999999</v>
      </c>
      <c r="P233" s="49">
        <v>262.948059</v>
      </c>
      <c r="Q233" s="49">
        <v>260.26483200000001</v>
      </c>
      <c r="R233" s="49">
        <v>258.30017099999998</v>
      </c>
      <c r="S233" s="49">
        <v>254.729446</v>
      </c>
      <c r="T233" s="49">
        <v>252.013351</v>
      </c>
      <c r="U233" s="49">
        <v>251.43730199999999</v>
      </c>
      <c r="V233" s="49">
        <v>251.626846</v>
      </c>
      <c r="W233" s="49">
        <v>251.84225499999999</v>
      </c>
      <c r="X233" s="49">
        <v>253.56120300000001</v>
      </c>
      <c r="Y233" s="49">
        <v>255.739746</v>
      </c>
      <c r="Z233" s="49">
        <v>256.11050399999999</v>
      </c>
      <c r="AA233" s="49">
        <v>256.17416400000002</v>
      </c>
      <c r="AB233" s="49">
        <v>254.98112499999999</v>
      </c>
      <c r="AC233" s="49">
        <v>252.64167800000001</v>
      </c>
      <c r="AD233" s="49">
        <v>249.88587999999999</v>
      </c>
      <c r="AE233" s="49">
        <v>247.15884399999999</v>
      </c>
      <c r="AF233" s="49">
        <v>243.992966</v>
      </c>
      <c r="AG233" s="49">
        <v>241.473297</v>
      </c>
      <c r="AH233" s="49">
        <v>238.19520600000001</v>
      </c>
      <c r="AI233" s="50">
        <v>-8.7720000000000003E-3</v>
      </c>
    </row>
    <row r="234" spans="1:35" ht="15" customHeight="1" x14ac:dyDescent="0.45">
      <c r="A234" s="14" t="s">
        <v>174</v>
      </c>
      <c r="B234" s="48" t="s">
        <v>173</v>
      </c>
      <c r="C234" s="49">
        <v>0.50072899999999998</v>
      </c>
      <c r="D234" s="49">
        <v>0.46216099999999999</v>
      </c>
      <c r="E234" s="49">
        <v>0.41178199999999998</v>
      </c>
      <c r="F234" s="49">
        <v>0.44359199999999999</v>
      </c>
      <c r="G234" s="49">
        <v>0.44561899999999999</v>
      </c>
      <c r="H234" s="49">
        <v>0.44268200000000002</v>
      </c>
      <c r="I234" s="49">
        <v>0.43758900000000001</v>
      </c>
      <c r="J234" s="49">
        <v>0.43305500000000002</v>
      </c>
      <c r="K234" s="49">
        <v>0.42995299999999997</v>
      </c>
      <c r="L234" s="49">
        <v>0.42892000000000002</v>
      </c>
      <c r="M234" s="49">
        <v>0.42740800000000001</v>
      </c>
      <c r="N234" s="49">
        <v>0.42637700000000001</v>
      </c>
      <c r="O234" s="49">
        <v>0.42276000000000002</v>
      </c>
      <c r="P234" s="49">
        <v>0.42056900000000003</v>
      </c>
      <c r="Q234" s="49">
        <v>0.41677900000000001</v>
      </c>
      <c r="R234" s="49">
        <v>0.41421400000000003</v>
      </c>
      <c r="S234" s="49">
        <v>0.409111</v>
      </c>
      <c r="T234" s="49">
        <v>0.40550700000000001</v>
      </c>
      <c r="U234" s="49">
        <v>0.40540300000000001</v>
      </c>
      <c r="V234" s="49">
        <v>0.40652199999999999</v>
      </c>
      <c r="W234" s="49">
        <v>0.40772599999999998</v>
      </c>
      <c r="X234" s="49">
        <v>0.41145999999999999</v>
      </c>
      <c r="Y234" s="49">
        <v>0.416051</v>
      </c>
      <c r="Z234" s="49">
        <v>0.417819</v>
      </c>
      <c r="AA234" s="49">
        <v>0.41920499999999999</v>
      </c>
      <c r="AB234" s="49">
        <v>0.41878300000000002</v>
      </c>
      <c r="AC234" s="49">
        <v>0.41648099999999999</v>
      </c>
      <c r="AD234" s="49">
        <v>0.41361900000000001</v>
      </c>
      <c r="AE234" s="49">
        <v>0.41106300000000001</v>
      </c>
      <c r="AF234" s="49">
        <v>0.40780899999999998</v>
      </c>
      <c r="AG234" s="49">
        <v>0.40580500000000003</v>
      </c>
      <c r="AH234" s="49">
        <v>0.40273399999999998</v>
      </c>
      <c r="AI234" s="50">
        <v>-7.0010000000000003E-3</v>
      </c>
    </row>
    <row r="235" spans="1:35" ht="15" customHeight="1" x14ac:dyDescent="0.45">
      <c r="A235" s="14" t="s">
        <v>172</v>
      </c>
      <c r="B235" s="48" t="s">
        <v>171</v>
      </c>
      <c r="C235" s="49">
        <v>0.36423699999999998</v>
      </c>
      <c r="D235" s="49">
        <v>0.32947300000000002</v>
      </c>
      <c r="E235" s="49">
        <v>0.28784999999999999</v>
      </c>
      <c r="F235" s="49">
        <v>0.30422199999999999</v>
      </c>
      <c r="G235" s="49">
        <v>0.30000100000000002</v>
      </c>
      <c r="H235" s="49">
        <v>0.29272300000000001</v>
      </c>
      <c r="I235" s="49">
        <v>0.28438099999999999</v>
      </c>
      <c r="J235" s="49">
        <v>0.27676899999999999</v>
      </c>
      <c r="K235" s="49">
        <v>0.27040599999999998</v>
      </c>
      <c r="L235" s="49">
        <v>0.26563300000000001</v>
      </c>
      <c r="M235" s="49">
        <v>0.26083099999999998</v>
      </c>
      <c r="N235" s="49">
        <v>0.256581</v>
      </c>
      <c r="O235" s="49">
        <v>0.25104799999999999</v>
      </c>
      <c r="P235" s="49">
        <v>0.246698</v>
      </c>
      <c r="Q235" s="49">
        <v>0.241676</v>
      </c>
      <c r="R235" s="49">
        <v>0.237626</v>
      </c>
      <c r="S235" s="49">
        <v>0.23249800000000001</v>
      </c>
      <c r="T235" s="49">
        <v>0.22880700000000001</v>
      </c>
      <c r="U235" s="49">
        <v>0.227743</v>
      </c>
      <c r="V235" s="49">
        <v>0.227882</v>
      </c>
      <c r="W235" s="49">
        <v>0.22867699999999999</v>
      </c>
      <c r="X235" s="49">
        <v>0.23125599999999999</v>
      </c>
      <c r="Y235" s="49">
        <v>0.234649</v>
      </c>
      <c r="Z235" s="49">
        <v>0.23667299999999999</v>
      </c>
      <c r="AA235" s="49">
        <v>0.238702</v>
      </c>
      <c r="AB235" s="49">
        <v>0.23996300000000001</v>
      </c>
      <c r="AC235" s="49">
        <v>0.240452</v>
      </c>
      <c r="AD235" s="49">
        <v>0.240809</v>
      </c>
      <c r="AE235" s="49">
        <v>0.241532</v>
      </c>
      <c r="AF235" s="49">
        <v>0.24202699999999999</v>
      </c>
      <c r="AG235" s="49">
        <v>0.24323600000000001</v>
      </c>
      <c r="AH235" s="49">
        <v>0.24419399999999999</v>
      </c>
      <c r="AI235" s="50">
        <v>-1.2815E-2</v>
      </c>
    </row>
    <row r="236" spans="1:35" ht="15" customHeight="1" x14ac:dyDescent="0.45">
      <c r="A236" s="14" t="s">
        <v>170</v>
      </c>
      <c r="B236" s="48" t="s">
        <v>169</v>
      </c>
      <c r="C236" s="49">
        <v>5.4496529999999996</v>
      </c>
      <c r="D236" s="49">
        <v>4.6492810000000002</v>
      </c>
      <c r="E236" s="49">
        <v>3.8382499999999999</v>
      </c>
      <c r="F236" s="49">
        <v>3.8547760000000002</v>
      </c>
      <c r="G236" s="49">
        <v>3.6627010000000002</v>
      </c>
      <c r="H236" s="49">
        <v>3.477916</v>
      </c>
      <c r="I236" s="49">
        <v>3.3063370000000001</v>
      </c>
      <c r="J236" s="49">
        <v>3.2509169999999998</v>
      </c>
      <c r="K236" s="49">
        <v>3.2323240000000002</v>
      </c>
      <c r="L236" s="49">
        <v>3.3020010000000002</v>
      </c>
      <c r="M236" s="49">
        <v>3.3987050000000001</v>
      </c>
      <c r="N236" s="49">
        <v>3.5269750000000002</v>
      </c>
      <c r="O236" s="49">
        <v>3.6748599999999998</v>
      </c>
      <c r="P236" s="49">
        <v>3.9036840000000002</v>
      </c>
      <c r="Q236" s="49">
        <v>4.1600250000000001</v>
      </c>
      <c r="R236" s="49">
        <v>4.4749670000000004</v>
      </c>
      <c r="S236" s="49">
        <v>4.785215</v>
      </c>
      <c r="T236" s="49">
        <v>5.1912279999999997</v>
      </c>
      <c r="U236" s="49">
        <v>5.6754670000000003</v>
      </c>
      <c r="V236" s="49">
        <v>6.1685049999999997</v>
      </c>
      <c r="W236" s="49">
        <v>6.6882619999999999</v>
      </c>
      <c r="X236" s="49">
        <v>7.3066950000000004</v>
      </c>
      <c r="Y236" s="49">
        <v>8.0072259999999993</v>
      </c>
      <c r="Z236" s="49">
        <v>8.7248029999999996</v>
      </c>
      <c r="AA236" s="49">
        <v>9.5050950000000007</v>
      </c>
      <c r="AB236" s="49">
        <v>10.395624</v>
      </c>
      <c r="AC236" s="49">
        <v>11.239458000000001</v>
      </c>
      <c r="AD236" s="49">
        <v>12.144487</v>
      </c>
      <c r="AE236" s="49">
        <v>13.213756</v>
      </c>
      <c r="AF236" s="49">
        <v>14.278715</v>
      </c>
      <c r="AG236" s="49">
        <v>15.489005000000001</v>
      </c>
      <c r="AH236" s="49">
        <v>16.780832</v>
      </c>
      <c r="AI236" s="50">
        <v>3.6946E-2</v>
      </c>
    </row>
    <row r="237" spans="1:35" ht="15" customHeight="1" x14ac:dyDescent="0.45">
      <c r="A237" s="14" t="s">
        <v>168</v>
      </c>
      <c r="B237" s="48" t="s">
        <v>167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50" t="s">
        <v>34</v>
      </c>
    </row>
    <row r="238" spans="1:35" ht="15" customHeight="1" x14ac:dyDescent="0.45">
      <c r="A238" s="14" t="s">
        <v>166</v>
      </c>
      <c r="B238" s="48" t="s">
        <v>165</v>
      </c>
      <c r="C238" s="49">
        <v>0</v>
      </c>
      <c r="D238" s="49">
        <v>0.110192</v>
      </c>
      <c r="E238" s="49">
        <v>0.100952</v>
      </c>
      <c r="F238" s="49">
        <v>0.112013</v>
      </c>
      <c r="G238" s="49">
        <v>0.115901</v>
      </c>
      <c r="H238" s="49">
        <v>0.118591</v>
      </c>
      <c r="I238" s="49">
        <v>0.120744</v>
      </c>
      <c r="J238" s="49">
        <v>0.12307700000000001</v>
      </c>
      <c r="K238" s="49">
        <v>0.125862</v>
      </c>
      <c r="L238" s="49">
        <v>0.129326</v>
      </c>
      <c r="M238" s="49">
        <v>0.13273599999999999</v>
      </c>
      <c r="N238" s="49">
        <v>0.13638800000000001</v>
      </c>
      <c r="O238" s="49">
        <v>0.139288</v>
      </c>
      <c r="P238" s="49">
        <v>0.14272399999999999</v>
      </c>
      <c r="Q238" s="49">
        <v>0.14568</v>
      </c>
      <c r="R238" s="49">
        <v>0.14912700000000001</v>
      </c>
      <c r="S238" s="49">
        <v>0.15170900000000001</v>
      </c>
      <c r="T238" s="49">
        <v>0.15488399999999999</v>
      </c>
      <c r="U238" s="49">
        <v>0.15948899999999999</v>
      </c>
      <c r="V238" s="49">
        <v>0.16472700000000001</v>
      </c>
      <c r="W238" s="49">
        <v>0.17017199999999999</v>
      </c>
      <c r="X238" s="49">
        <v>0.17688200000000001</v>
      </c>
      <c r="Y238" s="49">
        <v>0.184221</v>
      </c>
      <c r="Z238" s="49">
        <v>0.190554</v>
      </c>
      <c r="AA238" s="49">
        <v>0.19692200000000001</v>
      </c>
      <c r="AB238" s="49">
        <v>0.202625</v>
      </c>
      <c r="AC238" s="49">
        <v>0.20755699999999999</v>
      </c>
      <c r="AD238" s="49">
        <v>0.212314</v>
      </c>
      <c r="AE238" s="49">
        <v>0.217332</v>
      </c>
      <c r="AF238" s="49">
        <v>0.22208</v>
      </c>
      <c r="AG238" s="49">
        <v>0.22761899999999999</v>
      </c>
      <c r="AH238" s="49">
        <v>0.23267299999999999</v>
      </c>
      <c r="AI238" s="50" t="s">
        <v>34</v>
      </c>
    </row>
    <row r="239" spans="1:35" ht="15" customHeight="1" x14ac:dyDescent="0.45">
      <c r="A239" s="14" t="s">
        <v>164</v>
      </c>
      <c r="B239" s="48" t="s">
        <v>163</v>
      </c>
      <c r="C239" s="49">
        <v>5.0930000000000003E-2</v>
      </c>
      <c r="D239" s="49">
        <v>0.15071799999999999</v>
      </c>
      <c r="E239" s="49">
        <v>0.138317</v>
      </c>
      <c r="F239" s="49">
        <v>0.153472</v>
      </c>
      <c r="G239" s="49">
        <v>0.158799</v>
      </c>
      <c r="H239" s="49">
        <v>0.16248399999999999</v>
      </c>
      <c r="I239" s="49">
        <v>0.165434</v>
      </c>
      <c r="J239" s="49">
        <v>0.168631</v>
      </c>
      <c r="K239" s="49">
        <v>0.17244599999999999</v>
      </c>
      <c r="L239" s="49">
        <v>0.17719199999999999</v>
      </c>
      <c r="M239" s="49">
        <v>0.181865</v>
      </c>
      <c r="N239" s="49">
        <v>0.18686900000000001</v>
      </c>
      <c r="O239" s="49">
        <v>0.19084300000000001</v>
      </c>
      <c r="P239" s="49">
        <v>0.195549</v>
      </c>
      <c r="Q239" s="49">
        <v>0.1996</v>
      </c>
      <c r="R239" s="49">
        <v>0.204323</v>
      </c>
      <c r="S239" s="49">
        <v>0.20785999999999999</v>
      </c>
      <c r="T239" s="49">
        <v>0.21221000000000001</v>
      </c>
      <c r="U239" s="49">
        <v>0.21851999999999999</v>
      </c>
      <c r="V239" s="49">
        <v>0.22569700000000001</v>
      </c>
      <c r="W239" s="49">
        <v>0.233156</v>
      </c>
      <c r="X239" s="49">
        <v>0.24235000000000001</v>
      </c>
      <c r="Y239" s="49">
        <v>0.25240600000000002</v>
      </c>
      <c r="Z239" s="49">
        <v>0.26108300000000001</v>
      </c>
      <c r="AA239" s="49">
        <v>0.26980700000000002</v>
      </c>
      <c r="AB239" s="49">
        <v>0.27762199999999998</v>
      </c>
      <c r="AC239" s="49">
        <v>0.28437800000000002</v>
      </c>
      <c r="AD239" s="49">
        <v>0.29089700000000002</v>
      </c>
      <c r="AE239" s="49">
        <v>0.29777199999999998</v>
      </c>
      <c r="AF239" s="49">
        <v>0.30427700000000002</v>
      </c>
      <c r="AG239" s="49">
        <v>0.31186599999999998</v>
      </c>
      <c r="AH239" s="49">
        <v>0.31879099999999999</v>
      </c>
      <c r="AI239" s="50">
        <v>6.0949000000000003E-2</v>
      </c>
    </row>
    <row r="240" spans="1:35" ht="15" customHeight="1" x14ac:dyDescent="0.45">
      <c r="A240" s="14" t="s">
        <v>162</v>
      </c>
      <c r="B240" s="48" t="s">
        <v>161</v>
      </c>
      <c r="C240" s="49">
        <v>5.4847E-2</v>
      </c>
      <c r="D240" s="49">
        <v>0.15765199999999999</v>
      </c>
      <c r="E240" s="49">
        <v>0.144681</v>
      </c>
      <c r="F240" s="49">
        <v>0.16053300000000001</v>
      </c>
      <c r="G240" s="49">
        <v>0.166105</v>
      </c>
      <c r="H240" s="49">
        <v>0.16996</v>
      </c>
      <c r="I240" s="49">
        <v>0.173045</v>
      </c>
      <c r="J240" s="49">
        <v>0.17638999999999999</v>
      </c>
      <c r="K240" s="49">
        <v>0.18038000000000001</v>
      </c>
      <c r="L240" s="49">
        <v>0.18534500000000001</v>
      </c>
      <c r="M240" s="49">
        <v>0.19023300000000001</v>
      </c>
      <c r="N240" s="49">
        <v>0.195467</v>
      </c>
      <c r="O240" s="49">
        <v>0.19962299999999999</v>
      </c>
      <c r="P240" s="49">
        <v>0.20454600000000001</v>
      </c>
      <c r="Q240" s="49">
        <v>0.208784</v>
      </c>
      <c r="R240" s="49">
        <v>0.213724</v>
      </c>
      <c r="S240" s="49">
        <v>0.21742300000000001</v>
      </c>
      <c r="T240" s="49">
        <v>0.221973</v>
      </c>
      <c r="U240" s="49">
        <v>0.228574</v>
      </c>
      <c r="V240" s="49">
        <v>0.23608100000000001</v>
      </c>
      <c r="W240" s="49">
        <v>0.24388399999999999</v>
      </c>
      <c r="X240" s="49">
        <v>0.25350099999999998</v>
      </c>
      <c r="Y240" s="49">
        <v>0.264019</v>
      </c>
      <c r="Z240" s="49">
        <v>0.27309499999999998</v>
      </c>
      <c r="AA240" s="49">
        <v>0.282221</v>
      </c>
      <c r="AB240" s="49">
        <v>0.29039500000000001</v>
      </c>
      <c r="AC240" s="49">
        <v>0.29746299999999998</v>
      </c>
      <c r="AD240" s="49">
        <v>0.30428100000000002</v>
      </c>
      <c r="AE240" s="49">
        <v>0.311473</v>
      </c>
      <c r="AF240" s="49">
        <v>0.31827699999999998</v>
      </c>
      <c r="AG240" s="49">
        <v>0.32621499999999998</v>
      </c>
      <c r="AH240" s="49">
        <v>0.33345900000000001</v>
      </c>
      <c r="AI240" s="50">
        <v>5.9952999999999999E-2</v>
      </c>
    </row>
    <row r="241" spans="1:35" ht="15" customHeight="1" x14ac:dyDescent="0.45">
      <c r="A241" s="14" t="s">
        <v>160</v>
      </c>
      <c r="B241" s="48" t="s">
        <v>159</v>
      </c>
      <c r="C241" s="49">
        <v>5.9582000000000003E-2</v>
      </c>
      <c r="D241" s="49">
        <v>0.21304300000000001</v>
      </c>
      <c r="E241" s="49">
        <v>0.19551399999999999</v>
      </c>
      <c r="F241" s="49">
        <v>0.21693599999999999</v>
      </c>
      <c r="G241" s="49">
        <v>0.224465</v>
      </c>
      <c r="H241" s="49">
        <v>0.22967499999999999</v>
      </c>
      <c r="I241" s="49">
        <v>0.233844</v>
      </c>
      <c r="J241" s="49">
        <v>0.23836399999999999</v>
      </c>
      <c r="K241" s="49">
        <v>0.243756</v>
      </c>
      <c r="L241" s="49">
        <v>0.25046499999999999</v>
      </c>
      <c r="M241" s="49">
        <v>0.25707000000000002</v>
      </c>
      <c r="N241" s="49">
        <v>0.26414300000000002</v>
      </c>
      <c r="O241" s="49">
        <v>0.26976</v>
      </c>
      <c r="P241" s="49">
        <v>0.27641300000000002</v>
      </c>
      <c r="Q241" s="49">
        <v>0.28213899999999997</v>
      </c>
      <c r="R241" s="49">
        <v>0.28881400000000002</v>
      </c>
      <c r="S241" s="49">
        <v>0.29381400000000002</v>
      </c>
      <c r="T241" s="49">
        <v>0.29996299999999998</v>
      </c>
      <c r="U241" s="49">
        <v>0.30888199999999999</v>
      </c>
      <c r="V241" s="49">
        <v>0.31902700000000001</v>
      </c>
      <c r="W241" s="49">
        <v>0.329571</v>
      </c>
      <c r="X241" s="49">
        <v>0.34256700000000001</v>
      </c>
      <c r="Y241" s="49">
        <v>0.35678100000000001</v>
      </c>
      <c r="Z241" s="49">
        <v>0.36904599999999999</v>
      </c>
      <c r="AA241" s="49">
        <v>0.38137799999999999</v>
      </c>
      <c r="AB241" s="49">
        <v>0.392424</v>
      </c>
      <c r="AC241" s="49">
        <v>0.40197500000000003</v>
      </c>
      <c r="AD241" s="49">
        <v>0.41118900000000003</v>
      </c>
      <c r="AE241" s="49">
        <v>0.42090699999999998</v>
      </c>
      <c r="AF241" s="49">
        <v>0.43010199999999998</v>
      </c>
      <c r="AG241" s="49">
        <v>0.44082900000000003</v>
      </c>
      <c r="AH241" s="49">
        <v>0.45061800000000002</v>
      </c>
      <c r="AI241" s="50">
        <v>6.7443000000000003E-2</v>
      </c>
    </row>
    <row r="242" spans="1:35" ht="15" customHeight="1" x14ac:dyDescent="0.45">
      <c r="A242" s="14" t="s">
        <v>158</v>
      </c>
      <c r="B242" s="48" t="s">
        <v>157</v>
      </c>
      <c r="C242" s="49">
        <v>319.48291</v>
      </c>
      <c r="D242" s="49">
        <v>294.87496900000002</v>
      </c>
      <c r="E242" s="49">
        <v>262.73184199999997</v>
      </c>
      <c r="F242" s="49">
        <v>283.02716099999998</v>
      </c>
      <c r="G242" s="49">
        <v>284.32098400000001</v>
      </c>
      <c r="H242" s="49">
        <v>282.446594</v>
      </c>
      <c r="I242" s="49">
        <v>279.19751000000002</v>
      </c>
      <c r="J242" s="49">
        <v>276.30447400000003</v>
      </c>
      <c r="K242" s="49">
        <v>274.32559199999997</v>
      </c>
      <c r="L242" s="49">
        <v>273.66589399999998</v>
      </c>
      <c r="M242" s="49">
        <v>272.70172100000002</v>
      </c>
      <c r="N242" s="49">
        <v>272.04361</v>
      </c>
      <c r="O242" s="49">
        <v>269.736176</v>
      </c>
      <c r="P242" s="49">
        <v>268.33822600000002</v>
      </c>
      <c r="Q242" s="49">
        <v>265.91952500000002</v>
      </c>
      <c r="R242" s="49">
        <v>264.28298999999998</v>
      </c>
      <c r="S242" s="49">
        <v>261.02706899999998</v>
      </c>
      <c r="T242" s="49">
        <v>258.72796599999998</v>
      </c>
      <c r="U242" s="49">
        <v>258.66137700000002</v>
      </c>
      <c r="V242" s="49">
        <v>259.37530500000003</v>
      </c>
      <c r="W242" s="49">
        <v>260.14367700000003</v>
      </c>
      <c r="X242" s="49">
        <v>262.52593999999999</v>
      </c>
      <c r="Y242" s="49">
        <v>265.45510899999999</v>
      </c>
      <c r="Z242" s="49">
        <v>266.58355699999998</v>
      </c>
      <c r="AA242" s="49">
        <v>267.46752900000001</v>
      </c>
      <c r="AB242" s="49">
        <v>267.19854700000002</v>
      </c>
      <c r="AC242" s="49">
        <v>265.72949199999999</v>
      </c>
      <c r="AD242" s="49">
        <v>263.90344199999998</v>
      </c>
      <c r="AE242" s="49">
        <v>262.27267499999999</v>
      </c>
      <c r="AF242" s="49">
        <v>260.19622800000002</v>
      </c>
      <c r="AG242" s="49">
        <v>258.91787699999998</v>
      </c>
      <c r="AH242" s="49">
        <v>256.95855699999998</v>
      </c>
      <c r="AI242" s="50">
        <v>-7.0010000000000003E-3</v>
      </c>
    </row>
    <row r="243" spans="1:35" ht="15" customHeight="1" x14ac:dyDescent="0.45">
      <c r="A243" s="14" t="s">
        <v>156</v>
      </c>
      <c r="B243" s="47" t="s">
        <v>155</v>
      </c>
      <c r="C243" s="51">
        <v>772.67767300000003</v>
      </c>
      <c r="D243" s="51">
        <v>736.95050000000003</v>
      </c>
      <c r="E243" s="51">
        <v>687.99163799999997</v>
      </c>
      <c r="F243" s="51">
        <v>727.10223399999995</v>
      </c>
      <c r="G243" s="51">
        <v>738.14544699999999</v>
      </c>
      <c r="H243" s="51">
        <v>742.65130599999998</v>
      </c>
      <c r="I243" s="51">
        <v>743.92443800000001</v>
      </c>
      <c r="J243" s="51">
        <v>745.47619599999996</v>
      </c>
      <c r="K243" s="51">
        <v>749.99304199999995</v>
      </c>
      <c r="L243" s="51">
        <v>757.20263699999998</v>
      </c>
      <c r="M243" s="51">
        <v>763.40808100000004</v>
      </c>
      <c r="N243" s="51">
        <v>769.81927499999995</v>
      </c>
      <c r="O243" s="51">
        <v>772.79425000000003</v>
      </c>
      <c r="P243" s="51">
        <v>778.082581</v>
      </c>
      <c r="Q243" s="51">
        <v>781.39862100000005</v>
      </c>
      <c r="R243" s="51">
        <v>786.34545900000001</v>
      </c>
      <c r="S243" s="51">
        <v>788.978027</v>
      </c>
      <c r="T243" s="51">
        <v>794.36810300000002</v>
      </c>
      <c r="U243" s="51">
        <v>804.42987100000005</v>
      </c>
      <c r="V243" s="51">
        <v>816.61163299999998</v>
      </c>
      <c r="W243" s="51">
        <v>828.67669699999999</v>
      </c>
      <c r="X243" s="51">
        <v>843.83483899999999</v>
      </c>
      <c r="Y243" s="51">
        <v>860.84759499999996</v>
      </c>
      <c r="Z243" s="51">
        <v>873.83801300000005</v>
      </c>
      <c r="AA243" s="51">
        <v>886.426331</v>
      </c>
      <c r="AB243" s="51">
        <v>897.88073699999995</v>
      </c>
      <c r="AC243" s="51">
        <v>907.23095699999999</v>
      </c>
      <c r="AD243" s="51">
        <v>915.86328100000003</v>
      </c>
      <c r="AE243" s="51">
        <v>924.57019000000003</v>
      </c>
      <c r="AF243" s="51">
        <v>932.62127699999996</v>
      </c>
      <c r="AG243" s="51">
        <v>941.98913600000003</v>
      </c>
      <c r="AH243" s="51">
        <v>950.24414100000001</v>
      </c>
      <c r="AI243" s="52">
        <v>6.6950000000000004E-3</v>
      </c>
    </row>
    <row r="247" spans="1:35" ht="15" customHeight="1" x14ac:dyDescent="0.45">
      <c r="B247" s="47" t="s">
        <v>154</v>
      </c>
    </row>
    <row r="248" spans="1:35" ht="15" customHeight="1" x14ac:dyDescent="0.45">
      <c r="A248" s="14" t="s">
        <v>153</v>
      </c>
      <c r="B248" s="48" t="s">
        <v>152</v>
      </c>
      <c r="C248" s="56">
        <v>1808.001221</v>
      </c>
      <c r="D248" s="56">
        <v>1718.2308350000001</v>
      </c>
      <c r="E248" s="56">
        <v>1657.753784</v>
      </c>
      <c r="F248" s="56">
        <v>1663.4758300000001</v>
      </c>
      <c r="G248" s="56">
        <v>1669.635254</v>
      </c>
      <c r="H248" s="56">
        <v>1676.81897</v>
      </c>
      <c r="I248" s="56">
        <v>1658.5627440000001</v>
      </c>
      <c r="J248" s="56">
        <v>1694.850342</v>
      </c>
      <c r="K248" s="56">
        <v>1698.4610600000001</v>
      </c>
      <c r="L248" s="56">
        <v>1702.06897</v>
      </c>
      <c r="M248" s="56">
        <v>1717.465698</v>
      </c>
      <c r="N248" s="56">
        <v>1719.6733400000001</v>
      </c>
      <c r="O248" s="56">
        <v>1731.8823239999999</v>
      </c>
      <c r="P248" s="56">
        <v>1739.742432</v>
      </c>
      <c r="Q248" s="56">
        <v>1752.3895259999999</v>
      </c>
      <c r="R248" s="56">
        <v>1762.087769</v>
      </c>
      <c r="S248" s="56">
        <v>1763.626953</v>
      </c>
      <c r="T248" s="56">
        <v>1770.515991</v>
      </c>
      <c r="U248" s="56">
        <v>1762.8125</v>
      </c>
      <c r="V248" s="56">
        <v>1764.7639160000001</v>
      </c>
      <c r="W248" s="56">
        <v>1762.1983640000001</v>
      </c>
      <c r="X248" s="56">
        <v>1774.244019</v>
      </c>
      <c r="Y248" s="56">
        <v>1786.0135499999999</v>
      </c>
      <c r="Z248" s="56">
        <v>1797.345337</v>
      </c>
      <c r="AA248" s="56">
        <v>1809.100342</v>
      </c>
      <c r="AB248" s="56">
        <v>1824.405518</v>
      </c>
      <c r="AC248" s="56">
        <v>1835.0886230000001</v>
      </c>
      <c r="AD248" s="56">
        <v>1852.1182859999999</v>
      </c>
      <c r="AE248" s="56">
        <v>1865.626831</v>
      </c>
      <c r="AF248" s="56">
        <v>1880.1951899999999</v>
      </c>
      <c r="AG248" s="56">
        <v>1896.0913089999999</v>
      </c>
      <c r="AH248" s="56">
        <v>1909.4995120000001</v>
      </c>
      <c r="AI248" s="50">
        <v>1.763E-3</v>
      </c>
    </row>
    <row r="249" spans="1:35" ht="15" customHeight="1" x14ac:dyDescent="0.45">
      <c r="A249" s="14" t="s">
        <v>151</v>
      </c>
      <c r="B249" s="48" t="s">
        <v>142</v>
      </c>
      <c r="C249" s="49">
        <v>3.4668839999999999</v>
      </c>
      <c r="D249" s="49">
        <v>3.4893709999999998</v>
      </c>
      <c r="E249" s="49">
        <v>3.512003</v>
      </c>
      <c r="F249" s="49">
        <v>3.5347819999999999</v>
      </c>
      <c r="G249" s="49">
        <v>3.5577100000000002</v>
      </c>
      <c r="H249" s="49">
        <v>3.5807850000000001</v>
      </c>
      <c r="I249" s="49">
        <v>3.6040100000000002</v>
      </c>
      <c r="J249" s="49">
        <v>3.627386</v>
      </c>
      <c r="K249" s="49">
        <v>3.6509140000000002</v>
      </c>
      <c r="L249" s="49">
        <v>3.6745939999999999</v>
      </c>
      <c r="M249" s="49">
        <v>3.6984279999999998</v>
      </c>
      <c r="N249" s="49">
        <v>3.7224159999999999</v>
      </c>
      <c r="O249" s="49">
        <v>3.7465600000000001</v>
      </c>
      <c r="P249" s="49">
        <v>3.7708599999999999</v>
      </c>
      <c r="Q249" s="49">
        <v>3.795318</v>
      </c>
      <c r="R249" s="49">
        <v>3.8199350000000001</v>
      </c>
      <c r="S249" s="49">
        <v>3.8447119999999999</v>
      </c>
      <c r="T249" s="49">
        <v>3.8696489999999999</v>
      </c>
      <c r="U249" s="49">
        <v>3.8947479999999999</v>
      </c>
      <c r="V249" s="49">
        <v>3.9200089999999999</v>
      </c>
      <c r="W249" s="49">
        <v>3.9454349999999998</v>
      </c>
      <c r="X249" s="49">
        <v>3.971025</v>
      </c>
      <c r="Y249" s="49">
        <v>3.9967820000000001</v>
      </c>
      <c r="Z249" s="49">
        <v>4.0227050000000002</v>
      </c>
      <c r="AA249" s="49">
        <v>4.0487970000000004</v>
      </c>
      <c r="AB249" s="49">
        <v>4.0750580000000003</v>
      </c>
      <c r="AC249" s="49">
        <v>4.1014889999999999</v>
      </c>
      <c r="AD249" s="49">
        <v>4.1280910000000004</v>
      </c>
      <c r="AE249" s="49">
        <v>4.1548660000000002</v>
      </c>
      <c r="AF249" s="49">
        <v>4.1818150000000003</v>
      </c>
      <c r="AG249" s="49">
        <v>4.208939</v>
      </c>
      <c r="AH249" s="49">
        <v>4.2362380000000002</v>
      </c>
      <c r="AI249" s="50">
        <v>6.4859999999999996E-3</v>
      </c>
    </row>
    <row r="250" spans="1:35" ht="15" customHeight="1" x14ac:dyDescent="0.45">
      <c r="B250" s="47" t="s">
        <v>133</v>
      </c>
    </row>
    <row r="251" spans="1:35" ht="15" customHeight="1" x14ac:dyDescent="0.45">
      <c r="A251" s="14" t="s">
        <v>150</v>
      </c>
      <c r="B251" s="48" t="s">
        <v>131</v>
      </c>
      <c r="C251" s="49">
        <v>521.50610400000005</v>
      </c>
      <c r="D251" s="49">
        <v>491.89144900000002</v>
      </c>
      <c r="E251" s="49">
        <v>470.51074199999999</v>
      </c>
      <c r="F251" s="49">
        <v>467.58624300000002</v>
      </c>
      <c r="G251" s="49">
        <v>464.29705799999999</v>
      </c>
      <c r="H251" s="49">
        <v>460.81079099999999</v>
      </c>
      <c r="I251" s="49">
        <v>448.85449199999999</v>
      </c>
      <c r="J251" s="49">
        <v>450.10318000000001</v>
      </c>
      <c r="K251" s="49">
        <v>441.07009900000003</v>
      </c>
      <c r="L251" s="49">
        <v>430.68469199999998</v>
      </c>
      <c r="M251" s="49">
        <v>421.94329800000003</v>
      </c>
      <c r="N251" s="49">
        <v>410.18606599999998</v>
      </c>
      <c r="O251" s="49">
        <v>401.05850199999998</v>
      </c>
      <c r="P251" s="49">
        <v>391.123535</v>
      </c>
      <c r="Q251" s="49">
        <v>382.45873999999998</v>
      </c>
      <c r="R251" s="49">
        <v>373.329071</v>
      </c>
      <c r="S251" s="49">
        <v>362.72820999999999</v>
      </c>
      <c r="T251" s="49">
        <v>353.49624599999999</v>
      </c>
      <c r="U251" s="49">
        <v>341.66570999999999</v>
      </c>
      <c r="V251" s="49">
        <v>332.04135100000002</v>
      </c>
      <c r="W251" s="49">
        <v>321.86276199999998</v>
      </c>
      <c r="X251" s="49">
        <v>314.58615099999997</v>
      </c>
      <c r="Y251" s="49">
        <v>307.41235399999999</v>
      </c>
      <c r="Z251" s="49">
        <v>300.31597900000003</v>
      </c>
      <c r="AA251" s="49">
        <v>293.440338</v>
      </c>
      <c r="AB251" s="49">
        <v>287.26907299999999</v>
      </c>
      <c r="AC251" s="49">
        <v>280.50125100000002</v>
      </c>
      <c r="AD251" s="49">
        <v>274.825378</v>
      </c>
      <c r="AE251" s="49">
        <v>268.73440599999998</v>
      </c>
      <c r="AF251" s="49">
        <v>262.91281099999998</v>
      </c>
      <c r="AG251" s="49">
        <v>257.38211100000001</v>
      </c>
      <c r="AH251" s="49">
        <v>251.62222299999999</v>
      </c>
      <c r="AI251" s="50">
        <v>-2.3234999999999999E-2</v>
      </c>
    </row>
    <row r="252" spans="1:35" ht="15" customHeight="1" x14ac:dyDescent="0.45">
      <c r="A252" s="14" t="s">
        <v>149</v>
      </c>
      <c r="B252" s="48" t="s">
        <v>129</v>
      </c>
      <c r="C252" s="49">
        <v>0</v>
      </c>
      <c r="D252" s="49">
        <v>0</v>
      </c>
      <c r="E252" s="49">
        <v>0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50" t="s">
        <v>34</v>
      </c>
    </row>
    <row r="253" spans="1:35" ht="15" customHeight="1" x14ac:dyDescent="0.45">
      <c r="A253" s="14" t="s">
        <v>148</v>
      </c>
      <c r="B253" s="48" t="s">
        <v>127</v>
      </c>
      <c r="C253" s="49">
        <v>0</v>
      </c>
      <c r="D253" s="49">
        <v>0</v>
      </c>
      <c r="E253" s="49">
        <v>0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49">
        <v>0</v>
      </c>
      <c r="AB253" s="49">
        <v>0</v>
      </c>
      <c r="AC253" s="49">
        <v>0</v>
      </c>
      <c r="AD253" s="49">
        <v>0</v>
      </c>
      <c r="AE253" s="49">
        <v>0</v>
      </c>
      <c r="AF253" s="49">
        <v>0</v>
      </c>
      <c r="AG253" s="49">
        <v>0</v>
      </c>
      <c r="AH253" s="49">
        <v>0</v>
      </c>
      <c r="AI253" s="50" t="s">
        <v>34</v>
      </c>
    </row>
    <row r="254" spans="1:35" ht="15" customHeight="1" x14ac:dyDescent="0.45">
      <c r="A254" s="14" t="s">
        <v>147</v>
      </c>
      <c r="B254" s="48" t="s">
        <v>125</v>
      </c>
      <c r="C254" s="49">
        <v>0</v>
      </c>
      <c r="D254" s="49">
        <v>0.52697499999999997</v>
      </c>
      <c r="E254" s="49">
        <v>1.5143690000000001</v>
      </c>
      <c r="F254" s="49">
        <v>3.0158390000000002</v>
      </c>
      <c r="G254" s="49">
        <v>5.0035619999999996</v>
      </c>
      <c r="H254" s="49">
        <v>7.4717159999999998</v>
      </c>
      <c r="I254" s="49">
        <v>11.344688</v>
      </c>
      <c r="J254" s="49">
        <v>17.134180000000001</v>
      </c>
      <c r="K254" s="49">
        <v>24.145175999999999</v>
      </c>
      <c r="L254" s="49">
        <v>32.514465000000001</v>
      </c>
      <c r="M254" s="49">
        <v>42.433998000000003</v>
      </c>
      <c r="N254" s="49">
        <v>51.791645000000003</v>
      </c>
      <c r="O254" s="49">
        <v>61.200885999999997</v>
      </c>
      <c r="P254" s="49">
        <v>70.241348000000002</v>
      </c>
      <c r="Q254" s="49">
        <v>79.265220999999997</v>
      </c>
      <c r="R254" s="49">
        <v>87.958259999999996</v>
      </c>
      <c r="S254" s="49">
        <v>95.986808999999994</v>
      </c>
      <c r="T254" s="49">
        <v>104.042969</v>
      </c>
      <c r="U254" s="49">
        <v>110.94708300000001</v>
      </c>
      <c r="V254" s="49">
        <v>118.152435</v>
      </c>
      <c r="W254" s="49">
        <v>124.77964799999999</v>
      </c>
      <c r="X254" s="49">
        <v>132.21133399999999</v>
      </c>
      <c r="Y254" s="49">
        <v>139.450592</v>
      </c>
      <c r="Z254" s="49">
        <v>146.484253</v>
      </c>
      <c r="AA254" s="49">
        <v>153.383835</v>
      </c>
      <c r="AB254" s="49">
        <v>160.43147300000001</v>
      </c>
      <c r="AC254" s="49">
        <v>166.91883899999999</v>
      </c>
      <c r="AD254" s="49">
        <v>173.83674600000001</v>
      </c>
      <c r="AE254" s="49">
        <v>180.28772000000001</v>
      </c>
      <c r="AF254" s="49">
        <v>186.69940199999999</v>
      </c>
      <c r="AG254" s="49">
        <v>193.10943599999999</v>
      </c>
      <c r="AH254" s="49">
        <v>199.131348</v>
      </c>
      <c r="AI254" s="50" t="s">
        <v>34</v>
      </c>
    </row>
    <row r="256" spans="1:35" ht="15" customHeight="1" x14ac:dyDescent="0.45">
      <c r="B256" s="47" t="s">
        <v>146</v>
      </c>
    </row>
    <row r="257" spans="1:35" ht="15" customHeight="1" x14ac:dyDescent="0.45">
      <c r="A257" s="14" t="s">
        <v>145</v>
      </c>
      <c r="B257" s="48" t="s">
        <v>144</v>
      </c>
      <c r="C257" s="56">
        <v>416.68075599999997</v>
      </c>
      <c r="D257" s="56">
        <v>407.26275600000002</v>
      </c>
      <c r="E257" s="56">
        <v>398.79177900000002</v>
      </c>
      <c r="F257" s="56">
        <v>390.06436200000002</v>
      </c>
      <c r="G257" s="56">
        <v>380.78823899999998</v>
      </c>
      <c r="H257" s="56">
        <v>371.09448200000003</v>
      </c>
      <c r="I257" s="56">
        <v>361.78509500000001</v>
      </c>
      <c r="J257" s="56">
        <v>353.38494900000001</v>
      </c>
      <c r="K257" s="56">
        <v>343.757385</v>
      </c>
      <c r="L257" s="56">
        <v>334.93743899999998</v>
      </c>
      <c r="M257" s="56">
        <v>325.658997</v>
      </c>
      <c r="N257" s="56">
        <v>316.62124599999999</v>
      </c>
      <c r="O257" s="56">
        <v>312.55502300000001</v>
      </c>
      <c r="P257" s="56">
        <v>308.57278400000001</v>
      </c>
      <c r="Q257" s="56">
        <v>304.31832900000001</v>
      </c>
      <c r="R257" s="56">
        <v>300.87554899999998</v>
      </c>
      <c r="S257" s="56">
        <v>296.75357100000002</v>
      </c>
      <c r="T257" s="56">
        <v>292.41329999999999</v>
      </c>
      <c r="U257" s="56">
        <v>287.91986100000003</v>
      </c>
      <c r="V257" s="56">
        <v>283.51501500000001</v>
      </c>
      <c r="W257" s="56">
        <v>279.57330300000001</v>
      </c>
      <c r="X257" s="56">
        <v>275.98336799999998</v>
      </c>
      <c r="Y257" s="56">
        <v>274.83984400000003</v>
      </c>
      <c r="Z257" s="56">
        <v>273.64166299999999</v>
      </c>
      <c r="AA257" s="56">
        <v>272.452271</v>
      </c>
      <c r="AB257" s="56">
        <v>271.18127399999997</v>
      </c>
      <c r="AC257" s="56">
        <v>269.86807299999998</v>
      </c>
      <c r="AD257" s="56">
        <v>268.49392699999999</v>
      </c>
      <c r="AE257" s="56">
        <v>267.26947000000001</v>
      </c>
      <c r="AF257" s="56">
        <v>265.82373000000001</v>
      </c>
      <c r="AG257" s="56">
        <v>264.61566199999999</v>
      </c>
      <c r="AH257" s="56">
        <v>262.668091</v>
      </c>
      <c r="AI257" s="50">
        <v>-1.4775E-2</v>
      </c>
    </row>
    <row r="258" spans="1:35" ht="15" customHeight="1" x14ac:dyDescent="0.45">
      <c r="A258" s="14" t="s">
        <v>143</v>
      </c>
      <c r="B258" s="48" t="s">
        <v>142</v>
      </c>
      <c r="C258" s="49">
        <v>4.8133650000000001</v>
      </c>
      <c r="D258" s="49">
        <v>4.8419600000000003</v>
      </c>
      <c r="E258" s="49">
        <v>4.8707260000000003</v>
      </c>
      <c r="F258" s="49">
        <v>4.8996630000000003</v>
      </c>
      <c r="G258" s="49">
        <v>4.9287720000000004</v>
      </c>
      <c r="H258" s="49">
        <v>4.9580539999999997</v>
      </c>
      <c r="I258" s="49">
        <v>4.9875090000000002</v>
      </c>
      <c r="J258" s="49">
        <v>5.0171400000000004</v>
      </c>
      <c r="K258" s="49">
        <v>5.0469470000000003</v>
      </c>
      <c r="L258" s="49">
        <v>5.0769310000000001</v>
      </c>
      <c r="M258" s="49">
        <v>5.1070919999999997</v>
      </c>
      <c r="N258" s="49">
        <v>5.1374339999999998</v>
      </c>
      <c r="O258" s="49">
        <v>5.1679550000000001</v>
      </c>
      <c r="P258" s="49">
        <v>5.198658</v>
      </c>
      <c r="Q258" s="49">
        <v>5.2295429999999996</v>
      </c>
      <c r="R258" s="49">
        <v>5.2606109999999999</v>
      </c>
      <c r="S258" s="49">
        <v>5.2918640000000003</v>
      </c>
      <c r="T258" s="49">
        <v>5.3233030000000001</v>
      </c>
      <c r="U258" s="49">
        <v>5.3549290000000003</v>
      </c>
      <c r="V258" s="49">
        <v>5.3867419999999999</v>
      </c>
      <c r="W258" s="49">
        <v>5.4187450000000004</v>
      </c>
      <c r="X258" s="49">
        <v>5.4509379999999998</v>
      </c>
      <c r="Y258" s="49">
        <v>5.4833220000000003</v>
      </c>
      <c r="Z258" s="49">
        <v>5.515898</v>
      </c>
      <c r="AA258" s="49">
        <v>5.548667</v>
      </c>
      <c r="AB258" s="49">
        <v>5.5816319999999999</v>
      </c>
      <c r="AC258" s="49">
        <v>5.6147919999999996</v>
      </c>
      <c r="AD258" s="49">
        <v>5.6481500000000002</v>
      </c>
      <c r="AE258" s="49">
        <v>5.681705</v>
      </c>
      <c r="AF258" s="49">
        <v>5.7154600000000002</v>
      </c>
      <c r="AG258" s="49">
        <v>5.7494160000000001</v>
      </c>
      <c r="AH258" s="49">
        <v>5.7835729999999996</v>
      </c>
      <c r="AI258" s="50">
        <v>5.9410000000000001E-3</v>
      </c>
    </row>
    <row r="259" spans="1:35" ht="15" customHeight="1" x14ac:dyDescent="0.45">
      <c r="B259" s="47" t="s">
        <v>133</v>
      </c>
    </row>
    <row r="260" spans="1:35" ht="15" customHeight="1" x14ac:dyDescent="0.45">
      <c r="A260" s="14" t="s">
        <v>141</v>
      </c>
      <c r="B260" s="48" t="s">
        <v>131</v>
      </c>
      <c r="C260" s="49">
        <v>86.762908999999993</v>
      </c>
      <c r="D260" s="49">
        <v>83.888274999999993</v>
      </c>
      <c r="E260" s="49">
        <v>81.786179000000004</v>
      </c>
      <c r="F260" s="49">
        <v>79.713561999999996</v>
      </c>
      <c r="G260" s="49">
        <v>77.328322999999997</v>
      </c>
      <c r="H260" s="49">
        <v>74.885193000000001</v>
      </c>
      <c r="I260" s="49">
        <v>72.547470000000004</v>
      </c>
      <c r="J260" s="49">
        <v>70.419083000000001</v>
      </c>
      <c r="K260" s="49">
        <v>68.065933000000001</v>
      </c>
      <c r="L260" s="49">
        <v>65.894469999999998</v>
      </c>
      <c r="M260" s="49">
        <v>63.655838000000003</v>
      </c>
      <c r="N260" s="49">
        <v>61.487968000000002</v>
      </c>
      <c r="O260" s="49">
        <v>60.298920000000003</v>
      </c>
      <c r="P260" s="49">
        <v>59.139111</v>
      </c>
      <c r="Q260" s="49">
        <v>57.934631000000003</v>
      </c>
      <c r="R260" s="49">
        <v>56.893661000000002</v>
      </c>
      <c r="S260" s="49">
        <v>55.738669999999999</v>
      </c>
      <c r="T260" s="49">
        <v>54.559601000000001</v>
      </c>
      <c r="U260" s="49">
        <v>53.357571</v>
      </c>
      <c r="V260" s="49">
        <v>52.175316000000002</v>
      </c>
      <c r="W260" s="49">
        <v>51.082152999999998</v>
      </c>
      <c r="X260" s="49">
        <v>50.042487999999999</v>
      </c>
      <c r="Y260" s="49">
        <v>49.484451</v>
      </c>
      <c r="Z260" s="49">
        <v>48.918686000000001</v>
      </c>
      <c r="AA260" s="49">
        <v>48.354584000000003</v>
      </c>
      <c r="AB260" s="49">
        <v>47.777340000000002</v>
      </c>
      <c r="AC260" s="49">
        <v>47.193809999999999</v>
      </c>
      <c r="AD260" s="49">
        <v>46.601151000000002</v>
      </c>
      <c r="AE260" s="49">
        <v>46.034393000000001</v>
      </c>
      <c r="AF260" s="49">
        <v>45.430283000000003</v>
      </c>
      <c r="AG260" s="49">
        <v>44.867534999999997</v>
      </c>
      <c r="AH260" s="49">
        <v>44.178997000000003</v>
      </c>
      <c r="AI260" s="50">
        <v>-2.1537000000000001E-2</v>
      </c>
    </row>
    <row r="261" spans="1:35" ht="15" customHeight="1" x14ac:dyDescent="0.45">
      <c r="A261" s="14" t="s">
        <v>140</v>
      </c>
      <c r="B261" s="48" t="s">
        <v>129</v>
      </c>
      <c r="C261" s="49">
        <v>2.235385</v>
      </c>
      <c r="D261" s="49">
        <v>3.1720579999999998</v>
      </c>
      <c r="E261" s="49">
        <v>2.2901669999999998</v>
      </c>
      <c r="F261" s="49">
        <v>1.512731</v>
      </c>
      <c r="G261" s="49">
        <v>1.4010910000000001</v>
      </c>
      <c r="H261" s="49">
        <v>1.295466</v>
      </c>
      <c r="I261" s="49">
        <v>1.1966049999999999</v>
      </c>
      <c r="J261" s="49">
        <v>1.1110519999999999</v>
      </c>
      <c r="K261" s="49">
        <v>1.0226010000000001</v>
      </c>
      <c r="L261" s="49">
        <v>0.94117600000000001</v>
      </c>
      <c r="M261" s="49">
        <v>0.86241699999999999</v>
      </c>
      <c r="N261" s="49">
        <v>0.78502000000000005</v>
      </c>
      <c r="O261" s="49">
        <v>0.72052099999999997</v>
      </c>
      <c r="P261" s="49">
        <v>0.65945200000000004</v>
      </c>
      <c r="Q261" s="49">
        <v>0.59842799999999996</v>
      </c>
      <c r="R261" s="49">
        <v>0.54247100000000004</v>
      </c>
      <c r="S261" s="49">
        <v>0.48840800000000001</v>
      </c>
      <c r="T261" s="49">
        <v>0.44191900000000001</v>
      </c>
      <c r="U261" s="49">
        <v>0.39324100000000001</v>
      </c>
      <c r="V261" s="49">
        <v>0.340754</v>
      </c>
      <c r="W261" s="49">
        <v>0.28739199999999998</v>
      </c>
      <c r="X261" s="49">
        <v>0.241096</v>
      </c>
      <c r="Y261" s="49">
        <v>0.23860600000000001</v>
      </c>
      <c r="Z261" s="49">
        <v>0.23607</v>
      </c>
      <c r="AA261" s="49">
        <v>0.23360300000000001</v>
      </c>
      <c r="AB261" s="49">
        <v>0.23108300000000001</v>
      </c>
      <c r="AC261" s="49">
        <v>0.228549</v>
      </c>
      <c r="AD261" s="49">
        <v>0.22597100000000001</v>
      </c>
      <c r="AE261" s="49">
        <v>0.22356699999999999</v>
      </c>
      <c r="AF261" s="49">
        <v>0.22099299999999999</v>
      </c>
      <c r="AG261" s="49">
        <v>0.21862500000000001</v>
      </c>
      <c r="AH261" s="49">
        <v>0.21570300000000001</v>
      </c>
      <c r="AI261" s="50">
        <v>-7.2652999999999995E-2</v>
      </c>
    </row>
    <row r="262" spans="1:35" ht="15" customHeight="1" x14ac:dyDescent="0.45">
      <c r="A262" s="14" t="s">
        <v>139</v>
      </c>
      <c r="B262" s="48" t="s">
        <v>127</v>
      </c>
      <c r="C262" s="49">
        <v>0</v>
      </c>
      <c r="D262" s="49">
        <v>0</v>
      </c>
      <c r="E262" s="49">
        <v>0</v>
      </c>
      <c r="F262" s="49">
        <v>0</v>
      </c>
      <c r="G262" s="49">
        <v>0</v>
      </c>
      <c r="H262" s="49">
        <v>0</v>
      </c>
      <c r="I262" s="49">
        <v>0</v>
      </c>
      <c r="J262" s="49">
        <v>0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50" t="s">
        <v>34</v>
      </c>
    </row>
    <row r="263" spans="1:35" ht="15" customHeight="1" x14ac:dyDescent="0.45">
      <c r="A263" s="14" t="s">
        <v>138</v>
      </c>
      <c r="B263" s="48" t="s">
        <v>125</v>
      </c>
      <c r="C263" s="49">
        <v>0.41039300000000001</v>
      </c>
      <c r="D263" s="49">
        <v>0.45234799999999997</v>
      </c>
      <c r="E263" s="49">
        <v>0.49390099999999998</v>
      </c>
      <c r="F263" s="49">
        <v>0.53139400000000003</v>
      </c>
      <c r="G263" s="49">
        <v>0.56305300000000003</v>
      </c>
      <c r="H263" s="49">
        <v>0.58923199999999998</v>
      </c>
      <c r="I263" s="49">
        <v>0.61274399999999996</v>
      </c>
      <c r="J263" s="49">
        <v>0.63092199999999998</v>
      </c>
      <c r="K263" s="49">
        <v>0.64669600000000005</v>
      </c>
      <c r="L263" s="49">
        <v>0.66125500000000004</v>
      </c>
      <c r="M263" s="49">
        <v>0.67255600000000004</v>
      </c>
      <c r="N263" s="49">
        <v>0.68427800000000005</v>
      </c>
      <c r="O263" s="49">
        <v>0.70670699999999997</v>
      </c>
      <c r="P263" s="49">
        <v>0.72719999999999996</v>
      </c>
      <c r="Q263" s="49">
        <v>0.74682499999999996</v>
      </c>
      <c r="R263" s="49">
        <v>0.766208</v>
      </c>
      <c r="S263" s="49">
        <v>0.78179200000000004</v>
      </c>
      <c r="T263" s="49">
        <v>0.79144899999999996</v>
      </c>
      <c r="U263" s="49">
        <v>0.80227400000000004</v>
      </c>
      <c r="V263" s="49">
        <v>0.81628900000000004</v>
      </c>
      <c r="W263" s="49">
        <v>0.83280699999999996</v>
      </c>
      <c r="X263" s="49">
        <v>0.87219400000000002</v>
      </c>
      <c r="Y263" s="49">
        <v>0.92263799999999996</v>
      </c>
      <c r="Z263" s="49">
        <v>0.97580299999999998</v>
      </c>
      <c r="AA263" s="49">
        <v>1.032022</v>
      </c>
      <c r="AB263" s="49">
        <v>1.091134</v>
      </c>
      <c r="AC263" s="49">
        <v>1.153429</v>
      </c>
      <c r="AD263" s="49">
        <v>1.21899</v>
      </c>
      <c r="AE263" s="49">
        <v>1.288945</v>
      </c>
      <c r="AF263" s="49">
        <v>1.361761</v>
      </c>
      <c r="AG263" s="49">
        <v>1.439959</v>
      </c>
      <c r="AH263" s="49">
        <v>1.5183059999999999</v>
      </c>
      <c r="AI263" s="50">
        <v>4.3104000000000003E-2</v>
      </c>
    </row>
    <row r="265" spans="1:35" ht="15" customHeight="1" x14ac:dyDescent="0.45">
      <c r="B265" s="47" t="s">
        <v>137</v>
      </c>
    </row>
    <row r="266" spans="1:35" ht="15" customHeight="1" x14ac:dyDescent="0.45">
      <c r="A266" s="14" t="s">
        <v>136</v>
      </c>
      <c r="B266" s="48" t="s">
        <v>585</v>
      </c>
      <c r="C266" s="56">
        <v>4889.7353519999997</v>
      </c>
      <c r="D266" s="56">
        <v>5172.8945309999999</v>
      </c>
      <c r="E266" s="56">
        <v>5369.2211909999996</v>
      </c>
      <c r="F266" s="56">
        <v>5635.9594729999999</v>
      </c>
      <c r="G266" s="56">
        <v>5856.1889650000003</v>
      </c>
      <c r="H266" s="56">
        <v>6099.060547</v>
      </c>
      <c r="I266" s="56">
        <v>6274.2236329999996</v>
      </c>
      <c r="J266" s="56">
        <v>6471.955078</v>
      </c>
      <c r="K266" s="56">
        <v>6646.6835940000001</v>
      </c>
      <c r="L266" s="56">
        <v>6858.2729490000002</v>
      </c>
      <c r="M266" s="56">
        <v>7077.220703</v>
      </c>
      <c r="N266" s="56">
        <v>7292.4130859999996</v>
      </c>
      <c r="O266" s="56">
        <v>7504.4599609999996</v>
      </c>
      <c r="P266" s="56">
        <v>7718.6914059999999</v>
      </c>
      <c r="Q266" s="56">
        <v>7924.9443359999996</v>
      </c>
      <c r="R266" s="56">
        <v>8159.626953</v>
      </c>
      <c r="S266" s="56">
        <v>8386.9414059999999</v>
      </c>
      <c r="T266" s="56">
        <v>8592.7763670000004</v>
      </c>
      <c r="U266" s="56">
        <v>8843.8056639999995</v>
      </c>
      <c r="V266" s="56">
        <v>9060.6689449999994</v>
      </c>
      <c r="W266" s="56">
        <v>9286.4101559999999</v>
      </c>
      <c r="X266" s="56">
        <v>9526.046875</v>
      </c>
      <c r="Y266" s="56">
        <v>9805.6396480000003</v>
      </c>
      <c r="Z266" s="56">
        <v>10050.751953000001</v>
      </c>
      <c r="AA266" s="56">
        <v>10322.514648</v>
      </c>
      <c r="AB266" s="56">
        <v>10602.892578000001</v>
      </c>
      <c r="AC266" s="56">
        <v>10887.150390999999</v>
      </c>
      <c r="AD266" s="56">
        <v>11114.607421999999</v>
      </c>
      <c r="AE266" s="56">
        <v>11446.378906</v>
      </c>
      <c r="AF266" s="56">
        <v>11778.662109000001</v>
      </c>
      <c r="AG266" s="56">
        <v>12084.705078000001</v>
      </c>
      <c r="AH266" s="56">
        <v>12297.649414</v>
      </c>
      <c r="AI266" s="50">
        <v>3.0197999999999999E-2</v>
      </c>
    </row>
    <row r="267" spans="1:35" ht="15" customHeight="1" x14ac:dyDescent="0.45">
      <c r="A267" s="14" t="s">
        <v>135</v>
      </c>
      <c r="B267" s="48" t="s">
        <v>586</v>
      </c>
      <c r="C267" s="56">
        <v>1823.1679690000001</v>
      </c>
      <c r="D267" s="56">
        <v>1903.9136960000001</v>
      </c>
      <c r="E267" s="56">
        <v>1933.1295170000001</v>
      </c>
      <c r="F267" s="56">
        <v>1998.883789</v>
      </c>
      <c r="G267" s="56">
        <v>2068.7844239999999</v>
      </c>
      <c r="H267" s="56">
        <v>2162.3303219999998</v>
      </c>
      <c r="I267" s="56">
        <v>2247.318115</v>
      </c>
      <c r="J267" s="56">
        <v>2356.8286130000001</v>
      </c>
      <c r="K267" s="56">
        <v>2461.5517580000001</v>
      </c>
      <c r="L267" s="56">
        <v>2571.1660160000001</v>
      </c>
      <c r="M267" s="56">
        <v>2675.6599120000001</v>
      </c>
      <c r="N267" s="56">
        <v>2772.7768550000001</v>
      </c>
      <c r="O267" s="56">
        <v>2866.23999</v>
      </c>
      <c r="P267" s="56">
        <v>2963.2478030000002</v>
      </c>
      <c r="Q267" s="56">
        <v>3056.4191890000002</v>
      </c>
      <c r="R267" s="56">
        <v>3161.4321289999998</v>
      </c>
      <c r="S267" s="56">
        <v>3263.8718260000001</v>
      </c>
      <c r="T267" s="56">
        <v>3359.91626</v>
      </c>
      <c r="U267" s="56">
        <v>3476.2253420000002</v>
      </c>
      <c r="V267" s="56">
        <v>3576.5913089999999</v>
      </c>
      <c r="W267" s="56">
        <v>3684.2946780000002</v>
      </c>
      <c r="X267" s="56">
        <v>3802.8764649999998</v>
      </c>
      <c r="Y267" s="56">
        <v>3936.2763669999999</v>
      </c>
      <c r="Z267" s="56">
        <v>4056.9555660000001</v>
      </c>
      <c r="AA267" s="56">
        <v>4186.9370120000003</v>
      </c>
      <c r="AB267" s="56">
        <v>4316.189453</v>
      </c>
      <c r="AC267" s="56">
        <v>4446.6005859999996</v>
      </c>
      <c r="AD267" s="56">
        <v>4548.1235349999997</v>
      </c>
      <c r="AE267" s="56">
        <v>4693.8740230000003</v>
      </c>
      <c r="AF267" s="56">
        <v>4842.4111329999996</v>
      </c>
      <c r="AG267" s="56">
        <v>4981.8837890000004</v>
      </c>
      <c r="AH267" s="56">
        <v>5077.6445309999999</v>
      </c>
      <c r="AI267" s="50">
        <v>3.3592999999999998E-2</v>
      </c>
    </row>
    <row r="268" spans="1:35" ht="15" customHeight="1" x14ac:dyDescent="0.45">
      <c r="A268" s="14" t="s">
        <v>134</v>
      </c>
      <c r="B268" s="48" t="s">
        <v>587</v>
      </c>
      <c r="C268" s="56">
        <v>3066.5673830000001</v>
      </c>
      <c r="D268" s="56">
        <v>3268.9807129999999</v>
      </c>
      <c r="E268" s="56">
        <v>3436.0915530000002</v>
      </c>
      <c r="F268" s="56">
        <v>3637.0756839999999</v>
      </c>
      <c r="G268" s="56">
        <v>3787.4045409999999</v>
      </c>
      <c r="H268" s="56">
        <v>3936.7304690000001</v>
      </c>
      <c r="I268" s="56">
        <v>4026.905518</v>
      </c>
      <c r="J268" s="56">
        <v>4115.1264650000003</v>
      </c>
      <c r="K268" s="56">
        <v>4185.1318359999996</v>
      </c>
      <c r="L268" s="56">
        <v>4287.1069340000004</v>
      </c>
      <c r="M268" s="56">
        <v>4401.5610349999997</v>
      </c>
      <c r="N268" s="56">
        <v>4519.6362300000001</v>
      </c>
      <c r="O268" s="56">
        <v>4638.2202150000003</v>
      </c>
      <c r="P268" s="56">
        <v>4755.4433589999999</v>
      </c>
      <c r="Q268" s="56">
        <v>4868.5253910000001</v>
      </c>
      <c r="R268" s="56">
        <v>4998.1948240000002</v>
      </c>
      <c r="S268" s="56">
        <v>5123.0693359999996</v>
      </c>
      <c r="T268" s="56">
        <v>5232.8598629999997</v>
      </c>
      <c r="U268" s="56">
        <v>5367.580078</v>
      </c>
      <c r="V268" s="56">
        <v>5484.0776370000003</v>
      </c>
      <c r="W268" s="56">
        <v>5602.1152339999999</v>
      </c>
      <c r="X268" s="56">
        <v>5723.169922</v>
      </c>
      <c r="Y268" s="56">
        <v>5869.3632809999999</v>
      </c>
      <c r="Z268" s="56">
        <v>5993.7958980000003</v>
      </c>
      <c r="AA268" s="56">
        <v>6135.5776370000003</v>
      </c>
      <c r="AB268" s="56">
        <v>6286.7036129999997</v>
      </c>
      <c r="AC268" s="56">
        <v>6440.5493159999996</v>
      </c>
      <c r="AD268" s="56">
        <v>6566.4833980000003</v>
      </c>
      <c r="AE268" s="56">
        <v>6752.5043949999999</v>
      </c>
      <c r="AF268" s="56">
        <v>6936.2514650000003</v>
      </c>
      <c r="AG268" s="56">
        <v>7102.8208009999998</v>
      </c>
      <c r="AH268" s="56">
        <v>7220.0048829999996</v>
      </c>
      <c r="AI268" s="50">
        <v>2.8008000000000002E-2</v>
      </c>
    </row>
    <row r="269" spans="1:35" ht="15" customHeight="1" x14ac:dyDescent="0.45">
      <c r="B269" s="47" t="s">
        <v>133</v>
      </c>
    </row>
    <row r="270" spans="1:35" ht="15" customHeight="1" x14ac:dyDescent="0.45">
      <c r="A270" s="14" t="s">
        <v>132</v>
      </c>
      <c r="B270" s="48" t="s">
        <v>131</v>
      </c>
      <c r="C270" s="49">
        <v>373.04852299999999</v>
      </c>
      <c r="D270" s="49">
        <v>492.670593</v>
      </c>
      <c r="E270" s="49">
        <v>394.93319700000001</v>
      </c>
      <c r="F270" s="49">
        <v>350.71096799999998</v>
      </c>
      <c r="G270" s="49">
        <v>276.719177</v>
      </c>
      <c r="H270" s="49">
        <v>265.319794</v>
      </c>
      <c r="I270" s="49">
        <v>260.57943699999998</v>
      </c>
      <c r="J270" s="49">
        <v>278.17538500000001</v>
      </c>
      <c r="K270" s="49">
        <v>284.28283699999997</v>
      </c>
      <c r="L270" s="49">
        <v>308.31286599999999</v>
      </c>
      <c r="M270" s="49">
        <v>306.99047899999999</v>
      </c>
      <c r="N270" s="49">
        <v>285.753265</v>
      </c>
      <c r="O270" s="49">
        <v>284.95684799999998</v>
      </c>
      <c r="P270" s="49">
        <v>283.84375</v>
      </c>
      <c r="Q270" s="49">
        <v>284.78430200000003</v>
      </c>
      <c r="R270" s="49">
        <v>285.04931599999998</v>
      </c>
      <c r="S270" s="49">
        <v>285.632812</v>
      </c>
      <c r="T270" s="49">
        <v>304.33828699999998</v>
      </c>
      <c r="U270" s="49">
        <v>303.71362299999998</v>
      </c>
      <c r="V270" s="49">
        <v>307.30187999999998</v>
      </c>
      <c r="W270" s="49">
        <v>306.49121100000002</v>
      </c>
      <c r="X270" s="49">
        <v>308.65271000000001</v>
      </c>
      <c r="Y270" s="49">
        <v>299.987549</v>
      </c>
      <c r="Z270" s="49">
        <v>306.015625</v>
      </c>
      <c r="AA270" s="49">
        <v>304.55905200000001</v>
      </c>
      <c r="AB270" s="49">
        <v>309.45452899999998</v>
      </c>
      <c r="AC270" s="49">
        <v>300.39080799999999</v>
      </c>
      <c r="AD270" s="49">
        <v>308.00106799999998</v>
      </c>
      <c r="AE270" s="49">
        <v>309.27209499999998</v>
      </c>
      <c r="AF270" s="49">
        <v>308.45318600000002</v>
      </c>
      <c r="AG270" s="49">
        <v>308.37393200000002</v>
      </c>
      <c r="AH270" s="49">
        <v>307.92407200000002</v>
      </c>
      <c r="AI270" s="50">
        <v>-6.1700000000000001E-3</v>
      </c>
    </row>
    <row r="271" spans="1:35" ht="15" customHeight="1" x14ac:dyDescent="0.45">
      <c r="A271" s="14" t="s">
        <v>130</v>
      </c>
      <c r="B271" s="48" t="s">
        <v>129</v>
      </c>
      <c r="C271" s="49">
        <v>540.36908000000005</v>
      </c>
      <c r="D271" s="49">
        <v>498.80593900000002</v>
      </c>
      <c r="E271" s="49">
        <v>530.86773700000003</v>
      </c>
      <c r="F271" s="49">
        <v>441.417664</v>
      </c>
      <c r="G271" s="49">
        <v>564.27917500000001</v>
      </c>
      <c r="H271" s="49">
        <v>576.58227499999998</v>
      </c>
      <c r="I271" s="49">
        <v>584.18585199999995</v>
      </c>
      <c r="J271" s="49">
        <v>555.84960899999999</v>
      </c>
      <c r="K271" s="49">
        <v>545.10266100000001</v>
      </c>
      <c r="L271" s="49">
        <v>501.68563799999998</v>
      </c>
      <c r="M271" s="49">
        <v>499.135468</v>
      </c>
      <c r="N271" s="49">
        <v>545.90319799999997</v>
      </c>
      <c r="O271" s="49">
        <v>542.17443800000001</v>
      </c>
      <c r="P271" s="49">
        <v>540.26293899999996</v>
      </c>
      <c r="Q271" s="49">
        <v>535.67858899999999</v>
      </c>
      <c r="R271" s="49">
        <v>533.48925799999995</v>
      </c>
      <c r="S271" s="49">
        <v>527.01733400000001</v>
      </c>
      <c r="T271" s="49">
        <v>484.29711900000001</v>
      </c>
      <c r="U271" s="49">
        <v>480.47958399999999</v>
      </c>
      <c r="V271" s="49">
        <v>467.75619499999999</v>
      </c>
      <c r="W271" s="49">
        <v>461.385986</v>
      </c>
      <c r="X271" s="49">
        <v>450.05603000000002</v>
      </c>
      <c r="Y271" s="49">
        <v>460.28247099999999</v>
      </c>
      <c r="Z271" s="49">
        <v>437.26474000000002</v>
      </c>
      <c r="AA271" s="49">
        <v>433.46252399999997</v>
      </c>
      <c r="AB271" s="49">
        <v>416.45068400000002</v>
      </c>
      <c r="AC271" s="49">
        <v>430.65518200000002</v>
      </c>
      <c r="AD271" s="49">
        <v>407.34439099999997</v>
      </c>
      <c r="AE271" s="49">
        <v>403.09491000000003</v>
      </c>
      <c r="AF271" s="49">
        <v>399.663544</v>
      </c>
      <c r="AG271" s="49">
        <v>394.578033</v>
      </c>
      <c r="AH271" s="49">
        <v>389.05502300000001</v>
      </c>
      <c r="AI271" s="50">
        <v>-1.0541999999999999E-2</v>
      </c>
    </row>
    <row r="272" spans="1:35" ht="15" customHeight="1" x14ac:dyDescent="0.45">
      <c r="A272" s="14" t="s">
        <v>128</v>
      </c>
      <c r="B272" s="48" t="s">
        <v>127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50" t="s">
        <v>34</v>
      </c>
    </row>
    <row r="273" spans="1:35" ht="15" customHeight="1" x14ac:dyDescent="0.45">
      <c r="A273" s="14" t="s">
        <v>126</v>
      </c>
      <c r="B273" s="48" t="s">
        <v>125</v>
      </c>
      <c r="C273" s="49">
        <v>13.90934</v>
      </c>
      <c r="D273" s="49">
        <v>17.411318000000001</v>
      </c>
      <c r="E273" s="49">
        <v>46.621284000000003</v>
      </c>
      <c r="F273" s="49">
        <v>48.038277000000001</v>
      </c>
      <c r="G273" s="49">
        <v>39.706840999999997</v>
      </c>
      <c r="H273" s="49">
        <v>43.523674</v>
      </c>
      <c r="I273" s="49">
        <v>43.648628000000002</v>
      </c>
      <c r="J273" s="49">
        <v>45.764015000000001</v>
      </c>
      <c r="K273" s="49">
        <v>47.406585999999997</v>
      </c>
      <c r="L273" s="49">
        <v>53.271019000000003</v>
      </c>
      <c r="M273" s="49">
        <v>56.873711</v>
      </c>
      <c r="N273" s="49">
        <v>47.039512999999999</v>
      </c>
      <c r="O273" s="49">
        <v>50.860759999999999</v>
      </c>
      <c r="P273" s="49">
        <v>53.761597000000002</v>
      </c>
      <c r="Q273" s="49">
        <v>56.388420000000004</v>
      </c>
      <c r="R273" s="49">
        <v>58.117218000000001</v>
      </c>
      <c r="S273" s="49">
        <v>62.389622000000003</v>
      </c>
      <c r="T273" s="49">
        <v>72.976546999999997</v>
      </c>
      <c r="U273" s="49">
        <v>76.681533999999999</v>
      </c>
      <c r="V273" s="49">
        <v>82.116798000000003</v>
      </c>
      <c r="W273" s="49">
        <v>87.664467000000002</v>
      </c>
      <c r="X273" s="49">
        <v>93.609313999999998</v>
      </c>
      <c r="Y273" s="49">
        <v>95.873626999999999</v>
      </c>
      <c r="Z273" s="49">
        <v>105.837051</v>
      </c>
      <c r="AA273" s="49">
        <v>110.33702099999999</v>
      </c>
      <c r="AB273" s="49">
        <v>117.40685999999999</v>
      </c>
      <c r="AC273" s="49">
        <v>117.34528400000001</v>
      </c>
      <c r="AD273" s="49">
        <v>125.86235000000001</v>
      </c>
      <c r="AE273" s="49">
        <v>127.971298</v>
      </c>
      <c r="AF273" s="49">
        <v>131.60144</v>
      </c>
      <c r="AG273" s="49">
        <v>135.56310999999999</v>
      </c>
      <c r="AH273" s="49">
        <v>140.06689499999999</v>
      </c>
      <c r="AI273" s="50">
        <v>7.7346999999999999E-2</v>
      </c>
    </row>
    <row r="274" spans="1:35" ht="15" customHeight="1" thickBot="1" x14ac:dyDescent="0.5"/>
    <row r="275" spans="1:35" ht="15" customHeight="1" x14ac:dyDescent="0.45">
      <c r="B275" s="57" t="s">
        <v>124</v>
      </c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</row>
    <row r="276" spans="1:35" ht="15" customHeight="1" x14ac:dyDescent="0.45">
      <c r="B276" s="53" t="s">
        <v>123</v>
      </c>
    </row>
    <row r="277" spans="1:35" ht="15" customHeight="1" x14ac:dyDescent="0.45">
      <c r="B277" s="53" t="s">
        <v>23</v>
      </c>
    </row>
    <row r="278" spans="1:35" ht="15" customHeight="1" x14ac:dyDescent="0.45">
      <c r="B278" s="53" t="s">
        <v>122</v>
      </c>
    </row>
    <row r="279" spans="1:35" ht="15" customHeight="1" x14ac:dyDescent="0.45">
      <c r="B279" s="53" t="s">
        <v>588</v>
      </c>
    </row>
    <row r="280" spans="1:35" ht="15" customHeight="1" x14ac:dyDescent="0.45">
      <c r="B280" s="53" t="s">
        <v>589</v>
      </c>
    </row>
    <row r="281" spans="1:35" ht="15" customHeight="1" x14ac:dyDescent="0.45">
      <c r="B281" s="53" t="s">
        <v>590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7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2"/>
      <c r="C8" s="42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9" t="s">
        <v>558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552</v>
      </c>
      <c r="H1" s="4" t="s">
        <v>553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2">
        <v>0</v>
      </c>
      <c r="I2" s="37"/>
      <c r="J2" s="5"/>
    </row>
    <row r="3" spans="1:10" x14ac:dyDescent="0.45">
      <c r="A3" s="1" t="s">
        <v>14</v>
      </c>
      <c r="B3" s="42">
        <v>85</v>
      </c>
      <c r="C3" s="42">
        <v>32117</v>
      </c>
      <c r="D3" s="42">
        <v>2587286</v>
      </c>
      <c r="E3" s="42">
        <v>9312751</v>
      </c>
      <c r="F3" s="42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2">
        <v>0</v>
      </c>
      <c r="C4" s="42">
        <v>0</v>
      </c>
      <c r="D4" s="42">
        <v>0</v>
      </c>
      <c r="E4" s="13">
        <v>936.50335700000005</v>
      </c>
      <c r="F4" s="42">
        <v>0</v>
      </c>
      <c r="G4" s="6">
        <v>0</v>
      </c>
      <c r="H4" s="6">
        <v>0</v>
      </c>
    </row>
    <row r="5" spans="1:10" x14ac:dyDescent="0.45">
      <c r="A5" s="1" t="s">
        <v>16</v>
      </c>
      <c r="B5" s="42">
        <v>0</v>
      </c>
      <c r="C5" s="42">
        <v>0</v>
      </c>
      <c r="D5" s="42">
        <v>0</v>
      </c>
      <c r="E5" s="5">
        <v>28117.828402366868</v>
      </c>
      <c r="F5" s="42">
        <v>0</v>
      </c>
      <c r="G5" s="6">
        <v>0</v>
      </c>
      <c r="H5" s="6">
        <v>0</v>
      </c>
    </row>
    <row r="6" spans="1:10" x14ac:dyDescent="0.45">
      <c r="A6" s="1" t="s">
        <v>17</v>
      </c>
      <c r="B6" s="42">
        <v>0</v>
      </c>
      <c r="C6" s="42">
        <v>0</v>
      </c>
      <c r="D6" s="42">
        <v>0</v>
      </c>
      <c r="E6" s="5">
        <v>9587</v>
      </c>
      <c r="F6" s="42">
        <v>0</v>
      </c>
      <c r="G6" s="6">
        <v>0</v>
      </c>
      <c r="H6" s="6">
        <v>0</v>
      </c>
    </row>
    <row r="7" spans="1:10" x14ac:dyDescent="0.45">
      <c r="A7" s="1" t="s">
        <v>18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6">
        <v>0</v>
      </c>
      <c r="H7" s="6">
        <v>0</v>
      </c>
    </row>
    <row r="8" spans="1:10" x14ac:dyDescent="0.45">
      <c r="B8" s="42"/>
      <c r="C8" s="42"/>
      <c r="D8" s="42"/>
      <c r="E8" s="42"/>
      <c r="F8" s="42"/>
      <c r="G8" s="42"/>
      <c r="H8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7" workbookViewId="0">
      <selection activeCell="A29" sqref="A29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410</v>
      </c>
    </row>
    <row r="2" spans="1:1" x14ac:dyDescent="0.45">
      <c r="A2" s="24">
        <v>5</v>
      </c>
    </row>
    <row r="4" spans="1:1" x14ac:dyDescent="0.45">
      <c r="A4" s="16" t="s">
        <v>405</v>
      </c>
    </row>
    <row r="5" spans="1:1" x14ac:dyDescent="0.45">
      <c r="A5" s="16" t="s">
        <v>406</v>
      </c>
    </row>
    <row r="6" spans="1:1" x14ac:dyDescent="0.45">
      <c r="A6" s="16" t="s">
        <v>407</v>
      </c>
    </row>
    <row r="7" spans="1:1" x14ac:dyDescent="0.45">
      <c r="A7" s="16" t="s">
        <v>408</v>
      </c>
    </row>
    <row r="8" spans="1:1" x14ac:dyDescent="0.45">
      <c r="A8" s="16" t="s">
        <v>409</v>
      </c>
    </row>
    <row r="10" spans="1:1" x14ac:dyDescent="0.45">
      <c r="A10" s="15" t="s">
        <v>554</v>
      </c>
    </row>
    <row r="11" spans="1:1" x14ac:dyDescent="0.45">
      <c r="A11" s="24">
        <v>4</v>
      </c>
    </row>
    <row r="13" spans="1:1" x14ac:dyDescent="0.45">
      <c r="A13" s="16" t="s">
        <v>437</v>
      </c>
    </row>
    <row r="14" spans="1:1" x14ac:dyDescent="0.45">
      <c r="A14" s="16" t="s">
        <v>438</v>
      </c>
    </row>
    <row r="15" spans="1:1" x14ac:dyDescent="0.45">
      <c r="A15" s="16" t="s">
        <v>407</v>
      </c>
    </row>
    <row r="16" spans="1:1" x14ac:dyDescent="0.45">
      <c r="A16" s="16" t="s">
        <v>439</v>
      </c>
    </row>
    <row r="17" spans="1:1" x14ac:dyDescent="0.45">
      <c r="A17" s="16" t="s">
        <v>440</v>
      </c>
    </row>
    <row r="19" spans="1:1" x14ac:dyDescent="0.45">
      <c r="A19" s="16" t="s">
        <v>441</v>
      </c>
    </row>
    <row r="20" spans="1:1" x14ac:dyDescent="0.45">
      <c r="A20" s="16" t="s">
        <v>442</v>
      </c>
    </row>
    <row r="21" spans="1:1" x14ac:dyDescent="0.45">
      <c r="A21" s="16" t="s">
        <v>443</v>
      </c>
    </row>
    <row r="22" spans="1:1" x14ac:dyDescent="0.45">
      <c r="A22" s="16" t="s">
        <v>444</v>
      </c>
    </row>
    <row r="23" spans="1:1" x14ac:dyDescent="0.45">
      <c r="A23" s="16" t="s">
        <v>445</v>
      </c>
    </row>
    <row r="24" spans="1:1" x14ac:dyDescent="0.45">
      <c r="A24" s="16" t="s">
        <v>446</v>
      </c>
    </row>
    <row r="25" spans="1:1" x14ac:dyDescent="0.45">
      <c r="A25" s="16" t="s">
        <v>447</v>
      </c>
    </row>
    <row r="27" spans="1:1" x14ac:dyDescent="0.45">
      <c r="A27" s="15" t="s">
        <v>559</v>
      </c>
    </row>
    <row r="28" spans="1:1" x14ac:dyDescent="0.45">
      <c r="A28" s="24">
        <v>0.9</v>
      </c>
    </row>
    <row r="29" spans="1:1" x14ac:dyDescent="0.45">
      <c r="A29" s="16" t="s">
        <v>560</v>
      </c>
    </row>
    <row r="30" spans="1:1" x14ac:dyDescent="0.45">
      <c r="A30" s="16" t="s">
        <v>561</v>
      </c>
    </row>
    <row r="31" spans="1:1" x14ac:dyDescent="0.45">
      <c r="A31" s="16" t="s">
        <v>562</v>
      </c>
    </row>
    <row r="32" spans="1:1" x14ac:dyDescent="0.45">
      <c r="A32" s="16" t="s">
        <v>563</v>
      </c>
    </row>
    <row r="33" spans="1:1" x14ac:dyDescent="0.45">
      <c r="A33" s="16" t="s">
        <v>564</v>
      </c>
    </row>
    <row r="34" spans="1:1" x14ac:dyDescent="0.45">
      <c r="A34" s="16" t="s">
        <v>565</v>
      </c>
    </row>
    <row r="35" spans="1:1" x14ac:dyDescent="0.45">
      <c r="A35" s="16" t="s">
        <v>566</v>
      </c>
    </row>
    <row r="36" spans="1:1" x14ac:dyDescent="0.45">
      <c r="A36" s="16" t="s">
        <v>567</v>
      </c>
    </row>
    <row r="37" spans="1:1" x14ac:dyDescent="0.45">
      <c r="A37" s="16" t="s">
        <v>568</v>
      </c>
    </row>
    <row r="38" spans="1:1" x14ac:dyDescent="0.45">
      <c r="A38" s="16" t="s">
        <v>569</v>
      </c>
    </row>
    <row r="39" spans="1:1" x14ac:dyDescent="0.45">
      <c r="A39" s="16" t="s">
        <v>570</v>
      </c>
    </row>
    <row r="40" spans="1:1" x14ac:dyDescent="0.45">
      <c r="A40" s="16" t="s">
        <v>571</v>
      </c>
    </row>
    <row r="41" spans="1:1" x14ac:dyDescent="0.45">
      <c r="A41" s="16" t="s">
        <v>572</v>
      </c>
    </row>
    <row r="42" spans="1:1" x14ac:dyDescent="0.45">
      <c r="A42" s="16" t="s">
        <v>573</v>
      </c>
    </row>
    <row r="43" spans="1:1" x14ac:dyDescent="0.45">
      <c r="A43" s="16" t="s">
        <v>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91"/>
  <sheetViews>
    <sheetView workbookViewId="0">
      <selection activeCell="E9" sqref="E9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2" x14ac:dyDescent="0.45">
      <c r="A1" s="16" t="s">
        <v>453</v>
      </c>
      <c r="H1" s="25" t="s">
        <v>451</v>
      </c>
      <c r="I1" s="26"/>
      <c r="J1" s="27"/>
      <c r="K1" s="27"/>
      <c r="L1" s="27"/>
    </row>
    <row r="2" spans="1:42" x14ac:dyDescent="0.45">
      <c r="A2" s="16" t="s">
        <v>454</v>
      </c>
      <c r="H2" s="11" t="s">
        <v>448</v>
      </c>
      <c r="I2" s="28">
        <v>1</v>
      </c>
    </row>
    <row r="3" spans="1:42" x14ac:dyDescent="0.45">
      <c r="A3" s="16" t="s">
        <v>455</v>
      </c>
      <c r="H3" s="11" t="s">
        <v>449</v>
      </c>
      <c r="I3" s="28">
        <v>-0.3</v>
      </c>
    </row>
    <row r="4" spans="1:42" ht="14.65" thickBot="1" x14ac:dyDescent="0.5">
      <c r="A4" s="16" t="s">
        <v>456</v>
      </c>
      <c r="H4" s="12" t="s">
        <v>450</v>
      </c>
      <c r="I4" s="29">
        <v>-17</v>
      </c>
    </row>
    <row r="5" spans="1:42" x14ac:dyDescent="0.45">
      <c r="A5" s="16" t="s">
        <v>457</v>
      </c>
    </row>
    <row r="6" spans="1:42" ht="28.5" x14ac:dyDescent="0.45">
      <c r="A6" s="17"/>
      <c r="B6" s="17"/>
      <c r="C6" s="17"/>
      <c r="D6" s="2" t="s">
        <v>21</v>
      </c>
      <c r="E6" s="2" t="s">
        <v>21</v>
      </c>
      <c r="F6" s="2" t="s">
        <v>452</v>
      </c>
    </row>
    <row r="7" spans="1:42" x14ac:dyDescent="0.45">
      <c r="A7" s="17" t="s">
        <v>10</v>
      </c>
      <c r="B7" s="17" t="s">
        <v>11</v>
      </c>
      <c r="C7" s="17" t="s">
        <v>12</v>
      </c>
      <c r="D7" s="17">
        <v>2019</v>
      </c>
      <c r="E7" s="17">
        <v>2050</v>
      </c>
      <c r="F7" s="8"/>
      <c r="H7" s="30"/>
      <c r="I7" s="30">
        <f>D7</f>
        <v>2019</v>
      </c>
      <c r="J7" s="30">
        <f>I7+1</f>
        <v>2020</v>
      </c>
      <c r="K7" s="30">
        <f t="shared" ref="K7:AP7" si="0">J7+1</f>
        <v>2021</v>
      </c>
      <c r="L7" s="30">
        <f t="shared" si="0"/>
        <v>2022</v>
      </c>
      <c r="M7" s="30">
        <f t="shared" si="0"/>
        <v>2023</v>
      </c>
      <c r="N7" s="30">
        <f t="shared" si="0"/>
        <v>2024</v>
      </c>
      <c r="O7" s="30">
        <f t="shared" si="0"/>
        <v>2025</v>
      </c>
      <c r="P7" s="30">
        <f t="shared" si="0"/>
        <v>2026</v>
      </c>
      <c r="Q7" s="30">
        <f t="shared" si="0"/>
        <v>2027</v>
      </c>
      <c r="R7" s="30">
        <f t="shared" si="0"/>
        <v>2028</v>
      </c>
      <c r="S7" s="30">
        <f t="shared" si="0"/>
        <v>2029</v>
      </c>
      <c r="T7" s="30">
        <f t="shared" si="0"/>
        <v>2030</v>
      </c>
      <c r="U7" s="30">
        <f t="shared" si="0"/>
        <v>2031</v>
      </c>
      <c r="V7" s="30">
        <f t="shared" si="0"/>
        <v>2032</v>
      </c>
      <c r="W7" s="30">
        <f t="shared" si="0"/>
        <v>2033</v>
      </c>
      <c r="X7" s="30">
        <f t="shared" si="0"/>
        <v>2034</v>
      </c>
      <c r="Y7" s="30">
        <f t="shared" si="0"/>
        <v>2035</v>
      </c>
      <c r="Z7" s="30">
        <f t="shared" si="0"/>
        <v>2036</v>
      </c>
      <c r="AA7" s="30">
        <f t="shared" si="0"/>
        <v>2037</v>
      </c>
      <c r="AB7" s="30">
        <f t="shared" si="0"/>
        <v>2038</v>
      </c>
      <c r="AC7" s="30">
        <f t="shared" si="0"/>
        <v>2039</v>
      </c>
      <c r="AD7" s="30">
        <f t="shared" si="0"/>
        <v>2040</v>
      </c>
      <c r="AE7" s="30">
        <f t="shared" si="0"/>
        <v>2041</v>
      </c>
      <c r="AF7" s="30">
        <f t="shared" si="0"/>
        <v>2042</v>
      </c>
      <c r="AG7" s="30">
        <f t="shared" si="0"/>
        <v>2043</v>
      </c>
      <c r="AH7" s="30">
        <f t="shared" si="0"/>
        <v>2044</v>
      </c>
      <c r="AI7" s="30">
        <f t="shared" si="0"/>
        <v>2045</v>
      </c>
      <c r="AJ7" s="30">
        <f t="shared" si="0"/>
        <v>2046</v>
      </c>
      <c r="AK7" s="30">
        <f t="shared" si="0"/>
        <v>2047</v>
      </c>
      <c r="AL7" s="30">
        <f t="shared" si="0"/>
        <v>2048</v>
      </c>
      <c r="AM7" s="30">
        <f t="shared" si="0"/>
        <v>2049</v>
      </c>
      <c r="AN7" s="30">
        <f t="shared" si="0"/>
        <v>2050</v>
      </c>
      <c r="AO7" s="30">
        <f t="shared" si="0"/>
        <v>2051</v>
      </c>
      <c r="AP7" s="30">
        <f t="shared" si="0"/>
        <v>2052</v>
      </c>
    </row>
    <row r="8" spans="1:42" x14ac:dyDescent="0.45">
      <c r="A8" s="16" t="s">
        <v>13</v>
      </c>
      <c r="B8" s="16" t="s">
        <v>20</v>
      </c>
      <c r="C8" s="16" t="s">
        <v>2</v>
      </c>
      <c r="D8" s="31">
        <f>SUM(SUM(INDEX('AEO 39'!23:25,0,MATCH($D$7,'AEO 39'!$1:$1,0))),SUM(INDEX('AEO 39'!48:50,0,MATCH($D$7,'AEO 39'!$1:$1,0))))/INDEX('AEO 39'!65:65,MATCH($D$7,'AEO 39'!$1:$1,0))</f>
        <v>3.3967233634410762E-3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32"/>
      <c r="I8" s="31">
        <f>D8</f>
        <v>3.3967233634410762E-3</v>
      </c>
      <c r="J8" s="16">
        <f>IF($F8="s-curve",$D8+($E8-$D8)*$I$2/(1+EXP($I$3*(COUNT($I$7:J$7)+$I$4))),TREND($D8:$E8,$D$7:$E$7,J$7))</f>
        <v>1.4346346389308134E-2</v>
      </c>
      <c r="K8" s="16">
        <f>IF($F8="s-curve",$D8+($E8-$D8)*$I$2/(1+EXP($I$3*(COUNT($I$7:K$7)+$I$4))),TREND($D8:$E8,$D$7:$E$7,K$7))</f>
        <v>1.8120571758089371E-2</v>
      </c>
      <c r="L8" s="16">
        <f>IF($F8="s-curve",$D8+($E8-$D8)*$I$2/(1+EXP($I$3*(COUNT($I$7:L$7)+$I$4))),TREND($D8:$E8,$D$7:$E$7,L$7))</f>
        <v>2.316963706749383E-2</v>
      </c>
      <c r="M8" s="16">
        <f>IF($F8="s-curve",$D8+($E8-$D8)*$I$2/(1+EXP($I$3*(COUNT($I$7:M$7)+$I$4))),TREND($D8:$E8,$D$7:$E$7,M$7))</f>
        <v>2.9903374310827107E-2</v>
      </c>
      <c r="N8" s="16">
        <f>IF($F8="s-curve",$D8+($E8-$D8)*$I$2/(1+EXP($I$3*(COUNT($I$7:N$7)+$I$4))),TREND($D8:$E8,$D$7:$E$7,N$7))</f>
        <v>3.8847087146409505E-2</v>
      </c>
      <c r="O8" s="16">
        <f>IF($F8="s-curve",$D8+($E8-$D8)*$I$2/(1+EXP($I$3*(COUNT($I$7:O$7)+$I$4))),TREND($D8:$E8,$D$7:$E$7,O$7))</f>
        <v>5.0661503969554017E-2</v>
      </c>
      <c r="P8" s="16">
        <f>IF($F8="s-curve",$D8+($E8-$D8)*$I$2/(1+EXP($I$3*(COUNT($I$7:P$7)+$I$4))),TREND($D8:$E8,$D$7:$E$7,P$7))</f>
        <v>6.6156176350644483E-2</v>
      </c>
      <c r="Q8" s="16">
        <f>IF($F8="s-curve",$D8+($E8-$D8)*$I$2/(1+EXP($I$3*(COUNT($I$7:Q$7)+$I$4))),TREND($D8:$E8,$D$7:$E$7,Q$7))</f>
        <v>8.6286905215982146E-2</v>
      </c>
      <c r="R8" s="16">
        <f>IF($F8="s-curve",$D8+($E8-$D8)*$I$2/(1+EXP($I$3*(COUNT($I$7:R$7)+$I$4))),TREND($D8:$E8,$D$7:$E$7,R$7))</f>
        <v>0.1121229728376217</v>
      </c>
      <c r="S8" s="16">
        <f>IF($F8="s-curve",$D8+($E8-$D8)*$I$2/(1+EXP($I$3*(COUNT($I$7:S$7)+$I$4))),TREND($D8:$E8,$D$7:$E$7,S$7))</f>
        <v>0.14476595943765241</v>
      </c>
      <c r="T8" s="16">
        <f>IF($F8="s-curve",$D8+($E8-$D8)*$I$2/(1+EXP($I$3*(COUNT($I$7:T$7)+$I$4))),TREND($D8:$E8,$D$7:$E$7,T$7))</f>
        <v>0.1852025981309964</v>
      </c>
      <c r="U8" s="16">
        <f>IF($F8="s-curve",$D8+($E8-$D8)*$I$2/(1+EXP($I$3*(COUNT($I$7:U$7)+$I$4))),TREND($D8:$E8,$D$7:$E$7,U$7))</f>
        <v>0.23408568258847698</v>
      </c>
      <c r="V8" s="16">
        <f>IF($F8="s-curve",$D8+($E8-$D8)*$I$2/(1+EXP($I$3*(COUNT($I$7:V$7)+$I$4))),TREND($D8:$E8,$D$7:$E$7,V$7))</f>
        <v>0.29146539616078926</v>
      </c>
      <c r="W8" s="16">
        <f>IF($F8="s-curve",$D8+($E8-$D8)*$I$2/(1+EXP($I$3*(COUNT($I$7:W$7)+$I$4))),TREND($D8:$E8,$D$7:$E$7,W$7))</f>
        <v>0.35653680963431478</v>
      </c>
      <c r="X8" s="16">
        <f>IF($F8="s-curve",$D8+($E8-$D8)*$I$2/(1+EXP($I$3*(COUNT($I$7:X$7)+$I$4))),TREND($D8:$E8,$D$7:$E$7,X$7))</f>
        <v>0.42750870550614906</v>
      </c>
      <c r="Y8" s="16">
        <f>IF($F8="s-curve",$D8+($E8-$D8)*$I$2/(1+EXP($I$3*(COUNT($I$7:Y$7)+$I$4))),TREND($D8:$E8,$D$7:$E$7,Y$7))</f>
        <v>0.50169836168172055</v>
      </c>
      <c r="Z8" s="16">
        <f>IF($F8="s-curve",$D8+($E8-$D8)*$I$2/(1+EXP($I$3*(COUNT($I$7:Z$7)+$I$4))),TREND($D8:$E8,$D$7:$E$7,Z$7))</f>
        <v>0.57588801785729204</v>
      </c>
      <c r="AA8" s="16">
        <f>IF($F8="s-curve",$D8+($E8-$D8)*$I$2/(1+EXP($I$3*(COUNT($I$7:AA$7)+$I$4))),TREND($D8:$E8,$D$7:$E$7,AA$7))</f>
        <v>0.64685991372912632</v>
      </c>
      <c r="AB8" s="16">
        <f>IF($F8="s-curve",$D8+($E8-$D8)*$I$2/(1+EXP($I$3*(COUNT($I$7:AB$7)+$I$4))),TREND($D8:$E8,$D$7:$E$7,AB$7))</f>
        <v>0.71193132720265184</v>
      </c>
      <c r="AC8" s="16">
        <f>IF($F8="s-curve",$D8+($E8-$D8)*$I$2/(1+EXP($I$3*(COUNT($I$7:AC$7)+$I$4))),TREND($D8:$E8,$D$7:$E$7,AC$7))</f>
        <v>0.76931104077496404</v>
      </c>
      <c r="AD8" s="16">
        <f>IF($F8="s-curve",$D8+($E8-$D8)*$I$2/(1+EXP($I$3*(COUNT($I$7:AD$7)+$I$4))),TREND($D8:$E8,$D$7:$E$7,AD$7))</f>
        <v>0.81819412523244461</v>
      </c>
      <c r="AE8" s="16">
        <f>IF($F8="s-curve",$D8+($E8-$D8)*$I$2/(1+EXP($I$3*(COUNT($I$7:AE$7)+$I$4))),TREND($D8:$E8,$D$7:$E$7,AE$7))</f>
        <v>0.85863076392578874</v>
      </c>
      <c r="AF8" s="16">
        <f>IF($F8="s-curve",$D8+($E8-$D8)*$I$2/(1+EXP($I$3*(COUNT($I$7:AF$7)+$I$4))),TREND($D8:$E8,$D$7:$E$7,AF$7))</f>
        <v>0.89127375052581936</v>
      </c>
      <c r="AG8" s="16">
        <f>IF($F8="s-curve",$D8+($E8-$D8)*$I$2/(1+EXP($I$3*(COUNT($I$7:AG$7)+$I$4))),TREND($D8:$E8,$D$7:$E$7,AG$7))</f>
        <v>0.91710981814745896</v>
      </c>
      <c r="AH8" s="16">
        <f>IF($F8="s-curve",$D8+($E8-$D8)*$I$2/(1+EXP($I$3*(COUNT($I$7:AH$7)+$I$4))),TREND($D8:$E8,$D$7:$E$7,AH$7))</f>
        <v>0.93724054701279669</v>
      </c>
      <c r="AI8" s="16">
        <f>IF($F8="s-curve",$D8+($E8-$D8)*$I$2/(1+EXP($I$3*(COUNT($I$7:AI$7)+$I$4))),TREND($D8:$E8,$D$7:$E$7,AI$7))</f>
        <v>0.95273521939388717</v>
      </c>
      <c r="AJ8" s="16">
        <f>IF($F8="s-curve",$D8+($E8-$D8)*$I$2/(1+EXP($I$3*(COUNT($I$7:AJ$7)+$I$4))),TREND($D8:$E8,$D$7:$E$7,AJ$7))</f>
        <v>0.9645496362170316</v>
      </c>
      <c r="AK8" s="16">
        <f>IF($F8="s-curve",$D8+($E8-$D8)*$I$2/(1+EXP($I$3*(COUNT($I$7:AK$7)+$I$4))),TREND($D8:$E8,$D$7:$E$7,AK$7))</f>
        <v>0.97349334905261387</v>
      </c>
      <c r="AL8" s="16">
        <f>IF($F8="s-curve",$D8+($E8-$D8)*$I$2/(1+EXP($I$3*(COUNT($I$7:AL$7)+$I$4))),TREND($D8:$E8,$D$7:$E$7,AL$7))</f>
        <v>0.98022708629594735</v>
      </c>
      <c r="AM8" s="16">
        <f>IF($F8="s-curve",$D8+($E8-$D8)*$I$2/(1+EXP($I$3*(COUNT($I$7:AM$7)+$I$4))),TREND($D8:$E8,$D$7:$E$7,AM$7))</f>
        <v>0.98527615160535176</v>
      </c>
      <c r="AN8" s="16">
        <f>IF($F8="s-curve",$D8+($E8-$D8)*$I$2/(1+EXP($I$3*(COUNT($I$7:AN$7)+$I$4))),TREND($D8:$E8,$D$7:$E$7,AN$7))</f>
        <v>0.98905037697413301</v>
      </c>
      <c r="AO8" s="16">
        <f>IF($F8="s-curve",$D8+($E8-$D8)*$I$2/(1+EXP($I$3*(COUNT($I$7:AO$7)+$I$4))),TREND($D8:$E8,$D$7:$E$7,AO$7))</f>
        <v>0.99186515484298177</v>
      </c>
      <c r="AP8" s="16">
        <f>IF($F8="s-curve",$D8+($E8-$D8)*$I$2/(1+EXP($I$3*(COUNT($I$7:AP$7)+$I$4))),TREND($D8:$E8,$D$7:$E$7,AP$7))</f>
        <v>0.99396078197772009</v>
      </c>
    </row>
    <row r="9" spans="1:42" x14ac:dyDescent="0.45">
      <c r="C9" s="16" t="s">
        <v>3</v>
      </c>
      <c r="D9" s="31">
        <f>SUM(SUM(INDEX('AEO 39'!$30:$31,0,MATCH($D$7,'AEO 39'!$1:$1,0))),SUM(INDEX('AEO 39'!$55:$56,0,MATCH($D$7,'AEO 39'!$1:$1,0))))/INDEX('AEO 39'!$65:$65,MATCH($D$7,'AEO 39'!$1:$1,0))</f>
        <v>4.6140564222511474E-4</v>
      </c>
      <c r="E9" s="31">
        <f>SUM(SUM(INDEX('AEO 39'!$30:$31,0,MATCH($E$7,'AEO 39'!$1:$1,0))),SUM(INDEX('AEO 39'!$55:$56,0,MATCH($E$7,'AEO 39'!$1:$1,0))))/INDEX('AEO 39'!$65:$65,MATCH($E$7,'AEO 39'!$1:$1,0))*Assumptions!$A$11</f>
        <v>1.2589794873102322E-3</v>
      </c>
      <c r="F9" s="9" t="str">
        <f t="shared" ref="F9:F82" si="1">IF(D9=E9,"n/a",IF(OR(C9="battery electric vehicle",C9="natural gas vehicle",C9="plugin hybrid vehicle"),"s-curve","linear"))</f>
        <v>s-curve</v>
      </c>
      <c r="H9" s="32"/>
      <c r="I9" s="31">
        <f t="shared" ref="I9:I12" si="2">D9</f>
        <v>4.6140564222511474E-4</v>
      </c>
      <c r="J9" s="16">
        <f>IF($F9="s-curve",$D9+($E9-$D9)*$I$2/(1+EXP($I$3*(COUNT($I$7:J$7)+$I$4))),TREND($D9:$E9,$D$7:$E$7,J$7))</f>
        <v>4.7016854030472655E-4</v>
      </c>
      <c r="K9" s="16">
        <f>IF($F9="s-curve",$D9+($E9-$D9)*$I$2/(1+EXP($I$3*(COUNT($I$7:K$7)+$I$4))),TREND($D9:$E9,$D$7:$E$7,K$7))</f>
        <v>4.7318902349012792E-4</v>
      </c>
      <c r="L9" s="16">
        <f>IF($F9="s-curve",$D9+($E9-$D9)*$I$2/(1+EXP($I$3*(COUNT($I$7:L$7)+$I$4))),TREND($D9:$E9,$D$7:$E$7,L$7))</f>
        <v>4.7722975115710724E-4</v>
      </c>
      <c r="M9" s="16">
        <f>IF($F9="s-curve",$D9+($E9-$D9)*$I$2/(1+EXP($I$3*(COUNT($I$7:M$7)+$I$4))),TREND($D9:$E9,$D$7:$E$7,M$7))</f>
        <v>4.8261870865991984E-4</v>
      </c>
      <c r="N9" s="16">
        <f>IF($F9="s-curve",$D9+($E9-$D9)*$I$2/(1+EXP($I$3*(COUNT($I$7:N$7)+$I$4))),TREND($D9:$E9,$D$7:$E$7,N$7))</f>
        <v>4.8977629242754164E-4</v>
      </c>
      <c r="O9" s="16">
        <f>IF($F9="s-curve",$D9+($E9-$D9)*$I$2/(1+EXP($I$3*(COUNT($I$7:O$7)+$I$4))),TREND($D9:$E9,$D$7:$E$7,O$7))</f>
        <v>4.9923127825186582E-4</v>
      </c>
      <c r="P9" s="16">
        <f>IF($F9="s-curve",$D9+($E9-$D9)*$I$2/(1+EXP($I$3*(COUNT($I$7:P$7)+$I$4))),TREND($D9:$E9,$D$7:$E$7,P$7))</f>
        <v>5.1163154395340762E-4</v>
      </c>
      <c r="Q9" s="16">
        <f>IF($F9="s-curve",$D9+($E9-$D9)*$I$2/(1+EXP($I$3*(COUNT($I$7:Q$7)+$I$4))),TREND($D9:$E9,$D$7:$E$7,Q$7))</f>
        <v>5.277420095738699E-4</v>
      </c>
      <c r="R9" s="16">
        <f>IF($F9="s-curve",$D9+($E9-$D9)*$I$2/(1+EXP($I$3*(COUNT($I$7:R$7)+$I$4))),TREND($D9:$E9,$D$7:$E$7,R$7))</f>
        <v>5.4841841339266326E-4</v>
      </c>
      <c r="S9" s="16">
        <f>IF($F9="s-curve",$D9+($E9-$D9)*$I$2/(1+EXP($I$3*(COUNT($I$7:S$7)+$I$4))),TREND($D9:$E9,$D$7:$E$7,S$7))</f>
        <v>5.7454234148721539E-4</v>
      </c>
      <c r="T9" s="16">
        <f>IF($F9="s-curve",$D9+($E9-$D9)*$I$2/(1+EXP($I$3*(COUNT($I$7:T$7)+$I$4))),TREND($D9:$E9,$D$7:$E$7,T$7))</f>
        <v>6.0690346868901707E-4</v>
      </c>
      <c r="U9" s="16">
        <f>IF($F9="s-curve",$D9+($E9-$D9)*$I$2/(1+EXP($I$3*(COUNT($I$7:U$7)+$I$4))),TREND($D9:$E9,$D$7:$E$7,U$7))</f>
        <v>6.4602422069171331E-4</v>
      </c>
      <c r="V9" s="16">
        <f>IF($F9="s-curve",$D9+($E9-$D9)*$I$2/(1+EXP($I$3*(COUNT($I$7:V$7)+$I$4))),TREND($D9:$E9,$D$7:$E$7,V$7))</f>
        <v>6.9194475884025604E-4</v>
      </c>
      <c r="W9" s="16">
        <f>IF($F9="s-curve",$D9+($E9-$D9)*$I$2/(1+EXP($I$3*(COUNT($I$7:W$7)+$I$4))),TREND($D9:$E9,$D$7:$E$7,W$7))</f>
        <v>7.4402090455027048E-4</v>
      </c>
      <c r="X9" s="16">
        <f>IF($F9="s-curve",$D9+($E9-$D9)*$I$2/(1+EXP($I$3*(COUNT($I$7:X$7)+$I$4))),TREND($D9:$E9,$D$7:$E$7,X$7))</f>
        <v>8.0081916039638512E-4</v>
      </c>
      <c r="Y9" s="16">
        <f>IF($F9="s-curve",$D9+($E9-$D9)*$I$2/(1+EXP($I$3*(COUNT($I$7:Y$7)+$I$4))),TREND($D9:$E9,$D$7:$E$7,Y$7))</f>
        <v>8.6019256476767346E-4</v>
      </c>
      <c r="Z9" s="16">
        <f>IF($F9="s-curve",$D9+($E9-$D9)*$I$2/(1+EXP($I$3*(COUNT($I$7:Z$7)+$I$4))),TREND($D9:$E9,$D$7:$E$7,Z$7))</f>
        <v>9.1956596913896191E-4</v>
      </c>
      <c r="AA9" s="16">
        <f>IF($F9="s-curve",$D9+($E9-$D9)*$I$2/(1+EXP($I$3*(COUNT($I$7:AA$7)+$I$4))),TREND($D9:$E9,$D$7:$E$7,AA$7))</f>
        <v>9.7636422498507654E-4</v>
      </c>
      <c r="AB9" s="16">
        <f>IF($F9="s-curve",$D9+($E9-$D9)*$I$2/(1+EXP($I$3*(COUNT($I$7:AB$7)+$I$4))),TREND($D9:$E9,$D$7:$E$7,AB$7))</f>
        <v>1.028440370695091E-3</v>
      </c>
      <c r="AC9" s="16">
        <f>IF($F9="s-curve",$D9+($E9-$D9)*$I$2/(1+EXP($I$3*(COUNT($I$7:AC$7)+$I$4))),TREND($D9:$E9,$D$7:$E$7,AC$7))</f>
        <v>1.0743609088436337E-3</v>
      </c>
      <c r="AD9" s="16">
        <f>IF($F9="s-curve",$D9+($E9-$D9)*$I$2/(1+EXP($I$3*(COUNT($I$7:AD$7)+$I$4))),TREND($D9:$E9,$D$7:$E$7,AD$7))</f>
        <v>1.1134816608463301E-3</v>
      </c>
      <c r="AE9" s="16">
        <f>IF($F9="s-curve",$D9+($E9-$D9)*$I$2/(1+EXP($I$3*(COUNT($I$7:AE$7)+$I$4))),TREND($D9:$E9,$D$7:$E$7,AE$7))</f>
        <v>1.1458427880481317E-3</v>
      </c>
      <c r="AF9" s="16">
        <f>IF($F9="s-curve",$D9+($E9-$D9)*$I$2/(1+EXP($I$3*(COUNT($I$7:AF$7)+$I$4))),TREND($D9:$E9,$D$7:$E$7,AF$7))</f>
        <v>1.1719667161426838E-3</v>
      </c>
      <c r="AG9" s="16">
        <f>IF($F9="s-curve",$D9+($E9-$D9)*$I$2/(1+EXP($I$3*(COUNT($I$7:AG$7)+$I$4))),TREND($D9:$E9,$D$7:$E$7,AG$7))</f>
        <v>1.1926431199614771E-3</v>
      </c>
      <c r="AH9" s="16">
        <f>IF($F9="s-curve",$D9+($E9-$D9)*$I$2/(1+EXP($I$3*(COUNT($I$7:AH$7)+$I$4))),TREND($D9:$E9,$D$7:$E$7,AH$7))</f>
        <v>1.2087535855819394E-3</v>
      </c>
      <c r="AI9" s="16">
        <f>IF($F9="s-curve",$D9+($E9-$D9)*$I$2/(1+EXP($I$3*(COUNT($I$7:AI$7)+$I$4))),TREND($D9:$E9,$D$7:$E$7,AI$7))</f>
        <v>1.2211538512834812E-3</v>
      </c>
      <c r="AJ9" s="16">
        <f>IF($F9="s-curve",$D9+($E9-$D9)*$I$2/(1+EXP($I$3*(COUNT($I$7:AJ$7)+$I$4))),TREND($D9:$E9,$D$7:$E$7,AJ$7))</f>
        <v>1.2306088371078054E-3</v>
      </c>
      <c r="AK9" s="16">
        <f>IF($F9="s-curve",$D9+($E9-$D9)*$I$2/(1+EXP($I$3*(COUNT($I$7:AK$7)+$I$4))),TREND($D9:$E9,$D$7:$E$7,AK$7))</f>
        <v>1.2377664208754271E-3</v>
      </c>
      <c r="AL9" s="16">
        <f>IF($F9="s-curve",$D9+($E9-$D9)*$I$2/(1+EXP($I$3*(COUNT($I$7:AL$7)+$I$4))),TREND($D9:$E9,$D$7:$E$7,AL$7))</f>
        <v>1.2431553783782399E-3</v>
      </c>
      <c r="AM9" s="16">
        <f>IF($F9="s-curve",$D9+($E9-$D9)*$I$2/(1+EXP($I$3*(COUNT($I$7:AM$7)+$I$4))),TREND($D9:$E9,$D$7:$E$7,AM$7))</f>
        <v>1.2471961060452192E-3</v>
      </c>
      <c r="AN9" s="16">
        <f>IF($F9="s-curve",$D9+($E9-$D9)*$I$2/(1+EXP($I$3*(COUNT($I$7:AN$7)+$I$4))),TREND($D9:$E9,$D$7:$E$7,AN$7))</f>
        <v>1.2502165892306204E-3</v>
      </c>
      <c r="AO9" s="16">
        <f>IF($F9="s-curve",$D9+($E9-$D9)*$I$2/(1+EXP($I$3*(COUNT($I$7:AO$7)+$I$4))),TREND($D9:$E9,$D$7:$E$7,AO$7))</f>
        <v>1.2524692340498257E-3</v>
      </c>
      <c r="AP9" s="16">
        <f>IF($F9="s-curve",$D9+($E9-$D9)*$I$2/(1+EXP($I$3*(COUNT($I$7:AP$7)+$I$4))),TREND($D9:$E9,$D$7:$E$7,AP$7))</f>
        <v>1.254146348134137E-3</v>
      </c>
    </row>
    <row r="10" spans="1:42" x14ac:dyDescent="0.4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32"/>
      <c r="I10" s="31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45">
      <c r="C11" s="16" t="s">
        <v>5</v>
      </c>
      <c r="D11" s="31">
        <f>SUM(INDEX('AEO 39'!$18:$18,MATCH(D$7,'AEO 39'!$1:$1,0)),INDEX('AEO 39'!$28:$28,MATCH(D$7,'AEO 39'!$1:$1,0)),INDEX('AEO 39'!$43:$43,MATCH(D$7,'AEO 39'!$1:$1,0)),INDEX('AEO 39'!$53:$53,MATCH(D$7,'AEO 39'!$1:$1,0)))/INDEX('AEO 39'!$65:$65,MATCH(D$7,'AEO 39'!$1:$1,0))</f>
        <v>5.0312816579872579E-3</v>
      </c>
      <c r="E11" s="31">
        <f>SUM(INDEX('AEO 39'!$18:$18,MATCH(E$7,'AEO 39'!$1:$1,0)),INDEX('AEO 39'!$28:$28,MATCH(E$7,'AEO 39'!$1:$1,0)),INDEX('AEO 39'!$43:$43,MATCH(E$7,'AEO 39'!$1:$1,0)),INDEX('AEO 39'!$53:$53,MATCH(E$7,'AEO 39'!$1:$1,0)))/INDEX('AEO 39'!$65:$65,MATCH(E$7,'AEO 39'!$1:$1,0))*Assumptions!A11</f>
        <v>4.0352088523207714E-2</v>
      </c>
      <c r="F11" s="9" t="str">
        <f t="shared" si="1"/>
        <v>linear</v>
      </c>
      <c r="H11" s="32"/>
      <c r="I11" s="31">
        <f t="shared" si="2"/>
        <v>5.0312816579872579E-3</v>
      </c>
      <c r="J11" s="16">
        <f>IF($F11="s-curve",$D11+($E11-$D11)*$I$2/(1+EXP($I$3*(COUNT($I$7:J$7)+$I$4))),TREND($D11:$E11,$D$7:$E$7,J$7))</f>
        <v>6.1706625246071845E-3</v>
      </c>
      <c r="K11" s="16">
        <f>IF($F11="s-curve",$D11+($E11-$D11)*$I$2/(1+EXP($I$3*(COUNT($I$7:K$7)+$I$4))),TREND($D11:$E11,$D$7:$E$7,K$7))</f>
        <v>7.3100433912274276E-3</v>
      </c>
      <c r="L11" s="16">
        <f>IF($F11="s-curve",$D11+($E11-$D11)*$I$2/(1+EXP($I$3*(COUNT($I$7:L$7)+$I$4))),TREND($D11:$E11,$D$7:$E$7,L$7))</f>
        <v>8.4494242578472267E-3</v>
      </c>
      <c r="M11" s="16">
        <f>IF($F11="s-curve",$D11+($E11-$D11)*$I$2/(1+EXP($I$3*(COUNT($I$7:M$7)+$I$4))),TREND($D11:$E11,$D$7:$E$7,M$7))</f>
        <v>9.5888051244674699E-3</v>
      </c>
      <c r="N11" s="16">
        <f>IF($F11="s-curve",$D11+($E11-$D11)*$I$2/(1+EXP($I$3*(COUNT($I$7:N$7)+$I$4))),TREND($D11:$E11,$D$7:$E$7,N$7))</f>
        <v>1.0728185991087269E-2</v>
      </c>
      <c r="O11" s="16">
        <f>IF($F11="s-curve",$D11+($E11-$D11)*$I$2/(1+EXP($I$3*(COUNT($I$7:O$7)+$I$4))),TREND($D11:$E11,$D$7:$E$7,O$7))</f>
        <v>1.1867566857707512E-2</v>
      </c>
      <c r="P11" s="16">
        <f>IF($F11="s-curve",$D11+($E11-$D11)*$I$2/(1+EXP($I$3*(COUNT($I$7:P$7)+$I$4))),TREND($D11:$E11,$D$7:$E$7,P$7))</f>
        <v>1.3006947724327311E-2</v>
      </c>
      <c r="Q11" s="16">
        <f>IF($F11="s-curve",$D11+($E11-$D11)*$I$2/(1+EXP($I$3*(COUNT($I$7:Q$7)+$I$4))),TREND($D11:$E11,$D$7:$E$7,Q$7))</f>
        <v>1.4146328590947554E-2</v>
      </c>
      <c r="R11" s="16">
        <f>IF($F11="s-curve",$D11+($E11-$D11)*$I$2/(1+EXP($I$3*(COUNT($I$7:R$7)+$I$4))),TREND($D11:$E11,$D$7:$E$7,R$7))</f>
        <v>1.5285709457567354E-2</v>
      </c>
      <c r="S11" s="16">
        <f>IF($F11="s-curve",$D11+($E11-$D11)*$I$2/(1+EXP($I$3*(COUNT($I$7:S$7)+$I$4))),TREND($D11:$E11,$D$7:$E$7,S$7))</f>
        <v>1.6425090324187597E-2</v>
      </c>
      <c r="T11" s="16">
        <f>IF($F11="s-curve",$D11+($E11-$D11)*$I$2/(1+EXP($I$3*(COUNT($I$7:T$7)+$I$4))),TREND($D11:$E11,$D$7:$E$7,T$7))</f>
        <v>1.7564471190807396E-2</v>
      </c>
      <c r="U11" s="16">
        <f>IF($F11="s-curve",$D11+($E11-$D11)*$I$2/(1+EXP($I$3*(COUNT($I$7:U$7)+$I$4))),TREND($D11:$E11,$D$7:$E$7,U$7))</f>
        <v>1.8703852057427639E-2</v>
      </c>
      <c r="V11" s="16">
        <f>IF($F11="s-curve",$D11+($E11-$D11)*$I$2/(1+EXP($I$3*(COUNT($I$7:V$7)+$I$4))),TREND($D11:$E11,$D$7:$E$7,V$7))</f>
        <v>1.9843232924047438E-2</v>
      </c>
      <c r="W11" s="16">
        <f>IF($F11="s-curve",$D11+($E11-$D11)*$I$2/(1+EXP($I$3*(COUNT($I$7:W$7)+$I$4))),TREND($D11:$E11,$D$7:$E$7,W$7))</f>
        <v>2.0982613790667681E-2</v>
      </c>
      <c r="X11" s="16">
        <f>IF($F11="s-curve",$D11+($E11-$D11)*$I$2/(1+EXP($I$3*(COUNT($I$7:X$7)+$I$4))),TREND($D11:$E11,$D$7:$E$7,X$7))</f>
        <v>2.212199465728748E-2</v>
      </c>
      <c r="Y11" s="16">
        <f>IF($F11="s-curve",$D11+($E11-$D11)*$I$2/(1+EXP($I$3*(COUNT($I$7:Y$7)+$I$4))),TREND($D11:$E11,$D$7:$E$7,Y$7))</f>
        <v>2.3261375523907724E-2</v>
      </c>
      <c r="Z11" s="16">
        <f>IF($F11="s-curve",$D11+($E11-$D11)*$I$2/(1+EXP($I$3*(COUNT($I$7:Z$7)+$I$4))),TREND($D11:$E11,$D$7:$E$7,Z$7))</f>
        <v>2.4400756390527523E-2</v>
      </c>
      <c r="AA11" s="16">
        <f>IF($F11="s-curve",$D11+($E11-$D11)*$I$2/(1+EXP($I$3*(COUNT($I$7:AA$7)+$I$4))),TREND($D11:$E11,$D$7:$E$7,AA$7))</f>
        <v>2.5540137257147766E-2</v>
      </c>
      <c r="AB11" s="16">
        <f>IF($F11="s-curve",$D11+($E11-$D11)*$I$2/(1+EXP($I$3*(COUNT($I$7:AB$7)+$I$4))),TREND($D11:$E11,$D$7:$E$7,AB$7))</f>
        <v>2.6679518123767565E-2</v>
      </c>
      <c r="AC11" s="16">
        <f>IF($F11="s-curve",$D11+($E11-$D11)*$I$2/(1+EXP($I$3*(COUNT($I$7:AC$7)+$I$4))),TREND($D11:$E11,$D$7:$E$7,AC$7))</f>
        <v>2.7818898990387808E-2</v>
      </c>
      <c r="AD11" s="16">
        <f>IF($F11="s-curve",$D11+($E11-$D11)*$I$2/(1+EXP($I$3*(COUNT($I$7:AD$7)+$I$4))),TREND($D11:$E11,$D$7:$E$7,AD$7))</f>
        <v>2.8958279857007607E-2</v>
      </c>
      <c r="AE11" s="16">
        <f>IF($F11="s-curve",$D11+($E11-$D11)*$I$2/(1+EXP($I$3*(COUNT($I$7:AE$7)+$I$4))),TREND($D11:$E11,$D$7:$E$7,AE$7))</f>
        <v>3.009766072362785E-2</v>
      </c>
      <c r="AF11" s="16">
        <f>IF($F11="s-curve",$D11+($E11-$D11)*$I$2/(1+EXP($I$3*(COUNT($I$7:AF$7)+$I$4))),TREND($D11:$E11,$D$7:$E$7,AF$7))</f>
        <v>3.1237041590247649E-2</v>
      </c>
      <c r="AG11" s="16">
        <f>IF($F11="s-curve",$D11+($E11-$D11)*$I$2/(1+EXP($I$3*(COUNT($I$7:AG$7)+$I$4))),TREND($D11:$E11,$D$7:$E$7,AG$7))</f>
        <v>3.2376422456867893E-2</v>
      </c>
      <c r="AH11" s="16">
        <f>IF($F11="s-curve",$D11+($E11-$D11)*$I$2/(1+EXP($I$3*(COUNT($I$7:AH$7)+$I$4))),TREND($D11:$E11,$D$7:$E$7,AH$7))</f>
        <v>3.3515803323487692E-2</v>
      </c>
      <c r="AI11" s="16">
        <f>IF($F11="s-curve",$D11+($E11-$D11)*$I$2/(1+EXP($I$3*(COUNT($I$7:AI$7)+$I$4))),TREND($D11:$E11,$D$7:$E$7,AI$7))</f>
        <v>3.4655184190107935E-2</v>
      </c>
      <c r="AJ11" s="16">
        <f>IF($F11="s-curve",$D11+($E11-$D11)*$I$2/(1+EXP($I$3*(COUNT($I$7:AJ$7)+$I$4))),TREND($D11:$E11,$D$7:$E$7,AJ$7))</f>
        <v>3.5794565056727734E-2</v>
      </c>
      <c r="AK11" s="16">
        <f>IF($F11="s-curve",$D11+($E11-$D11)*$I$2/(1+EXP($I$3*(COUNT($I$7:AK$7)+$I$4))),TREND($D11:$E11,$D$7:$E$7,AK$7))</f>
        <v>3.6933945923347977E-2</v>
      </c>
      <c r="AL11" s="16">
        <f>IF($F11="s-curve",$D11+($E11-$D11)*$I$2/(1+EXP($I$3*(COUNT($I$7:AL$7)+$I$4))),TREND($D11:$E11,$D$7:$E$7,AL$7))</f>
        <v>3.8073326789967776E-2</v>
      </c>
      <c r="AM11" s="16">
        <f>IF($F11="s-curve",$D11+($E11-$D11)*$I$2/(1+EXP($I$3*(COUNT($I$7:AM$7)+$I$4))),TREND($D11:$E11,$D$7:$E$7,AM$7))</f>
        <v>3.9212707656587575E-2</v>
      </c>
      <c r="AN11" s="16">
        <f>IF($F11="s-curve",$D11+($E11-$D11)*$I$2/(1+EXP($I$3*(COUNT($I$7:AN$7)+$I$4))),TREND($D11:$E11,$D$7:$E$7,AN$7))</f>
        <v>4.0352088523207819E-2</v>
      </c>
      <c r="AO11" s="16">
        <f>IF($F11="s-curve",$D11+($E11-$D11)*$I$2/(1+EXP($I$3*(COUNT($I$7:AO$7)+$I$4))),TREND($D11:$E11,$D$7:$E$7,AO$7))</f>
        <v>4.1491469389827618E-2</v>
      </c>
      <c r="AP11" s="16">
        <f>IF($F11="s-curve",$D11+($E11-$D11)*$I$2/(1+EXP($I$3*(COUNT($I$7:AP$7)+$I$4))),TREND($D11:$E11,$D$7:$E$7,AP$7))</f>
        <v>4.2630850256447861E-2</v>
      </c>
    </row>
    <row r="12" spans="1:42" x14ac:dyDescent="0.45">
      <c r="C12" s="16" t="s">
        <v>6</v>
      </c>
      <c r="D12" s="31">
        <f>SUM(SUM(INDEX('AEO 39'!26:27,0,MATCH(D$7,'AEO 39'!$1:$1,0))),SUM(INDEX('AEO 39'!51:52,0,MATCH(D$7,'AEO 39'!$1:$1,0))))/INDEX('AEO 39'!$65:$65,MATCH(D$7,'AEO 39'!$1:$1,0))</f>
        <v>2.4960664922861783E-3</v>
      </c>
      <c r="E12" s="31">
        <f>SUM(SUM(INDEX('AEO 39'!26:27,0,MATCH(E$7,'AEO 39'!$1:$1,0))),SUM(INDEX('AEO 39'!51:52,0,MATCH(E$7,'AEO 39'!$1:$1,0))))/INDEX('AEO 39'!$65:$65,MATCH(E$7,'AEO 39'!$1:$1,0))*Assumptions!A11</f>
        <v>4.350551918451491E-2</v>
      </c>
      <c r="F12" s="9" t="str">
        <f>IF(D12=E12,"n/a",IF(OR(C12="battery electric vehicle",C12="natural gas vehicle",C12="plugin hybrid vehicle",C12="hydrogen vehicle"),"s-curve","linear"))</f>
        <v>s-curve</v>
      </c>
      <c r="H12" s="32"/>
      <c r="I12" s="31">
        <f t="shared" si="2"/>
        <v>2.4960664922861783E-3</v>
      </c>
      <c r="J12" s="16">
        <f>IF($F12="s-curve",$D12+($E12-$D12)*$I$2/(1+EXP($I$3*(COUNT($I$7:J$7)+$I$4))),TREND($D12:$E12,$D$7:$E$7,J$7))</f>
        <v>2.9466349963277205E-3</v>
      </c>
      <c r="K12" s="16">
        <f>IF($F12="s-curve",$D12+($E12-$D12)*$I$2/(1+EXP($I$3*(COUNT($I$7:K$7)+$I$4))),TREND($D12:$E12,$D$7:$E$7,K$7))</f>
        <v>3.1019414460849476E-3</v>
      </c>
      <c r="L12" s="16">
        <f>IF($F12="s-curve",$D12+($E12-$D12)*$I$2/(1+EXP($I$3*(COUNT($I$7:L$7)+$I$4))),TREND($D12:$E12,$D$7:$E$7,L$7))</f>
        <v>3.3097065716871845E-3</v>
      </c>
      <c r="M12" s="16">
        <f>IF($F12="s-curve",$D12+($E12-$D12)*$I$2/(1+EXP($I$3*(COUNT($I$7:M$7)+$I$4))),TREND($D12:$E12,$D$7:$E$7,M$7))</f>
        <v>3.5867946421321703E-3</v>
      </c>
      <c r="N12" s="16">
        <f>IF($F12="s-curve",$D12+($E12-$D12)*$I$2/(1+EXP($I$3*(COUNT($I$7:N$7)+$I$4))),TREND($D12:$E12,$D$7:$E$7,N$7))</f>
        <v>3.9548214959686662E-3</v>
      </c>
      <c r="O12" s="16">
        <f>IF($F12="s-curve",$D12+($E12-$D12)*$I$2/(1+EXP($I$3*(COUNT($I$7:O$7)+$I$4))),TREND($D12:$E12,$D$7:$E$7,O$7))</f>
        <v>4.4409755947492427E-3</v>
      </c>
      <c r="P12" s="16">
        <f>IF($F12="s-curve",$D12+($E12-$D12)*$I$2/(1+EXP($I$3*(COUNT($I$7:P$7)+$I$4))),TREND($D12:$E12,$D$7:$E$7,P$7))</f>
        <v>5.0785693583764524E-3</v>
      </c>
      <c r="Q12" s="16">
        <f>IF($F12="s-curve",$D12+($E12-$D12)*$I$2/(1+EXP($I$3*(COUNT($I$7:Q$7)+$I$4))),TREND($D12:$E12,$D$7:$E$7,Q$7))</f>
        <v>5.9069332544387865E-3</v>
      </c>
      <c r="R12" s="16">
        <f>IF($F12="s-curve",$D12+($E12-$D12)*$I$2/(1+EXP($I$3*(COUNT($I$7:R$7)+$I$4))),TREND($D12:$E12,$D$7:$E$7,R$7))</f>
        <v>6.9700674199802033E-3</v>
      </c>
      <c r="S12" s="16">
        <f>IF($F12="s-curve",$D12+($E12-$D12)*$I$2/(1+EXP($I$3*(COUNT($I$7:S$7)+$I$4))),TREND($D12:$E12,$D$7:$E$7,S$7))</f>
        <v>8.3133010276650009E-3</v>
      </c>
      <c r="T12" s="16">
        <f>IF($F12="s-curve",$D12+($E12-$D12)*$I$2/(1+EXP($I$3*(COUNT($I$7:T$7)+$I$4))),TREND($D12:$E12,$D$7:$E$7,T$7))</f>
        <v>9.977237380677996E-3</v>
      </c>
      <c r="U12" s="16">
        <f>IF($F12="s-curve",$D12+($E12-$D12)*$I$2/(1+EXP($I$3*(COUNT($I$7:U$7)+$I$4))),TREND($D12:$E12,$D$7:$E$7,U$7))</f>
        <v>1.1988738432806619E-2</v>
      </c>
      <c r="V12" s="16">
        <f>IF($F12="s-curve",$D12+($E12-$D12)*$I$2/(1+EXP($I$3*(COUNT($I$7:V$7)+$I$4))),TREND($D12:$E12,$D$7:$E$7,V$7))</f>
        <v>1.4349869190051266E-2</v>
      </c>
      <c r="W12" s="16">
        <f>IF($F12="s-curve",$D12+($E12-$D12)*$I$2/(1+EXP($I$3*(COUNT($I$7:W$7)+$I$4))),TREND($D12:$E12,$D$7:$E$7,W$7))</f>
        <v>1.7027507438909004E-2</v>
      </c>
      <c r="X12" s="16">
        <f>IF($F12="s-curve",$D12+($E12-$D12)*$I$2/(1+EXP($I$3*(COUNT($I$7:X$7)+$I$4))),TREND($D12:$E12,$D$7:$E$7,X$7))</f>
        <v>1.9947945966922374E-2</v>
      </c>
      <c r="Y12" s="16">
        <f>IF($F12="s-curve",$D12+($E12-$D12)*$I$2/(1+EXP($I$3*(COUNT($I$7:Y$7)+$I$4))),TREND($D12:$E12,$D$7:$E$7,Y$7))</f>
        <v>2.3000792838400546E-2</v>
      </c>
      <c r="Z12" s="16">
        <f>IF($F12="s-curve",$D12+($E12-$D12)*$I$2/(1+EXP($I$3*(COUNT($I$7:Z$7)+$I$4))),TREND($D12:$E12,$D$7:$E$7,Z$7))</f>
        <v>2.6053639709878718E-2</v>
      </c>
      <c r="AA12" s="16">
        <f>IF($F12="s-curve",$D12+($E12-$D12)*$I$2/(1+EXP($I$3*(COUNT($I$7:AA$7)+$I$4))),TREND($D12:$E12,$D$7:$E$7,AA$7))</f>
        <v>2.8974078237892085E-2</v>
      </c>
      <c r="AB12" s="16">
        <f>IF($F12="s-curve",$D12+($E12-$D12)*$I$2/(1+EXP($I$3*(COUNT($I$7:AB$7)+$I$4))),TREND($D12:$E12,$D$7:$E$7,AB$7))</f>
        <v>3.1651716486749824E-2</v>
      </c>
      <c r="AC12" s="16">
        <f>IF($F12="s-curve",$D12+($E12-$D12)*$I$2/(1+EXP($I$3*(COUNT($I$7:AC$7)+$I$4))),TREND($D12:$E12,$D$7:$E$7,AC$7))</f>
        <v>3.4012847243994469E-2</v>
      </c>
      <c r="AD12" s="16">
        <f>IF($F12="s-curve",$D12+($E12-$D12)*$I$2/(1+EXP($I$3*(COUNT($I$7:AD$7)+$I$4))),TREND($D12:$E12,$D$7:$E$7,AD$7))</f>
        <v>3.6024348296123089E-2</v>
      </c>
      <c r="AE12" s="16">
        <f>IF($F12="s-curve",$D12+($E12-$D12)*$I$2/(1+EXP($I$3*(COUNT($I$7:AE$7)+$I$4))),TREND($D12:$E12,$D$7:$E$7,AE$7))</f>
        <v>3.7688284649136088E-2</v>
      </c>
      <c r="AF12" s="16">
        <f>IF($F12="s-curve",$D12+($E12-$D12)*$I$2/(1+EXP($I$3*(COUNT($I$7:AF$7)+$I$4))),TREND($D12:$E12,$D$7:$E$7,AF$7))</f>
        <v>3.9031518256820885E-2</v>
      </c>
      <c r="AG12" s="16">
        <f>IF($F12="s-curve",$D12+($E12-$D12)*$I$2/(1+EXP($I$3*(COUNT($I$7:AG$7)+$I$4))),TREND($D12:$E12,$D$7:$E$7,AG$7))</f>
        <v>4.0094652422362306E-2</v>
      </c>
      <c r="AH12" s="16">
        <f>IF($F12="s-curve",$D12+($E12-$D12)*$I$2/(1+EXP($I$3*(COUNT($I$7:AH$7)+$I$4))),TREND($D12:$E12,$D$7:$E$7,AH$7))</f>
        <v>4.092301631842464E-2</v>
      </c>
      <c r="AI12" s="16">
        <f>IF($F12="s-curve",$D12+($E12-$D12)*$I$2/(1+EXP($I$3*(COUNT($I$7:AI$7)+$I$4))),TREND($D12:$E12,$D$7:$E$7,AI$7))</f>
        <v>4.1560610082051849E-2</v>
      </c>
      <c r="AJ12" s="16">
        <f>IF($F12="s-curve",$D12+($E12-$D12)*$I$2/(1+EXP($I$3*(COUNT($I$7:AJ$7)+$I$4))),TREND($D12:$E12,$D$7:$E$7,AJ$7))</f>
        <v>4.2046764180832426E-2</v>
      </c>
      <c r="AK12" s="16">
        <f>IF($F12="s-curve",$D12+($E12-$D12)*$I$2/(1+EXP($I$3*(COUNT($I$7:AK$7)+$I$4))),TREND($D12:$E12,$D$7:$E$7,AK$7))</f>
        <v>4.2414791034668914E-2</v>
      </c>
      <c r="AL12" s="16">
        <f>IF($F12="s-curve",$D12+($E12-$D12)*$I$2/(1+EXP($I$3*(COUNT($I$7:AL$7)+$I$4))),TREND($D12:$E12,$D$7:$E$7,AL$7))</f>
        <v>4.2691879105113906E-2</v>
      </c>
      <c r="AM12" s="16">
        <f>IF($F12="s-curve",$D12+($E12-$D12)*$I$2/(1+EXP($I$3*(COUNT($I$7:AM$7)+$I$4))),TREND($D12:$E12,$D$7:$E$7,AM$7))</f>
        <v>4.2899644230716141E-2</v>
      </c>
      <c r="AN12" s="16">
        <f>IF($F12="s-curve",$D12+($E12-$D12)*$I$2/(1+EXP($I$3*(COUNT($I$7:AN$7)+$I$4))),TREND($D12:$E12,$D$7:$E$7,AN$7))</f>
        <v>4.3054950680473367E-2</v>
      </c>
      <c r="AO12" s="16">
        <f>IF($F12="s-curve",$D12+($E12-$D12)*$I$2/(1+EXP($I$3*(COUNT($I$7:AO$7)+$I$4))),TREND($D12:$E12,$D$7:$E$7,AO$7))</f>
        <v>4.3170776608962451E-2</v>
      </c>
      <c r="AP12" s="16">
        <f>IF($F12="s-curve",$D12+($E12-$D12)*$I$2/(1+EXP($I$3*(COUNT($I$7:AP$7)+$I$4))),TREND($D12:$E12,$D$7:$E$7,AP$7))</f>
        <v>4.3257010041921493E-2</v>
      </c>
    </row>
    <row r="13" spans="1:42" x14ac:dyDescent="0.45">
      <c r="C13" s="16" t="s">
        <v>552</v>
      </c>
      <c r="D13" s="31">
        <f>SUM(SUM(INDEX('AEO 39'!32:33,0,MATCH(D$7,'AEO 39'!$1:$1,0))),SUM(INDEX('AEO 39'!57:58,0,MATCH(D$7,'AEO 39'!$1:$1,0))))/INDEX('AEO 39'!$65:$65,MATCH(D$7,'AEO 39'!$1:$1,0))</f>
        <v>3.6210966301491266E-4</v>
      </c>
      <c r="E13" s="31">
        <f>SUM(SUM(INDEX('AEO 39'!32:33,0,MATCH(E$7,'AEO 39'!$1:$1,0))),SUM(INDEX('AEO 39'!57:58,0,MATCH(E$7,'AEO 39'!$1:$1,0))))/INDEX('AEO 39'!$65:$65,MATCH(E$7,'AEO 39'!$1:$1,0))*Assumptions!A11</f>
        <v>7.3598479368129285E-4</v>
      </c>
      <c r="F13" s="9" t="str">
        <f>IF(D13=E13,"n/a",IF(OR(C13="battery electric vehicle",C13="natural gas vehicle",C13="plugin hybrid vehicle",C13="hydrogen vehicle"),"s-curve","linear"))</f>
        <v>linear</v>
      </c>
      <c r="H13" s="32"/>
      <c r="I13" s="31">
        <f t="shared" ref="I13:I21" si="3">D13</f>
        <v>3.6210966301491266E-4</v>
      </c>
      <c r="J13" s="16">
        <f>IF($F13="s-curve",$D13+($E13-$D13)*$I$2/(1+EXP($I$3*(COUNT($I$7:J$7)+$I$4))),TREND($D13:$E13,$D$7:$E$7,J$7))</f>
        <v>3.741701511009235E-4</v>
      </c>
      <c r="K13" s="16">
        <f>IF($F13="s-curve",$D13+($E13-$D13)*$I$2/(1+EXP($I$3*(COUNT($I$7:K$7)+$I$4))),TREND($D13:$E13,$D$7:$E$7,K$7))</f>
        <v>3.8623063918693384E-4</v>
      </c>
      <c r="L13" s="16">
        <f>IF($F13="s-curve",$D13+($E13-$D13)*$I$2/(1+EXP($I$3*(COUNT($I$7:L$7)+$I$4))),TREND($D13:$E13,$D$7:$E$7,L$7))</f>
        <v>3.9829112727294766E-4</v>
      </c>
      <c r="M13" s="16">
        <f>IF($F13="s-curve",$D13+($E13-$D13)*$I$2/(1+EXP($I$3*(COUNT($I$7:M$7)+$I$4))),TREND($D13:$E13,$D$7:$E$7,M$7))</f>
        <v>4.1035161535895801E-4</v>
      </c>
      <c r="N13" s="16">
        <f>IF($F13="s-curve",$D13+($E13-$D13)*$I$2/(1+EXP($I$3*(COUNT($I$7:N$7)+$I$4))),TREND($D13:$E13,$D$7:$E$7,N$7))</f>
        <v>4.2241210344497182E-4</v>
      </c>
      <c r="O13" s="16">
        <f>IF($F13="s-curve",$D13+($E13-$D13)*$I$2/(1+EXP($I$3*(COUNT($I$7:O$7)+$I$4))),TREND($D13:$E13,$D$7:$E$7,O$7))</f>
        <v>4.3447259153098217E-4</v>
      </c>
      <c r="P13" s="16">
        <f>IF($F13="s-curve",$D13+($E13-$D13)*$I$2/(1+EXP($I$3*(COUNT($I$7:P$7)+$I$4))),TREND($D13:$E13,$D$7:$E$7,P$7))</f>
        <v>4.4653307961699598E-4</v>
      </c>
      <c r="Q13" s="16">
        <f>IF($F13="s-curve",$D13+($E13-$D13)*$I$2/(1+EXP($I$3*(COUNT($I$7:Q$7)+$I$4))),TREND($D13:$E13,$D$7:$E$7,Q$7))</f>
        <v>4.5859356770300633E-4</v>
      </c>
      <c r="R13" s="16">
        <f>IF($F13="s-curve",$D13+($E13-$D13)*$I$2/(1+EXP($I$3*(COUNT($I$7:R$7)+$I$4))),TREND($D13:$E13,$D$7:$E$7,R$7))</f>
        <v>4.7065405578902014E-4</v>
      </c>
      <c r="S13" s="16">
        <f>IF($F13="s-curve",$D13+($E13-$D13)*$I$2/(1+EXP($I$3*(COUNT($I$7:S$7)+$I$4))),TREND($D13:$E13,$D$7:$E$7,S$7))</f>
        <v>4.8271454387503049E-4</v>
      </c>
      <c r="T13" s="16">
        <f>IF($F13="s-curve",$D13+($E13-$D13)*$I$2/(1+EXP($I$3*(COUNT($I$7:T$7)+$I$4))),TREND($D13:$E13,$D$7:$E$7,T$7))</f>
        <v>4.947750319610443E-4</v>
      </c>
      <c r="U13" s="16">
        <f>IF($F13="s-curve",$D13+($E13-$D13)*$I$2/(1+EXP($I$3*(COUNT($I$7:U$7)+$I$4))),TREND($D13:$E13,$D$7:$E$7,U$7))</f>
        <v>5.0683552004705812E-4</v>
      </c>
      <c r="V13" s="16">
        <f>IF($F13="s-curve",$D13+($E13-$D13)*$I$2/(1+EXP($I$3*(COUNT($I$7:V$7)+$I$4))),TREND($D13:$E13,$D$7:$E$7,V$7))</f>
        <v>5.1889600813306846E-4</v>
      </c>
      <c r="W13" s="16">
        <f>IF($F13="s-curve",$D13+($E13-$D13)*$I$2/(1+EXP($I$3*(COUNT($I$7:W$7)+$I$4))),TREND($D13:$E13,$D$7:$E$7,W$7))</f>
        <v>5.3095649621908228E-4</v>
      </c>
      <c r="X13" s="16">
        <f>IF($F13="s-curve",$D13+($E13-$D13)*$I$2/(1+EXP($I$3*(COUNT($I$7:X$7)+$I$4))),TREND($D13:$E13,$D$7:$E$7,X$7))</f>
        <v>5.4301698430509263E-4</v>
      </c>
      <c r="Y13" s="16">
        <f>IF($F13="s-curve",$D13+($E13-$D13)*$I$2/(1+EXP($I$3*(COUNT($I$7:Y$7)+$I$4))),TREND($D13:$E13,$D$7:$E$7,Y$7))</f>
        <v>5.5507747239110644E-4</v>
      </c>
      <c r="Z13" s="16">
        <f>IF($F13="s-curve",$D13+($E13-$D13)*$I$2/(1+EXP($I$3*(COUNT($I$7:Z$7)+$I$4))),TREND($D13:$E13,$D$7:$E$7,Z$7))</f>
        <v>5.6713796047711679E-4</v>
      </c>
      <c r="AA13" s="16">
        <f>IF($F13="s-curve",$D13+($E13-$D13)*$I$2/(1+EXP($I$3*(COUNT($I$7:AA$7)+$I$4))),TREND($D13:$E13,$D$7:$E$7,AA$7))</f>
        <v>5.791984485631306E-4</v>
      </c>
      <c r="AB13" s="16">
        <f>IF($F13="s-curve",$D13+($E13-$D13)*$I$2/(1+EXP($I$3*(COUNT($I$7:AB$7)+$I$4))),TREND($D13:$E13,$D$7:$E$7,AB$7))</f>
        <v>5.9125893664914095E-4</v>
      </c>
      <c r="AC13" s="16">
        <f>IF($F13="s-curve",$D13+($E13-$D13)*$I$2/(1+EXP($I$3*(COUNT($I$7:AC$7)+$I$4))),TREND($D13:$E13,$D$7:$E$7,AC$7))</f>
        <v>6.0331942473515476E-4</v>
      </c>
      <c r="AD13" s="16">
        <f>IF($F13="s-curve",$D13+($E13-$D13)*$I$2/(1+EXP($I$3*(COUNT($I$7:AD$7)+$I$4))),TREND($D13:$E13,$D$7:$E$7,AD$7))</f>
        <v>6.1537991282116858E-4</v>
      </c>
      <c r="AE13" s="16">
        <f>IF($F13="s-curve",$D13+($E13-$D13)*$I$2/(1+EXP($I$3*(COUNT($I$7:AE$7)+$I$4))),TREND($D13:$E13,$D$7:$E$7,AE$7))</f>
        <v>6.2744040090717892E-4</v>
      </c>
      <c r="AF13" s="16">
        <f>IF($F13="s-curve",$D13+($E13-$D13)*$I$2/(1+EXP($I$3*(COUNT($I$7:AF$7)+$I$4))),TREND($D13:$E13,$D$7:$E$7,AF$7))</f>
        <v>6.3950088899319274E-4</v>
      </c>
      <c r="AG13" s="16">
        <f>IF($F13="s-curve",$D13+($E13-$D13)*$I$2/(1+EXP($I$3*(COUNT($I$7:AG$7)+$I$4))),TREND($D13:$E13,$D$7:$E$7,AG$7))</f>
        <v>6.5156137707920309E-4</v>
      </c>
      <c r="AH13" s="16">
        <f>IF($F13="s-curve",$D13+($E13-$D13)*$I$2/(1+EXP($I$3*(COUNT($I$7:AH$7)+$I$4))),TREND($D13:$E13,$D$7:$E$7,AH$7))</f>
        <v>6.636218651652169E-4</v>
      </c>
      <c r="AI13" s="16">
        <f>IF($F13="s-curve",$D13+($E13-$D13)*$I$2/(1+EXP($I$3*(COUNT($I$7:AI$7)+$I$4))),TREND($D13:$E13,$D$7:$E$7,AI$7))</f>
        <v>6.7568235325122725E-4</v>
      </c>
      <c r="AJ13" s="16">
        <f>IF($F13="s-curve",$D13+($E13-$D13)*$I$2/(1+EXP($I$3*(COUNT($I$7:AJ$7)+$I$4))),TREND($D13:$E13,$D$7:$E$7,AJ$7))</f>
        <v>6.8774284133724106E-4</v>
      </c>
      <c r="AK13" s="16">
        <f>IF($F13="s-curve",$D13+($E13-$D13)*$I$2/(1+EXP($I$3*(COUNT($I$7:AK$7)+$I$4))),TREND($D13:$E13,$D$7:$E$7,AK$7))</f>
        <v>6.9980332942325141E-4</v>
      </c>
      <c r="AL13" s="16">
        <f>IF($F13="s-curve",$D13+($E13-$D13)*$I$2/(1+EXP($I$3*(COUNT($I$7:AL$7)+$I$4))),TREND($D13:$E13,$D$7:$E$7,AL$7))</f>
        <v>7.1186381750926522E-4</v>
      </c>
      <c r="AM13" s="16">
        <f>IF($F13="s-curve",$D13+($E13-$D13)*$I$2/(1+EXP($I$3*(COUNT($I$7:AM$7)+$I$4))),TREND($D13:$E13,$D$7:$E$7,AM$7))</f>
        <v>7.2392430559527904E-4</v>
      </c>
      <c r="AN13" s="16">
        <f>IF($F13="s-curve",$D13+($E13-$D13)*$I$2/(1+EXP($I$3*(COUNT($I$7:AN$7)+$I$4))),TREND($D13:$E13,$D$7:$E$7,AN$7))</f>
        <v>7.3598479368128938E-4</v>
      </c>
      <c r="AO13" s="16">
        <f>IF($F13="s-curve",$D13+($E13-$D13)*$I$2/(1+EXP($I$3*(COUNT($I$7:AO$7)+$I$4))),TREND($D13:$E13,$D$7:$E$7,AO$7))</f>
        <v>7.480452817673032E-4</v>
      </c>
      <c r="AP13" s="16">
        <f>IF($F13="s-curve",$D13+($E13-$D13)*$I$2/(1+EXP($I$3*(COUNT($I$7:AP$7)+$I$4))),TREND($D13:$E13,$D$7:$E$7,AP$7))</f>
        <v>7.6010576985331355E-4</v>
      </c>
    </row>
    <row r="14" spans="1:42" ht="14.65" thickBot="1" x14ac:dyDescent="0.5">
      <c r="A14" s="34"/>
      <c r="B14" s="34"/>
      <c r="C14" s="34" t="s">
        <v>553</v>
      </c>
      <c r="D14" s="40">
        <f>SUM(SUM(INDEX('AEO 39'!35:35,0,MATCH(D$7,'AEO 39'!$1:$1,0))),SUM(INDEX('AEO 39'!60:60,0,MATCH(D$7,'AEO 39'!$1:$1,0))))/INDEX('AEO 39'!$65:$65,MATCH(D$7,'AEO 39'!$1:$1,0))</f>
        <v>2.5084726524101055E-5</v>
      </c>
      <c r="E14" s="40">
        <f>SUM(SUM(INDEX('AEO 39'!35:35,0,MATCH(E$7,'AEO 39'!$1:$1,0))),SUM(INDEX('AEO 39'!60:60,0,MATCH(E$7,'AEO 39'!$1:$1,0))))/INDEX('AEO 39'!$65:$65,MATCH(E$7,'AEO 39'!$1:$1,0))*Assumptions!A11</f>
        <v>4.4706792129643985E-4</v>
      </c>
      <c r="F14" s="10" t="str">
        <f>IF(D14=E14,"n/a",IF(OR(C14="battery electric vehicle",C14="natural gas vehicle",C14="plugin hybrid vehicle",C14="hydrogen vehicle"),"s-curve","linear"))</f>
        <v>s-curve</v>
      </c>
      <c r="H14" s="32"/>
      <c r="I14" s="31">
        <f t="shared" si="3"/>
        <v>2.5084726524101055E-5</v>
      </c>
      <c r="J14" s="16">
        <f>IF($F14="s-curve",$D14+($E14-$D14)*$I$2/(1+EXP($I$3*(COUNT($I$7:J$7)+$I$4))),TREND($D14:$E14,$D$7:$E$7,J$7))</f>
        <v>2.9721031676139168E-5</v>
      </c>
      <c r="K14" s="16">
        <f>IF($F14="s-curve",$D14+($E14-$D14)*$I$2/(1+EXP($I$3*(COUNT($I$7:K$7)+$I$4))),TREND($D14:$E14,$D$7:$E$7,K$7))</f>
        <v>3.1319119617696204E-5</v>
      </c>
      <c r="L14" s="16">
        <f>IF($F14="s-curve",$D14+($E14-$D14)*$I$2/(1+EXP($I$3*(COUNT($I$7:L$7)+$I$4))),TREND($D14:$E14,$D$7:$E$7,L$7))</f>
        <v>3.3457002123027037E-5</v>
      </c>
      <c r="M14" s="16">
        <f>IF($F14="s-curve",$D14+($E14-$D14)*$I$2/(1+EXP($I$3*(COUNT($I$7:M$7)+$I$4))),TREND($D14:$E14,$D$7:$E$7,M$7))</f>
        <v>3.6308210845006289E-5</v>
      </c>
      <c r="N14" s="16">
        <f>IF($F14="s-curve",$D14+($E14-$D14)*$I$2/(1+EXP($I$3*(COUNT($I$7:N$7)+$I$4))),TREND($D14:$E14,$D$7:$E$7,N$7))</f>
        <v>4.0095170615219613E-5</v>
      </c>
      <c r="O14" s="16">
        <f>IF($F14="s-curve",$D14+($E14-$D14)*$I$2/(1+EXP($I$3*(COUNT($I$7:O$7)+$I$4))),TREND($D14:$E14,$D$7:$E$7,O$7))</f>
        <v>4.5097648002438457E-5</v>
      </c>
      <c r="P14" s="16">
        <f>IF($F14="s-curve",$D14+($E14-$D14)*$I$2/(1+EXP($I$3*(COUNT($I$7:P$7)+$I$4))),TREND($D14:$E14,$D$7:$E$7,P$7))</f>
        <v>5.1658424498568457E-5</v>
      </c>
      <c r="Q14" s="16">
        <f>IF($F14="s-curve",$D14+($E14-$D14)*$I$2/(1+EXP($I$3*(COUNT($I$7:Q$7)+$I$4))),TREND($D14:$E14,$D$7:$E$7,Q$7))</f>
        <v>6.0182206708436515E-5</v>
      </c>
      <c r="R14" s="16">
        <f>IF($F14="s-curve",$D14+($E14-$D14)*$I$2/(1+EXP($I$3*(COUNT($I$7:R$7)+$I$4))),TREND($D14:$E14,$D$7:$E$7,R$7))</f>
        <v>7.1121751671732398E-5</v>
      </c>
      <c r="S14" s="16">
        <f>IF($F14="s-curve",$D14+($E14-$D14)*$I$2/(1+EXP($I$3*(COUNT($I$7:S$7)+$I$4))),TREND($D14:$E14,$D$7:$E$7,S$7))</f>
        <v>8.4943492072667271E-5</v>
      </c>
      <c r="T14" s="16">
        <f>IF($F14="s-curve",$D14+($E14-$D14)*$I$2/(1+EXP($I$3*(COUNT($I$7:T$7)+$I$4))),TREND($D14:$E14,$D$7:$E$7,T$7))</f>
        <v>1.0206523186792466E-4</v>
      </c>
      <c r="U14" s="16">
        <f>IF($F14="s-curve",$D14+($E14-$D14)*$I$2/(1+EXP($I$3*(COUNT($I$7:U$7)+$I$4))),TREND($D14:$E14,$D$7:$E$7,U$7))</f>
        <v>1.2276337789380437E-4</v>
      </c>
      <c r="V14" s="16">
        <f>IF($F14="s-curve",$D14+($E14-$D14)*$I$2/(1+EXP($I$3*(COUNT($I$7:V$7)+$I$4))),TREND($D14:$E14,$D$7:$E$7,V$7))</f>
        <v>1.4705917885693542E-4</v>
      </c>
      <c r="W14" s="16">
        <f>IF($F14="s-curve",$D14+($E14-$D14)*$I$2/(1+EXP($I$3*(COUNT($I$7:W$7)+$I$4))),TREND($D14:$E14,$D$7:$E$7,W$7))</f>
        <v>1.7461181047037118E-4</v>
      </c>
      <c r="X14" s="16">
        <f>IF($F14="s-curve",$D14+($E14-$D14)*$I$2/(1+EXP($I$3*(COUNT($I$7:X$7)+$I$4))),TREND($D14:$E14,$D$7:$E$7,X$7))</f>
        <v>2.0466283283919305E-4</v>
      </c>
      <c r="Y14" s="16">
        <f>IF($F14="s-curve",$D14+($E14-$D14)*$I$2/(1+EXP($I$3*(COUNT($I$7:Y$7)+$I$4))),TREND($D14:$E14,$D$7:$E$7,Y$7))</f>
        <v>2.3607632391027045E-4</v>
      </c>
      <c r="Z14" s="16">
        <f>IF($F14="s-curve",$D14+($E14-$D14)*$I$2/(1+EXP($I$3*(COUNT($I$7:Z$7)+$I$4))),TREND($D14:$E14,$D$7:$E$7,Z$7))</f>
        <v>2.6748981498134786E-4</v>
      </c>
      <c r="AA14" s="16">
        <f>IF($F14="s-curve",$D14+($E14-$D14)*$I$2/(1+EXP($I$3*(COUNT($I$7:AA$7)+$I$4))),TREND($D14:$E14,$D$7:$E$7,AA$7))</f>
        <v>2.9754083735016973E-4</v>
      </c>
      <c r="AB14" s="16">
        <f>IF($F14="s-curve",$D14+($E14-$D14)*$I$2/(1+EXP($I$3*(COUNT($I$7:AB$7)+$I$4))),TREND($D14:$E14,$D$7:$E$7,AB$7))</f>
        <v>3.2509346896360546E-4</v>
      </c>
      <c r="AC14" s="16">
        <f>IF($F14="s-curve",$D14+($E14-$D14)*$I$2/(1+EXP($I$3*(COUNT($I$7:AC$7)+$I$4))),TREND($D14:$E14,$D$7:$E$7,AC$7))</f>
        <v>3.4938926992673648E-4</v>
      </c>
      <c r="AD14" s="16">
        <f>IF($F14="s-curve",$D14+($E14-$D14)*$I$2/(1+EXP($I$3*(COUNT($I$7:AD$7)+$I$4))),TREND($D14:$E14,$D$7:$E$7,AD$7))</f>
        <v>3.7008741595261622E-4</v>
      </c>
      <c r="AE14" s="16">
        <f>IF($F14="s-curve",$D14+($E14-$D14)*$I$2/(1+EXP($I$3*(COUNT($I$7:AE$7)+$I$4))),TREND($D14:$E14,$D$7:$E$7,AE$7))</f>
        <v>3.8720915574787365E-4</v>
      </c>
      <c r="AF14" s="16">
        <f>IF($F14="s-curve",$D14+($E14-$D14)*$I$2/(1+EXP($I$3*(COUNT($I$7:AF$7)+$I$4))),TREND($D14:$E14,$D$7:$E$7,AF$7))</f>
        <v>4.0103089614880851E-4</v>
      </c>
      <c r="AG14" s="16">
        <f>IF($F14="s-curve",$D14+($E14-$D14)*$I$2/(1+EXP($I$3*(COUNT($I$7:AG$7)+$I$4))),TREND($D14:$E14,$D$7:$E$7,AG$7))</f>
        <v>4.1197044111210442E-4</v>
      </c>
      <c r="AH14" s="16">
        <f>IF($F14="s-curve",$D14+($E14-$D14)*$I$2/(1+EXP($I$3*(COUNT($I$7:AH$7)+$I$4))),TREND($D14:$E14,$D$7:$E$7,AH$7))</f>
        <v>4.2049422332197245E-4</v>
      </c>
      <c r="AI14" s="16">
        <f>IF($F14="s-curve",$D14+($E14-$D14)*$I$2/(1+EXP($I$3*(COUNT($I$7:AI$7)+$I$4))),TREND($D14:$E14,$D$7:$E$7,AI$7))</f>
        <v>4.270549998181025E-4</v>
      </c>
      <c r="AJ14" s="16">
        <f>IF($F14="s-curve",$D14+($E14-$D14)*$I$2/(1+EXP($I$3*(COUNT($I$7:AJ$7)+$I$4))),TREND($D14:$E14,$D$7:$E$7,AJ$7))</f>
        <v>4.3205747720532128E-4</v>
      </c>
      <c r="AK14" s="16">
        <f>IF($F14="s-curve",$D14+($E14-$D14)*$I$2/(1+EXP($I$3*(COUNT($I$7:AK$7)+$I$4))),TREND($D14:$E14,$D$7:$E$7,AK$7))</f>
        <v>4.358444369755346E-4</v>
      </c>
      <c r="AL14" s="16">
        <f>IF($F14="s-curve",$D14+($E14-$D14)*$I$2/(1+EXP($I$3*(COUNT($I$7:AL$7)+$I$4))),TREND($D14:$E14,$D$7:$E$7,AL$7))</f>
        <v>4.3869564569751386E-4</v>
      </c>
      <c r="AM14" s="16">
        <f>IF($F14="s-curve",$D14+($E14-$D14)*$I$2/(1+EXP($I$3*(COUNT($I$7:AM$7)+$I$4))),TREND($D14:$E14,$D$7:$E$7,AM$7))</f>
        <v>4.408335282028447E-4</v>
      </c>
      <c r="AN14" s="16">
        <f>IF($F14="s-curve",$D14+($E14-$D14)*$I$2/(1+EXP($I$3*(COUNT($I$7:AN$7)+$I$4))),TREND($D14:$E14,$D$7:$E$7,AN$7))</f>
        <v>4.4243161614440174E-4</v>
      </c>
      <c r="AO14" s="16">
        <f>IF($F14="s-curve",$D14+($E14-$D14)*$I$2/(1+EXP($I$3*(COUNT($I$7:AO$7)+$I$4))),TREND($D14:$E14,$D$7:$E$7,AO$7))</f>
        <v>4.4362345344367289E-4</v>
      </c>
      <c r="AP14" s="16">
        <f>IF($F14="s-curve",$D14+($E14-$D14)*$I$2/(1+EXP($I$3*(COUNT($I$7:AP$7)+$I$4))),TREND($D14:$E14,$D$7:$E$7,AP$7))</f>
        <v>4.4451078690333498E-4</v>
      </c>
    </row>
    <row r="15" spans="1:42" x14ac:dyDescent="0.45">
      <c r="A15" s="33" t="s">
        <v>13</v>
      </c>
      <c r="B15" s="16" t="s">
        <v>19</v>
      </c>
      <c r="C15" s="16" t="s">
        <v>2</v>
      </c>
      <c r="D15" s="31">
        <f>D8</f>
        <v>3.3967233634410762E-3</v>
      </c>
      <c r="E15" s="16">
        <f>E8</f>
        <v>1</v>
      </c>
      <c r="F15" s="9" t="str">
        <f t="shared" si="1"/>
        <v>s-curve</v>
      </c>
      <c r="H15" s="32"/>
      <c r="I15" s="31">
        <f t="shared" si="3"/>
        <v>3.3967233634410762E-3</v>
      </c>
      <c r="J15" s="16">
        <f>IF($F15="s-curve",$D15+($E15-$D15)*$I$2/(1+EXP($I$3*(COUNT($I$7:J$7)+$I$4))),TREND($D15:$E15,$D$7:$E$7,J$7))</f>
        <v>1.4346346389308134E-2</v>
      </c>
      <c r="K15" s="16">
        <f>IF($F15="s-curve",$D15+($E15-$D15)*$I$2/(1+EXP($I$3*(COUNT($I$7:K$7)+$I$4))),TREND($D15:$E15,$D$7:$E$7,K$7))</f>
        <v>1.8120571758089371E-2</v>
      </c>
      <c r="L15" s="16">
        <f>IF($F15="s-curve",$D15+($E15-$D15)*$I$2/(1+EXP($I$3*(COUNT($I$7:L$7)+$I$4))),TREND($D15:$E15,$D$7:$E$7,L$7))</f>
        <v>2.316963706749383E-2</v>
      </c>
      <c r="M15" s="16">
        <f>IF($F15="s-curve",$D15+($E15-$D15)*$I$2/(1+EXP($I$3*(COUNT($I$7:M$7)+$I$4))),TREND($D15:$E15,$D$7:$E$7,M$7))</f>
        <v>2.9903374310827107E-2</v>
      </c>
      <c r="N15" s="16">
        <f>IF($F15="s-curve",$D15+($E15-$D15)*$I$2/(1+EXP($I$3*(COUNT($I$7:N$7)+$I$4))),TREND($D15:$E15,$D$7:$E$7,N$7))</f>
        <v>3.8847087146409505E-2</v>
      </c>
      <c r="O15" s="16">
        <f>IF($F15="s-curve",$D15+($E15-$D15)*$I$2/(1+EXP($I$3*(COUNT($I$7:O$7)+$I$4))),TREND($D15:$E15,$D$7:$E$7,O$7))</f>
        <v>5.0661503969554017E-2</v>
      </c>
      <c r="P15" s="16">
        <f>IF($F15="s-curve",$D15+($E15-$D15)*$I$2/(1+EXP($I$3*(COUNT($I$7:P$7)+$I$4))),TREND($D15:$E15,$D$7:$E$7,P$7))</f>
        <v>6.6156176350644483E-2</v>
      </c>
      <c r="Q15" s="16">
        <f>IF($F15="s-curve",$D15+($E15-$D15)*$I$2/(1+EXP($I$3*(COUNT($I$7:Q$7)+$I$4))),TREND($D15:$E15,$D$7:$E$7,Q$7))</f>
        <v>8.6286905215982146E-2</v>
      </c>
      <c r="R15" s="16">
        <f>IF($F15="s-curve",$D15+($E15-$D15)*$I$2/(1+EXP($I$3*(COUNT($I$7:R$7)+$I$4))),TREND($D15:$E15,$D$7:$E$7,R$7))</f>
        <v>0.1121229728376217</v>
      </c>
      <c r="S15" s="16">
        <f>IF($F15="s-curve",$D15+($E15-$D15)*$I$2/(1+EXP($I$3*(COUNT($I$7:S$7)+$I$4))),TREND($D15:$E15,$D$7:$E$7,S$7))</f>
        <v>0.14476595943765241</v>
      </c>
      <c r="T15" s="16">
        <f>IF($F15="s-curve",$D15+($E15-$D15)*$I$2/(1+EXP($I$3*(COUNT($I$7:T$7)+$I$4))),TREND($D15:$E15,$D$7:$E$7,T$7))</f>
        <v>0.1852025981309964</v>
      </c>
      <c r="U15" s="16">
        <f>IF($F15="s-curve",$D15+($E15-$D15)*$I$2/(1+EXP($I$3*(COUNT($I$7:U$7)+$I$4))),TREND($D15:$E15,$D$7:$E$7,U$7))</f>
        <v>0.23408568258847698</v>
      </c>
      <c r="V15" s="16">
        <f>IF($F15="s-curve",$D15+($E15-$D15)*$I$2/(1+EXP($I$3*(COUNT($I$7:V$7)+$I$4))),TREND($D15:$E15,$D$7:$E$7,V$7))</f>
        <v>0.29146539616078926</v>
      </c>
      <c r="W15" s="16">
        <f>IF($F15="s-curve",$D15+($E15-$D15)*$I$2/(1+EXP($I$3*(COUNT($I$7:W$7)+$I$4))),TREND($D15:$E15,$D$7:$E$7,W$7))</f>
        <v>0.35653680963431478</v>
      </c>
      <c r="X15" s="16">
        <f>IF($F15="s-curve",$D15+($E15-$D15)*$I$2/(1+EXP($I$3*(COUNT($I$7:X$7)+$I$4))),TREND($D15:$E15,$D$7:$E$7,X$7))</f>
        <v>0.42750870550614906</v>
      </c>
      <c r="Y15" s="16">
        <f>IF($F15="s-curve",$D15+($E15-$D15)*$I$2/(1+EXP($I$3*(COUNT($I$7:Y$7)+$I$4))),TREND($D15:$E15,$D$7:$E$7,Y$7))</f>
        <v>0.50169836168172055</v>
      </c>
      <c r="Z15" s="16">
        <f>IF($F15="s-curve",$D15+($E15-$D15)*$I$2/(1+EXP($I$3*(COUNT($I$7:Z$7)+$I$4))),TREND($D15:$E15,$D$7:$E$7,Z$7))</f>
        <v>0.57588801785729204</v>
      </c>
      <c r="AA15" s="16">
        <f>IF($F15="s-curve",$D15+($E15-$D15)*$I$2/(1+EXP($I$3*(COUNT($I$7:AA$7)+$I$4))),TREND($D15:$E15,$D$7:$E$7,AA$7))</f>
        <v>0.64685991372912632</v>
      </c>
      <c r="AB15" s="16">
        <f>IF($F15="s-curve",$D15+($E15-$D15)*$I$2/(1+EXP($I$3*(COUNT($I$7:AB$7)+$I$4))),TREND($D15:$E15,$D$7:$E$7,AB$7))</f>
        <v>0.71193132720265184</v>
      </c>
      <c r="AC15" s="16">
        <f>IF($F15="s-curve",$D15+($E15-$D15)*$I$2/(1+EXP($I$3*(COUNT($I$7:AC$7)+$I$4))),TREND($D15:$E15,$D$7:$E$7,AC$7))</f>
        <v>0.76931104077496404</v>
      </c>
      <c r="AD15" s="16">
        <f>IF($F15="s-curve",$D15+($E15-$D15)*$I$2/(1+EXP($I$3*(COUNT($I$7:AD$7)+$I$4))),TREND($D15:$E15,$D$7:$E$7,AD$7))</f>
        <v>0.81819412523244461</v>
      </c>
      <c r="AE15" s="16">
        <f>IF($F15="s-curve",$D15+($E15-$D15)*$I$2/(1+EXP($I$3*(COUNT($I$7:AE$7)+$I$4))),TREND($D15:$E15,$D$7:$E$7,AE$7))</f>
        <v>0.85863076392578874</v>
      </c>
      <c r="AF15" s="16">
        <f>IF($F15="s-curve",$D15+($E15-$D15)*$I$2/(1+EXP($I$3*(COUNT($I$7:AF$7)+$I$4))),TREND($D15:$E15,$D$7:$E$7,AF$7))</f>
        <v>0.89127375052581936</v>
      </c>
      <c r="AG15" s="16">
        <f>IF($F15="s-curve",$D15+($E15-$D15)*$I$2/(1+EXP($I$3*(COUNT($I$7:AG$7)+$I$4))),TREND($D15:$E15,$D$7:$E$7,AG$7))</f>
        <v>0.91710981814745896</v>
      </c>
      <c r="AH15" s="16">
        <f>IF($F15="s-curve",$D15+($E15-$D15)*$I$2/(1+EXP($I$3*(COUNT($I$7:AH$7)+$I$4))),TREND($D15:$E15,$D$7:$E$7,AH$7))</f>
        <v>0.93724054701279669</v>
      </c>
      <c r="AI15" s="16">
        <f>IF($F15="s-curve",$D15+($E15-$D15)*$I$2/(1+EXP($I$3*(COUNT($I$7:AI$7)+$I$4))),TREND($D15:$E15,$D$7:$E$7,AI$7))</f>
        <v>0.95273521939388717</v>
      </c>
      <c r="AJ15" s="16">
        <f>IF($F15="s-curve",$D15+($E15-$D15)*$I$2/(1+EXP($I$3*(COUNT($I$7:AJ$7)+$I$4))),TREND($D15:$E15,$D$7:$E$7,AJ$7))</f>
        <v>0.9645496362170316</v>
      </c>
      <c r="AK15" s="16">
        <f>IF($F15="s-curve",$D15+($E15-$D15)*$I$2/(1+EXP($I$3*(COUNT($I$7:AK$7)+$I$4))),TREND($D15:$E15,$D$7:$E$7,AK$7))</f>
        <v>0.97349334905261387</v>
      </c>
      <c r="AL15" s="16">
        <f>IF($F15="s-curve",$D15+($E15-$D15)*$I$2/(1+EXP($I$3*(COUNT($I$7:AL$7)+$I$4))),TREND($D15:$E15,$D$7:$E$7,AL$7))</f>
        <v>0.98022708629594735</v>
      </c>
      <c r="AM15" s="16">
        <f>IF($F15="s-curve",$D15+($E15-$D15)*$I$2/(1+EXP($I$3*(COUNT($I$7:AM$7)+$I$4))),TREND($D15:$E15,$D$7:$E$7,AM$7))</f>
        <v>0.98527615160535176</v>
      </c>
      <c r="AN15" s="16">
        <f>IF($F15="s-curve",$D15+($E15-$D15)*$I$2/(1+EXP($I$3*(COUNT($I$7:AN$7)+$I$4))),TREND($D15:$E15,$D$7:$E$7,AN$7))</f>
        <v>0.98905037697413301</v>
      </c>
      <c r="AO15" s="16">
        <f>IF($F15="s-curve",$D15+($E15-$D15)*$I$2/(1+EXP($I$3*(COUNT($I$7:AO$7)+$I$4))),TREND($D15:$E15,$D$7:$E$7,AO$7))</f>
        <v>0.99186515484298177</v>
      </c>
      <c r="AP15" s="16">
        <f>IF($F15="s-curve",$D15+($E15-$D15)*$I$2/(1+EXP($I$3*(COUNT($I$7:AP$7)+$I$4))),TREND($D15:$E15,$D$7:$E$7,AP$7))</f>
        <v>0.99396078197772009</v>
      </c>
    </row>
    <row r="16" spans="1:42" x14ac:dyDescent="0.45">
      <c r="C16" s="16" t="s">
        <v>3</v>
      </c>
      <c r="D16" s="31">
        <f>SUM(SUM(INDEX('AEO 39'!$30:$31,0,MATCH($D$7,'AEO 39'!$1:$1,0))),SUM(INDEX('AEO 39'!$55:$56,0,MATCH($D$7,'AEO 39'!$1:$1,0))))/INDEX('AEO 39'!$65:$65,MATCH($D$7,'AEO 39'!$1:$1,0))</f>
        <v>4.6140564222511474E-4</v>
      </c>
      <c r="E16" s="31">
        <f>E9</f>
        <v>1.2589794873102322E-3</v>
      </c>
      <c r="F16" s="9" t="s">
        <v>548</v>
      </c>
      <c r="H16" s="32"/>
      <c r="I16" s="31">
        <f t="shared" si="3"/>
        <v>4.6140564222511474E-4</v>
      </c>
      <c r="J16" s="16">
        <f>IF($F16="s-curve",$D16+($E16-$D16)*$I$2/(1+EXP($I$3*(COUNT($I$7:J$7)+$I$4))),TREND($D16:$E16,$D$7:$E$7,J$7))</f>
        <v>4.8713383077624711E-4</v>
      </c>
      <c r="K16" s="16">
        <f>IF($F16="s-curve",$D16+($E16-$D16)*$I$2/(1+EXP($I$3*(COUNT($I$7:K$7)+$I$4))),TREND($D16:$E16,$D$7:$E$7,K$7))</f>
        <v>5.1286201932737585E-4</v>
      </c>
      <c r="L16" s="16">
        <f>IF($F16="s-curve",$D16+($E16-$D16)*$I$2/(1+EXP($I$3*(COUNT($I$7:L$7)+$I$4))),TREND($D16:$E16,$D$7:$E$7,L$7))</f>
        <v>5.3859020787851153E-4</v>
      </c>
      <c r="M16" s="16">
        <f>IF($F16="s-curve",$D16+($E16-$D16)*$I$2/(1+EXP($I$3*(COUNT($I$7:M$7)+$I$4))),TREND($D16:$E16,$D$7:$E$7,M$7))</f>
        <v>5.6431839642964027E-4</v>
      </c>
      <c r="N16" s="16">
        <f>IF($F16="s-curve",$D16+($E16-$D16)*$I$2/(1+EXP($I$3*(COUNT($I$7:N$7)+$I$4))),TREND($D16:$E16,$D$7:$E$7,N$7))</f>
        <v>5.9004658498077595E-4</v>
      </c>
      <c r="O16" s="16">
        <f>IF($F16="s-curve",$D16+($E16-$D16)*$I$2/(1+EXP($I$3*(COUNT($I$7:O$7)+$I$4))),TREND($D16:$E16,$D$7:$E$7,O$7))</f>
        <v>6.1577477353191162E-4</v>
      </c>
      <c r="P16" s="16">
        <f>IF($F16="s-curve",$D16+($E16-$D16)*$I$2/(1+EXP($I$3*(COUNT($I$7:P$7)+$I$4))),TREND($D16:$E16,$D$7:$E$7,P$7))</f>
        <v>6.4150296208304036E-4</v>
      </c>
      <c r="Q16" s="16">
        <f>IF($F16="s-curve",$D16+($E16-$D16)*$I$2/(1+EXP($I$3*(COUNT($I$7:Q$7)+$I$4))),TREND($D16:$E16,$D$7:$E$7,Q$7))</f>
        <v>6.6723115063417604E-4</v>
      </c>
      <c r="R16" s="16">
        <f>IF($F16="s-curve",$D16+($E16-$D16)*$I$2/(1+EXP($I$3*(COUNT($I$7:R$7)+$I$4))),TREND($D16:$E16,$D$7:$E$7,R$7))</f>
        <v>6.9295933918530478E-4</v>
      </c>
      <c r="S16" s="16">
        <f>IF($F16="s-curve",$D16+($E16-$D16)*$I$2/(1+EXP($I$3*(COUNT($I$7:S$7)+$I$4))),TREND($D16:$E16,$D$7:$E$7,S$7))</f>
        <v>7.1868752773644046E-4</v>
      </c>
      <c r="T16" s="16">
        <f>IF($F16="s-curve",$D16+($E16-$D16)*$I$2/(1+EXP($I$3*(COUNT($I$7:T$7)+$I$4))),TREND($D16:$E16,$D$7:$E$7,T$7))</f>
        <v>7.444157162875692E-4</v>
      </c>
      <c r="U16" s="16">
        <f>IF($F16="s-curve",$D16+($E16-$D16)*$I$2/(1+EXP($I$3*(COUNT($I$7:U$7)+$I$4))),TREND($D16:$E16,$D$7:$E$7,U$7))</f>
        <v>7.7014390483870487E-4</v>
      </c>
      <c r="V16" s="16">
        <f>IF($F16="s-curve",$D16+($E16-$D16)*$I$2/(1+EXP($I$3*(COUNT($I$7:V$7)+$I$4))),TREND($D16:$E16,$D$7:$E$7,V$7))</f>
        <v>7.9587209338984055E-4</v>
      </c>
      <c r="W16" s="16">
        <f>IF($F16="s-curve",$D16+($E16-$D16)*$I$2/(1+EXP($I$3*(COUNT($I$7:W$7)+$I$4))),TREND($D16:$E16,$D$7:$E$7,W$7))</f>
        <v>8.2160028194096929E-4</v>
      </c>
      <c r="X16" s="16">
        <f>IF($F16="s-curve",$D16+($E16-$D16)*$I$2/(1+EXP($I$3*(COUNT($I$7:X$7)+$I$4))),TREND($D16:$E16,$D$7:$E$7,X$7))</f>
        <v>8.4732847049210497E-4</v>
      </c>
      <c r="Y16" s="16">
        <f>IF($F16="s-curve",$D16+($E16-$D16)*$I$2/(1+EXP($I$3*(COUNT($I$7:Y$7)+$I$4))),TREND($D16:$E16,$D$7:$E$7,Y$7))</f>
        <v>8.7305665904323371E-4</v>
      </c>
      <c r="Z16" s="16">
        <f>IF($F16="s-curve",$D16+($E16-$D16)*$I$2/(1+EXP($I$3*(COUNT($I$7:Z$7)+$I$4))),TREND($D16:$E16,$D$7:$E$7,Z$7))</f>
        <v>8.9878484759436938E-4</v>
      </c>
      <c r="AA16" s="16">
        <f>IF($F16="s-curve",$D16+($E16-$D16)*$I$2/(1+EXP($I$3*(COUNT($I$7:AA$7)+$I$4))),TREND($D16:$E16,$D$7:$E$7,AA$7))</f>
        <v>9.2451303614550506E-4</v>
      </c>
      <c r="AB16" s="16">
        <f>IF($F16="s-curve",$D16+($E16-$D16)*$I$2/(1+EXP($I$3*(COUNT($I$7:AB$7)+$I$4))),TREND($D16:$E16,$D$7:$E$7,AB$7))</f>
        <v>9.502412246966338E-4</v>
      </c>
      <c r="AC16" s="16">
        <f>IF($F16="s-curve",$D16+($E16-$D16)*$I$2/(1+EXP($I$3*(COUNT($I$7:AC$7)+$I$4))),TREND($D16:$E16,$D$7:$E$7,AC$7))</f>
        <v>9.7596941324776948E-4</v>
      </c>
      <c r="AD16" s="16">
        <f>IF($F16="s-curve",$D16+($E16-$D16)*$I$2/(1+EXP($I$3*(COUNT($I$7:AD$7)+$I$4))),TREND($D16:$E16,$D$7:$E$7,AD$7))</f>
        <v>1.0016976017988982E-3</v>
      </c>
      <c r="AE16" s="16">
        <f>IF($F16="s-curve",$D16+($E16-$D16)*$I$2/(1+EXP($I$3*(COUNT($I$7:AE$7)+$I$4))),TREND($D16:$E16,$D$7:$E$7,AE$7))</f>
        <v>1.0274257903500339E-3</v>
      </c>
      <c r="AF16" s="16">
        <f>IF($F16="s-curve",$D16+($E16-$D16)*$I$2/(1+EXP($I$3*(COUNT($I$7:AF$7)+$I$4))),TREND($D16:$E16,$D$7:$E$7,AF$7))</f>
        <v>1.0531539789011626E-3</v>
      </c>
      <c r="AG16" s="16">
        <f>IF($F16="s-curve",$D16+($E16-$D16)*$I$2/(1+EXP($I$3*(COUNT($I$7:AG$7)+$I$4))),TREND($D16:$E16,$D$7:$E$7,AG$7))</f>
        <v>1.0788821674522983E-3</v>
      </c>
      <c r="AH16" s="16">
        <f>IF($F16="s-curve",$D16+($E16-$D16)*$I$2/(1+EXP($I$3*(COUNT($I$7:AH$7)+$I$4))),TREND($D16:$E16,$D$7:$E$7,AH$7))</f>
        <v>1.104610356003434E-3</v>
      </c>
      <c r="AI16" s="16">
        <f>IF($F16="s-curve",$D16+($E16-$D16)*$I$2/(1+EXP($I$3*(COUNT($I$7:AI$7)+$I$4))),TREND($D16:$E16,$D$7:$E$7,AI$7))</f>
        <v>1.1303385445545627E-3</v>
      </c>
      <c r="AJ16" s="16">
        <f>IF($F16="s-curve",$D16+($E16-$D16)*$I$2/(1+EXP($I$3*(COUNT($I$7:AJ$7)+$I$4))),TREND($D16:$E16,$D$7:$E$7,AJ$7))</f>
        <v>1.1560667331056984E-3</v>
      </c>
      <c r="AK16" s="16">
        <f>IF($F16="s-curve",$D16+($E16-$D16)*$I$2/(1+EXP($I$3*(COUNT($I$7:AK$7)+$I$4))),TREND($D16:$E16,$D$7:$E$7,AK$7))</f>
        <v>1.1817949216568271E-3</v>
      </c>
      <c r="AL16" s="16">
        <f>IF($F16="s-curve",$D16+($E16-$D16)*$I$2/(1+EXP($I$3*(COUNT($I$7:AL$7)+$I$4))),TREND($D16:$E16,$D$7:$E$7,AL$7))</f>
        <v>1.2075231102079628E-3</v>
      </c>
      <c r="AM16" s="16">
        <f>IF($F16="s-curve",$D16+($E16-$D16)*$I$2/(1+EXP($I$3*(COUNT($I$7:AM$7)+$I$4))),TREND($D16:$E16,$D$7:$E$7,AM$7))</f>
        <v>1.2332512987590985E-3</v>
      </c>
      <c r="AN16" s="16">
        <f>IF($F16="s-curve",$D16+($E16-$D16)*$I$2/(1+EXP($I$3*(COUNT($I$7:AN$7)+$I$4))),TREND($D16:$E16,$D$7:$E$7,AN$7))</f>
        <v>1.2589794873102272E-3</v>
      </c>
      <c r="AO16" s="16">
        <f>IF($F16="s-curve",$D16+($E16-$D16)*$I$2/(1+EXP($I$3*(COUNT($I$7:AO$7)+$I$4))),TREND($D16:$E16,$D$7:$E$7,AO$7))</f>
        <v>1.2847076758613629E-3</v>
      </c>
      <c r="AP16" s="16">
        <f>IF($F16="s-curve",$D16+($E16-$D16)*$I$2/(1+EXP($I$3*(COUNT($I$7:AP$7)+$I$4))),TREND($D16:$E16,$D$7:$E$7,AP$7))</f>
        <v>1.3104358644124917E-3</v>
      </c>
    </row>
    <row r="17" spans="1:42" x14ac:dyDescent="0.4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32"/>
      <c r="I17" s="31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45">
      <c r="C18" s="16" t="s">
        <v>5</v>
      </c>
      <c r="D18" s="31">
        <f>'SYVbT-freight'!E2/SUM('SYVbT-freight'!2:2)</f>
        <v>0.34388074989867007</v>
      </c>
      <c r="E18" s="23">
        <v>1</v>
      </c>
      <c r="F18" s="9" t="str">
        <f t="shared" si="1"/>
        <v>linear</v>
      </c>
      <c r="H18" s="32"/>
      <c r="I18" s="31">
        <f t="shared" si="3"/>
        <v>0.34388074989867007</v>
      </c>
      <c r="J18" s="16">
        <f>IF($F18="s-curve",$D18+($E18-$D18)*$I$2/(1+EXP($I$3*(COUNT($I$7:J$7)+$I$4))),TREND($D18:$E18,$D$7:$E$7,J$7))</f>
        <v>0.36504588699871476</v>
      </c>
      <c r="K18" s="16">
        <f>IF($F18="s-curve",$D18+($E18-$D18)*$I$2/(1+EXP($I$3*(COUNT($I$7:K$7)+$I$4))),TREND($D18:$E18,$D$7:$E$7,K$7))</f>
        <v>0.38621102409875618</v>
      </c>
      <c r="L18" s="16">
        <f>IF($F18="s-curve",$D18+($E18-$D18)*$I$2/(1+EXP($I$3*(COUNT($I$7:L$7)+$I$4))),TREND($D18:$E18,$D$7:$E$7,L$7))</f>
        <v>0.40737616119880471</v>
      </c>
      <c r="M18" s="16">
        <f>IF($F18="s-curve",$D18+($E18-$D18)*$I$2/(1+EXP($I$3*(COUNT($I$7:M$7)+$I$4))),TREND($D18:$E18,$D$7:$E$7,M$7))</f>
        <v>0.42854129829884613</v>
      </c>
      <c r="N18" s="16">
        <f>IF($F18="s-curve",$D18+($E18-$D18)*$I$2/(1+EXP($I$3*(COUNT($I$7:N$7)+$I$4))),TREND($D18:$E18,$D$7:$E$7,N$7))</f>
        <v>0.44970643539888755</v>
      </c>
      <c r="O18" s="16">
        <f>IF($F18="s-curve",$D18+($E18-$D18)*$I$2/(1+EXP($I$3*(COUNT($I$7:O$7)+$I$4))),TREND($D18:$E18,$D$7:$E$7,O$7))</f>
        <v>0.47087157249892897</v>
      </c>
      <c r="P18" s="16">
        <f>IF($F18="s-curve",$D18+($E18-$D18)*$I$2/(1+EXP($I$3*(COUNT($I$7:P$7)+$I$4))),TREND($D18:$E18,$D$7:$E$7,P$7))</f>
        <v>0.49203670959897039</v>
      </c>
      <c r="Q18" s="16">
        <f>IF($F18="s-curve",$D18+($E18-$D18)*$I$2/(1+EXP($I$3*(COUNT($I$7:Q$7)+$I$4))),TREND($D18:$E18,$D$7:$E$7,Q$7))</f>
        <v>0.51320184669901892</v>
      </c>
      <c r="R18" s="16">
        <f>IF($F18="s-curve",$D18+($E18-$D18)*$I$2/(1+EXP($I$3*(COUNT($I$7:R$7)+$I$4))),TREND($D18:$E18,$D$7:$E$7,R$7))</f>
        <v>0.53436698379906034</v>
      </c>
      <c r="S18" s="16">
        <f>IF($F18="s-curve",$D18+($E18-$D18)*$I$2/(1+EXP($I$3*(COUNT($I$7:S$7)+$I$4))),TREND($D18:$E18,$D$7:$E$7,S$7))</f>
        <v>0.55553212089910176</v>
      </c>
      <c r="T18" s="16">
        <f>IF($F18="s-curve",$D18+($E18-$D18)*$I$2/(1+EXP($I$3*(COUNT($I$7:T$7)+$I$4))),TREND($D18:$E18,$D$7:$E$7,T$7))</f>
        <v>0.57669725799914318</v>
      </c>
      <c r="U18" s="16">
        <f>IF($F18="s-curve",$D18+($E18-$D18)*$I$2/(1+EXP($I$3*(COUNT($I$7:U$7)+$I$4))),TREND($D18:$E18,$D$7:$E$7,U$7))</f>
        <v>0.5978623950991846</v>
      </c>
      <c r="V18" s="16">
        <f>IF($F18="s-curve",$D18+($E18-$D18)*$I$2/(1+EXP($I$3*(COUNT($I$7:V$7)+$I$4))),TREND($D18:$E18,$D$7:$E$7,V$7))</f>
        <v>0.61902753219923312</v>
      </c>
      <c r="W18" s="16">
        <f>IF($F18="s-curve",$D18+($E18-$D18)*$I$2/(1+EXP($I$3*(COUNT($I$7:W$7)+$I$4))),TREND($D18:$E18,$D$7:$E$7,W$7))</f>
        <v>0.64019266929927454</v>
      </c>
      <c r="X18" s="16">
        <f>IF($F18="s-curve",$D18+($E18-$D18)*$I$2/(1+EXP($I$3*(COUNT($I$7:X$7)+$I$4))),TREND($D18:$E18,$D$7:$E$7,X$7))</f>
        <v>0.66135780639931596</v>
      </c>
      <c r="Y18" s="16">
        <f>IF($F18="s-curve",$D18+($E18-$D18)*$I$2/(1+EXP($I$3*(COUNT($I$7:Y$7)+$I$4))),TREND($D18:$E18,$D$7:$E$7,Y$7))</f>
        <v>0.68252294349935738</v>
      </c>
      <c r="Z18" s="16">
        <f>IF($F18="s-curve",$D18+($E18-$D18)*$I$2/(1+EXP($I$3*(COUNT($I$7:Z$7)+$I$4))),TREND($D18:$E18,$D$7:$E$7,Z$7))</f>
        <v>0.70368808059940591</v>
      </c>
      <c r="AA18" s="16">
        <f>IF($F18="s-curve",$D18+($E18-$D18)*$I$2/(1+EXP($I$3*(COUNT($I$7:AA$7)+$I$4))),TREND($D18:$E18,$D$7:$E$7,AA$7))</f>
        <v>0.72485321769944733</v>
      </c>
      <c r="AB18" s="16">
        <f>IF($F18="s-curve",$D18+($E18-$D18)*$I$2/(1+EXP($I$3*(COUNT($I$7:AB$7)+$I$4))),TREND($D18:$E18,$D$7:$E$7,AB$7))</f>
        <v>0.74601835479948875</v>
      </c>
      <c r="AC18" s="16">
        <f>IF($F18="s-curve",$D18+($E18-$D18)*$I$2/(1+EXP($I$3*(COUNT($I$7:AC$7)+$I$4))),TREND($D18:$E18,$D$7:$E$7,AC$7))</f>
        <v>0.76718349189953017</v>
      </c>
      <c r="AD18" s="16">
        <f>IF($F18="s-curve",$D18+($E18-$D18)*$I$2/(1+EXP($I$3*(COUNT($I$7:AD$7)+$I$4))),TREND($D18:$E18,$D$7:$E$7,AD$7))</f>
        <v>0.78834862899957159</v>
      </c>
      <c r="AE18" s="16">
        <f>IF($F18="s-curve",$D18+($E18-$D18)*$I$2/(1+EXP($I$3*(COUNT($I$7:AE$7)+$I$4))),TREND($D18:$E18,$D$7:$E$7,AE$7))</f>
        <v>0.80951376609962011</v>
      </c>
      <c r="AF18" s="16">
        <f>IF($F18="s-curve",$D18+($E18-$D18)*$I$2/(1+EXP($I$3*(COUNT($I$7:AF$7)+$I$4))),TREND($D18:$E18,$D$7:$E$7,AF$7))</f>
        <v>0.83067890319966153</v>
      </c>
      <c r="AG18" s="16">
        <f>IF($F18="s-curve",$D18+($E18-$D18)*$I$2/(1+EXP($I$3*(COUNT($I$7:AG$7)+$I$4))),TREND($D18:$E18,$D$7:$E$7,AG$7))</f>
        <v>0.85184404029970295</v>
      </c>
      <c r="AH18" s="16">
        <f>IF($F18="s-curve",$D18+($E18-$D18)*$I$2/(1+EXP($I$3*(COUNT($I$7:AH$7)+$I$4))),TREND($D18:$E18,$D$7:$E$7,AH$7))</f>
        <v>0.87300917739974437</v>
      </c>
      <c r="AI18" s="16">
        <f>IF($F18="s-curve",$D18+($E18-$D18)*$I$2/(1+EXP($I$3*(COUNT($I$7:AI$7)+$I$4))),TREND($D18:$E18,$D$7:$E$7,AI$7))</f>
        <v>0.89417431449978579</v>
      </c>
      <c r="AJ18" s="16">
        <f>IF($F18="s-curve",$D18+($E18-$D18)*$I$2/(1+EXP($I$3*(COUNT($I$7:AJ$7)+$I$4))),TREND($D18:$E18,$D$7:$E$7,AJ$7))</f>
        <v>0.91533945159983432</v>
      </c>
      <c r="AK18" s="16">
        <f>IF($F18="s-curve",$D18+($E18-$D18)*$I$2/(1+EXP($I$3*(COUNT($I$7:AK$7)+$I$4))),TREND($D18:$E18,$D$7:$E$7,AK$7))</f>
        <v>0.93650458869987574</v>
      </c>
      <c r="AL18" s="16">
        <f>IF($F18="s-curve",$D18+($E18-$D18)*$I$2/(1+EXP($I$3*(COUNT($I$7:AL$7)+$I$4))),TREND($D18:$E18,$D$7:$E$7,AL$7))</f>
        <v>0.95766972579991716</v>
      </c>
      <c r="AM18" s="16">
        <f>IF($F18="s-curve",$D18+($E18-$D18)*$I$2/(1+EXP($I$3*(COUNT($I$7:AM$7)+$I$4))),TREND($D18:$E18,$D$7:$E$7,AM$7))</f>
        <v>0.97883486289995858</v>
      </c>
      <c r="AN18" s="16">
        <f>IF($F18="s-curve",$D18+($E18-$D18)*$I$2/(1+EXP($I$3*(COUNT($I$7:AN$7)+$I$4))),TREND($D18:$E18,$D$7:$E$7,AN$7))</f>
        <v>1</v>
      </c>
      <c r="AO18" s="16">
        <f>IF($F18="s-curve",$D18+($E18-$D18)*$I$2/(1+EXP($I$3*(COUNT($I$7:AO$7)+$I$4))),TREND($D18:$E18,$D$7:$E$7,AO$7))</f>
        <v>1.0211651371000485</v>
      </c>
      <c r="AP18" s="16">
        <f>IF($F18="s-curve",$D18+($E18-$D18)*$I$2/(1+EXP($I$3*(COUNT($I$7:AP$7)+$I$4))),TREND($D18:$E18,$D$7:$E$7,AP$7))</f>
        <v>1.0423302742000899</v>
      </c>
    </row>
    <row r="19" spans="1:42" x14ac:dyDescent="0.45">
      <c r="C19" s="16" t="s">
        <v>6</v>
      </c>
      <c r="D19" s="31">
        <f>D12</f>
        <v>2.4960664922861783E-3</v>
      </c>
      <c r="E19" s="31">
        <f>E12</f>
        <v>4.350551918451491E-2</v>
      </c>
      <c r="F19" s="9" t="str">
        <f t="shared" si="1"/>
        <v>s-curve</v>
      </c>
      <c r="H19" s="32"/>
      <c r="I19" s="31">
        <f t="shared" si="3"/>
        <v>2.4960664922861783E-3</v>
      </c>
      <c r="J19" s="16">
        <f>IF($F19="s-curve",$D19+($E19-$D19)*$I$2/(1+EXP($I$3*(COUNT($I$7:J$7)+$I$4))),TREND($D19:$E19,$D$7:$E$7,J$7))</f>
        <v>2.9466349963277205E-3</v>
      </c>
      <c r="K19" s="16">
        <f>IF($F19="s-curve",$D19+($E19-$D19)*$I$2/(1+EXP($I$3*(COUNT($I$7:K$7)+$I$4))),TREND($D19:$E19,$D$7:$E$7,K$7))</f>
        <v>3.1019414460849476E-3</v>
      </c>
      <c r="L19" s="16">
        <f>IF($F19="s-curve",$D19+($E19-$D19)*$I$2/(1+EXP($I$3*(COUNT($I$7:L$7)+$I$4))),TREND($D19:$E19,$D$7:$E$7,L$7))</f>
        <v>3.3097065716871845E-3</v>
      </c>
      <c r="M19" s="16">
        <f>IF($F19="s-curve",$D19+($E19-$D19)*$I$2/(1+EXP($I$3*(COUNT($I$7:M$7)+$I$4))),TREND($D19:$E19,$D$7:$E$7,M$7))</f>
        <v>3.5867946421321703E-3</v>
      </c>
      <c r="N19" s="16">
        <f>IF($F19="s-curve",$D19+($E19-$D19)*$I$2/(1+EXP($I$3*(COUNT($I$7:N$7)+$I$4))),TREND($D19:$E19,$D$7:$E$7,N$7))</f>
        <v>3.9548214959686662E-3</v>
      </c>
      <c r="O19" s="16">
        <f>IF($F19="s-curve",$D19+($E19-$D19)*$I$2/(1+EXP($I$3*(COUNT($I$7:O$7)+$I$4))),TREND($D19:$E19,$D$7:$E$7,O$7))</f>
        <v>4.4409755947492427E-3</v>
      </c>
      <c r="P19" s="16">
        <f>IF($F19="s-curve",$D19+($E19-$D19)*$I$2/(1+EXP($I$3*(COUNT($I$7:P$7)+$I$4))),TREND($D19:$E19,$D$7:$E$7,P$7))</f>
        <v>5.0785693583764524E-3</v>
      </c>
      <c r="Q19" s="16">
        <f>IF($F19="s-curve",$D19+($E19-$D19)*$I$2/(1+EXP($I$3*(COUNT($I$7:Q$7)+$I$4))),TREND($D19:$E19,$D$7:$E$7,Q$7))</f>
        <v>5.9069332544387865E-3</v>
      </c>
      <c r="R19" s="16">
        <f>IF($F19="s-curve",$D19+($E19-$D19)*$I$2/(1+EXP($I$3*(COUNT($I$7:R$7)+$I$4))),TREND($D19:$E19,$D$7:$E$7,R$7))</f>
        <v>6.9700674199802033E-3</v>
      </c>
      <c r="S19" s="16">
        <f>IF($F19="s-curve",$D19+($E19-$D19)*$I$2/(1+EXP($I$3*(COUNT($I$7:S$7)+$I$4))),TREND($D19:$E19,$D$7:$E$7,S$7))</f>
        <v>8.3133010276650009E-3</v>
      </c>
      <c r="T19" s="16">
        <f>IF($F19="s-curve",$D19+($E19-$D19)*$I$2/(1+EXP($I$3*(COUNT($I$7:T$7)+$I$4))),TREND($D19:$E19,$D$7:$E$7,T$7))</f>
        <v>9.977237380677996E-3</v>
      </c>
      <c r="U19" s="16">
        <f>IF($F19="s-curve",$D19+($E19-$D19)*$I$2/(1+EXP($I$3*(COUNT($I$7:U$7)+$I$4))),TREND($D19:$E19,$D$7:$E$7,U$7))</f>
        <v>1.1988738432806619E-2</v>
      </c>
      <c r="V19" s="16">
        <f>IF($F19="s-curve",$D19+($E19-$D19)*$I$2/(1+EXP($I$3*(COUNT($I$7:V$7)+$I$4))),TREND($D19:$E19,$D$7:$E$7,V$7))</f>
        <v>1.4349869190051266E-2</v>
      </c>
      <c r="W19" s="16">
        <f>IF($F19="s-curve",$D19+($E19-$D19)*$I$2/(1+EXP($I$3*(COUNT($I$7:W$7)+$I$4))),TREND($D19:$E19,$D$7:$E$7,W$7))</f>
        <v>1.7027507438909004E-2</v>
      </c>
      <c r="X19" s="16">
        <f>IF($F19="s-curve",$D19+($E19-$D19)*$I$2/(1+EXP($I$3*(COUNT($I$7:X$7)+$I$4))),TREND($D19:$E19,$D$7:$E$7,X$7))</f>
        <v>1.9947945966922374E-2</v>
      </c>
      <c r="Y19" s="16">
        <f>IF($F19="s-curve",$D19+($E19-$D19)*$I$2/(1+EXP($I$3*(COUNT($I$7:Y$7)+$I$4))),TREND($D19:$E19,$D$7:$E$7,Y$7))</f>
        <v>2.3000792838400546E-2</v>
      </c>
      <c r="Z19" s="16">
        <f>IF($F19="s-curve",$D19+($E19-$D19)*$I$2/(1+EXP($I$3*(COUNT($I$7:Z$7)+$I$4))),TREND($D19:$E19,$D$7:$E$7,Z$7))</f>
        <v>2.6053639709878718E-2</v>
      </c>
      <c r="AA19" s="16">
        <f>IF($F19="s-curve",$D19+($E19-$D19)*$I$2/(1+EXP($I$3*(COUNT($I$7:AA$7)+$I$4))),TREND($D19:$E19,$D$7:$E$7,AA$7))</f>
        <v>2.8974078237892085E-2</v>
      </c>
      <c r="AB19" s="16">
        <f>IF($F19="s-curve",$D19+($E19-$D19)*$I$2/(1+EXP($I$3*(COUNT($I$7:AB$7)+$I$4))),TREND($D19:$E19,$D$7:$E$7,AB$7))</f>
        <v>3.1651716486749824E-2</v>
      </c>
      <c r="AC19" s="16">
        <f>IF($F19="s-curve",$D19+($E19-$D19)*$I$2/(1+EXP($I$3*(COUNT($I$7:AC$7)+$I$4))),TREND($D19:$E19,$D$7:$E$7,AC$7))</f>
        <v>3.4012847243994469E-2</v>
      </c>
      <c r="AD19" s="16">
        <f>IF($F19="s-curve",$D19+($E19-$D19)*$I$2/(1+EXP($I$3*(COUNT($I$7:AD$7)+$I$4))),TREND($D19:$E19,$D$7:$E$7,AD$7))</f>
        <v>3.6024348296123089E-2</v>
      </c>
      <c r="AE19" s="16">
        <f>IF($F19="s-curve",$D19+($E19-$D19)*$I$2/(1+EXP($I$3*(COUNT($I$7:AE$7)+$I$4))),TREND($D19:$E19,$D$7:$E$7,AE$7))</f>
        <v>3.7688284649136088E-2</v>
      </c>
      <c r="AF19" s="16">
        <f>IF($F19="s-curve",$D19+($E19-$D19)*$I$2/(1+EXP($I$3*(COUNT($I$7:AF$7)+$I$4))),TREND($D19:$E19,$D$7:$E$7,AF$7))</f>
        <v>3.9031518256820885E-2</v>
      </c>
      <c r="AG19" s="16">
        <f>IF($F19="s-curve",$D19+($E19-$D19)*$I$2/(1+EXP($I$3*(COUNT($I$7:AG$7)+$I$4))),TREND($D19:$E19,$D$7:$E$7,AG$7))</f>
        <v>4.0094652422362306E-2</v>
      </c>
      <c r="AH19" s="16">
        <f>IF($F19="s-curve",$D19+($E19-$D19)*$I$2/(1+EXP($I$3*(COUNT($I$7:AH$7)+$I$4))),TREND($D19:$E19,$D$7:$E$7,AH$7))</f>
        <v>4.092301631842464E-2</v>
      </c>
      <c r="AI19" s="16">
        <f>IF($F19="s-curve",$D19+($E19-$D19)*$I$2/(1+EXP($I$3*(COUNT($I$7:AI$7)+$I$4))),TREND($D19:$E19,$D$7:$E$7,AI$7))</f>
        <v>4.1560610082051849E-2</v>
      </c>
      <c r="AJ19" s="16">
        <f>IF($F19="s-curve",$D19+($E19-$D19)*$I$2/(1+EXP($I$3*(COUNT($I$7:AJ$7)+$I$4))),TREND($D19:$E19,$D$7:$E$7,AJ$7))</f>
        <v>4.2046764180832426E-2</v>
      </c>
      <c r="AK19" s="16">
        <f>IF($F19="s-curve",$D19+($E19-$D19)*$I$2/(1+EXP($I$3*(COUNT($I$7:AK$7)+$I$4))),TREND($D19:$E19,$D$7:$E$7,AK$7))</f>
        <v>4.2414791034668914E-2</v>
      </c>
      <c r="AL19" s="16">
        <f>IF($F19="s-curve",$D19+($E19-$D19)*$I$2/(1+EXP($I$3*(COUNT($I$7:AL$7)+$I$4))),TREND($D19:$E19,$D$7:$E$7,AL$7))</f>
        <v>4.2691879105113906E-2</v>
      </c>
      <c r="AM19" s="16">
        <f>IF($F19="s-curve",$D19+($E19-$D19)*$I$2/(1+EXP($I$3*(COUNT($I$7:AM$7)+$I$4))),TREND($D19:$E19,$D$7:$E$7,AM$7))</f>
        <v>4.2899644230716141E-2</v>
      </c>
      <c r="AN19" s="16">
        <f>IF($F19="s-curve",$D19+($E19-$D19)*$I$2/(1+EXP($I$3*(COUNT($I$7:AN$7)+$I$4))),TREND($D19:$E19,$D$7:$E$7,AN$7))</f>
        <v>4.3054950680473367E-2</v>
      </c>
      <c r="AO19" s="16">
        <f>IF($F19="s-curve",$D19+($E19-$D19)*$I$2/(1+EXP($I$3*(COUNT($I$7:AO$7)+$I$4))),TREND($D19:$E19,$D$7:$E$7,AO$7))</f>
        <v>4.3170776608962451E-2</v>
      </c>
      <c r="AP19" s="16">
        <f>IF($F19="s-curve",$D19+($E19-$D19)*$I$2/(1+EXP($I$3*(COUNT($I$7:AP$7)+$I$4))),TREND($D19:$E19,$D$7:$E$7,AP$7))</f>
        <v>4.3257010041921493E-2</v>
      </c>
    </row>
    <row r="20" spans="1:42" x14ac:dyDescent="0.45">
      <c r="C20" s="16" t="s">
        <v>552</v>
      </c>
      <c r="D20" s="31">
        <f>'SYVbT-freight'!G2/SUM('SYVbT-freight'!2:2)</f>
        <v>3.0073756374842439E-6</v>
      </c>
      <c r="E20" s="31">
        <f>E13</f>
        <v>7.3598479368129285E-4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32"/>
      <c r="I20" s="31">
        <f t="shared" si="3"/>
        <v>3.0073756374842439E-6</v>
      </c>
      <c r="J20" s="16">
        <f>IF($F20="s-curve",$D20+($E20-$D20)*$I$2/(1+EXP($I$3*(COUNT($I$7:J$7)+$I$4))),TREND($D20:$E20,$D$7:$E$7,J$7))</f>
        <v>2.6651808477606842E-5</v>
      </c>
      <c r="K20" s="16">
        <f>IF($F20="s-curve",$D20+($E20-$D20)*$I$2/(1+EXP($I$3*(COUNT($I$7:K$7)+$I$4))),TREND($D20:$E20,$D$7:$E$7,K$7))</f>
        <v>5.0296241317727974E-5</v>
      </c>
      <c r="L20" s="16">
        <f>IF($F20="s-curve",$D20+($E20-$D20)*$I$2/(1+EXP($I$3*(COUNT($I$7:L$7)+$I$4))),TREND($D20:$E20,$D$7:$E$7,L$7))</f>
        <v>7.3940674157856046E-5</v>
      </c>
      <c r="M20" s="16">
        <f>IF($F20="s-curve",$D20+($E20-$D20)*$I$2/(1+EXP($I$3*(COUNT($I$7:M$7)+$I$4))),TREND($D20:$E20,$D$7:$E$7,M$7))</f>
        <v>9.7585106997977178E-5</v>
      </c>
      <c r="N20" s="16">
        <f>IF($F20="s-curve",$D20+($E20-$D20)*$I$2/(1+EXP($I$3*(COUNT($I$7:N$7)+$I$4))),TREND($D20:$E20,$D$7:$E$7,N$7))</f>
        <v>1.2122953983809831E-4</v>
      </c>
      <c r="O20" s="16">
        <f>IF($F20="s-curve",$D20+($E20-$D20)*$I$2/(1+EXP($I$3*(COUNT($I$7:O$7)+$I$4))),TREND($D20:$E20,$D$7:$E$7,O$7))</f>
        <v>1.4487397267821944E-4</v>
      </c>
      <c r="P20" s="16">
        <f>IF($F20="s-curve",$D20+($E20-$D20)*$I$2/(1+EXP($I$3*(COUNT($I$7:P$7)+$I$4))),TREND($D20:$E20,$D$7:$E$7,P$7))</f>
        <v>1.6851840551834751E-4</v>
      </c>
      <c r="Q20" s="16">
        <f>IF($F20="s-curve",$D20+($E20-$D20)*$I$2/(1+EXP($I$3*(COUNT($I$7:Q$7)+$I$4))),TREND($D20:$E20,$D$7:$E$7,Q$7))</f>
        <v>1.9216283835846865E-4</v>
      </c>
      <c r="R20" s="16">
        <f>IF($F20="s-curve",$D20+($E20-$D20)*$I$2/(1+EXP($I$3*(COUNT($I$7:R$7)+$I$4))),TREND($D20:$E20,$D$7:$E$7,R$7))</f>
        <v>2.1580727119858978E-4</v>
      </c>
      <c r="S20" s="16">
        <f>IF($F20="s-curve",$D20+($E20-$D20)*$I$2/(1+EXP($I$3*(COUNT($I$7:S$7)+$I$4))),TREND($D20:$E20,$D$7:$E$7,S$7))</f>
        <v>2.3945170403871091E-4</v>
      </c>
      <c r="T20" s="16">
        <f>IF($F20="s-curve",$D20+($E20-$D20)*$I$2/(1+EXP($I$3*(COUNT($I$7:T$7)+$I$4))),TREND($D20:$E20,$D$7:$E$7,T$7))</f>
        <v>2.6309613687883898E-4</v>
      </c>
      <c r="U20" s="16">
        <f>IF($F20="s-curve",$D20+($E20-$D20)*$I$2/(1+EXP($I$3*(COUNT($I$7:U$7)+$I$4))),TREND($D20:$E20,$D$7:$E$7,U$7))</f>
        <v>2.8674056971896011E-4</v>
      </c>
      <c r="V20" s="16">
        <f>IF($F20="s-curve",$D20+($E20-$D20)*$I$2/(1+EXP($I$3*(COUNT($I$7:V$7)+$I$4))),TREND($D20:$E20,$D$7:$E$7,V$7))</f>
        <v>3.1038500255908125E-4</v>
      </c>
      <c r="W20" s="16">
        <f>IF($F20="s-curve",$D20+($E20-$D20)*$I$2/(1+EXP($I$3*(COUNT($I$7:W$7)+$I$4))),TREND($D20:$E20,$D$7:$E$7,W$7))</f>
        <v>3.3402943539920238E-4</v>
      </c>
      <c r="X20" s="16">
        <f>IF($F20="s-curve",$D20+($E20-$D20)*$I$2/(1+EXP($I$3*(COUNT($I$7:X$7)+$I$4))),TREND($D20:$E20,$D$7:$E$7,X$7))</f>
        <v>3.5767386823933045E-4</v>
      </c>
      <c r="Y20" s="16">
        <f>IF($F20="s-curve",$D20+($E20-$D20)*$I$2/(1+EXP($I$3*(COUNT($I$7:Y$7)+$I$4))),TREND($D20:$E20,$D$7:$E$7,Y$7))</f>
        <v>3.8131830107945158E-4</v>
      </c>
      <c r="Z20" s="16">
        <f>IF($F20="s-curve",$D20+($E20-$D20)*$I$2/(1+EXP($I$3*(COUNT($I$7:Z$7)+$I$4))),TREND($D20:$E20,$D$7:$E$7,Z$7))</f>
        <v>4.0496273391957271E-4</v>
      </c>
      <c r="AA20" s="16">
        <f>IF($F20="s-curve",$D20+($E20-$D20)*$I$2/(1+EXP($I$3*(COUNT($I$7:AA$7)+$I$4))),TREND($D20:$E20,$D$7:$E$7,AA$7))</f>
        <v>4.2860716675969385E-4</v>
      </c>
      <c r="AB20" s="16">
        <f>IF($F20="s-curve",$D20+($E20-$D20)*$I$2/(1+EXP($I$3*(COUNT($I$7:AB$7)+$I$4))),TREND($D20:$E20,$D$7:$E$7,AB$7))</f>
        <v>4.5225159959982192E-4</v>
      </c>
      <c r="AC20" s="16">
        <f>IF($F20="s-curve",$D20+($E20-$D20)*$I$2/(1+EXP($I$3*(COUNT($I$7:AC$7)+$I$4))),TREND($D20:$E20,$D$7:$E$7,AC$7))</f>
        <v>4.7589603243994305E-4</v>
      </c>
      <c r="AD20" s="16">
        <f>IF($F20="s-curve",$D20+($E20-$D20)*$I$2/(1+EXP($I$3*(COUNT($I$7:AD$7)+$I$4))),TREND($D20:$E20,$D$7:$E$7,AD$7))</f>
        <v>4.9954046528006418E-4</v>
      </c>
      <c r="AE20" s="16">
        <f>IF($F20="s-curve",$D20+($E20-$D20)*$I$2/(1+EXP($I$3*(COUNT($I$7:AE$7)+$I$4))),TREND($D20:$E20,$D$7:$E$7,AE$7))</f>
        <v>5.2318489812018532E-4</v>
      </c>
      <c r="AF20" s="16">
        <f>IF($F20="s-curve",$D20+($E20-$D20)*$I$2/(1+EXP($I$3*(COUNT($I$7:AF$7)+$I$4))),TREND($D20:$E20,$D$7:$E$7,AF$7))</f>
        <v>5.4682933096031339E-4</v>
      </c>
      <c r="AG20" s="16">
        <f>IF($F20="s-curve",$D20+($E20-$D20)*$I$2/(1+EXP($I$3*(COUNT($I$7:AG$7)+$I$4))),TREND($D20:$E20,$D$7:$E$7,AG$7))</f>
        <v>5.7047376380043452E-4</v>
      </c>
      <c r="AH20" s="16">
        <f>IF($F20="s-curve",$D20+($E20-$D20)*$I$2/(1+EXP($I$3*(COUNT($I$7:AH$7)+$I$4))),TREND($D20:$E20,$D$7:$E$7,AH$7))</f>
        <v>5.9411819664055565E-4</v>
      </c>
      <c r="AI20" s="16">
        <f>IF($F20="s-curve",$D20+($E20-$D20)*$I$2/(1+EXP($I$3*(COUNT($I$7:AI$7)+$I$4))),TREND($D20:$E20,$D$7:$E$7,AI$7))</f>
        <v>6.1776262948067678E-4</v>
      </c>
      <c r="AJ20" s="16">
        <f>IF($F20="s-curve",$D20+($E20-$D20)*$I$2/(1+EXP($I$3*(COUNT($I$7:AJ$7)+$I$4))),TREND($D20:$E20,$D$7:$E$7,AJ$7))</f>
        <v>6.4140706232080485E-4</v>
      </c>
      <c r="AK20" s="16">
        <f>IF($F20="s-curve",$D20+($E20-$D20)*$I$2/(1+EXP($I$3*(COUNT($I$7:AK$7)+$I$4))),TREND($D20:$E20,$D$7:$E$7,AK$7))</f>
        <v>6.6505149516092599E-4</v>
      </c>
      <c r="AL20" s="16">
        <f>IF($F20="s-curve",$D20+($E20-$D20)*$I$2/(1+EXP($I$3*(COUNT($I$7:AL$7)+$I$4))),TREND($D20:$E20,$D$7:$E$7,AL$7))</f>
        <v>6.8869592800104712E-4</v>
      </c>
      <c r="AM20" s="16">
        <f>IF($F20="s-curve",$D20+($E20-$D20)*$I$2/(1+EXP($I$3*(COUNT($I$7:AM$7)+$I$4))),TREND($D20:$E20,$D$7:$E$7,AM$7))</f>
        <v>7.1234036084116825E-4</v>
      </c>
      <c r="AN20" s="16">
        <f>IF($F20="s-curve",$D20+($E20-$D20)*$I$2/(1+EXP($I$3*(COUNT($I$7:AN$7)+$I$4))),TREND($D20:$E20,$D$7:$E$7,AN$7))</f>
        <v>7.3598479368128938E-4</v>
      </c>
      <c r="AO20" s="16">
        <f>IF($F20="s-curve",$D20+($E20-$D20)*$I$2/(1+EXP($I$3*(COUNT($I$7:AO$7)+$I$4))),TREND($D20:$E20,$D$7:$E$7,AO$7))</f>
        <v>7.5962922652141746E-4</v>
      </c>
      <c r="AP20" s="16">
        <f>IF($F20="s-curve",$D20+($E20-$D20)*$I$2/(1+EXP($I$3*(COUNT($I$7:AP$7)+$I$4))),TREND($D20:$E20,$D$7:$E$7,AP$7))</f>
        <v>7.8327365936153859E-4</v>
      </c>
    </row>
    <row r="21" spans="1:42" ht="14.65" thickBot="1" x14ac:dyDescent="0.5">
      <c r="A21" s="34"/>
      <c r="B21" s="34"/>
      <c r="C21" s="34" t="s">
        <v>553</v>
      </c>
      <c r="D21" s="40">
        <f>'SYVbT-freight'!H2/SUM('SYVbT-freight'!2:2)</f>
        <v>0</v>
      </c>
      <c r="E21" s="40">
        <f>E14</f>
        <v>4.4706792129643985E-4</v>
      </c>
      <c r="F21" s="10" t="str">
        <f t="shared" si="4"/>
        <v>s-curve</v>
      </c>
      <c r="H21" s="32"/>
      <c r="I21" s="31">
        <f t="shared" si="3"/>
        <v>0</v>
      </c>
      <c r="J21" s="16">
        <f>IF($F21="s-curve",$D21+($E21-$D21)*$I$2/(1+EXP($I$3*(COUNT($I$7:J$7)+$I$4))),TREND($D21:$E21,$D$7:$E$7,J$7))</f>
        <v>4.9119096032625317E-6</v>
      </c>
      <c r="K21" s="16">
        <f>IF($F21="s-curve",$D21+($E21-$D21)*$I$2/(1+EXP($I$3*(COUNT($I$7:K$7)+$I$4))),TREND($D21:$E21,$D$7:$E$7,K$7))</f>
        <v>6.6049956382793065E-6</v>
      </c>
      <c r="L21" s="16">
        <f>IF($F21="s-curve",$D21+($E21-$D21)*$I$2/(1+EXP($I$3*(COUNT($I$7:L$7)+$I$4))),TREND($D21:$E21,$D$7:$E$7,L$7))</f>
        <v>8.8699642424198686E-6</v>
      </c>
      <c r="M21" s="16">
        <f>IF($F21="s-curve",$D21+($E21-$D21)*$I$2/(1+EXP($I$3*(COUNT($I$7:M$7)+$I$4))),TREND($D21:$E21,$D$7:$E$7,M$7))</f>
        <v>1.1890662631144185E-5</v>
      </c>
      <c r="N21" s="16">
        <f>IF($F21="s-curve",$D21+($E21-$D21)*$I$2/(1+EXP($I$3*(COUNT($I$7:N$7)+$I$4))),TREND($D21:$E21,$D$7:$E$7,N$7))</f>
        <v>1.5902737646159677E-5</v>
      </c>
      <c r="O21" s="16">
        <f>IF($F21="s-curve",$D21+($E21-$D21)*$I$2/(1+EXP($I$3*(COUNT($I$7:O$7)+$I$4))),TREND($D21:$E21,$D$7:$E$7,O$7))</f>
        <v>2.1202586537163363E-5</v>
      </c>
      <c r="P21" s="16">
        <f>IF($F21="s-curve",$D21+($E21-$D21)*$I$2/(1+EXP($I$3*(COUNT($I$7:P$7)+$I$4))),TREND($D21:$E21,$D$7:$E$7,P$7))</f>
        <v>2.8153367389461999E-5</v>
      </c>
      <c r="Q21" s="16">
        <f>IF($F21="s-curve",$D21+($E21-$D21)*$I$2/(1+EXP($I$3*(COUNT($I$7:Q$7)+$I$4))),TREND($D21:$E21,$D$7:$E$7,Q$7))</f>
        <v>3.7183844530157564E-5</v>
      </c>
      <c r="R21" s="16">
        <f>IF($F21="s-curve",$D21+($E21-$D21)*$I$2/(1+EXP($I$3*(COUNT($I$7:R$7)+$I$4))),TREND($D21:$E21,$D$7:$E$7,R$7))</f>
        <v>4.8773689071972044E-5</v>
      </c>
      <c r="S21" s="16">
        <f>IF($F21="s-curve",$D21+($E21-$D21)*$I$2/(1+EXP($I$3*(COUNT($I$7:S$7)+$I$4))),TREND($D21:$E21,$D$7:$E$7,S$7))</f>
        <v>6.3417060718747473E-5</v>
      </c>
      <c r="T21" s="16">
        <f>IF($F21="s-curve",$D21+($E21-$D21)*$I$2/(1+EXP($I$3*(COUNT($I$7:T$7)+$I$4))),TREND($D21:$E21,$D$7:$E$7,T$7))</f>
        <v>8.155659971952193E-5</v>
      </c>
      <c r="U21" s="16">
        <f>IF($F21="s-curve",$D21+($E21-$D21)*$I$2/(1+EXP($I$3*(COUNT($I$7:U$7)+$I$4))),TREND($D21:$E21,$D$7:$E$7,U$7))</f>
        <v>1.0348514387273757E-4</v>
      </c>
      <c r="V21" s="16">
        <f>IF($F21="s-curve",$D21+($E21-$D21)*$I$2/(1+EXP($I$3*(COUNT($I$7:V$7)+$I$4))),TREND($D21:$E21,$D$7:$E$7,V$7))</f>
        <v>1.2922520501114154E-4</v>
      </c>
      <c r="W21" s="16">
        <f>IF($F21="s-curve",$D21+($E21-$D21)*$I$2/(1+EXP($I$3*(COUNT($I$7:W$7)+$I$4))),TREND($D21:$E21,$D$7:$E$7,W$7))</f>
        <v>1.5841569860013585E-4</v>
      </c>
      <c r="X21" s="16">
        <f>IF($F21="s-curve",$D21+($E21-$D21)*$I$2/(1+EXP($I$3*(COUNT($I$7:X$7)+$I$4))),TREND($D21:$E21,$D$7:$E$7,X$7))</f>
        <v>1.9025309940115626E-4</v>
      </c>
      <c r="Y21" s="16">
        <f>IF($F21="s-curve",$D21+($E21-$D21)*$I$2/(1+EXP($I$3*(COUNT($I$7:Y$7)+$I$4))),TREND($D21:$E21,$D$7:$E$7,Y$7))</f>
        <v>2.2353396064821992E-4</v>
      </c>
      <c r="Z21" s="16">
        <f>IF($F21="s-curve",$D21+($E21-$D21)*$I$2/(1+EXP($I$3*(COUNT($I$7:Z$7)+$I$4))),TREND($D21:$E21,$D$7:$E$7,Z$7))</f>
        <v>2.5681482189528361E-4</v>
      </c>
      <c r="AA21" s="16">
        <f>IF($F21="s-curve",$D21+($E21-$D21)*$I$2/(1+EXP($I$3*(COUNT($I$7:AA$7)+$I$4))),TREND($D21:$E21,$D$7:$E$7,AA$7))</f>
        <v>2.8865222269630397E-4</v>
      </c>
      <c r="AB21" s="16">
        <f>IF($F21="s-curve",$D21+($E21-$D21)*$I$2/(1+EXP($I$3*(COUNT($I$7:AB$7)+$I$4))),TREND($D21:$E21,$D$7:$E$7,AB$7))</f>
        <v>3.1784271628529831E-4</v>
      </c>
      <c r="AC21" s="16">
        <f>IF($F21="s-curve",$D21+($E21-$D21)*$I$2/(1+EXP($I$3*(COUNT($I$7:AC$7)+$I$4))),TREND($D21:$E21,$D$7:$E$7,AC$7))</f>
        <v>3.4358277742370228E-4</v>
      </c>
      <c r="AD21" s="16">
        <f>IF($F21="s-curve",$D21+($E21-$D21)*$I$2/(1+EXP($I$3*(COUNT($I$7:AD$7)+$I$4))),TREND($D21:$E21,$D$7:$E$7,AD$7))</f>
        <v>3.6551132157691788E-4</v>
      </c>
      <c r="AE21" s="16">
        <f>IF($F21="s-curve",$D21+($E21-$D21)*$I$2/(1+EXP($I$3*(COUNT($I$7:AE$7)+$I$4))),TREND($D21:$E21,$D$7:$E$7,AE$7))</f>
        <v>3.8365086057769241E-4</v>
      </c>
      <c r="AF21" s="16">
        <f>IF($F21="s-curve",$D21+($E21-$D21)*$I$2/(1+EXP($I$3*(COUNT($I$7:AF$7)+$I$4))),TREND($D21:$E21,$D$7:$E$7,AF$7))</f>
        <v>3.9829423222446778E-4</v>
      </c>
      <c r="AG21" s="16">
        <f>IF($F21="s-curve",$D21+($E21-$D21)*$I$2/(1+EXP($I$3*(COUNT($I$7:AG$7)+$I$4))),TREND($D21:$E21,$D$7:$E$7,AG$7))</f>
        <v>4.098840767662823E-4</v>
      </c>
      <c r="AH21" s="16">
        <f>IF($F21="s-curve",$D21+($E21-$D21)*$I$2/(1+EXP($I$3*(COUNT($I$7:AH$7)+$I$4))),TREND($D21:$E21,$D$7:$E$7,AH$7))</f>
        <v>4.189145539069779E-4</v>
      </c>
      <c r="AI21" s="16">
        <f>IF($F21="s-curve",$D21+($E21-$D21)*$I$2/(1+EXP($I$3*(COUNT($I$7:AI$7)+$I$4))),TREND($D21:$E21,$D$7:$E$7,AI$7))</f>
        <v>4.2586533475927655E-4</v>
      </c>
      <c r="AJ21" s="16">
        <f>IF($F21="s-curve",$D21+($E21-$D21)*$I$2/(1+EXP($I$3*(COUNT($I$7:AJ$7)+$I$4))),TREND($D21:$E21,$D$7:$E$7,AJ$7))</f>
        <v>4.3116518365028016E-4</v>
      </c>
      <c r="AK21" s="16">
        <f>IF($F21="s-curve",$D21+($E21-$D21)*$I$2/(1+EXP($I$3*(COUNT($I$7:AK$7)+$I$4))),TREND($D21:$E21,$D$7:$E$7,AK$7))</f>
        <v>4.3517725866529564E-4</v>
      </c>
      <c r="AL21" s="16">
        <f>IF($F21="s-curve",$D21+($E21-$D21)*$I$2/(1+EXP($I$3*(COUNT($I$7:AL$7)+$I$4))),TREND($D21:$E21,$D$7:$E$7,AL$7))</f>
        <v>4.3819795705402E-4</v>
      </c>
      <c r="AM21" s="16">
        <f>IF($F21="s-curve",$D21+($E21-$D21)*$I$2/(1+EXP($I$3*(COUNT($I$7:AM$7)+$I$4))),TREND($D21:$E21,$D$7:$E$7,AM$7))</f>
        <v>4.4046292565816055E-4</v>
      </c>
      <c r="AN21" s="16">
        <f>IF($F21="s-curve",$D21+($E21-$D21)*$I$2/(1+EXP($I$3*(COUNT($I$7:AN$7)+$I$4))),TREND($D21:$E21,$D$7:$E$7,AN$7))</f>
        <v>4.4215601169317732E-4</v>
      </c>
      <c r="AO21" s="16">
        <f>IF($F21="s-curve",$D21+($E21-$D21)*$I$2/(1+EXP($I$3*(COUNT($I$7:AO$7)+$I$4))),TREND($D21:$E21,$D$7:$E$7,AO$7))</f>
        <v>4.4341869757856235E-4</v>
      </c>
      <c r="AP21" s="16">
        <f>IF($F21="s-curve",$D21+($E21-$D21)*$I$2/(1+EXP($I$3*(COUNT($I$7:AP$7)+$I$4))),TREND($D21:$E21,$D$7:$E$7,AP$7))</f>
        <v>4.4435877844012822E-4</v>
      </c>
    </row>
    <row r="22" spans="1:42" x14ac:dyDescent="0.45">
      <c r="A22" s="16" t="s">
        <v>14</v>
      </c>
      <c r="B22" s="16" t="s">
        <v>20</v>
      </c>
      <c r="C22" s="16" t="s">
        <v>2</v>
      </c>
      <c r="D22" s="31">
        <f>'SYVbT-passenger'!B3/SUM('SYVbT-passenger'!3:3)</f>
        <v>3.010505804728952E-4</v>
      </c>
      <c r="E22" s="23">
        <f>E8</f>
        <v>1</v>
      </c>
      <c r="F22" s="9" t="str">
        <f t="shared" si="1"/>
        <v>s-curve</v>
      </c>
      <c r="H22" s="32"/>
      <c r="I22" s="31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45">
      <c r="C23" s="16" t="s">
        <v>3</v>
      </c>
      <c r="D23" s="31">
        <f>'SYVbT-passenger'!D3/SUM('SYVbT-passenger'!3:3)</f>
        <v>9.9026292361872048E-2</v>
      </c>
      <c r="E23" s="31">
        <f>E30</f>
        <v>9.7721539121807657E-2</v>
      </c>
      <c r="F23" s="9" t="str">
        <f t="shared" si="1"/>
        <v>s-curve</v>
      </c>
      <c r="H23" s="32"/>
      <c r="I23" s="31">
        <f t="shared" si="5"/>
        <v>9.9026292361872048E-2</v>
      </c>
      <c r="J23" s="16">
        <f>IF($F23="s-curve",$D23+($E23-$D23)*$I$2/(1+EXP($I$3*(COUNT($I$7:J$7)+$I$4))),TREND($D23:$E23,$D$7:$E$7,J$7))</f>
        <v>9.9011957112876386E-2</v>
      </c>
      <c r="K23" s="16">
        <f>IF($F23="s-curve",$D23+($E23-$D23)*$I$2/(1+EXP($I$3*(COUNT($I$7:K$7)+$I$4))),TREND($D23:$E23,$D$7:$E$7,K$7))</f>
        <v>9.9007015896151435E-2</v>
      </c>
      <c r="L23" s="16">
        <f>IF($F23="s-curve",$D23+($E23-$D23)*$I$2/(1+EXP($I$3*(COUNT($I$7:L$7)+$I$4))),TREND($D23:$E23,$D$7:$E$7,L$7))</f>
        <v>9.9000405658681637E-2</v>
      </c>
      <c r="M23" s="16">
        <f>IF($F23="s-curve",$D23+($E23-$D23)*$I$2/(1+EXP($I$3*(COUNT($I$7:M$7)+$I$4))),TREND($D23:$E23,$D$7:$E$7,M$7))</f>
        <v>9.8991589848326664E-2</v>
      </c>
      <c r="N23" s="16">
        <f>IF($F23="s-curve",$D23+($E23-$D23)*$I$2/(1+EXP($I$3*(COUNT($I$7:N$7)+$I$4))),TREND($D23:$E23,$D$7:$E$7,N$7))</f>
        <v>9.8979880737415635E-2</v>
      </c>
      <c r="O23" s="16">
        <f>IF($F23="s-curve",$D23+($E23-$D23)*$I$2/(1+EXP($I$3*(COUNT($I$7:O$7)+$I$4))),TREND($D23:$E23,$D$7:$E$7,O$7))</f>
        <v>9.8964413300180729E-2</v>
      </c>
      <c r="P23" s="16">
        <f>IF($F23="s-curve",$D23+($E23-$D23)*$I$2/(1+EXP($I$3*(COUNT($I$7:P$7)+$I$4))),TREND($D23:$E23,$D$7:$E$7,P$7))</f>
        <v>9.8944127671518958E-2</v>
      </c>
      <c r="Q23" s="16">
        <f>IF($F23="s-curve",$D23+($E23-$D23)*$I$2/(1+EXP($I$3*(COUNT($I$7:Q$7)+$I$4))),TREND($D23:$E23,$D$7:$E$7,Q$7))</f>
        <v>9.8917772516636707E-2</v>
      </c>
      <c r="R23" s="16">
        <f>IF($F23="s-curve",$D23+($E23-$D23)*$I$2/(1+EXP($I$3*(COUNT($I$7:R$7)+$I$4))),TREND($D23:$E23,$D$7:$E$7,R$7))</f>
        <v>9.8883947930936342E-2</v>
      </c>
      <c r="S23" s="16">
        <f>IF($F23="s-curve",$D23+($E23-$D23)*$I$2/(1+EXP($I$3*(COUNT($I$7:S$7)+$I$4))),TREND($D23:$E23,$D$7:$E$7,S$7))</f>
        <v>9.8841211725336553E-2</v>
      </c>
      <c r="T23" s="16">
        <f>IF($F23="s-curve",$D23+($E23-$D23)*$I$2/(1+EXP($I$3*(COUNT($I$7:T$7)+$I$4))),TREND($D23:$E23,$D$7:$E$7,T$7))</f>
        <v>9.8788272068615263E-2</v>
      </c>
      <c r="U23" s="16">
        <f>IF($F23="s-curve",$D23+($E23-$D23)*$I$2/(1+EXP($I$3*(COUNT($I$7:U$7)+$I$4))),TREND($D23:$E23,$D$7:$E$7,U$7))</f>
        <v>9.8724274323147787E-2</v>
      </c>
      <c r="V23" s="16">
        <f>IF($F23="s-curve",$D23+($E23-$D23)*$I$2/(1+EXP($I$3*(COUNT($I$7:V$7)+$I$4))),TREND($D23:$E23,$D$7:$E$7,V$7))</f>
        <v>9.8649152788879799E-2</v>
      </c>
      <c r="W23" s="16">
        <f>IF($F23="s-curve",$D23+($E23-$D23)*$I$2/(1+EXP($I$3*(COUNT($I$7:W$7)+$I$4))),TREND($D23:$E23,$D$7:$E$7,W$7))</f>
        <v>9.8563961279323764E-2</v>
      </c>
      <c r="X23" s="16">
        <f>IF($F23="s-curve",$D23+($E23-$D23)*$I$2/(1+EXP($I$3*(COUNT($I$7:X$7)+$I$4))),TREND($D23:$E23,$D$7:$E$7,X$7))</f>
        <v>9.8471044856848419E-2</v>
      </c>
      <c r="Y23" s="16">
        <f>IF($F23="s-curve",$D23+($E23-$D23)*$I$2/(1+EXP($I$3*(COUNT($I$7:Y$7)+$I$4))),TREND($D23:$E23,$D$7:$E$7,Y$7))</f>
        <v>9.8373915741839846E-2</v>
      </c>
      <c r="Z23" s="16">
        <f>IF($F23="s-curve",$D23+($E23-$D23)*$I$2/(1+EXP($I$3*(COUNT($I$7:Z$7)+$I$4))),TREND($D23:$E23,$D$7:$E$7,Z$7))</f>
        <v>9.8276786626831286E-2</v>
      </c>
      <c r="AA23" s="16">
        <f>IF($F23="s-curve",$D23+($E23-$D23)*$I$2/(1+EXP($I$3*(COUNT($I$7:AA$7)+$I$4))),TREND($D23:$E23,$D$7:$E$7,AA$7))</f>
        <v>9.8183870204355941E-2</v>
      </c>
      <c r="AB23" s="16">
        <f>IF($F23="s-curve",$D23+($E23-$D23)*$I$2/(1+EXP($I$3*(COUNT($I$7:AB$7)+$I$4))),TREND($D23:$E23,$D$7:$E$7,AB$7))</f>
        <v>9.8098678694799907E-2</v>
      </c>
      <c r="AC23" s="16">
        <f>IF($F23="s-curve",$D23+($E23-$D23)*$I$2/(1+EXP($I$3*(COUNT($I$7:AC$7)+$I$4))),TREND($D23:$E23,$D$7:$E$7,AC$7))</f>
        <v>9.8023557160531918E-2</v>
      </c>
      <c r="AD23" s="16">
        <f>IF($F23="s-curve",$D23+($E23-$D23)*$I$2/(1+EXP($I$3*(COUNT($I$7:AD$7)+$I$4))),TREND($D23:$E23,$D$7:$E$7,AD$7))</f>
        <v>9.7959559415064443E-2</v>
      </c>
      <c r="AE23" s="16">
        <f>IF($F23="s-curve",$D23+($E23-$D23)*$I$2/(1+EXP($I$3*(COUNT($I$7:AE$7)+$I$4))),TREND($D23:$E23,$D$7:$E$7,AE$7))</f>
        <v>9.7906619758343152E-2</v>
      </c>
      <c r="AF23" s="16">
        <f>IF($F23="s-curve",$D23+($E23-$D23)*$I$2/(1+EXP($I$3*(COUNT($I$7:AF$7)+$I$4))),TREND($D23:$E23,$D$7:$E$7,AF$7))</f>
        <v>9.7863883552743364E-2</v>
      </c>
      <c r="AG23" s="16">
        <f>IF($F23="s-curve",$D23+($E23-$D23)*$I$2/(1+EXP($I$3*(COUNT($I$7:AG$7)+$I$4))),TREND($D23:$E23,$D$7:$E$7,AG$7))</f>
        <v>9.7830058967042999E-2</v>
      </c>
      <c r="AH23" s="16">
        <f>IF($F23="s-curve",$D23+($E23-$D23)*$I$2/(1+EXP($I$3*(COUNT($I$7:AH$7)+$I$4))),TREND($D23:$E23,$D$7:$E$7,AH$7))</f>
        <v>9.7803703812160747E-2</v>
      </c>
      <c r="AI23" s="16">
        <f>IF($F23="s-curve",$D23+($E23-$D23)*$I$2/(1+EXP($I$3*(COUNT($I$7:AI$7)+$I$4))),TREND($D23:$E23,$D$7:$E$7,AI$7))</f>
        <v>9.7783418183498977E-2</v>
      </c>
      <c r="AJ23" s="16">
        <f>IF($F23="s-curve",$D23+($E23-$D23)*$I$2/(1+EXP($I$3*(COUNT($I$7:AJ$7)+$I$4))),TREND($D23:$E23,$D$7:$E$7,AJ$7))</f>
        <v>9.7767950746264071E-2</v>
      </c>
      <c r="AK23" s="16">
        <f>IF($F23="s-curve",$D23+($E23-$D23)*$I$2/(1+EXP($I$3*(COUNT($I$7:AK$7)+$I$4))),TREND($D23:$E23,$D$7:$E$7,AK$7))</f>
        <v>9.7756241635353042E-2</v>
      </c>
      <c r="AL23" s="16">
        <f>IF($F23="s-curve",$D23+($E23-$D23)*$I$2/(1+EXP($I$3*(COUNT($I$7:AL$7)+$I$4))),TREND($D23:$E23,$D$7:$E$7,AL$7))</f>
        <v>9.7747425824998069E-2</v>
      </c>
      <c r="AM23" s="16">
        <f>IF($F23="s-curve",$D23+($E23-$D23)*$I$2/(1+EXP($I$3*(COUNT($I$7:AM$7)+$I$4))),TREND($D23:$E23,$D$7:$E$7,AM$7))</f>
        <v>9.7740815587528271E-2</v>
      </c>
      <c r="AN23" s="16">
        <f>IF($F23="s-curve",$D23+($E23-$D23)*$I$2/(1+EXP($I$3*(COUNT($I$7:AN$7)+$I$4))),TREND($D23:$E23,$D$7:$E$7,AN$7))</f>
        <v>9.7735874370803319E-2</v>
      </c>
      <c r="AO23" s="16">
        <f>IF($F23="s-curve",$D23+($E23-$D23)*$I$2/(1+EXP($I$3*(COUNT($I$7:AO$7)+$I$4))),TREND($D23:$E23,$D$7:$E$7,AO$7))</f>
        <v>9.7732189262966992E-2</v>
      </c>
      <c r="AP23" s="16">
        <f>IF($F23="s-curve",$D23+($E23-$D23)*$I$2/(1+EXP($I$3*(COUNT($I$7:AP$7)+$I$4))),TREND($D23:$E23,$D$7:$E$7,AP$7))</f>
        <v>9.772944566743795E-2</v>
      </c>
    </row>
    <row r="24" spans="1:42" x14ac:dyDescent="0.45">
      <c r="C24" s="16" t="s">
        <v>4</v>
      </c>
      <c r="D24" s="31">
        <f>'SYVbT-passenger'!D3/SUM('SYVbT-passenger'!3:3)</f>
        <v>9.9026292361872048E-2</v>
      </c>
      <c r="E24" s="31">
        <f>E31</f>
        <v>0.21353579069318354</v>
      </c>
      <c r="F24" s="9" t="str">
        <f t="shared" si="1"/>
        <v>linear</v>
      </c>
      <c r="H24" s="32"/>
      <c r="I24" s="31">
        <f t="shared" si="5"/>
        <v>9.9026292361872048E-2</v>
      </c>
      <c r="J24" s="16">
        <f>IF($F24="s-curve",$D24+($E24-$D24)*$I$2/(1+EXP($I$3*(COUNT($I$7:J$7)+$I$4))),TREND($D24:$E24,$D$7:$E$7,J$7))</f>
        <v>0.10272014714675315</v>
      </c>
      <c r="K24" s="16">
        <f>IF($F24="s-curve",$D24+($E24-$D24)*$I$2/(1+EXP($I$3*(COUNT($I$7:K$7)+$I$4))),TREND($D24:$E24,$D$7:$E$7,K$7))</f>
        <v>0.10641400193163442</v>
      </c>
      <c r="L24" s="16">
        <f>IF($F24="s-curve",$D24+($E24-$D24)*$I$2/(1+EXP($I$3*(COUNT($I$7:L$7)+$I$4))),TREND($D24:$E24,$D$7:$E$7,L$7))</f>
        <v>0.1101078567165148</v>
      </c>
      <c r="M24" s="16">
        <f>IF($F24="s-curve",$D24+($E24-$D24)*$I$2/(1+EXP($I$3*(COUNT($I$7:M$7)+$I$4))),TREND($D24:$E24,$D$7:$E$7,M$7))</f>
        <v>0.11380171150139606</v>
      </c>
      <c r="N24" s="16">
        <f>IF($F24="s-curve",$D24+($E24-$D24)*$I$2/(1+EXP($I$3*(COUNT($I$7:N$7)+$I$4))),TREND($D24:$E24,$D$7:$E$7,N$7))</f>
        <v>0.11749556628627733</v>
      </c>
      <c r="O24" s="16">
        <f>IF($F24="s-curve",$D24+($E24-$D24)*$I$2/(1+EXP($I$3*(COUNT($I$7:O$7)+$I$4))),TREND($D24:$E24,$D$7:$E$7,O$7))</f>
        <v>0.1211894210711586</v>
      </c>
      <c r="P24" s="16">
        <f>IF($F24="s-curve",$D24+($E24-$D24)*$I$2/(1+EXP($I$3*(COUNT($I$7:P$7)+$I$4))),TREND($D24:$E24,$D$7:$E$7,P$7))</f>
        <v>0.12488327585603898</v>
      </c>
      <c r="Q24" s="16">
        <f>IF($F24="s-curve",$D24+($E24-$D24)*$I$2/(1+EXP($I$3*(COUNT($I$7:Q$7)+$I$4))),TREND($D24:$E24,$D$7:$E$7,Q$7))</f>
        <v>0.12857713064092025</v>
      </c>
      <c r="R24" s="16">
        <f>IF($F24="s-curve",$D24+($E24-$D24)*$I$2/(1+EXP($I$3*(COUNT($I$7:R$7)+$I$4))),TREND($D24:$E24,$D$7:$E$7,R$7))</f>
        <v>0.13227098542580151</v>
      </c>
      <c r="S24" s="16">
        <f>IF($F24="s-curve",$D24+($E24-$D24)*$I$2/(1+EXP($I$3*(COUNT($I$7:S$7)+$I$4))),TREND($D24:$E24,$D$7:$E$7,S$7))</f>
        <v>0.13596484021068189</v>
      </c>
      <c r="T24" s="16">
        <f>IF($F24="s-curve",$D24+($E24-$D24)*$I$2/(1+EXP($I$3*(COUNT($I$7:T$7)+$I$4))),TREND($D24:$E24,$D$7:$E$7,T$7))</f>
        <v>0.13965869499556316</v>
      </c>
      <c r="U24" s="16">
        <f>IF($F24="s-curve",$D24+($E24-$D24)*$I$2/(1+EXP($I$3*(COUNT($I$7:U$7)+$I$4))),TREND($D24:$E24,$D$7:$E$7,U$7))</f>
        <v>0.14335254978044443</v>
      </c>
      <c r="V24" s="16">
        <f>IF($F24="s-curve",$D24+($E24-$D24)*$I$2/(1+EXP($I$3*(COUNT($I$7:V$7)+$I$4))),TREND($D24:$E24,$D$7:$E$7,V$7))</f>
        <v>0.14704640456532569</v>
      </c>
      <c r="W24" s="16">
        <f>IF($F24="s-curve",$D24+($E24-$D24)*$I$2/(1+EXP($I$3*(COUNT($I$7:W$7)+$I$4))),TREND($D24:$E24,$D$7:$E$7,W$7))</f>
        <v>0.15074025935020607</v>
      </c>
      <c r="X24" s="16">
        <f>IF($F24="s-curve",$D24+($E24-$D24)*$I$2/(1+EXP($I$3*(COUNT($I$7:X$7)+$I$4))),TREND($D24:$E24,$D$7:$E$7,X$7))</f>
        <v>0.15443411413508734</v>
      </c>
      <c r="Y24" s="16">
        <f>IF($F24="s-curve",$D24+($E24-$D24)*$I$2/(1+EXP($I$3*(COUNT($I$7:Y$7)+$I$4))),TREND($D24:$E24,$D$7:$E$7,Y$7))</f>
        <v>0.15812796891996861</v>
      </c>
      <c r="Z24" s="16">
        <f>IF($F24="s-curve",$D24+($E24-$D24)*$I$2/(1+EXP($I$3*(COUNT($I$7:Z$7)+$I$4))),TREND($D24:$E24,$D$7:$E$7,Z$7))</f>
        <v>0.16182182370484899</v>
      </c>
      <c r="AA24" s="16">
        <f>IF($F24="s-curve",$D24+($E24-$D24)*$I$2/(1+EXP($I$3*(COUNT($I$7:AA$7)+$I$4))),TREND($D24:$E24,$D$7:$E$7,AA$7))</f>
        <v>0.16551567848973026</v>
      </c>
      <c r="AB24" s="16">
        <f>IF($F24="s-curve",$D24+($E24-$D24)*$I$2/(1+EXP($I$3*(COUNT($I$7:AB$7)+$I$4))),TREND($D24:$E24,$D$7:$E$7,AB$7))</f>
        <v>0.16920953327461152</v>
      </c>
      <c r="AC24" s="16">
        <f>IF($F24="s-curve",$D24+($E24-$D24)*$I$2/(1+EXP($I$3*(COUNT($I$7:AC$7)+$I$4))),TREND($D24:$E24,$D$7:$E$7,AC$7))</f>
        <v>0.17290338805949279</v>
      </c>
      <c r="AD24" s="16">
        <f>IF($F24="s-curve",$D24+($E24-$D24)*$I$2/(1+EXP($I$3*(COUNT($I$7:AD$7)+$I$4))),TREND($D24:$E24,$D$7:$E$7,AD$7))</f>
        <v>0.17659724284437317</v>
      </c>
      <c r="AE24" s="16">
        <f>IF($F24="s-curve",$D24+($E24-$D24)*$I$2/(1+EXP($I$3*(COUNT($I$7:AE$7)+$I$4))),TREND($D24:$E24,$D$7:$E$7,AE$7))</f>
        <v>0.18029109762925444</v>
      </c>
      <c r="AF24" s="16">
        <f>IF($F24="s-curve",$D24+($E24-$D24)*$I$2/(1+EXP($I$3*(COUNT($I$7:AF$7)+$I$4))),TREND($D24:$E24,$D$7:$E$7,AF$7))</f>
        <v>0.18398495241413571</v>
      </c>
      <c r="AG24" s="16">
        <f>IF($F24="s-curve",$D24+($E24-$D24)*$I$2/(1+EXP($I$3*(COUNT($I$7:AG$7)+$I$4))),TREND($D24:$E24,$D$7:$E$7,AG$7))</f>
        <v>0.18767880719901608</v>
      </c>
      <c r="AH24" s="16">
        <f>IF($F24="s-curve",$D24+($E24-$D24)*$I$2/(1+EXP($I$3*(COUNT($I$7:AH$7)+$I$4))),TREND($D24:$E24,$D$7:$E$7,AH$7))</f>
        <v>0.19137266198389735</v>
      </c>
      <c r="AI24" s="16">
        <f>IF($F24="s-curve",$D24+($E24-$D24)*$I$2/(1+EXP($I$3*(COUNT($I$7:AI$7)+$I$4))),TREND($D24:$E24,$D$7:$E$7,AI$7))</f>
        <v>0.19506651676877862</v>
      </c>
      <c r="AJ24" s="16">
        <f>IF($F24="s-curve",$D24+($E24-$D24)*$I$2/(1+EXP($I$3*(COUNT($I$7:AJ$7)+$I$4))),TREND($D24:$E24,$D$7:$E$7,AJ$7))</f>
        <v>0.19876037155365989</v>
      </c>
      <c r="AK24" s="16">
        <f>IF($F24="s-curve",$D24+($E24-$D24)*$I$2/(1+EXP($I$3*(COUNT($I$7:AK$7)+$I$4))),TREND($D24:$E24,$D$7:$E$7,AK$7))</f>
        <v>0.20245422633854027</v>
      </c>
      <c r="AL24" s="16">
        <f>IF($F24="s-curve",$D24+($E24-$D24)*$I$2/(1+EXP($I$3*(COUNT($I$7:AL$7)+$I$4))),TREND($D24:$E24,$D$7:$E$7,AL$7))</f>
        <v>0.20614808112342153</v>
      </c>
      <c r="AM24" s="16">
        <f>IF($F24="s-curve",$D24+($E24-$D24)*$I$2/(1+EXP($I$3*(COUNT($I$7:AM$7)+$I$4))),TREND($D24:$E24,$D$7:$E$7,AM$7))</f>
        <v>0.2098419359083028</v>
      </c>
      <c r="AN24" s="16">
        <f>IF($F24="s-curve",$D24+($E24-$D24)*$I$2/(1+EXP($I$3*(COUNT($I$7:AN$7)+$I$4))),TREND($D24:$E24,$D$7:$E$7,AN$7))</f>
        <v>0.21353579069318318</v>
      </c>
      <c r="AO24" s="16">
        <f>IF($F24="s-curve",$D24+($E24-$D24)*$I$2/(1+EXP($I$3*(COUNT($I$7:AO$7)+$I$4))),TREND($D24:$E24,$D$7:$E$7,AO$7))</f>
        <v>0.21722964547806445</v>
      </c>
      <c r="AP24" s="16">
        <f>IF($F24="s-curve",$D24+($E24-$D24)*$I$2/(1+EXP($I$3*(COUNT($I$7:AP$7)+$I$4))),TREND($D24:$E24,$D$7:$E$7,AP$7))</f>
        <v>0.22092350026294572</v>
      </c>
    </row>
    <row r="25" spans="1:42" x14ac:dyDescent="0.4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32"/>
      <c r="I25" s="31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45">
      <c r="C26" s="16" t="s">
        <v>6</v>
      </c>
      <c r="D26" s="31">
        <f>'SYVbT-passenger'!F3/SUM('SYVbT-passenger'!3:3)</f>
        <v>0</v>
      </c>
      <c r="E26" s="31">
        <f>E33</f>
        <v>2.5192994060249618E-2</v>
      </c>
      <c r="F26" s="9" t="str">
        <f t="shared" si="1"/>
        <v>s-curve</v>
      </c>
      <c r="H26" s="32"/>
      <c r="I26" s="31">
        <f t="shared" si="5"/>
        <v>0</v>
      </c>
      <c r="J26" s="16">
        <f>IF($F26="s-curve",$D26+($E26-$D26)*$I$2/(1+EXP($I$3*(COUNT($I$7:J$7)+$I$4))),TREND($D26:$E26,$D$7:$E$7,J$7))</f>
        <v>2.767939804328373E-4</v>
      </c>
      <c r="K26" s="16">
        <f>IF($F26="s-curve",$D26+($E26-$D26)*$I$2/(1+EXP($I$3*(COUNT($I$7:K$7)+$I$4))),TREND($D26:$E26,$D$7:$E$7,K$7))</f>
        <v>3.7220209269456765E-4</v>
      </c>
      <c r="L26" s="16">
        <f>IF($F26="s-curve",$D26+($E26-$D26)*$I$2/(1+EXP($I$3*(COUNT($I$7:L$7)+$I$4))),TREND($D26:$E26,$D$7:$E$7,L$7))</f>
        <v>4.9983670451215112E-4</v>
      </c>
      <c r="M26" s="16">
        <f>IF($F26="s-curve",$D26+($E26-$D26)*$I$2/(1+EXP($I$3*(COUNT($I$7:M$7)+$I$4))),TREND($D26:$E26,$D$7:$E$7,M$7))</f>
        <v>6.7005790120247901E-4</v>
      </c>
      <c r="N26" s="16">
        <f>IF($F26="s-curve",$D26+($E26-$D26)*$I$2/(1+EXP($I$3*(COUNT($I$7:N$7)+$I$4))),TREND($D26:$E26,$D$7:$E$7,N$7))</f>
        <v>8.9614476006153821E-4</v>
      </c>
      <c r="O26" s="16">
        <f>IF($F26="s-curve",$D26+($E26-$D26)*$I$2/(1+EXP($I$3*(COUNT($I$7:O$7)+$I$4))),TREND($D26:$E26,$D$7:$E$7,O$7))</f>
        <v>1.1947997412645915E-3</v>
      </c>
      <c r="P26" s="16">
        <f>IF($F26="s-curve",$D26+($E26-$D26)*$I$2/(1+EXP($I$3*(COUNT($I$7:P$7)+$I$4))),TREND($D26:$E26,$D$7:$E$7,P$7))</f>
        <v>1.5864873850978973E-3</v>
      </c>
      <c r="Q26" s="16">
        <f>IF($F26="s-curve",$D26+($E26-$D26)*$I$2/(1+EXP($I$3*(COUNT($I$7:Q$7)+$I$4))),TREND($D26:$E26,$D$7:$E$7,Q$7))</f>
        <v>2.0953692487463305E-3</v>
      </c>
      <c r="R26" s="16">
        <f>IF($F26="s-curve",$D26+($E26-$D26)*$I$2/(1+EXP($I$3*(COUNT($I$7:R$7)+$I$4))),TREND($D26:$E26,$D$7:$E$7,R$7))</f>
        <v>2.7484755683731907E-3</v>
      </c>
      <c r="S26" s="16">
        <f>IF($F26="s-curve",$D26+($E26-$D26)*$I$2/(1+EXP($I$3*(COUNT($I$7:S$7)+$I$4))),TREND($D26:$E26,$D$7:$E$7,S$7))</f>
        <v>3.5736530354780727E-3</v>
      </c>
      <c r="T26" s="16">
        <f>IF($F26="s-curve",$D26+($E26-$D26)*$I$2/(1+EXP($I$3*(COUNT($I$7:T$7)+$I$4))),TREND($D26:$E26,$D$7:$E$7,T$7))</f>
        <v>4.595845137691461E-3</v>
      </c>
      <c r="U26" s="16">
        <f>IF($F26="s-curve",$D26+($E26-$D26)*$I$2/(1+EXP($I$3*(COUNT($I$7:U$7)+$I$4))),TREND($D26:$E26,$D$7:$E$7,U$7))</f>
        <v>5.8315537544042428E-3</v>
      </c>
      <c r="V26" s="16">
        <f>IF($F26="s-curve",$D26+($E26-$D26)*$I$2/(1+EXP($I$3*(COUNT($I$7:V$7)+$I$4))),TREND($D26:$E26,$D$7:$E$7,V$7))</f>
        <v>7.2820474634804734E-3</v>
      </c>
      <c r="W26" s="16">
        <f>IF($F26="s-curve",$D26+($E26-$D26)*$I$2/(1+EXP($I$3*(COUNT($I$7:W$7)+$I$4))),TREND($D26:$E26,$D$7:$E$7,W$7))</f>
        <v>8.9269785725404442E-3</v>
      </c>
      <c r="X26" s="16">
        <f>IF($F26="s-curve",$D26+($E26-$D26)*$I$2/(1+EXP($I$3*(COUNT($I$7:X$7)+$I$4))),TREND($D26:$E26,$D$7:$E$7,X$7))</f>
        <v>1.0721067146258652E-2</v>
      </c>
      <c r="Y26" s="16">
        <f>IF($F26="s-curve",$D26+($E26-$D26)*$I$2/(1+EXP($I$3*(COUNT($I$7:Y$7)+$I$4))),TREND($D26:$E26,$D$7:$E$7,Y$7))</f>
        <v>1.2596497030124809E-2</v>
      </c>
      <c r="Z26" s="16">
        <f>IF($F26="s-curve",$D26+($E26-$D26)*$I$2/(1+EXP($I$3*(COUNT($I$7:Z$7)+$I$4))),TREND($D26:$E26,$D$7:$E$7,Z$7))</f>
        <v>1.4471926913990968E-2</v>
      </c>
      <c r="AA26" s="16">
        <f>IF($F26="s-curve",$D26+($E26-$D26)*$I$2/(1+EXP($I$3*(COUNT($I$7:AA$7)+$I$4))),TREND($D26:$E26,$D$7:$E$7,AA$7))</f>
        <v>1.6266015487709173E-2</v>
      </c>
      <c r="AB26" s="16">
        <f>IF($F26="s-curve",$D26+($E26-$D26)*$I$2/(1+EXP($I$3*(COUNT($I$7:AB$7)+$I$4))),TREND($D26:$E26,$D$7:$E$7,AB$7))</f>
        <v>1.7910946596769145E-2</v>
      </c>
      <c r="AC26" s="16">
        <f>IF($F26="s-curve",$D26+($E26-$D26)*$I$2/(1+EXP($I$3*(COUNT($I$7:AC$7)+$I$4))),TREND($D26:$E26,$D$7:$E$7,AC$7))</f>
        <v>1.9361440305845374E-2</v>
      </c>
      <c r="AD26" s="16">
        <f>IF($F26="s-curve",$D26+($E26-$D26)*$I$2/(1+EXP($I$3*(COUNT($I$7:AD$7)+$I$4))),TREND($D26:$E26,$D$7:$E$7,AD$7))</f>
        <v>2.0597148922558157E-2</v>
      </c>
      <c r="AE26" s="16">
        <f>IF($F26="s-curve",$D26+($E26-$D26)*$I$2/(1+EXP($I$3*(COUNT($I$7:AE$7)+$I$4))),TREND($D26:$E26,$D$7:$E$7,AE$7))</f>
        <v>2.1619341024771546E-2</v>
      </c>
      <c r="AF26" s="16">
        <f>IF($F26="s-curve",$D26+($E26-$D26)*$I$2/(1+EXP($I$3*(COUNT($I$7:AF$7)+$I$4))),TREND($D26:$E26,$D$7:$E$7,AF$7))</f>
        <v>2.2444518491876429E-2</v>
      </c>
      <c r="AG26" s="16">
        <f>IF($F26="s-curve",$D26+($E26-$D26)*$I$2/(1+EXP($I$3*(COUNT($I$7:AG$7)+$I$4))),TREND($D26:$E26,$D$7:$E$7,AG$7))</f>
        <v>2.3097624811503289E-2</v>
      </c>
      <c r="AH26" s="16">
        <f>IF($F26="s-curve",$D26+($E26-$D26)*$I$2/(1+EXP($I$3*(COUNT($I$7:AH$7)+$I$4))),TREND($D26:$E26,$D$7:$E$7,AH$7))</f>
        <v>2.3606506675151722E-2</v>
      </c>
      <c r="AI26" s="16">
        <f>IF($F26="s-curve",$D26+($E26-$D26)*$I$2/(1+EXP($I$3*(COUNT($I$7:AI$7)+$I$4))),TREND($D26:$E26,$D$7:$E$7,AI$7))</f>
        <v>2.399819431898503E-2</v>
      </c>
      <c r="AJ26" s="16">
        <f>IF($F26="s-curve",$D26+($E26-$D26)*$I$2/(1+EXP($I$3*(COUNT($I$7:AJ$7)+$I$4))),TREND($D26:$E26,$D$7:$E$7,AJ$7))</f>
        <v>2.4296849300188082E-2</v>
      </c>
      <c r="AK26" s="16">
        <f>IF($F26="s-curve",$D26+($E26-$D26)*$I$2/(1+EXP($I$3*(COUNT($I$7:AK$7)+$I$4))),TREND($D26:$E26,$D$7:$E$7,AK$7))</f>
        <v>2.4522936159047135E-2</v>
      </c>
      <c r="AL26" s="16">
        <f>IF($F26="s-curve",$D26+($E26-$D26)*$I$2/(1+EXP($I$3*(COUNT($I$7:AL$7)+$I$4))),TREND($D26:$E26,$D$7:$E$7,AL$7))</f>
        <v>2.4693157355737468E-2</v>
      </c>
      <c r="AM26" s="16">
        <f>IF($F26="s-curve",$D26+($E26-$D26)*$I$2/(1+EXP($I$3*(COUNT($I$7:AM$7)+$I$4))),TREND($D26:$E26,$D$7:$E$7,AM$7))</f>
        <v>2.4820791967555052E-2</v>
      </c>
      <c r="AN26" s="16">
        <f>IF($F26="s-curve",$D26+($E26-$D26)*$I$2/(1+EXP($I$3*(COUNT($I$7:AN$7)+$I$4))),TREND($D26:$E26,$D$7:$E$7,AN$7))</f>
        <v>2.4916200079816781E-2</v>
      </c>
      <c r="AO26" s="16">
        <f>IF($F26="s-curve",$D26+($E26-$D26)*$I$2/(1+EXP($I$3*(COUNT($I$7:AO$7)+$I$4))),TREND($D26:$E26,$D$7:$E$7,AO$7))</f>
        <v>2.4987354453671697E-2</v>
      </c>
      <c r="AP26" s="16">
        <f>IF($F26="s-curve",$D26+($E26-$D26)*$I$2/(1+EXP($I$3*(COUNT($I$7:AP$7)+$I$4))),TREND($D26:$E26,$D$7:$E$7,AP$7))</f>
        <v>2.5040329517265845E-2</v>
      </c>
    </row>
    <row r="27" spans="1:42" x14ac:dyDescent="0.45">
      <c r="C27" s="16" t="s">
        <v>552</v>
      </c>
      <c r="D27" s="31">
        <f>'SYVbT-passenger'!G3/SUM('SYVbT-passenger'!3:3)</f>
        <v>6.6456453869682547E-3</v>
      </c>
      <c r="E27" s="31">
        <f>E34*($D$27/$D$34)</f>
        <v>6.1207029742042771E-2</v>
      </c>
      <c r="F27" s="9" t="str">
        <f>IF(D27=E27,"n/a",IF(OR(C27="battery electric vehicle",C27="natural gas vehicle",C27="plugin hybrid vehicle",C27="hydrogen vehicle"),"s-curve","linear"))</f>
        <v>linear</v>
      </c>
      <c r="H27" s="32"/>
      <c r="I27" s="31">
        <f>D27</f>
        <v>6.6456453869682547E-3</v>
      </c>
      <c r="J27" s="16">
        <f>IF($F27="s-curve",$D27+($E27-$D27)*$I$2/(1+EXP($I$3*(COUNT($I$7:J$7)+$I$4))),TREND($D27:$E27,$D$7:$E$7,J$7))</f>
        <v>8.4056900435833803E-3</v>
      </c>
      <c r="K27" s="16">
        <f>IF($F27="s-curve",$D27+($E27-$D27)*$I$2/(1+EXP($I$3*(COUNT($I$7:K$7)+$I$4))),TREND($D27:$E27,$D$7:$E$7,K$7))</f>
        <v>1.0165734700198659E-2</v>
      </c>
      <c r="L27" s="16">
        <f>IF($F27="s-curve",$D27+($E27-$D27)*$I$2/(1+EXP($I$3*(COUNT($I$7:L$7)+$I$4))),TREND($D27:$E27,$D$7:$E$7,L$7))</f>
        <v>1.1925779356813937E-2</v>
      </c>
      <c r="M27" s="16">
        <f>IF($F27="s-curve",$D27+($E27-$D27)*$I$2/(1+EXP($I$3*(COUNT($I$7:M$7)+$I$4))),TREND($D27:$E27,$D$7:$E$7,M$7))</f>
        <v>1.3685824013429215E-2</v>
      </c>
      <c r="N27" s="16">
        <f>IF($F27="s-curve",$D27+($E27-$D27)*$I$2/(1+EXP($I$3*(COUNT($I$7:N$7)+$I$4))),TREND($D27:$E27,$D$7:$E$7,N$7))</f>
        <v>1.5445868670044494E-2</v>
      </c>
      <c r="O27" s="16">
        <f>IF($F27="s-curve",$D27+($E27-$D27)*$I$2/(1+EXP($I$3*(COUNT($I$7:O$7)+$I$4))),TREND($D27:$E27,$D$7:$E$7,O$7))</f>
        <v>1.7205913326660216E-2</v>
      </c>
      <c r="P27" s="16">
        <f>IF($F27="s-curve",$D27+($E27-$D27)*$I$2/(1+EXP($I$3*(COUNT($I$7:P$7)+$I$4))),TREND($D27:$E27,$D$7:$E$7,P$7))</f>
        <v>1.8965957983275494E-2</v>
      </c>
      <c r="Q27" s="16">
        <f>IF($F27="s-curve",$D27+($E27-$D27)*$I$2/(1+EXP($I$3*(COUNT($I$7:Q$7)+$I$4))),TREND($D27:$E27,$D$7:$E$7,Q$7))</f>
        <v>2.0726002639890773E-2</v>
      </c>
      <c r="R27" s="16">
        <f>IF($F27="s-curve",$D27+($E27-$D27)*$I$2/(1+EXP($I$3*(COUNT($I$7:R$7)+$I$4))),TREND($D27:$E27,$D$7:$E$7,R$7))</f>
        <v>2.2486047296506051E-2</v>
      </c>
      <c r="S27" s="16">
        <f>IF($F27="s-curve",$D27+($E27-$D27)*$I$2/(1+EXP($I$3*(COUNT($I$7:S$7)+$I$4))),TREND($D27:$E27,$D$7:$E$7,S$7))</f>
        <v>2.4246091953121329E-2</v>
      </c>
      <c r="T27" s="16">
        <f>IF($F27="s-curve",$D27+($E27-$D27)*$I$2/(1+EXP($I$3*(COUNT($I$7:T$7)+$I$4))),TREND($D27:$E27,$D$7:$E$7,T$7))</f>
        <v>2.6006136609736608E-2</v>
      </c>
      <c r="U27" s="16">
        <f>IF($F27="s-curve",$D27+($E27-$D27)*$I$2/(1+EXP($I$3*(COUNT($I$7:U$7)+$I$4))),TREND($D27:$E27,$D$7:$E$7,U$7))</f>
        <v>2.7766181266351886E-2</v>
      </c>
      <c r="V27" s="16">
        <f>IF($F27="s-curve",$D27+($E27-$D27)*$I$2/(1+EXP($I$3*(COUNT($I$7:V$7)+$I$4))),TREND($D27:$E27,$D$7:$E$7,V$7))</f>
        <v>2.9526225922967164E-2</v>
      </c>
      <c r="W27" s="16">
        <f>IF($F27="s-curve",$D27+($E27-$D27)*$I$2/(1+EXP($I$3*(COUNT($I$7:W$7)+$I$4))),TREND($D27:$E27,$D$7:$E$7,W$7))</f>
        <v>3.1286270579582443E-2</v>
      </c>
      <c r="X27" s="16">
        <f>IF($F27="s-curve",$D27+($E27-$D27)*$I$2/(1+EXP($I$3*(COUNT($I$7:X$7)+$I$4))),TREND($D27:$E27,$D$7:$E$7,X$7))</f>
        <v>3.3046315236197721E-2</v>
      </c>
      <c r="Y27" s="16">
        <f>IF($F27="s-curve",$D27+($E27-$D27)*$I$2/(1+EXP($I$3*(COUNT($I$7:Y$7)+$I$4))),TREND($D27:$E27,$D$7:$E$7,Y$7))</f>
        <v>3.4806359892812999E-2</v>
      </c>
      <c r="Z27" s="16">
        <f>IF($F27="s-curve",$D27+($E27-$D27)*$I$2/(1+EXP($I$3*(COUNT($I$7:Z$7)+$I$4))),TREND($D27:$E27,$D$7:$E$7,Z$7))</f>
        <v>3.6566404549428277E-2</v>
      </c>
      <c r="AA27" s="16">
        <f>IF($F27="s-curve",$D27+($E27-$D27)*$I$2/(1+EXP($I$3*(COUNT($I$7:AA$7)+$I$4))),TREND($D27:$E27,$D$7:$E$7,AA$7))</f>
        <v>3.8326449206043556E-2</v>
      </c>
      <c r="AB27" s="16">
        <f>IF($F27="s-curve",$D27+($E27-$D27)*$I$2/(1+EXP($I$3*(COUNT($I$7:AB$7)+$I$4))),TREND($D27:$E27,$D$7:$E$7,AB$7))</f>
        <v>4.0086493862658834E-2</v>
      </c>
      <c r="AC27" s="16">
        <f>IF($F27="s-curve",$D27+($E27-$D27)*$I$2/(1+EXP($I$3*(COUNT($I$7:AC$7)+$I$4))),TREND($D27:$E27,$D$7:$E$7,AC$7))</f>
        <v>4.1846538519274112E-2</v>
      </c>
      <c r="AD27" s="16">
        <f>IF($F27="s-curve",$D27+($E27-$D27)*$I$2/(1+EXP($I$3*(COUNT($I$7:AD$7)+$I$4))),TREND($D27:$E27,$D$7:$E$7,AD$7))</f>
        <v>4.3606583175889391E-2</v>
      </c>
      <c r="AE27" s="16">
        <f>IF($F27="s-curve",$D27+($E27-$D27)*$I$2/(1+EXP($I$3*(COUNT($I$7:AE$7)+$I$4))),TREND($D27:$E27,$D$7:$E$7,AE$7))</f>
        <v>4.5366627832505113E-2</v>
      </c>
      <c r="AF27" s="16">
        <f>IF($F27="s-curve",$D27+($E27-$D27)*$I$2/(1+EXP($I$3*(COUNT($I$7:AF$7)+$I$4))),TREND($D27:$E27,$D$7:$E$7,AF$7))</f>
        <v>4.7126672489120391E-2</v>
      </c>
      <c r="AG27" s="16">
        <f>IF($F27="s-curve",$D27+($E27-$D27)*$I$2/(1+EXP($I$3*(COUNT($I$7:AG$7)+$I$4))),TREND($D27:$E27,$D$7:$E$7,AG$7))</f>
        <v>4.888671714573567E-2</v>
      </c>
      <c r="AH27" s="16">
        <f>IF($F27="s-curve",$D27+($E27-$D27)*$I$2/(1+EXP($I$3*(COUNT($I$7:AH$7)+$I$4))),TREND($D27:$E27,$D$7:$E$7,AH$7))</f>
        <v>5.0646761802350948E-2</v>
      </c>
      <c r="AI27" s="16">
        <f>IF($F27="s-curve",$D27+($E27-$D27)*$I$2/(1+EXP($I$3*(COUNT($I$7:AI$7)+$I$4))),TREND($D27:$E27,$D$7:$E$7,AI$7))</f>
        <v>5.2406806458966226E-2</v>
      </c>
      <c r="AJ27" s="16">
        <f>IF($F27="s-curve",$D27+($E27-$D27)*$I$2/(1+EXP($I$3*(COUNT($I$7:AJ$7)+$I$4))),TREND($D27:$E27,$D$7:$E$7,AJ$7))</f>
        <v>5.4166851115581505E-2</v>
      </c>
      <c r="AK27" s="16">
        <f>IF($F27="s-curve",$D27+($E27-$D27)*$I$2/(1+EXP($I$3*(COUNT($I$7:AK$7)+$I$4))),TREND($D27:$E27,$D$7:$E$7,AK$7))</f>
        <v>5.5926895772196783E-2</v>
      </c>
      <c r="AL27" s="16">
        <f>IF($F27="s-curve",$D27+($E27-$D27)*$I$2/(1+EXP($I$3*(COUNT($I$7:AL$7)+$I$4))),TREND($D27:$E27,$D$7:$E$7,AL$7))</f>
        <v>5.7686940428812061E-2</v>
      </c>
      <c r="AM27" s="16">
        <f>IF($F27="s-curve",$D27+($E27-$D27)*$I$2/(1+EXP($I$3*(COUNT($I$7:AM$7)+$I$4))),TREND($D27:$E27,$D$7:$E$7,AM$7))</f>
        <v>5.944698508542734E-2</v>
      </c>
      <c r="AN27" s="16">
        <f>IF($F27="s-curve",$D27+($E27-$D27)*$I$2/(1+EXP($I$3*(COUNT($I$7:AN$7)+$I$4))),TREND($D27:$E27,$D$7:$E$7,AN$7))</f>
        <v>6.1207029742042618E-2</v>
      </c>
      <c r="AO27" s="16">
        <f>IF($F27="s-curve",$D27+($E27-$D27)*$I$2/(1+EXP($I$3*(COUNT($I$7:AO$7)+$I$4))),TREND($D27:$E27,$D$7:$E$7,AO$7))</f>
        <v>6.2967074398657896E-2</v>
      </c>
      <c r="AP27" s="16">
        <f>IF($F27="s-curve",$D27+($E27-$D27)*$I$2/(1+EXP($I$3*(COUNT($I$7:AP$7)+$I$4))),TREND($D27:$E27,$D$7:$E$7,AP$7))</f>
        <v>6.4727119055273175E-2</v>
      </c>
    </row>
    <row r="28" spans="1:42" ht="14.65" thickBot="1" x14ac:dyDescent="0.5">
      <c r="A28" s="34"/>
      <c r="B28" s="34"/>
      <c r="C28" s="34" t="s">
        <v>553</v>
      </c>
      <c r="D28" s="40">
        <f>'SYVbT-passenger'!H3/SUM('SYVbT-passenger'!3:3)</f>
        <v>6.1388648673957636E-5</v>
      </c>
      <c r="E28" s="40">
        <f>E35*($D$27/$D$34)</f>
        <v>6.1604779531229066E-2</v>
      </c>
      <c r="F28" s="10" t="str">
        <f>IF(D28=E28,"n/a",IF(OR(C28="battery electric vehicle",C28="natural gas vehicle",C28="plugin hybrid vehicle",C28="hydrogen vehicle"),"s-curve","linear"))</f>
        <v>s-curve</v>
      </c>
      <c r="H28" s="32"/>
      <c r="I28" s="31">
        <f>D28</f>
        <v>6.1388648673957636E-5</v>
      </c>
      <c r="J28" s="16">
        <f>IF($F28="s-curve",$D28+($E28-$D28)*$I$2/(1+EXP($I$3*(COUNT($I$7:J$7)+$I$4))),TREND($D28:$E28,$D$7:$E$7,J$7))</f>
        <v>7.3756235359276204E-4</v>
      </c>
      <c r="K28" s="16">
        <f>IF($F28="s-curve",$D28+($E28-$D28)*$I$2/(1+EXP($I$3*(COUNT($I$7:K$7)+$I$4))),TREND($D28:$E28,$D$7:$E$7,K$7))</f>
        <v>9.7063265608431884E-4</v>
      </c>
      <c r="L28" s="16">
        <f>IF($F28="s-curve",$D28+($E28-$D28)*$I$2/(1+EXP($I$3*(COUNT($I$7:L$7)+$I$4))),TREND($D28:$E28,$D$7:$E$7,L$7))</f>
        <v>1.2824283396956893E-3</v>
      </c>
      <c r="M28" s="16">
        <f>IF($F28="s-curve",$D28+($E28-$D28)*$I$2/(1+EXP($I$3*(COUNT($I$7:M$7)+$I$4))),TREND($D28:$E28,$D$7:$E$7,M$7))</f>
        <v>1.698257820675821E-3</v>
      </c>
      <c r="N28" s="16">
        <f>IF($F28="s-curve",$D28+($E28-$D28)*$I$2/(1+EXP($I$3*(COUNT($I$7:N$7)+$I$4))),TREND($D28:$E28,$D$7:$E$7,N$7))</f>
        <v>2.2505602542371573E-3</v>
      </c>
      <c r="O28" s="16">
        <f>IF($F28="s-curve",$D28+($E28-$D28)*$I$2/(1+EXP($I$3*(COUNT($I$7:O$7)+$I$4))),TREND($D28:$E28,$D$7:$E$7,O$7))</f>
        <v>2.980137699587436E-3</v>
      </c>
      <c r="P28" s="16">
        <f>IF($F28="s-curve",$D28+($E28-$D28)*$I$2/(1+EXP($I$3*(COUNT($I$7:P$7)+$I$4))),TREND($D28:$E28,$D$7:$E$7,P$7))</f>
        <v>3.9369825156760126E-3</v>
      </c>
      <c r="Q28" s="16">
        <f>IF($F28="s-curve",$D28+($E28-$D28)*$I$2/(1+EXP($I$3*(COUNT($I$7:Q$7)+$I$4))),TREND($D28:$E28,$D$7:$E$7,Q$7))</f>
        <v>5.1801184197555429E-3</v>
      </c>
      <c r="R28" s="16">
        <f>IF($F28="s-curve",$D28+($E28-$D28)*$I$2/(1+EXP($I$3*(COUNT($I$7:R$7)+$I$4))),TREND($D28:$E28,$D$7:$E$7,R$7))</f>
        <v>6.775576959559786E-3</v>
      </c>
      <c r="S28" s="16">
        <f>IF($F28="s-curve",$D28+($E28-$D28)*$I$2/(1+EXP($I$3*(COUNT($I$7:S$7)+$I$4))),TREND($D28:$E28,$D$7:$E$7,S$7))</f>
        <v>8.7913841829513721E-3</v>
      </c>
      <c r="T28" s="16">
        <f>IF($F28="s-curve",$D28+($E28-$D28)*$I$2/(1+EXP($I$3*(COUNT($I$7:T$7)+$I$4))),TREND($D28:$E28,$D$7:$E$7,T$7))</f>
        <v>1.1288473967243409E-2</v>
      </c>
      <c r="U28" s="16">
        <f>IF($F28="s-curve",$D28+($E28-$D28)*$I$2/(1+EXP($I$3*(COUNT($I$7:U$7)+$I$4))),TREND($D28:$E28,$D$7:$E$7,U$7))</f>
        <v>1.4307158377417986E-2</v>
      </c>
      <c r="V28" s="16">
        <f>IF($F28="s-curve",$D28+($E28-$D28)*$I$2/(1+EXP($I$3*(COUNT($I$7:V$7)+$I$4))),TREND($D28:$E28,$D$7:$E$7,V$7))</f>
        <v>1.785053639342031E-2</v>
      </c>
      <c r="W28" s="16">
        <f>IF($F28="s-curve",$D28+($E28-$D28)*$I$2/(1+EXP($I$3*(COUNT($I$7:W$7)+$I$4))),TREND($D28:$E28,$D$7:$E$7,W$7))</f>
        <v>2.1868901101388234E-2</v>
      </c>
      <c r="X28" s="16">
        <f>IF($F28="s-curve",$D28+($E28-$D28)*$I$2/(1+EXP($I$3*(COUNT($I$7:X$7)+$I$4))),TREND($D28:$E28,$D$7:$E$7,X$7))</f>
        <v>2.6251639179530401E-2</v>
      </c>
      <c r="Y28" s="16">
        <f>IF($F28="s-curve",$D28+($E28-$D28)*$I$2/(1+EXP($I$3*(COUNT($I$7:Y$7)+$I$4))),TREND($D28:$E28,$D$7:$E$7,Y$7))</f>
        <v>3.0833084089951512E-2</v>
      </c>
      <c r="Z28" s="16">
        <f>IF($F28="s-curve",$D28+($E28-$D28)*$I$2/(1+EXP($I$3*(COUNT($I$7:Z$7)+$I$4))),TREND($D28:$E28,$D$7:$E$7,Z$7))</f>
        <v>3.5414529000372626E-2</v>
      </c>
      <c r="AA28" s="16">
        <f>IF($F28="s-curve",$D28+($E28-$D28)*$I$2/(1+EXP($I$3*(COUNT($I$7:AA$7)+$I$4))),TREND($D28:$E28,$D$7:$E$7,AA$7))</f>
        <v>3.9797267078514782E-2</v>
      </c>
      <c r="AB28" s="16">
        <f>IF($F28="s-curve",$D28+($E28-$D28)*$I$2/(1+EXP($I$3*(COUNT($I$7:AB$7)+$I$4))),TREND($D28:$E28,$D$7:$E$7,AB$7))</f>
        <v>4.3815631786482713E-2</v>
      </c>
      <c r="AC28" s="16">
        <f>IF($F28="s-curve",$D28+($E28-$D28)*$I$2/(1+EXP($I$3*(COUNT($I$7:AC$7)+$I$4))),TREND($D28:$E28,$D$7:$E$7,AC$7))</f>
        <v>4.7359009802485037E-2</v>
      </c>
      <c r="AD28" s="16">
        <f>IF($F28="s-curve",$D28+($E28-$D28)*$I$2/(1+EXP($I$3*(COUNT($I$7:AD$7)+$I$4))),TREND($D28:$E28,$D$7:$E$7,AD$7))</f>
        <v>5.0377694212659613E-2</v>
      </c>
      <c r="AE28" s="16">
        <f>IF($F28="s-curve",$D28+($E28-$D28)*$I$2/(1+EXP($I$3*(COUNT($I$7:AE$7)+$I$4))),TREND($D28:$E28,$D$7:$E$7,AE$7))</f>
        <v>5.2874783996951655E-2</v>
      </c>
      <c r="AF28" s="16">
        <f>IF($F28="s-curve",$D28+($E28-$D28)*$I$2/(1+EXP($I$3*(COUNT($I$7:AF$7)+$I$4))),TREND($D28:$E28,$D$7:$E$7,AF$7))</f>
        <v>5.4890591220343239E-2</v>
      </c>
      <c r="AG28" s="16">
        <f>IF($F28="s-curve",$D28+($E28-$D28)*$I$2/(1+EXP($I$3*(COUNT($I$7:AG$7)+$I$4))),TREND($D28:$E28,$D$7:$E$7,AG$7))</f>
        <v>5.6486049760147483E-2</v>
      </c>
      <c r="AH28" s="16">
        <f>IF($F28="s-curve",$D28+($E28-$D28)*$I$2/(1+EXP($I$3*(COUNT($I$7:AH$7)+$I$4))),TREND($D28:$E28,$D$7:$E$7,AH$7))</f>
        <v>5.7729185664227016E-2</v>
      </c>
      <c r="AI28" s="16">
        <f>IF($F28="s-curve",$D28+($E28-$D28)*$I$2/(1+EXP($I$3*(COUNT($I$7:AI$7)+$I$4))),TREND($D28:$E28,$D$7:$E$7,AI$7))</f>
        <v>5.8686030480315593E-2</v>
      </c>
      <c r="AJ28" s="16">
        <f>IF($F28="s-curve",$D28+($E28-$D28)*$I$2/(1+EXP($I$3*(COUNT($I$7:AJ$7)+$I$4))),TREND($D28:$E28,$D$7:$E$7,AJ$7))</f>
        <v>5.9415607925665866E-2</v>
      </c>
      <c r="AK28" s="16">
        <f>IF($F28="s-curve",$D28+($E28-$D28)*$I$2/(1+EXP($I$3*(COUNT($I$7:AK$7)+$I$4))),TREND($D28:$E28,$D$7:$E$7,AK$7))</f>
        <v>5.9967910359227196E-2</v>
      </c>
      <c r="AL28" s="16">
        <f>IF($F28="s-curve",$D28+($E28-$D28)*$I$2/(1+EXP($I$3*(COUNT($I$7:AL$7)+$I$4))),TREND($D28:$E28,$D$7:$E$7,AL$7))</f>
        <v>6.038373984020734E-2</v>
      </c>
      <c r="AM28" s="16">
        <f>IF($F28="s-curve",$D28+($E28-$D28)*$I$2/(1+EXP($I$3*(COUNT($I$7:AM$7)+$I$4))),TREND($D28:$E28,$D$7:$E$7,AM$7))</f>
        <v>6.0695535523818706E-2</v>
      </c>
      <c r="AN28" s="16">
        <f>IF($F28="s-curve",$D28+($E28-$D28)*$I$2/(1+EXP($I$3*(COUNT($I$7:AN$7)+$I$4))),TREND($D28:$E28,$D$7:$E$7,AN$7))</f>
        <v>6.0928605826310267E-2</v>
      </c>
      <c r="AO28" s="16">
        <f>IF($F28="s-curve",$D28+($E28-$D28)*$I$2/(1+EXP($I$3*(COUNT($I$7:AO$7)+$I$4))),TREND($D28:$E28,$D$7:$E$7,AO$7))</f>
        <v>6.1102427224143475E-2</v>
      </c>
      <c r="AP28" s="16">
        <f>IF($F28="s-curve",$D28+($E28-$D28)*$I$2/(1+EXP($I$3*(COUNT($I$7:AP$7)+$I$4))),TREND($D28:$E28,$D$7:$E$7,AP$7))</f>
        <v>6.123183879936181E-2</v>
      </c>
    </row>
    <row r="29" spans="1:42" x14ac:dyDescent="0.45">
      <c r="A29" s="33" t="s">
        <v>14</v>
      </c>
      <c r="B29" s="16" t="s">
        <v>19</v>
      </c>
      <c r="C29" s="16" t="s">
        <v>2</v>
      </c>
      <c r="D29" s="31">
        <f>SUM(INDEX('AEO 49'!$216:$216,MATCH(D$7,'AEO 49'!$1:$1,0)),INDEX('AEO 49'!$227:$227,MATCH(D$7,'AEO 49'!$1:$1,0)),INDEX('AEO 49'!$238:$238,MATCH(D$7,'AEO 49'!$1:$1,0)))/INDEX('AEO 49'!$243:$243,MATCH(D$7,'AEO 49'!$1:$1,0))</f>
        <v>0</v>
      </c>
      <c r="E29" s="31">
        <f>SUM(INDEX('AEO 49'!$216:$216,MATCH(E$7,'AEO 49'!$1:$1,0)),INDEX('AEO 49'!$227:$227,MATCH(E$7,'AEO 49'!$1:$1,0)),INDEX('AEO 49'!$238:$238,MATCH(E$7,'AEO 49'!$1:$1,0)))*Assumptions!A2/INDEX('AEO 49'!$243:$243,MATCH(E$7,'AEO 49'!$1:$1,0))</f>
        <v>1.1655231031832273E-2</v>
      </c>
      <c r="F29" s="9" t="str">
        <f t="shared" si="1"/>
        <v>s-curve</v>
      </c>
      <c r="H29" s="32"/>
      <c r="I29" s="31">
        <f t="shared" si="5"/>
        <v>0</v>
      </c>
      <c r="J29" s="16">
        <f>IF($F29="s-curve",$D29+($E29-$D29)*$I$2/(1+EXP($I$3*(COUNT($I$7:J$7)+$I$4))),TREND($D29:$E29,$D$7:$E$7,J$7))</f>
        <v>1.2805535469305053E-4</v>
      </c>
      <c r="K29" s="16">
        <f>IF($F29="s-curve",$D29+($E29-$D29)*$I$2/(1+EXP($I$3*(COUNT($I$7:K$7)+$I$4))),TREND($D29:$E29,$D$7:$E$7,K$7))</f>
        <v>1.7219475265670961E-4</v>
      </c>
      <c r="L29" s="16">
        <f>IF($F29="s-curve",$D29+($E29-$D29)*$I$2/(1+EXP($I$3*(COUNT($I$7:L$7)+$I$4))),TREND($D29:$E29,$D$7:$E$7,L$7))</f>
        <v>2.3124334707285999E-4</v>
      </c>
      <c r="M29" s="16">
        <f>IF($F29="s-curve",$D29+($E29-$D29)*$I$2/(1+EXP($I$3*(COUNT($I$7:M$7)+$I$4))),TREND($D29:$E29,$D$7:$E$7,M$7))</f>
        <v>3.0999410489053068E-4</v>
      </c>
      <c r="N29" s="16">
        <f>IF($F29="s-curve",$D29+($E29-$D29)*$I$2/(1+EXP($I$3*(COUNT($I$7:N$7)+$I$4))),TREND($D29:$E29,$D$7:$E$7,N$7))</f>
        <v>4.1459042904960845E-4</v>
      </c>
      <c r="O29" s="16">
        <f>IF($F29="s-curve",$D29+($E29-$D29)*$I$2/(1+EXP($I$3*(COUNT($I$7:O$7)+$I$4))),TREND($D29:$E29,$D$7:$E$7,O$7))</f>
        <v>5.5275950877091819E-4</v>
      </c>
      <c r="P29" s="16">
        <f>IF($F29="s-curve",$D29+($E29-$D29)*$I$2/(1+EXP($I$3*(COUNT($I$7:P$7)+$I$4))),TREND($D29:$E29,$D$7:$E$7,P$7))</f>
        <v>7.3396901369412852E-4</v>
      </c>
      <c r="Q29" s="16">
        <f>IF($F29="s-curve",$D29+($E29-$D29)*$I$2/(1+EXP($I$3*(COUNT($I$7:Q$7)+$I$4))),TREND($D29:$E29,$D$7:$E$7,Q$7))</f>
        <v>9.6939699317713133E-4</v>
      </c>
      <c r="R29" s="16">
        <f>IF($F29="s-curve",$D29+($E29-$D29)*$I$2/(1+EXP($I$3*(COUNT($I$7:R$7)+$I$4))),TREND($D29:$E29,$D$7:$E$7,R$7))</f>
        <v>1.2715486558733647E-3</v>
      </c>
      <c r="S29" s="16">
        <f>IF($F29="s-curve",$D29+($E29-$D29)*$I$2/(1+EXP($I$3*(COUNT($I$7:S$7)+$I$4))),TREND($D29:$E29,$D$7:$E$7,S$7))</f>
        <v>1.6533069335266193E-3</v>
      </c>
      <c r="T29" s="16">
        <f>IF($F29="s-curve",$D29+($E29-$D29)*$I$2/(1+EXP($I$3*(COUNT($I$7:T$7)+$I$4))),TREND($D29:$E29,$D$7:$E$7,T$7))</f>
        <v>2.1262116260661016E-3</v>
      </c>
      <c r="U29" s="16">
        <f>IF($F29="s-curve",$D29+($E29-$D29)*$I$2/(1+EXP($I$3*(COUNT($I$7:U$7)+$I$4))),TREND($D29:$E29,$D$7:$E$7,U$7))</f>
        <v>2.6978971264623435E-3</v>
      </c>
      <c r="V29" s="16">
        <f>IF($F29="s-curve",$D29+($E29-$D29)*$I$2/(1+EXP($I$3*(COUNT($I$7:V$7)+$I$4))),TREND($D29:$E29,$D$7:$E$7,V$7))</f>
        <v>3.3689503267716071E-3</v>
      </c>
      <c r="W29" s="16">
        <f>IF($F29="s-curve",$D29+($E29-$D29)*$I$2/(1+EXP($I$3*(COUNT($I$7:W$7)+$I$4))),TREND($D29:$E29,$D$7:$E$7,W$7))</f>
        <v>4.129957615611181E-3</v>
      </c>
      <c r="X29" s="16">
        <f>IF($F29="s-curve",$D29+($E29-$D29)*$I$2/(1+EXP($I$3*(COUNT($I$7:X$7)+$I$4))),TREND($D29:$E29,$D$7:$E$7,X$7))</f>
        <v>4.959970783885193E-3</v>
      </c>
      <c r="Y29" s="16">
        <f>IF($F29="s-curve",$D29+($E29-$D29)*$I$2/(1+EXP($I$3*(COUNT($I$7:Y$7)+$I$4))),TREND($D29:$E29,$D$7:$E$7,Y$7))</f>
        <v>5.8276155159161366E-3</v>
      </c>
      <c r="Z29" s="16">
        <f>IF($F29="s-curve",$D29+($E29-$D29)*$I$2/(1+EXP($I$3*(COUNT($I$7:Z$7)+$I$4))),TREND($D29:$E29,$D$7:$E$7,Z$7))</f>
        <v>6.6952602479470802E-3</v>
      </c>
      <c r="AA29" s="16">
        <f>IF($F29="s-curve",$D29+($E29-$D29)*$I$2/(1+EXP($I$3*(COUNT($I$7:AA$7)+$I$4))),TREND($D29:$E29,$D$7:$E$7,AA$7))</f>
        <v>7.5252734162210922E-3</v>
      </c>
      <c r="AB29" s="16">
        <f>IF($F29="s-curve",$D29+($E29-$D29)*$I$2/(1+EXP($I$3*(COUNT($I$7:AB$7)+$I$4))),TREND($D29:$E29,$D$7:$E$7,AB$7))</f>
        <v>8.2862807050606661E-3</v>
      </c>
      <c r="AC29" s="16">
        <f>IF($F29="s-curve",$D29+($E29-$D29)*$I$2/(1+EXP($I$3*(COUNT($I$7:AC$7)+$I$4))),TREND($D29:$E29,$D$7:$E$7,AC$7))</f>
        <v>8.9573339053699297E-3</v>
      </c>
      <c r="AD29" s="16">
        <f>IF($F29="s-curve",$D29+($E29-$D29)*$I$2/(1+EXP($I$3*(COUNT($I$7:AD$7)+$I$4))),TREND($D29:$E29,$D$7:$E$7,AD$7))</f>
        <v>9.5290194057661703E-3</v>
      </c>
      <c r="AE29" s="16">
        <f>IF($F29="s-curve",$D29+($E29-$D29)*$I$2/(1+EXP($I$3*(COUNT($I$7:AE$7)+$I$4))),TREND($D29:$E29,$D$7:$E$7,AE$7))</f>
        <v>1.0001924098305654E-2</v>
      </c>
      <c r="AF29" s="16">
        <f>IF($F29="s-curve",$D29+($E29-$D29)*$I$2/(1+EXP($I$3*(COUNT($I$7:AF$7)+$I$4))),TREND($D29:$E29,$D$7:$E$7,AF$7))</f>
        <v>1.0383682375958908E-2</v>
      </c>
      <c r="AG29" s="16">
        <f>IF($F29="s-curve",$D29+($E29-$D29)*$I$2/(1+EXP($I$3*(COUNT($I$7:AG$7)+$I$4))),TREND($D29:$E29,$D$7:$E$7,AG$7))</f>
        <v>1.0685834038655142E-2</v>
      </c>
      <c r="AH29" s="16">
        <f>IF($F29="s-curve",$D29+($E29-$D29)*$I$2/(1+EXP($I$3*(COUNT($I$7:AH$7)+$I$4))),TREND($D29:$E29,$D$7:$E$7,AH$7))</f>
        <v>1.0921262018138145E-2</v>
      </c>
      <c r="AI29" s="16">
        <f>IF($F29="s-curve",$D29+($E29-$D29)*$I$2/(1+EXP($I$3*(COUNT($I$7:AI$7)+$I$4))),TREND($D29:$E29,$D$7:$E$7,AI$7))</f>
        <v>1.1102471523061356E-2</v>
      </c>
      <c r="AJ29" s="16">
        <f>IF($F29="s-curve",$D29+($E29-$D29)*$I$2/(1+EXP($I$3*(COUNT($I$7:AJ$7)+$I$4))),TREND($D29:$E29,$D$7:$E$7,AJ$7))</f>
        <v>1.1240640602782665E-2</v>
      </c>
      <c r="AK29" s="16">
        <f>IF($F29="s-curve",$D29+($E29-$D29)*$I$2/(1+EXP($I$3*(COUNT($I$7:AK$7)+$I$4))),TREND($D29:$E29,$D$7:$E$7,AK$7))</f>
        <v>1.1345236926941742E-2</v>
      </c>
      <c r="AL29" s="16">
        <f>IF($F29="s-curve",$D29+($E29-$D29)*$I$2/(1+EXP($I$3*(COUNT($I$7:AL$7)+$I$4))),TREND($D29:$E29,$D$7:$E$7,AL$7))</f>
        <v>1.1423987684759414E-2</v>
      </c>
      <c r="AM29" s="16">
        <f>IF($F29="s-curve",$D29+($E29-$D29)*$I$2/(1+EXP($I$3*(COUNT($I$7:AM$7)+$I$4))),TREND($D29:$E29,$D$7:$E$7,AM$7))</f>
        <v>1.1483036279175563E-2</v>
      </c>
      <c r="AN29" s="16">
        <f>IF($F29="s-curve",$D29+($E29-$D29)*$I$2/(1+EXP($I$3*(COUNT($I$7:AN$7)+$I$4))),TREND($D29:$E29,$D$7:$E$7,AN$7))</f>
        <v>1.1527175677139224E-2</v>
      </c>
      <c r="AO29" s="16">
        <f>IF($F29="s-curve",$D29+($E29-$D29)*$I$2/(1+EXP($I$3*(COUNT($I$7:AO$7)+$I$4))),TREND($D29:$E29,$D$7:$E$7,AO$7))</f>
        <v>1.1560094379228425E-2</v>
      </c>
      <c r="AP29" s="16">
        <f>IF($F29="s-curve",$D29+($E29-$D29)*$I$2/(1+EXP($I$3*(COUNT($I$7:AP$7)+$I$4))),TREND($D29:$E29,$D$7:$E$7,AP$7))</f>
        <v>1.1584602645440818E-2</v>
      </c>
    </row>
    <row r="30" spans="1:42" x14ac:dyDescent="0.45">
      <c r="C30" s="16" t="s">
        <v>3</v>
      </c>
      <c r="D30" s="31">
        <f>SUM(INDEX('AEO 49'!$214:$214,MATCH(D$7,'AEO 49'!$1:$1,0)),INDEX('AEO 49'!$225:$225,MATCH(D$7,'AEO 49'!$1:$1,0)),INDEX('AEO 49'!$236:$236,MATCH(D$7,'AEO 49'!$1:$1,0)))/INDEX('AEO 49'!$243:$243,MATCH(D$7,'AEO 49'!$1:$1,0))</f>
        <v>7.9365836677928701E-3</v>
      </c>
      <c r="E30" s="31">
        <f>SUM(INDEX('AEO 49'!$214:$214,MATCH(E$7,'AEO 49'!$1:$1,0)),INDEX('AEO 49'!$225:$225,MATCH(E$7,'AEO 49'!$1:$1,0)),INDEX('AEO 49'!$236:$236,MATCH(E$7,'AEO 49'!$1:$1,0)))*Assumptions!A2/INDEX('AEO 49'!$243:$243,MATCH(E$7,'AEO 49'!$1:$1,0))</f>
        <v>9.7721539121807657E-2</v>
      </c>
      <c r="F30" s="9" t="str">
        <f t="shared" si="1"/>
        <v>s-curve</v>
      </c>
      <c r="H30" s="32"/>
      <c r="I30" s="31">
        <f t="shared" si="5"/>
        <v>7.9365836677928701E-3</v>
      </c>
      <c r="J30" s="16">
        <f>IF($F30="s-curve",$D30+($E30-$D30)*$I$2/(1+EXP($I$3*(COUNT($I$7:J$7)+$I$4))),TREND($D30:$E30,$D$7:$E$7,J$7))</f>
        <v>8.9230458224564945E-3</v>
      </c>
      <c r="K30" s="16">
        <f>IF($F30="s-curve",$D30+($E30-$D30)*$I$2/(1+EXP($I$3*(COUNT($I$7:K$7)+$I$4))),TREND($D30:$E30,$D$7:$E$7,K$7))</f>
        <v>9.2630694452495946E-3</v>
      </c>
      <c r="L30" s="16">
        <f>IF($F30="s-curve",$D30+($E30-$D30)*$I$2/(1+EXP($I$3*(COUNT($I$7:L$7)+$I$4))),TREND($D30:$E30,$D$7:$E$7,L$7))</f>
        <v>9.7179446343210532E-3</v>
      </c>
      <c r="M30" s="16">
        <f>IF($F30="s-curve",$D30+($E30-$D30)*$I$2/(1+EXP($I$3*(COUNT($I$7:M$7)+$I$4))),TREND($D30:$E30,$D$7:$E$7,M$7))</f>
        <v>1.032459355130249E-2</v>
      </c>
      <c r="N30" s="16">
        <f>IF($F30="s-curve",$D30+($E30-$D30)*$I$2/(1+EXP($I$3*(COUNT($I$7:N$7)+$I$4))),TREND($D30:$E30,$D$7:$E$7,N$7))</f>
        <v>1.1130341312082837E-2</v>
      </c>
      <c r="O30" s="16">
        <f>IF($F30="s-curve",$D30+($E30-$D30)*$I$2/(1+EXP($I$3*(COUNT($I$7:O$7)+$I$4))),TREND($D30:$E30,$D$7:$E$7,O$7))</f>
        <v>1.2194713578408458E-2</v>
      </c>
      <c r="P30" s="16">
        <f>IF($F30="s-curve",$D30+($E30-$D30)*$I$2/(1+EXP($I$3*(COUNT($I$7:P$7)+$I$4))),TREND($D30:$E30,$D$7:$E$7,P$7))</f>
        <v>1.3590643636160114E-2</v>
      </c>
      <c r="Q30" s="16">
        <f>IF($F30="s-curve",$D30+($E30-$D30)*$I$2/(1+EXP($I$3*(COUNT($I$7:Q$7)+$I$4))),TREND($D30:$E30,$D$7:$E$7,Q$7))</f>
        <v>1.5404240517489981E-2</v>
      </c>
      <c r="R30" s="16">
        <f>IF($F30="s-curve",$D30+($E30-$D30)*$I$2/(1+EXP($I$3*(COUNT($I$7:R$7)+$I$4))),TREND($D30:$E30,$D$7:$E$7,R$7))</f>
        <v>1.7731836899015592E-2</v>
      </c>
      <c r="S30" s="16">
        <f>IF($F30="s-curve",$D30+($E30-$D30)*$I$2/(1+EXP($I$3*(COUNT($I$7:S$7)+$I$4))),TREND($D30:$E30,$D$7:$E$7,S$7))</f>
        <v>2.0672675210987729E-2</v>
      </c>
      <c r="T30" s="16">
        <f>IF($F30="s-curve",$D30+($E30-$D30)*$I$2/(1+EXP($I$3*(COUNT($I$7:T$7)+$I$4))),TREND($D30:$E30,$D$7:$E$7,T$7))</f>
        <v>2.431565119642189E-2</v>
      </c>
      <c r="U30" s="16">
        <f>IF($F30="s-curve",$D30+($E30-$D30)*$I$2/(1+EXP($I$3*(COUNT($I$7:U$7)+$I$4))),TREND($D30:$E30,$D$7:$E$7,U$7))</f>
        <v>2.8719575670042002E-2</v>
      </c>
      <c r="V30" s="16">
        <f>IF($F30="s-curve",$D30+($E30-$D30)*$I$2/(1+EXP($I$3*(COUNT($I$7:V$7)+$I$4))),TREND($D30:$E30,$D$7:$E$7,V$7))</f>
        <v>3.3888969698567709E-2</v>
      </c>
      <c r="W30" s="16">
        <f>IF($F30="s-curve",$D30+($E30-$D30)*$I$2/(1+EXP($I$3*(COUNT($I$7:W$7)+$I$4))),TREND($D30:$E30,$D$7:$E$7,W$7))</f>
        <v>3.9751316428720873E-2</v>
      </c>
      <c r="X30" s="16">
        <f>IF($F30="s-curve",$D30+($E30-$D30)*$I$2/(1+EXP($I$3*(COUNT($I$7:X$7)+$I$4))),TREND($D30:$E30,$D$7:$E$7,X$7))</f>
        <v>4.6145243338980707E-2</v>
      </c>
      <c r="Y30" s="16">
        <f>IF($F30="s-curve",$D30+($E30-$D30)*$I$2/(1+EXP($I$3*(COUNT($I$7:Y$7)+$I$4))),TREND($D30:$E30,$D$7:$E$7,Y$7))</f>
        <v>5.2829061394800259E-2</v>
      </c>
      <c r="Z30" s="16">
        <f>IF($F30="s-curve",$D30+($E30-$D30)*$I$2/(1+EXP($I$3*(COUNT($I$7:Z$7)+$I$4))),TREND($D30:$E30,$D$7:$E$7,Z$7))</f>
        <v>5.951287945061981E-2</v>
      </c>
      <c r="AA30" s="16">
        <f>IF($F30="s-curve",$D30+($E30-$D30)*$I$2/(1+EXP($I$3*(COUNT($I$7:AA$7)+$I$4))),TREND($D30:$E30,$D$7:$E$7,AA$7))</f>
        <v>6.5906806360879644E-2</v>
      </c>
      <c r="AB30" s="16">
        <f>IF($F30="s-curve",$D30+($E30-$D30)*$I$2/(1+EXP($I$3*(COUNT($I$7:AB$7)+$I$4))),TREND($D30:$E30,$D$7:$E$7,AB$7))</f>
        <v>7.1769153091032822E-2</v>
      </c>
      <c r="AC30" s="16">
        <f>IF($F30="s-curve",$D30+($E30-$D30)*$I$2/(1+EXP($I$3*(COUNT($I$7:AC$7)+$I$4))),TREND($D30:$E30,$D$7:$E$7,AC$7))</f>
        <v>7.6938547119558526E-2</v>
      </c>
      <c r="AD30" s="16">
        <f>IF($F30="s-curve",$D30+($E30-$D30)*$I$2/(1+EXP($I$3*(COUNT($I$7:AD$7)+$I$4))),TREND($D30:$E30,$D$7:$E$7,AD$7))</f>
        <v>8.1342471593178631E-2</v>
      </c>
      <c r="AE30" s="16">
        <f>IF($F30="s-curve",$D30+($E30-$D30)*$I$2/(1+EXP($I$3*(COUNT($I$7:AE$7)+$I$4))),TREND($D30:$E30,$D$7:$E$7,AE$7))</f>
        <v>8.4985447578612802E-2</v>
      </c>
      <c r="AF30" s="16">
        <f>IF($F30="s-curve",$D30+($E30-$D30)*$I$2/(1+EXP($I$3*(COUNT($I$7:AF$7)+$I$4))),TREND($D30:$E30,$D$7:$E$7,AF$7))</f>
        <v>8.7926285890584932E-2</v>
      </c>
      <c r="AG30" s="16">
        <f>IF($F30="s-curve",$D30+($E30-$D30)*$I$2/(1+EXP($I$3*(COUNT($I$7:AG$7)+$I$4))),TREND($D30:$E30,$D$7:$E$7,AG$7))</f>
        <v>9.025388227211055E-2</v>
      </c>
      <c r="AH30" s="16">
        <f>IF($F30="s-curve",$D30+($E30-$D30)*$I$2/(1+EXP($I$3*(COUNT($I$7:AH$7)+$I$4))),TREND($D30:$E30,$D$7:$E$7,AH$7))</f>
        <v>9.2067479153440421E-2</v>
      </c>
      <c r="AI30" s="16">
        <f>IF($F30="s-curve",$D30+($E30-$D30)*$I$2/(1+EXP($I$3*(COUNT($I$7:AI$7)+$I$4))),TREND($D30:$E30,$D$7:$E$7,AI$7))</f>
        <v>9.3463409211192075E-2</v>
      </c>
      <c r="AJ30" s="16">
        <f>IF($F30="s-curve",$D30+($E30-$D30)*$I$2/(1+EXP($I$3*(COUNT($I$7:AJ$7)+$I$4))),TREND($D30:$E30,$D$7:$E$7,AJ$7))</f>
        <v>9.4527781477517697E-2</v>
      </c>
      <c r="AK30" s="16">
        <f>IF($F30="s-curve",$D30+($E30-$D30)*$I$2/(1+EXP($I$3*(COUNT($I$7:AK$7)+$I$4))),TREND($D30:$E30,$D$7:$E$7,AK$7))</f>
        <v>9.5333529238298034E-2</v>
      </c>
      <c r="AL30" s="16">
        <f>IF($F30="s-curve",$D30+($E30-$D30)*$I$2/(1+EXP($I$3*(COUNT($I$7:AL$7)+$I$4))),TREND($D30:$E30,$D$7:$E$7,AL$7))</f>
        <v>9.5940178155279485E-2</v>
      </c>
      <c r="AM30" s="16">
        <f>IF($F30="s-curve",$D30+($E30-$D30)*$I$2/(1+EXP($I$3*(COUNT($I$7:AM$7)+$I$4))),TREND($D30:$E30,$D$7:$E$7,AM$7))</f>
        <v>9.6395053344350931E-2</v>
      </c>
      <c r="AN30" s="16">
        <f>IF($F30="s-curve",$D30+($E30-$D30)*$I$2/(1+EXP($I$3*(COUNT($I$7:AN$7)+$I$4))),TREND($D30:$E30,$D$7:$E$7,AN$7))</f>
        <v>9.6735076967144035E-2</v>
      </c>
      <c r="AO30" s="16">
        <f>IF($F30="s-curve",$D30+($E30-$D30)*$I$2/(1+EXP($I$3*(COUNT($I$7:AO$7)+$I$4))),TREND($D30:$E30,$D$7:$E$7,AO$7))</f>
        <v>9.6988663034430975E-2</v>
      </c>
      <c r="AP30" s="16">
        <f>IF($F30="s-curve",$D30+($E30-$D30)*$I$2/(1+EXP($I$3*(COUNT($I$7:AP$7)+$I$4))),TREND($D30:$E30,$D$7:$E$7,AP$7))</f>
        <v>9.7177460114825601E-2</v>
      </c>
    </row>
    <row r="31" spans="1:42" x14ac:dyDescent="0.45">
      <c r="C31" s="16" t="s">
        <v>4</v>
      </c>
      <c r="D31" s="31">
        <f>SUM(INDEX('AEO 49'!$212:$212,MATCH(D$7,'AEO 49'!$1:$1,0)),INDEX('AEO 49'!$223:$223,MATCH(D$7,'AEO 49'!$1:$1,0)),INDEX('AEO 49'!$234:$234,MATCH(D$7,'AEO 49'!$1:$1,0)))/INDEX('AEO 49'!$243:$243,MATCH(D$7,'AEO 49'!$1:$1,0))</f>
        <v>0.16274512438254443</v>
      </c>
      <c r="E31" s="31">
        <f>SUM(INDEX('AEO 49'!$212:$212,MATCH(E$7,'AEO 49'!$1:$1,0)),INDEX('AEO 49'!$223:$223,MATCH(E$7,'AEO 49'!$1:$1,0)),INDEX('AEO 49'!$234:$234,MATCH(E$7,'AEO 49'!$1:$1,0)))/INDEX('AEO 49'!$243:$243,MATCH(E$7,'AEO 49'!$1:$1,0))</f>
        <v>0.21353579069318354</v>
      </c>
      <c r="F31" s="9" t="str">
        <f t="shared" si="1"/>
        <v>linear</v>
      </c>
      <c r="H31" s="32"/>
      <c r="I31" s="31">
        <f t="shared" si="5"/>
        <v>0.16274512438254443</v>
      </c>
      <c r="J31" s="16">
        <f>IF($F31="s-curve",$D31+($E31-$D31)*$I$2/(1+EXP($I$3*(COUNT($I$7:J$7)+$I$4))),TREND($D31:$E31,$D$7:$E$7,J$7))</f>
        <v>0.16438353297320996</v>
      </c>
      <c r="K31" s="16">
        <f>IF($F31="s-curve",$D31+($E31-$D31)*$I$2/(1+EXP($I$3*(COUNT($I$7:K$7)+$I$4))),TREND($D31:$E31,$D$7:$E$7,K$7))</f>
        <v>0.16602194156387551</v>
      </c>
      <c r="L31" s="16">
        <f>IF($F31="s-curve",$D31+($E31-$D31)*$I$2/(1+EXP($I$3*(COUNT($I$7:L$7)+$I$4))),TREND($D31:$E31,$D$7:$E$7,L$7))</f>
        <v>0.1676603501545415</v>
      </c>
      <c r="M31" s="16">
        <f>IF($F31="s-curve",$D31+($E31-$D31)*$I$2/(1+EXP($I$3*(COUNT($I$7:M$7)+$I$4))),TREND($D31:$E31,$D$7:$E$7,M$7))</f>
        <v>0.16929875874520706</v>
      </c>
      <c r="N31" s="16">
        <f>IF($F31="s-curve",$D31+($E31-$D31)*$I$2/(1+EXP($I$3*(COUNT($I$7:N$7)+$I$4))),TREND($D31:$E31,$D$7:$E$7,N$7))</f>
        <v>0.17093716733587305</v>
      </c>
      <c r="O31" s="16">
        <f>IF($F31="s-curve",$D31+($E31-$D31)*$I$2/(1+EXP($I$3*(COUNT($I$7:O$7)+$I$4))),TREND($D31:$E31,$D$7:$E$7,O$7))</f>
        <v>0.1725755759265386</v>
      </c>
      <c r="P31" s="16">
        <f>IF($F31="s-curve",$D31+($E31-$D31)*$I$2/(1+EXP($I$3*(COUNT($I$7:P$7)+$I$4))),TREND($D31:$E31,$D$7:$E$7,P$7))</f>
        <v>0.1742139845172046</v>
      </c>
      <c r="Q31" s="16">
        <f>IF($F31="s-curve",$D31+($E31-$D31)*$I$2/(1+EXP($I$3*(COUNT($I$7:Q$7)+$I$4))),TREND($D31:$E31,$D$7:$E$7,Q$7))</f>
        <v>0.17585239310787015</v>
      </c>
      <c r="R31" s="16">
        <f>IF($F31="s-curve",$D31+($E31-$D31)*$I$2/(1+EXP($I$3*(COUNT($I$7:R$7)+$I$4))),TREND($D31:$E31,$D$7:$E$7,R$7))</f>
        <v>0.17749080169853615</v>
      </c>
      <c r="S31" s="16">
        <f>IF($F31="s-curve",$D31+($E31-$D31)*$I$2/(1+EXP($I$3*(COUNT($I$7:S$7)+$I$4))),TREND($D31:$E31,$D$7:$E$7,S$7))</f>
        <v>0.1791292102892017</v>
      </c>
      <c r="T31" s="16">
        <f>IF($F31="s-curve",$D31+($E31-$D31)*$I$2/(1+EXP($I$3*(COUNT($I$7:T$7)+$I$4))),TREND($D31:$E31,$D$7:$E$7,T$7))</f>
        <v>0.1807676188798677</v>
      </c>
      <c r="U31" s="16">
        <f>IF($F31="s-curve",$D31+($E31-$D31)*$I$2/(1+EXP($I$3*(COUNT($I$7:U$7)+$I$4))),TREND($D31:$E31,$D$7:$E$7,U$7))</f>
        <v>0.18240602747053325</v>
      </c>
      <c r="V31" s="16">
        <f>IF($F31="s-curve",$D31+($E31-$D31)*$I$2/(1+EXP($I$3*(COUNT($I$7:V$7)+$I$4))),TREND($D31:$E31,$D$7:$E$7,V$7))</f>
        <v>0.18404443606119925</v>
      </c>
      <c r="W31" s="16">
        <f>IF($F31="s-curve",$D31+($E31-$D31)*$I$2/(1+EXP($I$3*(COUNT($I$7:W$7)+$I$4))),TREND($D31:$E31,$D$7:$E$7,W$7))</f>
        <v>0.1856828446518648</v>
      </c>
      <c r="X31" s="16">
        <f>IF($F31="s-curve",$D31+($E31-$D31)*$I$2/(1+EXP($I$3*(COUNT($I$7:X$7)+$I$4))),TREND($D31:$E31,$D$7:$E$7,X$7))</f>
        <v>0.18732125324253079</v>
      </c>
      <c r="Y31" s="16">
        <f>IF($F31="s-curve",$D31+($E31-$D31)*$I$2/(1+EXP($I$3*(COUNT($I$7:Y$7)+$I$4))),TREND($D31:$E31,$D$7:$E$7,Y$7))</f>
        <v>0.18895966183319635</v>
      </c>
      <c r="Z31" s="16">
        <f>IF($F31="s-curve",$D31+($E31-$D31)*$I$2/(1+EXP($I$3*(COUNT($I$7:Z$7)+$I$4))),TREND($D31:$E31,$D$7:$E$7,Z$7))</f>
        <v>0.19059807042386234</v>
      </c>
      <c r="AA31" s="16">
        <f>IF($F31="s-curve",$D31+($E31-$D31)*$I$2/(1+EXP($I$3*(COUNT($I$7:AA$7)+$I$4))),TREND($D31:$E31,$D$7:$E$7,AA$7))</f>
        <v>0.19223647901452789</v>
      </c>
      <c r="AB31" s="16">
        <f>IF($F31="s-curve",$D31+($E31-$D31)*$I$2/(1+EXP($I$3*(COUNT($I$7:AB$7)+$I$4))),TREND($D31:$E31,$D$7:$E$7,AB$7))</f>
        <v>0.19387488760519389</v>
      </c>
      <c r="AC31" s="16">
        <f>IF($F31="s-curve",$D31+($E31-$D31)*$I$2/(1+EXP($I$3*(COUNT($I$7:AC$7)+$I$4))),TREND($D31:$E31,$D$7:$E$7,AC$7))</f>
        <v>0.19551329619585944</v>
      </c>
      <c r="AD31" s="16">
        <f>IF($F31="s-curve",$D31+($E31-$D31)*$I$2/(1+EXP($I$3*(COUNT($I$7:AD$7)+$I$4))),TREND($D31:$E31,$D$7:$E$7,AD$7))</f>
        <v>0.19715170478652544</v>
      </c>
      <c r="AE31" s="16">
        <f>IF($F31="s-curve",$D31+($E31-$D31)*$I$2/(1+EXP($I$3*(COUNT($I$7:AE$7)+$I$4))),TREND($D31:$E31,$D$7:$E$7,AE$7))</f>
        <v>0.19879011337719099</v>
      </c>
      <c r="AF31" s="16">
        <f>IF($F31="s-curve",$D31+($E31-$D31)*$I$2/(1+EXP($I$3*(COUNT($I$7:AF$7)+$I$4))),TREND($D31:$E31,$D$7:$E$7,AF$7))</f>
        <v>0.20042852196785699</v>
      </c>
      <c r="AG31" s="16">
        <f>IF($F31="s-curve",$D31+($E31-$D31)*$I$2/(1+EXP($I$3*(COUNT($I$7:AG$7)+$I$4))),TREND($D31:$E31,$D$7:$E$7,AG$7))</f>
        <v>0.20206693055852254</v>
      </c>
      <c r="AH31" s="16">
        <f>IF($F31="s-curve",$D31+($E31-$D31)*$I$2/(1+EXP($I$3*(COUNT($I$7:AH$7)+$I$4))),TREND($D31:$E31,$D$7:$E$7,AH$7))</f>
        <v>0.20370533914918854</v>
      </c>
      <c r="AI31" s="16">
        <f>IF($F31="s-curve",$D31+($E31-$D31)*$I$2/(1+EXP($I$3*(COUNT($I$7:AI$7)+$I$4))),TREND($D31:$E31,$D$7:$E$7,AI$7))</f>
        <v>0.20534374773985409</v>
      </c>
      <c r="AJ31" s="16">
        <f>IF($F31="s-curve",$D31+($E31-$D31)*$I$2/(1+EXP($I$3*(COUNT($I$7:AJ$7)+$I$4))),TREND($D31:$E31,$D$7:$E$7,AJ$7))</f>
        <v>0.20698215633052008</v>
      </c>
      <c r="AK31" s="16">
        <f>IF($F31="s-curve",$D31+($E31-$D31)*$I$2/(1+EXP($I$3*(COUNT($I$7:AK$7)+$I$4))),TREND($D31:$E31,$D$7:$E$7,AK$7))</f>
        <v>0.20862056492118564</v>
      </c>
      <c r="AL31" s="16">
        <f>IF($F31="s-curve",$D31+($E31-$D31)*$I$2/(1+EXP($I$3*(COUNT($I$7:AL$7)+$I$4))),TREND($D31:$E31,$D$7:$E$7,AL$7))</f>
        <v>0.21025897351185163</v>
      </c>
      <c r="AM31" s="16">
        <f>IF($F31="s-curve",$D31+($E31-$D31)*$I$2/(1+EXP($I$3*(COUNT($I$7:AM$7)+$I$4))),TREND($D31:$E31,$D$7:$E$7,AM$7))</f>
        <v>0.21189738210251763</v>
      </c>
      <c r="AN31" s="16">
        <f>IF($F31="s-curve",$D31+($E31-$D31)*$I$2/(1+EXP($I$3*(COUNT($I$7:AN$7)+$I$4))),TREND($D31:$E31,$D$7:$E$7,AN$7))</f>
        <v>0.21353579069318318</v>
      </c>
      <c r="AO31" s="16">
        <f>IF($F31="s-curve",$D31+($E31-$D31)*$I$2/(1+EXP($I$3*(COUNT($I$7:AO$7)+$I$4))),TREND($D31:$E31,$D$7:$E$7,AO$7))</f>
        <v>0.21517419928384918</v>
      </c>
      <c r="AP31" s="16">
        <f>IF($F31="s-curve",$D31+($E31-$D31)*$I$2/(1+EXP($I$3*(COUNT($I$7:AP$7)+$I$4))),TREND($D31:$E31,$D$7:$E$7,AP$7))</f>
        <v>0.21681260787451473</v>
      </c>
    </row>
    <row r="32" spans="1:42" x14ac:dyDescent="0.4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32"/>
      <c r="I32" s="31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45">
      <c r="C33" s="16" t="s">
        <v>6</v>
      </c>
      <c r="D33" s="31">
        <f>SUM(INDEX('AEO 49'!$217:$218,0,MATCH(D$7,'AEO 49'!$1:$1,0)),INDEX('AEO 49'!$228:$229,0,MATCH(D$7,'AEO 49'!$1:$1,0)),INDEX('AEO 49'!$239:$240,0,MATCH(D$7,'AEO 49'!$1:$1,0)))/INDEX('AEO 49'!$243:$243,MATCH(D$7,'AEO 49'!$1:$1,0))</f>
        <v>1.3689666946025501E-4</v>
      </c>
      <c r="E33" s="31">
        <f>SUM(INDEX('AEO 49'!$217:$218,0,MATCH(E$7,'AEO 49'!$1:$1,0)),INDEX('AEO 49'!$228:$229,0,MATCH(E$7,'AEO 49'!$1:$1,0)),INDEX('AEO 49'!$239:$240,0,MATCH(E$7,'AEO 49'!$1:$1,0)))*Assumptions!A2/INDEX('AEO 49'!$243:$243,MATCH(E$7,'AEO 49'!$1:$1,0))</f>
        <v>2.5192994060249618E-2</v>
      </c>
      <c r="F33" s="9" t="str">
        <f>IF(D33=E33,"n/a",IF(OR(C33="battery electric vehicle",C33="natural gas vehicle",C33="plugin hybrid vehicle"),"s-curve","linear"))</f>
        <v>s-curve</v>
      </c>
      <c r="H33" s="32"/>
      <c r="I33" s="31">
        <f t="shared" si="5"/>
        <v>1.3689666946025501E-4</v>
      </c>
      <c r="J33" s="16">
        <f>IF($F33="s-curve",$D33+($E33-$D33)*$I$2/(1+EXP($I$3*(COUNT($I$7:J$7)+$I$4))),TREND($D33:$E33,$D$7:$E$7,J$7))</f>
        <v>4.1218657403941316E-4</v>
      </c>
      <c r="K33" s="16">
        <f>IF($F33="s-curve",$D33+($E33-$D33)*$I$2/(1+EXP($I$3*(COUNT($I$7:K$7)+$I$4))),TREND($D33:$E33,$D$7:$E$7,K$7))</f>
        <v>5.0707624642151337E-4</v>
      </c>
      <c r="L33" s="16">
        <f>IF($F33="s-curve",$D33+($E33-$D33)*$I$2/(1+EXP($I$3*(COUNT($I$7:L$7)+$I$4))),TREND($D33:$E33,$D$7:$E$7,L$7))</f>
        <v>6.3401730219633768E-4</v>
      </c>
      <c r="M33" s="16">
        <f>IF($F33="s-curve",$D33+($E33-$D33)*$I$2/(1+EXP($I$3*(COUNT($I$7:M$7)+$I$4))),TREND($D33:$E33,$D$7:$E$7,M$7))</f>
        <v>8.0331353082440521E-4</v>
      </c>
      <c r="N33" s="16">
        <f>IF($F33="s-curve",$D33+($E33-$D33)*$I$2/(1+EXP($I$3*(COUNT($I$7:N$7)+$I$4))),TREND($D33:$E33,$D$7:$E$7,N$7))</f>
        <v>1.0281718521816289E-3</v>
      </c>
      <c r="O33" s="16">
        <f>IF($F33="s-curve",$D33+($E33-$D33)*$I$2/(1+EXP($I$3*(COUNT($I$7:O$7)+$I$4))),TREND($D33:$E33,$D$7:$E$7,O$7))</f>
        <v>1.3252039666405934E-3</v>
      </c>
      <c r="P33" s="16">
        <f>IF($F33="s-curve",$D33+($E33-$D33)*$I$2/(1+EXP($I$3*(COUNT($I$7:P$7)+$I$4))),TREND($D33:$E33,$D$7:$E$7,P$7))</f>
        <v>1.7147632118492148E-3</v>
      </c>
      <c r="Q33" s="16">
        <f>IF($F33="s-curve",$D33+($E33-$D33)*$I$2/(1+EXP($I$3*(COUNT($I$7:Q$7)+$I$4))),TREND($D33:$E33,$D$7:$E$7,Q$7))</f>
        <v>2.2208798530665391E-3</v>
      </c>
      <c r="R33" s="16">
        <f>IF($F33="s-curve",$D33+($E33-$D33)*$I$2/(1+EXP($I$3*(COUNT($I$7:R$7)+$I$4))),TREND($D33:$E33,$D$7:$E$7,R$7))</f>
        <v>2.8704372463630654E-3</v>
      </c>
      <c r="S33" s="16">
        <f>IF($F33="s-curve",$D33+($E33-$D33)*$I$2/(1+EXP($I$3*(COUNT($I$7:S$7)+$I$4))),TREND($D33:$E33,$D$7:$E$7,S$7))</f>
        <v>3.6911307665940603E-3</v>
      </c>
      <c r="T33" s="16">
        <f>IF($F33="s-curve",$D33+($E33-$D33)*$I$2/(1+EXP($I$3*(COUNT($I$7:T$7)+$I$4))),TREND($D33:$E33,$D$7:$E$7,T$7))</f>
        <v>4.7077683605180826E-3</v>
      </c>
      <c r="U33" s="16">
        <f>IF($F33="s-curve",$D33+($E33-$D33)*$I$2/(1+EXP($I$3*(COUNT($I$7:U$7)+$I$4))),TREND($D33:$E33,$D$7:$E$7,U$7))</f>
        <v>5.9367622376629214E-3</v>
      </c>
      <c r="V33" s="16">
        <f>IF($F33="s-curve",$D33+($E33-$D33)*$I$2/(1+EXP($I$3*(COUNT($I$7:V$7)+$I$4))),TREND($D33:$E33,$D$7:$E$7,V$7))</f>
        <v>7.3793740825442607E-3</v>
      </c>
      <c r="W33" s="16">
        <f>IF($F33="s-curve",$D33+($E33-$D33)*$I$2/(1+EXP($I$3*(COUNT($I$7:W$7)+$I$4))),TREND($D33:$E33,$D$7:$E$7,W$7))</f>
        <v>9.0153667704787662E-3</v>
      </c>
      <c r="X33" s="16">
        <f>IF($F33="s-curve",$D33+($E33-$D33)*$I$2/(1+EXP($I$3*(COUNT($I$7:X$7)+$I$4))),TREND($D33:$E33,$D$7:$E$7,X$7))</f>
        <v>1.0799706413606534E-2</v>
      </c>
      <c r="Y33" s="16">
        <f>IF($F33="s-curve",$D33+($E33-$D33)*$I$2/(1+EXP($I$3*(COUNT($I$7:Y$7)+$I$4))),TREND($D33:$E33,$D$7:$E$7,Y$7))</f>
        <v>1.2664945364854937E-2</v>
      </c>
      <c r="Z33" s="16">
        <f>IF($F33="s-curve",$D33+($E33-$D33)*$I$2/(1+EXP($I$3*(COUNT($I$7:Z$7)+$I$4))),TREND($D33:$E33,$D$7:$E$7,Z$7))</f>
        <v>1.4530184316103339E-2</v>
      </c>
      <c r="AA33" s="16">
        <f>IF($F33="s-curve",$D33+($E33-$D33)*$I$2/(1+EXP($I$3*(COUNT($I$7:AA$7)+$I$4))),TREND($D33:$E33,$D$7:$E$7,AA$7))</f>
        <v>1.6314523959231105E-2</v>
      </c>
      <c r="AB33" s="16">
        <f>IF($F33="s-curve",$D33+($E33-$D33)*$I$2/(1+EXP($I$3*(COUNT($I$7:AB$7)+$I$4))),TREND($D33:$E33,$D$7:$E$7,AB$7))</f>
        <v>1.7950516647165609E-2</v>
      </c>
      <c r="AC33" s="16">
        <f>IF($F33="s-curve",$D33+($E33-$D33)*$I$2/(1+EXP($I$3*(COUNT($I$7:AC$7)+$I$4))),TREND($D33:$E33,$D$7:$E$7,AC$7))</f>
        <v>1.9393128492046951E-2</v>
      </c>
      <c r="AD33" s="16">
        <f>IF($F33="s-curve",$D33+($E33-$D33)*$I$2/(1+EXP($I$3*(COUNT($I$7:AD$7)+$I$4))),TREND($D33:$E33,$D$7:$E$7,AD$7))</f>
        <v>2.0622122369191788E-2</v>
      </c>
      <c r="AE33" s="16">
        <f>IF($F33="s-curve",$D33+($E33-$D33)*$I$2/(1+EXP($I$3*(COUNT($I$7:AE$7)+$I$4))),TREND($D33:$E33,$D$7:$E$7,AE$7))</f>
        <v>2.1638759963115813E-2</v>
      </c>
      <c r="AF33" s="16">
        <f>IF($F33="s-curve",$D33+($E33-$D33)*$I$2/(1+EXP($I$3*(COUNT($I$7:AF$7)+$I$4))),TREND($D33:$E33,$D$7:$E$7,AF$7))</f>
        <v>2.2459453483346808E-2</v>
      </c>
      <c r="AG33" s="16">
        <f>IF($F33="s-curve",$D33+($E33-$D33)*$I$2/(1+EXP($I$3*(COUNT($I$7:AG$7)+$I$4))),TREND($D33:$E33,$D$7:$E$7,AG$7))</f>
        <v>2.3109010876643334E-2</v>
      </c>
      <c r="AH33" s="16">
        <f>IF($F33="s-curve",$D33+($E33-$D33)*$I$2/(1+EXP($I$3*(COUNT($I$7:AH$7)+$I$4))),TREND($D33:$E33,$D$7:$E$7,AH$7))</f>
        <v>2.361512751786066E-2</v>
      </c>
      <c r="AI33" s="16">
        <f>IF($F33="s-curve",$D33+($E33-$D33)*$I$2/(1+EXP($I$3*(COUNT($I$7:AI$7)+$I$4))),TREND($D33:$E33,$D$7:$E$7,AI$7))</f>
        <v>2.4004686763069282E-2</v>
      </c>
      <c r="AJ33" s="16">
        <f>IF($F33="s-curve",$D33+($E33-$D33)*$I$2/(1+EXP($I$3*(COUNT($I$7:AJ$7)+$I$4))),TREND($D33:$E33,$D$7:$E$7,AJ$7))</f>
        <v>2.4301718877528244E-2</v>
      </c>
      <c r="AK33" s="16">
        <f>IF($F33="s-curve",$D33+($E33-$D33)*$I$2/(1+EXP($I$3*(COUNT($I$7:AK$7)+$I$4))),TREND($D33:$E33,$D$7:$E$7,AK$7))</f>
        <v>2.4526577198885464E-2</v>
      </c>
      <c r="AL33" s="16">
        <f>IF($F33="s-curve",$D33+($E33-$D33)*$I$2/(1+EXP($I$3*(COUNT($I$7:AL$7)+$I$4))),TREND($D33:$E33,$D$7:$E$7,AL$7))</f>
        <v>2.4695873427513535E-2</v>
      </c>
      <c r="AM33" s="16">
        <f>IF($F33="s-curve",$D33+($E33-$D33)*$I$2/(1+EXP($I$3*(COUNT($I$7:AM$7)+$I$4))),TREND($D33:$E33,$D$7:$E$7,AM$7))</f>
        <v>2.4822814483288359E-2</v>
      </c>
      <c r="AN33" s="16">
        <f>IF($F33="s-curve",$D33+($E33-$D33)*$I$2/(1+EXP($I$3*(COUNT($I$7:AN$7)+$I$4))),TREND($D33:$E33,$D$7:$E$7,AN$7))</f>
        <v>2.4917704155670461E-2</v>
      </c>
      <c r="AO33" s="16">
        <f>IF($F33="s-curve",$D33+($E33-$D33)*$I$2/(1+EXP($I$3*(COUNT($I$7:AO$7)+$I$4))),TREND($D33:$E33,$D$7:$E$7,AO$7))</f>
        <v>2.4988471882476795E-2</v>
      </c>
      <c r="AP33" s="16">
        <f>IF($F33="s-curve",$D33+($E33-$D33)*$I$2/(1+EXP($I$3*(COUNT($I$7:AP$7)+$I$4))),TREND($D33:$E33,$D$7:$E$7,AP$7))</f>
        <v>2.5041159083907635E-2</v>
      </c>
    </row>
    <row r="34" spans="1:42" x14ac:dyDescent="0.45">
      <c r="C34" s="16" t="s">
        <v>552</v>
      </c>
      <c r="D34" s="31">
        <f>'SYVbT-freight'!G3/SUM('SYVbT-freight'!3:3)</f>
        <v>6.2263011725698016E-4</v>
      </c>
      <c r="E34" s="31">
        <f>SUM(SUM(INDEX('AEO 49'!139:139,0,MATCH(E$7,'AEO 49'!$1:$1,0))),SUM(INDEX('AEO 49'!150:150,0,MATCH(E$7,'AEO 49'!$1:$1,0))),SUM(INDEX('AEO 49'!161:161,0,MATCH(E$7,'AEO 49'!$1:$1,0))))/INDEX('AEO 49'!$169:$169,MATCH(E$7,'AEO 49'!$1:$1,0))*Assumptions!A11</f>
        <v>5.7344829412610378E-3</v>
      </c>
      <c r="F34" s="9" t="str">
        <f>IF(D34=E34,"n/a",IF(OR(C34="battery electric vehicle",C34="natural gas vehicle",C34="plugin hybrid vehicle",C34="hydrogen vehicle"),"s-curve","linear"))</f>
        <v>linear</v>
      </c>
      <c r="H34" s="32"/>
      <c r="I34" s="31">
        <f>D34</f>
        <v>6.2263011725698016E-4</v>
      </c>
      <c r="J34" s="16">
        <f>IF($F34="s-curve",$D34+($E34-$D34)*$I$2/(1+EXP($I$3*(COUNT($I$7:J$7)+$I$4))),TREND($D34:$E34,$D$7:$E$7,J$7))</f>
        <v>7.8752859545067055E-4</v>
      </c>
      <c r="K34" s="16">
        <f>IF($F34="s-curve",$D34+($E34-$D34)*$I$2/(1+EXP($I$3*(COUNT($I$7:K$7)+$I$4))),TREND($D34:$E34,$D$7:$E$7,K$7))</f>
        <v>9.5242707364434631E-4</v>
      </c>
      <c r="L34" s="16">
        <f>IF($F34="s-curve",$D34+($E34-$D34)*$I$2/(1+EXP($I$3*(COUNT($I$7:L$7)+$I$4))),TREND($D34:$E34,$D$7:$E$7,L$7))</f>
        <v>1.1173255518380221E-3</v>
      </c>
      <c r="M34" s="16">
        <f>IF($F34="s-curve",$D34+($E34-$D34)*$I$2/(1+EXP($I$3*(COUNT($I$7:M$7)+$I$4))),TREND($D34:$E34,$D$7:$E$7,M$7))</f>
        <v>1.2822240300316978E-3</v>
      </c>
      <c r="N34" s="16">
        <f>IF($F34="s-curve",$D34+($E34-$D34)*$I$2/(1+EXP($I$3*(COUNT($I$7:N$7)+$I$4))),TREND($D34:$E34,$D$7:$E$7,N$7))</f>
        <v>1.4471225082253736E-3</v>
      </c>
      <c r="O34" s="16">
        <f>IF($F34="s-curve",$D34+($E34-$D34)*$I$2/(1+EXP($I$3*(COUNT($I$7:O$7)+$I$4))),TREND($D34:$E34,$D$7:$E$7,O$7))</f>
        <v>1.6120209864191049E-3</v>
      </c>
      <c r="P34" s="16">
        <f>IF($F34="s-curve",$D34+($E34-$D34)*$I$2/(1+EXP($I$3*(COUNT($I$7:P$7)+$I$4))),TREND($D34:$E34,$D$7:$E$7,P$7))</f>
        <v>1.7769194646127806E-3</v>
      </c>
      <c r="Q34" s="16">
        <f>IF($F34="s-curve",$D34+($E34-$D34)*$I$2/(1+EXP($I$3*(COUNT($I$7:Q$7)+$I$4))),TREND($D34:$E34,$D$7:$E$7,Q$7))</f>
        <v>1.9418179428064564E-3</v>
      </c>
      <c r="R34" s="16">
        <f>IF($F34="s-curve",$D34+($E34-$D34)*$I$2/(1+EXP($I$3*(COUNT($I$7:R$7)+$I$4))),TREND($D34:$E34,$D$7:$E$7,R$7))</f>
        <v>2.1067164210001321E-3</v>
      </c>
      <c r="S34" s="16">
        <f>IF($F34="s-curve",$D34+($E34-$D34)*$I$2/(1+EXP($I$3*(COUNT($I$7:S$7)+$I$4))),TREND($D34:$E34,$D$7:$E$7,S$7))</f>
        <v>2.2716148991938079E-3</v>
      </c>
      <c r="T34" s="16">
        <f>IF($F34="s-curve",$D34+($E34-$D34)*$I$2/(1+EXP($I$3*(COUNT($I$7:T$7)+$I$4))),TREND($D34:$E34,$D$7:$E$7,T$7))</f>
        <v>2.4365133773874836E-3</v>
      </c>
      <c r="U34" s="16">
        <f>IF($F34="s-curve",$D34+($E34-$D34)*$I$2/(1+EXP($I$3*(COUNT($I$7:U$7)+$I$4))),TREND($D34:$E34,$D$7:$E$7,U$7))</f>
        <v>2.6014118555811594E-3</v>
      </c>
      <c r="V34" s="16">
        <f>IF($F34="s-curve",$D34+($E34-$D34)*$I$2/(1+EXP($I$3*(COUNT($I$7:V$7)+$I$4))),TREND($D34:$E34,$D$7:$E$7,V$7))</f>
        <v>2.7663103337748352E-3</v>
      </c>
      <c r="W34" s="16">
        <f>IF($F34="s-curve",$D34+($E34-$D34)*$I$2/(1+EXP($I$3*(COUNT($I$7:W$7)+$I$4))),TREND($D34:$E34,$D$7:$E$7,W$7))</f>
        <v>2.9312088119685109E-3</v>
      </c>
      <c r="X34" s="16">
        <f>IF($F34="s-curve",$D34+($E34-$D34)*$I$2/(1+EXP($I$3*(COUNT($I$7:X$7)+$I$4))),TREND($D34:$E34,$D$7:$E$7,X$7))</f>
        <v>3.0961072901621867E-3</v>
      </c>
      <c r="Y34" s="16">
        <f>IF($F34="s-curve",$D34+($E34-$D34)*$I$2/(1+EXP($I$3*(COUNT($I$7:Y$7)+$I$4))),TREND($D34:$E34,$D$7:$E$7,Y$7))</f>
        <v>3.2610057683558624E-3</v>
      </c>
      <c r="Z34" s="16">
        <f>IF($F34="s-curve",$D34+($E34-$D34)*$I$2/(1+EXP($I$3*(COUNT($I$7:Z$7)+$I$4))),TREND($D34:$E34,$D$7:$E$7,Z$7))</f>
        <v>3.4259042465495382E-3</v>
      </c>
      <c r="AA34" s="16">
        <f>IF($F34="s-curve",$D34+($E34-$D34)*$I$2/(1+EXP($I$3*(COUNT($I$7:AA$7)+$I$4))),TREND($D34:$E34,$D$7:$E$7,AA$7))</f>
        <v>3.5908027247432139E-3</v>
      </c>
      <c r="AB34" s="16">
        <f>IF($F34="s-curve",$D34+($E34-$D34)*$I$2/(1+EXP($I$3*(COUNT($I$7:AB$7)+$I$4))),TREND($D34:$E34,$D$7:$E$7,AB$7))</f>
        <v>3.7557012029368897E-3</v>
      </c>
      <c r="AC34" s="16">
        <f>IF($F34="s-curve",$D34+($E34-$D34)*$I$2/(1+EXP($I$3*(COUNT($I$7:AC$7)+$I$4))),TREND($D34:$E34,$D$7:$E$7,AC$7))</f>
        <v>3.9205996811305655E-3</v>
      </c>
      <c r="AD34" s="16">
        <f>IF($F34="s-curve",$D34+($E34-$D34)*$I$2/(1+EXP($I$3*(COUNT($I$7:AD$7)+$I$4))),TREND($D34:$E34,$D$7:$E$7,AD$7))</f>
        <v>4.0854981593242412E-3</v>
      </c>
      <c r="AE34" s="16">
        <f>IF($F34="s-curve",$D34+($E34-$D34)*$I$2/(1+EXP($I$3*(COUNT($I$7:AE$7)+$I$4))),TREND($D34:$E34,$D$7:$E$7,AE$7))</f>
        <v>4.2503966375179725E-3</v>
      </c>
      <c r="AF34" s="16">
        <f>IF($F34="s-curve",$D34+($E34-$D34)*$I$2/(1+EXP($I$3*(COUNT($I$7:AF$7)+$I$4))),TREND($D34:$E34,$D$7:$E$7,AF$7))</f>
        <v>4.4152951157116482E-3</v>
      </c>
      <c r="AG34" s="16">
        <f>IF($F34="s-curve",$D34+($E34-$D34)*$I$2/(1+EXP($I$3*(COUNT($I$7:AG$7)+$I$4))),TREND($D34:$E34,$D$7:$E$7,AG$7))</f>
        <v>4.580193593905324E-3</v>
      </c>
      <c r="AH34" s="16">
        <f>IF($F34="s-curve",$D34+($E34-$D34)*$I$2/(1+EXP($I$3*(COUNT($I$7:AH$7)+$I$4))),TREND($D34:$E34,$D$7:$E$7,AH$7))</f>
        <v>4.7450920720989997E-3</v>
      </c>
      <c r="AI34" s="16">
        <f>IF($F34="s-curve",$D34+($E34-$D34)*$I$2/(1+EXP($I$3*(COUNT($I$7:AI$7)+$I$4))),TREND($D34:$E34,$D$7:$E$7,AI$7))</f>
        <v>4.9099905502926755E-3</v>
      </c>
      <c r="AJ34" s="16">
        <f>IF($F34="s-curve",$D34+($E34-$D34)*$I$2/(1+EXP($I$3*(COUNT($I$7:AJ$7)+$I$4))),TREND($D34:$E34,$D$7:$E$7,AJ$7))</f>
        <v>5.0748890284863513E-3</v>
      </c>
      <c r="AK34" s="16">
        <f>IF($F34="s-curve",$D34+($E34-$D34)*$I$2/(1+EXP($I$3*(COUNT($I$7:AK$7)+$I$4))),TREND($D34:$E34,$D$7:$E$7,AK$7))</f>
        <v>5.239787506680027E-3</v>
      </c>
      <c r="AL34" s="16">
        <f>IF($F34="s-curve",$D34+($E34-$D34)*$I$2/(1+EXP($I$3*(COUNT($I$7:AL$7)+$I$4))),TREND($D34:$E34,$D$7:$E$7,AL$7))</f>
        <v>5.4046859848737028E-3</v>
      </c>
      <c r="AM34" s="16">
        <f>IF($F34="s-curve",$D34+($E34-$D34)*$I$2/(1+EXP($I$3*(COUNT($I$7:AM$7)+$I$4))),TREND($D34:$E34,$D$7:$E$7,AM$7))</f>
        <v>5.5695844630673785E-3</v>
      </c>
      <c r="AN34" s="16">
        <f>IF($F34="s-curve",$D34+($E34-$D34)*$I$2/(1+EXP($I$3*(COUNT($I$7:AN$7)+$I$4))),TREND($D34:$E34,$D$7:$E$7,AN$7))</f>
        <v>5.7344829412610543E-3</v>
      </c>
      <c r="AO34" s="16">
        <f>IF($F34="s-curve",$D34+($E34-$D34)*$I$2/(1+EXP($I$3*(COUNT($I$7:AO$7)+$I$4))),TREND($D34:$E34,$D$7:$E$7,AO$7))</f>
        <v>5.89938141945473E-3</v>
      </c>
      <c r="AP34" s="16">
        <f>IF($F34="s-curve",$D34+($E34-$D34)*$I$2/(1+EXP($I$3*(COUNT($I$7:AP$7)+$I$4))),TREND($D34:$E34,$D$7:$E$7,AP$7))</f>
        <v>6.0642798976484058E-3</v>
      </c>
    </row>
    <row r="35" spans="1:42" ht="14.65" thickBot="1" x14ac:dyDescent="0.5">
      <c r="A35" s="34"/>
      <c r="B35" s="34"/>
      <c r="C35" s="34" t="s">
        <v>553</v>
      </c>
      <c r="D35" s="40">
        <f>'SYVbT-freight'!H3/SUM('SYVbT-freight'!3:3)</f>
        <v>0</v>
      </c>
      <c r="E35" s="40">
        <f>SUM(SUM(INDEX('AEO 49'!145:145,0,MATCH(E$7,'AEO 49'!$1:$1,0))),SUM(INDEX('AEO 49'!156:156,0,MATCH(E$7,'AEO 49'!$1:$1,0))),SUM(INDEX('AEO 49'!167:167,0,MATCH(E$7,'AEO 49'!$1:$1,0))))/INDEX('AEO 49'!$169:$169,MATCH(E$7,'AEO 49'!$1:$1,0))*Assumptions!A11</f>
        <v>5.7717480951263991E-3</v>
      </c>
      <c r="F35" s="10" t="str">
        <f>IF(D35=E35,"n/a",IF(OR(C35="battery electric vehicle",C35="natural gas vehicle",C35="plugin hybrid vehicle",C35="hydrogen vehicle"),"s-curve","linear"))</f>
        <v>s-curve</v>
      </c>
      <c r="H35" s="32"/>
      <c r="I35" s="31">
        <f>D35</f>
        <v>0</v>
      </c>
      <c r="J35" s="16">
        <f>IF($F35="s-curve",$D35+($E35-$D35)*$I$2/(1+EXP($I$3*(COUNT($I$7:J$7)+$I$4))),TREND($D35:$E35,$D$7:$E$7,J$7))</f>
        <v>6.3413865199389222E-5</v>
      </c>
      <c r="K35" s="16">
        <f>IF($F35="s-curve",$D35+($E35-$D35)*$I$2/(1+EXP($I$3*(COUNT($I$7:K$7)+$I$4))),TREND($D35:$E35,$D$7:$E$7,K$7))</f>
        <v>8.5271989282985803E-5</v>
      </c>
      <c r="L35" s="16">
        <f>IF($F35="s-curve",$D35+($E35-$D35)*$I$2/(1+EXP($I$3*(COUNT($I$7:L$7)+$I$4))),TREND($D35:$E35,$D$7:$E$7,L$7))</f>
        <v>1.1451324682738724E-4</v>
      </c>
      <c r="M35" s="16">
        <f>IF($F35="s-curve",$D35+($E35-$D35)*$I$2/(1+EXP($I$3*(COUNT($I$7:M$7)+$I$4))),TREND($D35:$E35,$D$7:$E$7,M$7))</f>
        <v>1.5351114701336462E-4</v>
      </c>
      <c r="N35" s="16">
        <f>IF($F35="s-curve",$D35+($E35-$D35)*$I$2/(1+EXP($I$3*(COUNT($I$7:N$7)+$I$4))),TREND($D35:$E35,$D$7:$E$7,N$7))</f>
        <v>2.0530794392571846E-4</v>
      </c>
      <c r="O35" s="16">
        <f>IF($F35="s-curve",$D35+($E35-$D35)*$I$2/(1+EXP($I$3*(COUNT($I$7:O$7)+$I$4))),TREND($D35:$E35,$D$7:$E$7,O$7))</f>
        <v>2.7373019317232722E-4</v>
      </c>
      <c r="P35" s="16">
        <f>IF($F35="s-curve",$D35+($E35-$D35)*$I$2/(1+EXP($I$3*(COUNT($I$7:P$7)+$I$4))),TREND($D35:$E35,$D$7:$E$7,P$7))</f>
        <v>3.6346634786568608E-4</v>
      </c>
      <c r="Q35" s="16">
        <f>IF($F35="s-curve",$D35+($E35-$D35)*$I$2/(1+EXP($I$3*(COUNT($I$7:Q$7)+$I$4))),TREND($D35:$E35,$D$7:$E$7,Q$7))</f>
        <v>4.8005185255532262E-4</v>
      </c>
      <c r="R35" s="16">
        <f>IF($F35="s-curve",$D35+($E35-$D35)*$I$2/(1+EXP($I$3*(COUNT($I$7:R$7)+$I$4))),TREND($D35:$E35,$D$7:$E$7,R$7))</f>
        <v>6.2967936992012422E-4</v>
      </c>
      <c r="S35" s="16">
        <f>IF($F35="s-curve",$D35+($E35-$D35)*$I$2/(1+EXP($I$3*(COUNT($I$7:S$7)+$I$4))),TREND($D35:$E35,$D$7:$E$7,S$7))</f>
        <v>8.1872861363104172E-4</v>
      </c>
      <c r="T35" s="16">
        <f>IF($F35="s-curve",$D35+($E35-$D35)*$I$2/(1+EXP($I$3*(COUNT($I$7:T$7)+$I$4))),TREND($D35:$E35,$D$7:$E$7,T$7))</f>
        <v>1.0529141695317728E-3</v>
      </c>
      <c r="U35" s="16">
        <f>IF($F35="s-curve",$D35+($E35-$D35)*$I$2/(1+EXP($I$3*(COUNT($I$7:U$7)+$I$4))),TREND($D35:$E35,$D$7:$E$7,U$7))</f>
        <v>1.3360166399085159E-3</v>
      </c>
      <c r="V35" s="16">
        <f>IF($F35="s-curve",$D35+($E35-$D35)*$I$2/(1+EXP($I$3*(COUNT($I$7:V$7)+$I$4))),TREND($D35:$E35,$D$7:$E$7,V$7))</f>
        <v>1.6683266576194718E-3</v>
      </c>
      <c r="W35" s="16">
        <f>IF($F35="s-curve",$D35+($E35-$D35)*$I$2/(1+EXP($I$3*(COUNT($I$7:W$7)+$I$4))),TREND($D35:$E35,$D$7:$E$7,W$7))</f>
        <v>2.0451825395613171E-3</v>
      </c>
      <c r="X35" s="16">
        <f>IF($F35="s-curve",$D35+($E35-$D35)*$I$2/(1+EXP($I$3*(COUNT($I$7:X$7)+$I$4))),TREND($D35:$E35,$D$7:$E$7,X$7))</f>
        <v>2.4562105929590919E-3</v>
      </c>
      <c r="Y35" s="16">
        <f>IF($F35="s-curve",$D35+($E35-$D35)*$I$2/(1+EXP($I$3*(COUNT($I$7:Y$7)+$I$4))),TREND($D35:$E35,$D$7:$E$7,Y$7))</f>
        <v>2.8858740475631996E-3</v>
      </c>
      <c r="Z35" s="16">
        <f>IF($F35="s-curve",$D35+($E35-$D35)*$I$2/(1+EXP($I$3*(COUNT($I$7:Z$7)+$I$4))),TREND($D35:$E35,$D$7:$E$7,Z$7))</f>
        <v>3.3155375021673076E-3</v>
      </c>
      <c r="AA35" s="16">
        <f>IF($F35="s-curve",$D35+($E35-$D35)*$I$2/(1+EXP($I$3*(COUNT($I$7:AA$7)+$I$4))),TREND($D35:$E35,$D$7:$E$7,AA$7))</f>
        <v>3.7265655555650816E-3</v>
      </c>
      <c r="AB35" s="16">
        <f>IF($F35="s-curve",$D35+($E35-$D35)*$I$2/(1+EXP($I$3*(COUNT($I$7:AB$7)+$I$4))),TREND($D35:$E35,$D$7:$E$7,AB$7))</f>
        <v>4.1034214375069268E-3</v>
      </c>
      <c r="AC35" s="16">
        <f>IF($F35="s-curve",$D35+($E35-$D35)*$I$2/(1+EXP($I$3*(COUNT($I$7:AC$7)+$I$4))),TREND($D35:$E35,$D$7:$E$7,AC$7))</f>
        <v>4.4357314552178834E-3</v>
      </c>
      <c r="AD35" s="16">
        <f>IF($F35="s-curve",$D35+($E35-$D35)*$I$2/(1+EXP($I$3*(COUNT($I$7:AD$7)+$I$4))),TREND($D35:$E35,$D$7:$E$7,AD$7))</f>
        <v>4.7188339255946257E-3</v>
      </c>
      <c r="AE35" s="16">
        <f>IF($F35="s-curve",$D35+($E35-$D35)*$I$2/(1+EXP($I$3*(COUNT($I$7:AE$7)+$I$4))),TREND($D35:$E35,$D$7:$E$7,AE$7))</f>
        <v>4.9530194814953578E-3</v>
      </c>
      <c r="AF35" s="16">
        <f>IF($F35="s-curve",$D35+($E35-$D35)*$I$2/(1+EXP($I$3*(COUNT($I$7:AF$7)+$I$4))),TREND($D35:$E35,$D$7:$E$7,AF$7))</f>
        <v>5.1420687252062749E-3</v>
      </c>
      <c r="AG35" s="16">
        <f>IF($F35="s-curve",$D35+($E35-$D35)*$I$2/(1+EXP($I$3*(COUNT($I$7:AG$7)+$I$4))),TREND($D35:$E35,$D$7:$E$7,AG$7))</f>
        <v>5.2916962425710772E-3</v>
      </c>
      <c r="AH35" s="16">
        <f>IF($F35="s-curve",$D35+($E35-$D35)*$I$2/(1+EXP($I$3*(COUNT($I$7:AH$7)+$I$4))),TREND($D35:$E35,$D$7:$E$7,AH$7))</f>
        <v>5.4082817472607134E-3</v>
      </c>
      <c r="AI35" s="16">
        <f>IF($F35="s-curve",$D35+($E35-$D35)*$I$2/(1+EXP($I$3*(COUNT($I$7:AI$7)+$I$4))),TREND($D35:$E35,$D$7:$E$7,AI$7))</f>
        <v>5.4980179019540722E-3</v>
      </c>
      <c r="AJ35" s="16">
        <f>IF($F35="s-curve",$D35+($E35-$D35)*$I$2/(1+EXP($I$3*(COUNT($I$7:AJ$7)+$I$4))),TREND($D35:$E35,$D$7:$E$7,AJ$7))</f>
        <v>5.5664401512006811E-3</v>
      </c>
      <c r="AK35" s="16">
        <f>IF($F35="s-curve",$D35+($E35-$D35)*$I$2/(1+EXP($I$3*(COUNT($I$7:AK$7)+$I$4))),TREND($D35:$E35,$D$7:$E$7,AK$7))</f>
        <v>5.6182369481130338E-3</v>
      </c>
      <c r="AL35" s="16">
        <f>IF($F35="s-curve",$D35+($E35-$D35)*$I$2/(1+EXP($I$3*(COUNT($I$7:AL$7)+$I$4))),TREND($D35:$E35,$D$7:$E$7,AL$7))</f>
        <v>5.6572348482990123E-3</v>
      </c>
      <c r="AM35" s="16">
        <f>IF($F35="s-curve",$D35+($E35-$D35)*$I$2/(1+EXP($I$3*(COUNT($I$7:AM$7)+$I$4))),TREND($D35:$E35,$D$7:$E$7,AM$7))</f>
        <v>5.6864761058434132E-3</v>
      </c>
      <c r="AN35" s="16">
        <f>IF($F35="s-curve",$D35+($E35-$D35)*$I$2/(1+EXP($I$3*(COUNT($I$7:AN$7)+$I$4))),TREND($D35:$E35,$D$7:$E$7,AN$7))</f>
        <v>5.7083342299270104E-3</v>
      </c>
      <c r="AO35" s="16">
        <f>IF($F35="s-curve",$D35+($E35-$D35)*$I$2/(1+EXP($I$3*(COUNT($I$7:AO$7)+$I$4))),TREND($D35:$E35,$D$7:$E$7,AO$7))</f>
        <v>5.724635790621815E-3</v>
      </c>
      <c r="AP35" s="16">
        <f>IF($F35="s-curve",$D35+($E35-$D35)*$I$2/(1+EXP($I$3*(COUNT($I$7:AP$7)+$I$4))),TREND($D35:$E35,$D$7:$E$7,AP$7))</f>
        <v>5.7367724474105038E-3</v>
      </c>
    </row>
    <row r="36" spans="1:42" x14ac:dyDescent="0.4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32"/>
      <c r="I36" s="31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4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32"/>
      <c r="I37" s="31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4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32"/>
      <c r="I38" s="31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45">
      <c r="A39" s="33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32"/>
      <c r="I39" s="31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45">
      <c r="A40" s="33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32"/>
      <c r="I40" s="31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45">
      <c r="A41" s="33"/>
      <c r="C41" s="16" t="s">
        <v>552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32"/>
      <c r="I41" s="31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4.65" thickBot="1" x14ac:dyDescent="0.5">
      <c r="A42" s="34"/>
      <c r="B42" s="34"/>
      <c r="C42" s="34" t="s">
        <v>553</v>
      </c>
      <c r="D42" s="34">
        <v>0</v>
      </c>
      <c r="E42" s="34">
        <v>0</v>
      </c>
      <c r="F42" s="10" t="str">
        <f t="shared" si="6"/>
        <v>n/a</v>
      </c>
      <c r="H42" s="32"/>
      <c r="I42" s="31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45">
      <c r="A43" s="33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32"/>
      <c r="I43" s="31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4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32"/>
      <c r="I44" s="31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4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32"/>
      <c r="I45" s="31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4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32"/>
      <c r="I46" s="31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4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32"/>
      <c r="I47" s="31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45">
      <c r="C48" s="16" t="s">
        <v>552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32"/>
      <c r="I48" s="31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4.65" thickBot="1" x14ac:dyDescent="0.5">
      <c r="A49" s="34"/>
      <c r="B49" s="34"/>
      <c r="C49" s="34" t="s">
        <v>553</v>
      </c>
      <c r="D49" s="34">
        <v>0</v>
      </c>
      <c r="E49" s="34">
        <v>0</v>
      </c>
      <c r="F49" s="10" t="str">
        <f t="shared" si="7"/>
        <v>n/a</v>
      </c>
      <c r="H49" s="32"/>
      <c r="I49" s="31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45">
      <c r="A50" s="16" t="s">
        <v>16</v>
      </c>
      <c r="B50" s="16" t="s">
        <v>20</v>
      </c>
      <c r="C50" s="16" t="s">
        <v>2</v>
      </c>
      <c r="D50" s="31">
        <f>'SYVbT-passenger'!B5/SUM('SYVbT-passenger'!B5:H5)</f>
        <v>0.75216927859794647</v>
      </c>
      <c r="E50" s="16">
        <f>Assumptions!A28</f>
        <v>0.9</v>
      </c>
      <c r="F50" s="9" t="str">
        <f t="shared" si="1"/>
        <v>s-curve</v>
      </c>
      <c r="H50" s="32"/>
      <c r="I50" s="31">
        <f t="shared" si="5"/>
        <v>0.75216927859794647</v>
      </c>
      <c r="J50" s="16">
        <f>IF($F50="s-curve",$D50+($E50-$D50)*$I$2/(1+EXP($I$3*(COUNT($I$7:J$7)+$I$4))),TREND($D50:$E50,$D$7:$E$7,J$7))</f>
        <v>0.75379348625303</v>
      </c>
      <c r="K50" s="16">
        <f>IF($F50="s-curve",$D50+($E50-$D50)*$I$2/(1+EXP($I$3*(COUNT($I$7:K$7)+$I$4))),TREND($D50:$E50,$D$7:$E$7,K$7))</f>
        <v>0.75435333436117979</v>
      </c>
      <c r="L50" s="16">
        <f>IF($F50="s-curve",$D50+($E50-$D50)*$I$2/(1+EXP($I$3*(COUNT($I$7:L$7)+$I$4))),TREND($D50:$E50,$D$7:$E$7,L$7))</f>
        <v>0.75510228530745249</v>
      </c>
      <c r="M50" s="16">
        <f>IF($F50="s-curve",$D50+($E50-$D50)*$I$2/(1+EXP($I$3*(COUNT($I$7:M$7)+$I$4))),TREND($D50:$E50,$D$7:$E$7,M$7))</f>
        <v>0.75610113134554036</v>
      </c>
      <c r="N50" s="16">
        <f>IF($F50="s-curve",$D50+($E50-$D50)*$I$2/(1+EXP($I$3*(COUNT($I$7:N$7)+$I$4))),TREND($D50:$E50,$D$7:$E$7,N$7))</f>
        <v>0.75742779316924924</v>
      </c>
      <c r="O50" s="16">
        <f>IF($F50="s-curve",$D50+($E50-$D50)*$I$2/(1+EXP($I$3*(COUNT($I$7:O$7)+$I$4))),TREND($D50:$E50,$D$7:$E$7,O$7))</f>
        <v>0.75918027964290846</v>
      </c>
      <c r="P50" s="16">
        <f>IF($F50="s-curve",$D50+($E50-$D50)*$I$2/(1+EXP($I$3*(COUNT($I$7:P$7)+$I$4))),TREND($D50:$E50,$D$7:$E$7,P$7))</f>
        <v>0.76147867525296065</v>
      </c>
      <c r="Q50" s="16">
        <f>IF($F50="s-curve",$D50+($E50-$D50)*$I$2/(1+EXP($I$3*(COUNT($I$7:Q$7)+$I$4))),TREND($D50:$E50,$D$7:$E$7,Q$7))</f>
        <v>0.7644647583215971</v>
      </c>
      <c r="R50" s="16">
        <f>IF($F50="s-curve",$D50+($E50-$D50)*$I$2/(1+EXP($I$3*(COUNT($I$7:R$7)+$I$4))),TREND($D50:$E50,$D$7:$E$7,R$7))</f>
        <v>0.76829714037796482</v>
      </c>
      <c r="S50" s="16">
        <f>IF($F50="s-curve",$D50+($E50-$D50)*$I$2/(1+EXP($I$3*(COUNT($I$7:S$7)+$I$4))),TREND($D50:$E50,$D$7:$E$7,S$7))</f>
        <v>0.77313922385383504</v>
      </c>
      <c r="T50" s="16">
        <f>IF($F50="s-curve",$D50+($E50-$D50)*$I$2/(1+EXP($I$3*(COUNT($I$7:T$7)+$I$4))),TREND($D50:$E50,$D$7:$E$7,T$7))</f>
        <v>0.77913737538438765</v>
      </c>
      <c r="U50" s="16">
        <f>IF($F50="s-curve",$D50+($E50-$D50)*$I$2/(1+EXP($I$3*(COUNT($I$7:U$7)+$I$4))),TREND($D50:$E50,$D$7:$E$7,U$7))</f>
        <v>0.78638842683998322</v>
      </c>
      <c r="V50" s="16">
        <f>IF($F50="s-curve",$D50+($E50-$D50)*$I$2/(1+EXP($I$3*(COUNT($I$7:V$7)+$I$4))),TREND($D50:$E50,$D$7:$E$7,V$7))</f>
        <v>0.79489982214651456</v>
      </c>
      <c r="W50" s="16">
        <f>IF($F50="s-curve",$D50+($E50-$D50)*$I$2/(1+EXP($I$3*(COUNT($I$7:W$7)+$I$4))),TREND($D50:$E50,$D$7:$E$7,W$7))</f>
        <v>0.80455216247285544</v>
      </c>
      <c r="X50" s="16">
        <f>IF($F50="s-curve",$D50+($E50-$D50)*$I$2/(1+EXP($I$3*(COUNT($I$7:X$7)+$I$4))),TREND($D50:$E50,$D$7:$E$7,X$7))</f>
        <v>0.81507974833572117</v>
      </c>
      <c r="Y50" s="16">
        <f>IF($F50="s-curve",$D50+($E50-$D50)*$I$2/(1+EXP($I$3*(COUNT($I$7:Y$7)+$I$4))),TREND($D50:$E50,$D$7:$E$7,Y$7))</f>
        <v>0.82608463929897324</v>
      </c>
      <c r="Z50" s="16">
        <f>IF($F50="s-curve",$D50+($E50-$D50)*$I$2/(1+EXP($I$3*(COUNT($I$7:Z$7)+$I$4))),TREND($D50:$E50,$D$7:$E$7,Z$7))</f>
        <v>0.83708953026222532</v>
      </c>
      <c r="AA50" s="16">
        <f>IF($F50="s-curve",$D50+($E50-$D50)*$I$2/(1+EXP($I$3*(COUNT($I$7:AA$7)+$I$4))),TREND($D50:$E50,$D$7:$E$7,AA$7))</f>
        <v>0.84761711612509105</v>
      </c>
      <c r="AB50" s="16">
        <f>IF($F50="s-curve",$D50+($E50-$D50)*$I$2/(1+EXP($I$3*(COUNT($I$7:AB$7)+$I$4))),TREND($D50:$E50,$D$7:$E$7,AB$7))</f>
        <v>0.85726945645143193</v>
      </c>
      <c r="AC50" s="16">
        <f>IF($F50="s-curve",$D50+($E50-$D50)*$I$2/(1+EXP($I$3*(COUNT($I$7:AC$7)+$I$4))),TREND($D50:$E50,$D$7:$E$7,AC$7))</f>
        <v>0.86578085175796327</v>
      </c>
      <c r="AD50" s="16">
        <f>IF($F50="s-curve",$D50+($E50-$D50)*$I$2/(1+EXP($I$3*(COUNT($I$7:AD$7)+$I$4))),TREND($D50:$E50,$D$7:$E$7,AD$7))</f>
        <v>0.87303190321355884</v>
      </c>
      <c r="AE50" s="16">
        <f>IF($F50="s-curve",$D50+($E50-$D50)*$I$2/(1+EXP($I$3*(COUNT($I$7:AE$7)+$I$4))),TREND($D50:$E50,$D$7:$E$7,AE$7))</f>
        <v>0.87903005474411144</v>
      </c>
      <c r="AF50" s="16">
        <f>IF($F50="s-curve",$D50+($E50-$D50)*$I$2/(1+EXP($I$3*(COUNT($I$7:AF$7)+$I$4))),TREND($D50:$E50,$D$7:$E$7,AF$7))</f>
        <v>0.88387213821998167</v>
      </c>
      <c r="AG50" s="16">
        <f>IF($F50="s-curve",$D50+($E50-$D50)*$I$2/(1+EXP($I$3*(COUNT($I$7:AG$7)+$I$4))),TREND($D50:$E50,$D$7:$E$7,AG$7))</f>
        <v>0.88770452027634938</v>
      </c>
      <c r="AH50" s="16">
        <f>IF($F50="s-curve",$D50+($E50-$D50)*$I$2/(1+EXP($I$3*(COUNT($I$7:AH$7)+$I$4))),TREND($D50:$E50,$D$7:$E$7,AH$7))</f>
        <v>0.89069060334498584</v>
      </c>
      <c r="AI50" s="16">
        <f>IF($F50="s-curve",$D50+($E50-$D50)*$I$2/(1+EXP($I$3*(COUNT($I$7:AI$7)+$I$4))),TREND($D50:$E50,$D$7:$E$7,AI$7))</f>
        <v>0.89298899895503803</v>
      </c>
      <c r="AJ50" s="16">
        <f>IF($F50="s-curve",$D50+($E50-$D50)*$I$2/(1+EXP($I$3*(COUNT($I$7:AJ$7)+$I$4))),TREND($D50:$E50,$D$7:$E$7,AJ$7))</f>
        <v>0.89474148542869725</v>
      </c>
      <c r="AK50" s="16">
        <f>IF($F50="s-curve",$D50+($E50-$D50)*$I$2/(1+EXP($I$3*(COUNT($I$7:AK$7)+$I$4))),TREND($D50:$E50,$D$7:$E$7,AK$7))</f>
        <v>0.89606814725240613</v>
      </c>
      <c r="AL50" s="16">
        <f>IF($F50="s-curve",$D50+($E50-$D50)*$I$2/(1+EXP($I$3*(COUNT($I$7:AL$7)+$I$4))),TREND($D50:$E50,$D$7:$E$7,AL$7))</f>
        <v>0.897066993290494</v>
      </c>
      <c r="AM50" s="16">
        <f>IF($F50="s-curve",$D50+($E50-$D50)*$I$2/(1+EXP($I$3*(COUNT($I$7:AM$7)+$I$4))),TREND($D50:$E50,$D$7:$E$7,AM$7))</f>
        <v>0.89781594423676669</v>
      </c>
      <c r="AN50" s="16">
        <f>IF($F50="s-curve",$D50+($E50-$D50)*$I$2/(1+EXP($I$3*(COUNT($I$7:AN$7)+$I$4))),TREND($D50:$E50,$D$7:$E$7,AN$7))</f>
        <v>0.89837579234491649</v>
      </c>
      <c r="AO50" s="16">
        <f>IF($F50="s-curve",$D50+($E50-$D50)*$I$2/(1+EXP($I$3*(COUNT($I$7:AO$7)+$I$4))),TREND($D50:$E50,$D$7:$E$7,AO$7))</f>
        <v>0.89879332121793287</v>
      </c>
      <c r="AP50" s="16">
        <f>IF($F50="s-curve",$D50+($E50-$D50)*$I$2/(1+EXP($I$3*(COUNT($I$7:AP$7)+$I$4))),TREND($D50:$E50,$D$7:$E$7,AP$7))</f>
        <v>0.89910417517394592</v>
      </c>
    </row>
    <row r="51" spans="1:42" x14ac:dyDescent="0.4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32"/>
      <c r="I51" s="31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4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32"/>
      <c r="I52" s="31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45">
      <c r="C53" s="16" t="s">
        <v>5</v>
      </c>
      <c r="D53" s="31">
        <f>1-D50</f>
        <v>0.24783072140205353</v>
      </c>
      <c r="E53" s="16">
        <f>1-E50</f>
        <v>9.9999999999999978E-2</v>
      </c>
      <c r="F53" s="9" t="str">
        <f t="shared" si="1"/>
        <v>linear</v>
      </c>
      <c r="H53" s="32"/>
      <c r="I53" s="31">
        <f t="shared" si="5"/>
        <v>0.24783072140205353</v>
      </c>
      <c r="J53" s="16">
        <f>IF($F53="s-curve",$D53+($E53-$D53)*$I$2/(1+EXP($I$3*(COUNT($I$7:J$7)+$I$4))),TREND($D53:$E53,$D$7:$E$7,J$7))</f>
        <v>0.24306198845360072</v>
      </c>
      <c r="K53" s="16">
        <f>IF($F53="s-curve",$D53+($E53-$D53)*$I$2/(1+EXP($I$3*(COUNT($I$7:K$7)+$I$4))),TREND($D53:$E53,$D$7:$E$7,K$7))</f>
        <v>0.23829325550514646</v>
      </c>
      <c r="L53" s="16">
        <f>IF($F53="s-curve",$D53+($E53-$D53)*$I$2/(1+EXP($I$3*(COUNT($I$7:L$7)+$I$4))),TREND($D53:$E53,$D$7:$E$7,L$7))</f>
        <v>0.23352452255669398</v>
      </c>
      <c r="M53" s="16">
        <f>IF($F53="s-curve",$D53+($E53-$D53)*$I$2/(1+EXP($I$3*(COUNT($I$7:M$7)+$I$4))),TREND($D53:$E53,$D$7:$E$7,M$7))</f>
        <v>0.22875578960823972</v>
      </c>
      <c r="N53" s="16">
        <f>IF($F53="s-curve",$D53+($E53-$D53)*$I$2/(1+EXP($I$3*(COUNT($I$7:N$7)+$I$4))),TREND($D53:$E53,$D$7:$E$7,N$7))</f>
        <v>0.22398705665978724</v>
      </c>
      <c r="O53" s="16">
        <f>IF($F53="s-curve",$D53+($E53-$D53)*$I$2/(1+EXP($I$3*(COUNT($I$7:O$7)+$I$4))),TREND($D53:$E53,$D$7:$E$7,O$7))</f>
        <v>0.21921832371133299</v>
      </c>
      <c r="P53" s="16">
        <f>IF($F53="s-curve",$D53+($E53-$D53)*$I$2/(1+EXP($I$3*(COUNT($I$7:P$7)+$I$4))),TREND($D53:$E53,$D$7:$E$7,P$7))</f>
        <v>0.2144495907628805</v>
      </c>
      <c r="Q53" s="16">
        <f>IF($F53="s-curve",$D53+($E53-$D53)*$I$2/(1+EXP($I$3*(COUNT($I$7:Q$7)+$I$4))),TREND($D53:$E53,$D$7:$E$7,Q$7))</f>
        <v>0.20968085781442625</v>
      </c>
      <c r="R53" s="16">
        <f>IF($F53="s-curve",$D53+($E53-$D53)*$I$2/(1+EXP($I$3*(COUNT($I$7:R$7)+$I$4))),TREND($D53:$E53,$D$7:$E$7,R$7))</f>
        <v>0.20491212486597377</v>
      </c>
      <c r="S53" s="16">
        <f>IF($F53="s-curve",$D53+($E53-$D53)*$I$2/(1+EXP($I$3*(COUNT($I$7:S$7)+$I$4))),TREND($D53:$E53,$D$7:$E$7,S$7))</f>
        <v>0.20014339191751951</v>
      </c>
      <c r="T53" s="16">
        <f>IF($F53="s-curve",$D53+($E53-$D53)*$I$2/(1+EXP($I$3*(COUNT($I$7:T$7)+$I$4))),TREND($D53:$E53,$D$7:$E$7,T$7))</f>
        <v>0.19537465896906703</v>
      </c>
      <c r="U53" s="16">
        <f>IF($F53="s-curve",$D53+($E53-$D53)*$I$2/(1+EXP($I$3*(COUNT($I$7:U$7)+$I$4))),TREND($D53:$E53,$D$7:$E$7,U$7))</f>
        <v>0.19060592602061277</v>
      </c>
      <c r="V53" s="16">
        <f>IF($F53="s-curve",$D53+($E53-$D53)*$I$2/(1+EXP($I$3*(COUNT($I$7:V$7)+$I$4))),TREND($D53:$E53,$D$7:$E$7,V$7))</f>
        <v>0.18583719307216029</v>
      </c>
      <c r="W53" s="16">
        <f>IF($F53="s-curve",$D53+($E53-$D53)*$I$2/(1+EXP($I$3*(COUNT($I$7:W$7)+$I$4))),TREND($D53:$E53,$D$7:$E$7,W$7))</f>
        <v>0.18106846012370603</v>
      </c>
      <c r="X53" s="16">
        <f>IF($F53="s-curve",$D53+($E53-$D53)*$I$2/(1+EXP($I$3*(COUNT($I$7:X$7)+$I$4))),TREND($D53:$E53,$D$7:$E$7,X$7))</f>
        <v>0.17629972717525355</v>
      </c>
      <c r="Y53" s="16">
        <f>IF($F53="s-curve",$D53+($E53-$D53)*$I$2/(1+EXP($I$3*(COUNT($I$7:Y$7)+$I$4))),TREND($D53:$E53,$D$7:$E$7,Y$7))</f>
        <v>0.17153099422679929</v>
      </c>
      <c r="Z53" s="16">
        <f>IF($F53="s-curve",$D53+($E53-$D53)*$I$2/(1+EXP($I$3*(COUNT($I$7:Z$7)+$I$4))),TREND($D53:$E53,$D$7:$E$7,Z$7))</f>
        <v>0.16676226127834681</v>
      </c>
      <c r="AA53" s="16">
        <f>IF($F53="s-curve",$D53+($E53-$D53)*$I$2/(1+EXP($I$3*(COUNT($I$7:AA$7)+$I$4))),TREND($D53:$E53,$D$7:$E$7,AA$7))</f>
        <v>0.16199352832989256</v>
      </c>
      <c r="AB53" s="16">
        <f>IF($F53="s-curve",$D53+($E53-$D53)*$I$2/(1+EXP($I$3*(COUNT($I$7:AB$7)+$I$4))),TREND($D53:$E53,$D$7:$E$7,AB$7))</f>
        <v>0.15722479538144007</v>
      </c>
      <c r="AC53" s="16">
        <f>IF($F53="s-curve",$D53+($E53-$D53)*$I$2/(1+EXP($I$3*(COUNT($I$7:AC$7)+$I$4))),TREND($D53:$E53,$D$7:$E$7,AC$7))</f>
        <v>0.15245606243298582</v>
      </c>
      <c r="AD53" s="16">
        <f>IF($F53="s-curve",$D53+($E53-$D53)*$I$2/(1+EXP($I$3*(COUNT($I$7:AD$7)+$I$4))),TREND($D53:$E53,$D$7:$E$7,AD$7))</f>
        <v>0.14768732948453334</v>
      </c>
      <c r="AE53" s="16">
        <f>IF($F53="s-curve",$D53+($E53-$D53)*$I$2/(1+EXP($I$3*(COUNT($I$7:AE$7)+$I$4))),TREND($D53:$E53,$D$7:$E$7,AE$7))</f>
        <v>0.14291859653607908</v>
      </c>
      <c r="AF53" s="16">
        <f>IF($F53="s-curve",$D53+($E53-$D53)*$I$2/(1+EXP($I$3*(COUNT($I$7:AF$7)+$I$4))),TREND($D53:$E53,$D$7:$E$7,AF$7))</f>
        <v>0.1381498635876266</v>
      </c>
      <c r="AG53" s="16">
        <f>IF($F53="s-curve",$D53+($E53-$D53)*$I$2/(1+EXP($I$3*(COUNT($I$7:AG$7)+$I$4))),TREND($D53:$E53,$D$7:$E$7,AG$7))</f>
        <v>0.13338113063917234</v>
      </c>
      <c r="AH53" s="16">
        <f>IF($F53="s-curve",$D53+($E53-$D53)*$I$2/(1+EXP($I$3*(COUNT($I$7:AH$7)+$I$4))),TREND($D53:$E53,$D$7:$E$7,AH$7))</f>
        <v>0.12861239769071986</v>
      </c>
      <c r="AI53" s="16">
        <f>IF($F53="s-curve",$D53+($E53-$D53)*$I$2/(1+EXP($I$3*(COUNT($I$7:AI$7)+$I$4))),TREND($D53:$E53,$D$7:$E$7,AI$7))</f>
        <v>0.1238436647422656</v>
      </c>
      <c r="AJ53" s="16">
        <f>IF($F53="s-curve",$D53+($E53-$D53)*$I$2/(1+EXP($I$3*(COUNT($I$7:AJ$7)+$I$4))),TREND($D53:$E53,$D$7:$E$7,AJ$7))</f>
        <v>0.11907493179381312</v>
      </c>
      <c r="AK53" s="16">
        <f>IF($F53="s-curve",$D53+($E53-$D53)*$I$2/(1+EXP($I$3*(COUNT($I$7:AK$7)+$I$4))),TREND($D53:$E53,$D$7:$E$7,AK$7))</f>
        <v>0.11430619884535886</v>
      </c>
      <c r="AL53" s="16">
        <f>IF($F53="s-curve",$D53+($E53-$D53)*$I$2/(1+EXP($I$3*(COUNT($I$7:AL$7)+$I$4))),TREND($D53:$E53,$D$7:$E$7,AL$7))</f>
        <v>0.10953746589690638</v>
      </c>
      <c r="AM53" s="16">
        <f>IF($F53="s-curve",$D53+($E53-$D53)*$I$2/(1+EXP($I$3*(COUNT($I$7:AM$7)+$I$4))),TREND($D53:$E53,$D$7:$E$7,AM$7))</f>
        <v>0.1047687329484539</v>
      </c>
      <c r="AN53" s="16">
        <f>IF($F53="s-curve",$D53+($E53-$D53)*$I$2/(1+EXP($I$3*(COUNT($I$7:AN$7)+$I$4))),TREND($D53:$E53,$D$7:$E$7,AN$7))</f>
        <v>9.9999999999999645E-2</v>
      </c>
      <c r="AO53" s="16">
        <f>IF($F53="s-curve",$D53+($E53-$D53)*$I$2/(1+EXP($I$3*(COUNT($I$7:AO$7)+$I$4))),TREND($D53:$E53,$D$7:$E$7,AO$7))</f>
        <v>9.5231267051547164E-2</v>
      </c>
      <c r="AP53" s="16">
        <f>IF($F53="s-curve",$D53+($E53-$D53)*$I$2/(1+EXP($I$3*(COUNT($I$7:AP$7)+$I$4))),TREND($D53:$E53,$D$7:$E$7,AP$7))</f>
        <v>9.0462534103092906E-2</v>
      </c>
    </row>
    <row r="54" spans="1:42" x14ac:dyDescent="0.45">
      <c r="A54" s="33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32"/>
      <c r="I54" s="31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45">
      <c r="A55" s="33"/>
      <c r="C55" s="16" t="s">
        <v>552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32"/>
      <c r="I55" s="31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4.65" thickBot="1" x14ac:dyDescent="0.5">
      <c r="A56" s="34"/>
      <c r="B56" s="34"/>
      <c r="C56" s="34" t="s">
        <v>553</v>
      </c>
      <c r="D56" s="34">
        <v>0</v>
      </c>
      <c r="E56" s="34">
        <v>0</v>
      </c>
      <c r="F56" s="10" t="str">
        <f t="shared" si="8"/>
        <v>n/a</v>
      </c>
      <c r="H56" s="32"/>
      <c r="I56" s="31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45">
      <c r="A57" s="33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32"/>
      <c r="I57" s="31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45">
      <c r="A58" s="33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32"/>
      <c r="I58" s="31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45">
      <c r="A59" s="33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32"/>
      <c r="I59" s="31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4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32"/>
      <c r="I60" s="31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4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32"/>
      <c r="I61" s="31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45">
      <c r="C62" s="16" t="s">
        <v>552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32"/>
      <c r="I62" s="31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4.65" thickBot="1" x14ac:dyDescent="0.5">
      <c r="A63" s="34"/>
      <c r="B63" s="34"/>
      <c r="C63" s="34" t="s">
        <v>553</v>
      </c>
      <c r="D63" s="34">
        <v>0</v>
      </c>
      <c r="E63" s="34">
        <v>0</v>
      </c>
      <c r="F63" s="10" t="str">
        <f t="shared" si="9"/>
        <v>n/a</v>
      </c>
      <c r="H63" s="32"/>
      <c r="I63" s="31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4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32"/>
      <c r="I64" s="31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4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32"/>
      <c r="I65" s="31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4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32"/>
      <c r="I66" s="31">
        <f t="shared" si="5"/>
        <v>0.78794595848566396</v>
      </c>
      <c r="J66" s="16">
        <f>IF($F66="s-curve",$D66+($E66-$D66)*$I$2/(1+EXP($I$3*(COUNT($I$7:J$7)+$I$4))),TREND($D66:$E66,$D$7:$E$7,J$7))</f>
        <v>0.7947864114377392</v>
      </c>
      <c r="K66" s="16">
        <f>IF($F66="s-curve",$D66+($E66-$D66)*$I$2/(1+EXP($I$3*(COUNT($I$7:K$7)+$I$4))),TREND($D66:$E66,$D$7:$E$7,K$7))</f>
        <v>0.80162686438981545</v>
      </c>
      <c r="L66" s="16">
        <f>IF($F66="s-curve",$D66+($E66-$D66)*$I$2/(1+EXP($I$3*(COUNT($I$7:L$7)+$I$4))),TREND($D66:$E66,$D$7:$E$7,L$7))</f>
        <v>0.80846731734188992</v>
      </c>
      <c r="M66" s="16">
        <f>IF($F66="s-curve",$D66+($E66-$D66)*$I$2/(1+EXP($I$3*(COUNT($I$7:M$7)+$I$4))),TREND($D66:$E66,$D$7:$E$7,M$7))</f>
        <v>0.81530777029396617</v>
      </c>
      <c r="N66" s="16">
        <f>IF($F66="s-curve",$D66+($E66-$D66)*$I$2/(1+EXP($I$3*(COUNT($I$7:N$7)+$I$4))),TREND($D66:$E66,$D$7:$E$7,N$7))</f>
        <v>0.82214822324604064</v>
      </c>
      <c r="O66" s="16">
        <f>IF($F66="s-curve",$D66+($E66-$D66)*$I$2/(1+EXP($I$3*(COUNT($I$7:O$7)+$I$4))),TREND($D66:$E66,$D$7:$E$7,O$7))</f>
        <v>0.82898867619811689</v>
      </c>
      <c r="P66" s="16">
        <f>IF($F66="s-curve",$D66+($E66-$D66)*$I$2/(1+EXP($I$3*(COUNT($I$7:P$7)+$I$4))),TREND($D66:$E66,$D$7:$E$7,P$7))</f>
        <v>0.83582912915019136</v>
      </c>
      <c r="Q66" s="16">
        <f>IF($F66="s-curve",$D66+($E66-$D66)*$I$2/(1+EXP($I$3*(COUNT($I$7:Q$7)+$I$4))),TREND($D66:$E66,$D$7:$E$7,Q$7))</f>
        <v>0.84266958210226761</v>
      </c>
      <c r="R66" s="16">
        <f>IF($F66="s-curve",$D66+($E66-$D66)*$I$2/(1+EXP($I$3*(COUNT($I$7:R$7)+$I$4))),TREND($D66:$E66,$D$7:$E$7,R$7))</f>
        <v>0.84951003505434208</v>
      </c>
      <c r="S66" s="16">
        <f>IF($F66="s-curve",$D66+($E66-$D66)*$I$2/(1+EXP($I$3*(COUNT($I$7:S$7)+$I$4))),TREND($D66:$E66,$D$7:$E$7,S$7))</f>
        <v>0.85635048800641833</v>
      </c>
      <c r="T66" s="16">
        <f>IF($F66="s-curve",$D66+($E66-$D66)*$I$2/(1+EXP($I$3*(COUNT($I$7:T$7)+$I$4))),TREND($D66:$E66,$D$7:$E$7,T$7))</f>
        <v>0.8631909409584928</v>
      </c>
      <c r="U66" s="16">
        <f>IF($F66="s-curve",$D66+($E66-$D66)*$I$2/(1+EXP($I$3*(COUNT($I$7:U$7)+$I$4))),TREND($D66:$E66,$D$7:$E$7,U$7))</f>
        <v>0.87003139391056905</v>
      </c>
      <c r="V66" s="16">
        <f>IF($F66="s-curve",$D66+($E66-$D66)*$I$2/(1+EXP($I$3*(COUNT($I$7:V$7)+$I$4))),TREND($D66:$E66,$D$7:$E$7,V$7))</f>
        <v>0.87687184686264352</v>
      </c>
      <c r="W66" s="16">
        <f>IF($F66="s-curve",$D66+($E66-$D66)*$I$2/(1+EXP($I$3*(COUNT($I$7:W$7)+$I$4))),TREND($D66:$E66,$D$7:$E$7,W$7))</f>
        <v>0.88371229981471977</v>
      </c>
      <c r="X66" s="16">
        <f>IF($F66="s-curve",$D66+($E66-$D66)*$I$2/(1+EXP($I$3*(COUNT($I$7:X$7)+$I$4))),TREND($D66:$E66,$D$7:$E$7,X$7))</f>
        <v>0.89055275276679424</v>
      </c>
      <c r="Y66" s="16">
        <f>IF($F66="s-curve",$D66+($E66-$D66)*$I$2/(1+EXP($I$3*(COUNT($I$7:Y$7)+$I$4))),TREND($D66:$E66,$D$7:$E$7,Y$7))</f>
        <v>0.89739320571887049</v>
      </c>
      <c r="Z66" s="16">
        <f>IF($F66="s-curve",$D66+($E66-$D66)*$I$2/(1+EXP($I$3*(COUNT($I$7:Z$7)+$I$4))),TREND($D66:$E66,$D$7:$E$7,Z$7))</f>
        <v>0.90423365867094496</v>
      </c>
      <c r="AA66" s="16">
        <f>IF($F66="s-curve",$D66+($E66-$D66)*$I$2/(1+EXP($I$3*(COUNT($I$7:AA$7)+$I$4))),TREND($D66:$E66,$D$7:$E$7,AA$7))</f>
        <v>0.91107411162302121</v>
      </c>
      <c r="AB66" s="16">
        <f>IF($F66="s-curve",$D66+($E66-$D66)*$I$2/(1+EXP($I$3*(COUNT($I$7:AB$7)+$I$4))),TREND($D66:$E66,$D$7:$E$7,AB$7))</f>
        <v>0.91791456457509568</v>
      </c>
      <c r="AC66" s="16">
        <f>IF($F66="s-curve",$D66+($E66-$D66)*$I$2/(1+EXP($I$3*(COUNT($I$7:AC$7)+$I$4))),TREND($D66:$E66,$D$7:$E$7,AC$7))</f>
        <v>0.92475501752717193</v>
      </c>
      <c r="AD66" s="16">
        <f>IF($F66="s-curve",$D66+($E66-$D66)*$I$2/(1+EXP($I$3*(COUNT($I$7:AD$7)+$I$4))),TREND($D66:$E66,$D$7:$E$7,AD$7))</f>
        <v>0.9315954704792464</v>
      </c>
      <c r="AE66" s="16">
        <f>IF($F66="s-curve",$D66+($E66-$D66)*$I$2/(1+EXP($I$3*(COUNT($I$7:AE$7)+$I$4))),TREND($D66:$E66,$D$7:$E$7,AE$7))</f>
        <v>0.93843592343132265</v>
      </c>
      <c r="AF66" s="16">
        <f>IF($F66="s-curve",$D66+($E66-$D66)*$I$2/(1+EXP($I$3*(COUNT($I$7:AF$7)+$I$4))),TREND($D66:$E66,$D$7:$E$7,AF$7))</f>
        <v>0.94527637638339712</v>
      </c>
      <c r="AG66" s="16">
        <f>IF($F66="s-curve",$D66+($E66-$D66)*$I$2/(1+EXP($I$3*(COUNT($I$7:AG$7)+$I$4))),TREND($D66:$E66,$D$7:$E$7,AG$7))</f>
        <v>0.95211682933547337</v>
      </c>
      <c r="AH66" s="16">
        <f>IF($F66="s-curve",$D66+($E66-$D66)*$I$2/(1+EXP($I$3*(COUNT($I$7:AH$7)+$I$4))),TREND($D66:$E66,$D$7:$E$7,AH$7))</f>
        <v>0.95895728228754784</v>
      </c>
      <c r="AI66" s="16">
        <f>IF($F66="s-curve",$D66+($E66-$D66)*$I$2/(1+EXP($I$3*(COUNT($I$7:AI$7)+$I$4))),TREND($D66:$E66,$D$7:$E$7,AI$7))</f>
        <v>0.96579773523962409</v>
      </c>
      <c r="AJ66" s="16">
        <f>IF($F66="s-curve",$D66+($E66-$D66)*$I$2/(1+EXP($I$3*(COUNT($I$7:AJ$7)+$I$4))),TREND($D66:$E66,$D$7:$E$7,AJ$7))</f>
        <v>0.97263818819169856</v>
      </c>
      <c r="AK66" s="16">
        <f>IF($F66="s-curve",$D66+($E66-$D66)*$I$2/(1+EXP($I$3*(COUNT($I$7:AK$7)+$I$4))),TREND($D66:$E66,$D$7:$E$7,AK$7))</f>
        <v>0.97947864114377481</v>
      </c>
      <c r="AL66" s="16">
        <f>IF($F66="s-curve",$D66+($E66-$D66)*$I$2/(1+EXP($I$3*(COUNT($I$7:AL$7)+$I$4))),TREND($D66:$E66,$D$7:$E$7,AL$7))</f>
        <v>0.98631909409584928</v>
      </c>
      <c r="AM66" s="16">
        <f>IF($F66="s-curve",$D66+($E66-$D66)*$I$2/(1+EXP($I$3*(COUNT($I$7:AM$7)+$I$4))),TREND($D66:$E66,$D$7:$E$7,AM$7))</f>
        <v>0.99315954704792375</v>
      </c>
      <c r="AN66" s="16">
        <f>IF($F66="s-curve",$D66+($E66-$D66)*$I$2/(1+EXP($I$3*(COUNT($I$7:AN$7)+$I$4))),TREND($D66:$E66,$D$7:$E$7,AN$7))</f>
        <v>1</v>
      </c>
      <c r="AO66" s="16">
        <f>IF($F66="s-curve",$D66+($E66-$D66)*$I$2/(1+EXP($I$3*(COUNT($I$7:AO$7)+$I$4))),TREND($D66:$E66,$D$7:$E$7,AO$7))</f>
        <v>1.0068404529520745</v>
      </c>
      <c r="AP66" s="16">
        <f>IF($F66="s-curve",$D66+($E66-$D66)*$I$2/(1+EXP($I$3*(COUNT($I$7:AP$7)+$I$4))),TREND($D66:$E66,$D$7:$E$7,AP$7))</f>
        <v>1.0136809059041507</v>
      </c>
    </row>
    <row r="67" spans="1:42" x14ac:dyDescent="0.4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32"/>
      <c r="I67" s="31">
        <f t="shared" si="5"/>
        <v>0.21205404151433599</v>
      </c>
      <c r="J67" s="16">
        <f>IF($F67="s-curve",$D67+($E67-$D67)*$I$2/(1+EXP($I$3*(COUNT($I$7:J$7)+$I$4))),TREND($D67:$E67,$D$7:$E$7,J$7))</f>
        <v>0.23747165307838713</v>
      </c>
      <c r="K67" s="16">
        <f>IF($F67="s-curve",$D67+($E67-$D67)*$I$2/(1+EXP($I$3*(COUNT($I$7:K$7)+$I$4))),TREND($D67:$E67,$D$7:$E$7,K$7))</f>
        <v>0.262889264642439</v>
      </c>
      <c r="L67" s="16">
        <f>IF($F67="s-curve",$D67+($E67-$D67)*$I$2/(1+EXP($I$3*(COUNT($I$7:L$7)+$I$4))),TREND($D67:$E67,$D$7:$E$7,L$7))</f>
        <v>0.28830687620649087</v>
      </c>
      <c r="M67" s="16">
        <f>IF($F67="s-curve",$D67+($E67-$D67)*$I$2/(1+EXP($I$3*(COUNT($I$7:M$7)+$I$4))),TREND($D67:$E67,$D$7:$E$7,M$7))</f>
        <v>0.31372448777054984</v>
      </c>
      <c r="N67" s="16">
        <f>IF($F67="s-curve",$D67+($E67-$D67)*$I$2/(1+EXP($I$3*(COUNT($I$7:N$7)+$I$4))),TREND($D67:$E67,$D$7:$E$7,N$7))</f>
        <v>0.33914209933460171</v>
      </c>
      <c r="O67" s="16">
        <f>IF($F67="s-curve",$D67+($E67-$D67)*$I$2/(1+EXP($I$3*(COUNT($I$7:O$7)+$I$4))),TREND($D67:$E67,$D$7:$E$7,O$7))</f>
        <v>0.36455971089865358</v>
      </c>
      <c r="P67" s="16">
        <f>IF($F67="s-curve",$D67+($E67-$D67)*$I$2/(1+EXP($I$3*(COUNT($I$7:P$7)+$I$4))),TREND($D67:$E67,$D$7:$E$7,P$7))</f>
        <v>0.38997732246270544</v>
      </c>
      <c r="Q67" s="16">
        <f>IF($F67="s-curve",$D67+($E67-$D67)*$I$2/(1+EXP($I$3*(COUNT($I$7:Q$7)+$I$4))),TREND($D67:$E67,$D$7:$E$7,Q$7))</f>
        <v>0.41539493402676442</v>
      </c>
      <c r="R67" s="16">
        <f>IF($F67="s-curve",$D67+($E67-$D67)*$I$2/(1+EXP($I$3*(COUNT($I$7:R$7)+$I$4))),TREND($D67:$E67,$D$7:$E$7,R$7))</f>
        <v>0.44081254559081628</v>
      </c>
      <c r="S67" s="16">
        <f>IF($F67="s-curve",$D67+($E67-$D67)*$I$2/(1+EXP($I$3*(COUNT($I$7:S$7)+$I$4))),TREND($D67:$E67,$D$7:$E$7,S$7))</f>
        <v>0.46623015715486815</v>
      </c>
      <c r="T67" s="16">
        <f>IF($F67="s-curve",$D67+($E67-$D67)*$I$2/(1+EXP($I$3*(COUNT($I$7:T$7)+$I$4))),TREND($D67:$E67,$D$7:$E$7,T$7))</f>
        <v>0.49164776871892002</v>
      </c>
      <c r="U67" s="16">
        <f>IF($F67="s-curve",$D67+($E67-$D67)*$I$2/(1+EXP($I$3*(COUNT($I$7:U$7)+$I$4))),TREND($D67:$E67,$D$7:$E$7,U$7))</f>
        <v>0.51706538028297899</v>
      </c>
      <c r="V67" s="16">
        <f>IF($F67="s-curve",$D67+($E67-$D67)*$I$2/(1+EXP($I$3*(COUNT($I$7:V$7)+$I$4))),TREND($D67:$E67,$D$7:$E$7,V$7))</f>
        <v>0.54248299184703086</v>
      </c>
      <c r="W67" s="16">
        <f>IF($F67="s-curve",$D67+($E67-$D67)*$I$2/(1+EXP($I$3*(COUNT($I$7:W$7)+$I$4))),TREND($D67:$E67,$D$7:$E$7,W$7))</f>
        <v>0.56790060341108273</v>
      </c>
      <c r="X67" s="16">
        <f>IF($F67="s-curve",$D67+($E67-$D67)*$I$2/(1+EXP($I$3*(COUNT($I$7:X$7)+$I$4))),TREND($D67:$E67,$D$7:$E$7,X$7))</f>
        <v>0.59331821497513459</v>
      </c>
      <c r="Y67" s="16">
        <f>IF($F67="s-curve",$D67+($E67-$D67)*$I$2/(1+EXP($I$3*(COUNT($I$7:Y$7)+$I$4))),TREND($D67:$E67,$D$7:$E$7,Y$7))</f>
        <v>0.61873582653919357</v>
      </c>
      <c r="Z67" s="16">
        <f>IF($F67="s-curve",$D67+($E67-$D67)*$I$2/(1+EXP($I$3*(COUNT($I$7:Z$7)+$I$4))),TREND($D67:$E67,$D$7:$E$7,Z$7))</f>
        <v>0.64415343810324543</v>
      </c>
      <c r="AA67" s="16">
        <f>IF($F67="s-curve",$D67+($E67-$D67)*$I$2/(1+EXP($I$3*(COUNT($I$7:AA$7)+$I$4))),TREND($D67:$E67,$D$7:$E$7,AA$7))</f>
        <v>0.6695710496672973</v>
      </c>
      <c r="AB67" s="16">
        <f>IF($F67="s-curve",$D67+($E67-$D67)*$I$2/(1+EXP($I$3*(COUNT($I$7:AB$7)+$I$4))),TREND($D67:$E67,$D$7:$E$7,AB$7))</f>
        <v>0.69498866123134917</v>
      </c>
      <c r="AC67" s="16">
        <f>IF($F67="s-curve",$D67+($E67-$D67)*$I$2/(1+EXP($I$3*(COUNT($I$7:AC$7)+$I$4))),TREND($D67:$E67,$D$7:$E$7,AC$7))</f>
        <v>0.72040627279540814</v>
      </c>
      <c r="AD67" s="16">
        <f>IF($F67="s-curve",$D67+($E67-$D67)*$I$2/(1+EXP($I$3*(COUNT($I$7:AD$7)+$I$4))),TREND($D67:$E67,$D$7:$E$7,AD$7))</f>
        <v>0.74582388435946001</v>
      </c>
      <c r="AE67" s="16">
        <f>IF($F67="s-curve",$D67+($E67-$D67)*$I$2/(1+EXP($I$3*(COUNT($I$7:AE$7)+$I$4))),TREND($D67:$E67,$D$7:$E$7,AE$7))</f>
        <v>0.77124149592351188</v>
      </c>
      <c r="AF67" s="16">
        <f>IF($F67="s-curve",$D67+($E67-$D67)*$I$2/(1+EXP($I$3*(COUNT($I$7:AF$7)+$I$4))),TREND($D67:$E67,$D$7:$E$7,AF$7))</f>
        <v>0.79665910748756374</v>
      </c>
      <c r="AG67" s="16">
        <f>IF($F67="s-curve",$D67+($E67-$D67)*$I$2/(1+EXP($I$3*(COUNT($I$7:AG$7)+$I$4))),TREND($D67:$E67,$D$7:$E$7,AG$7))</f>
        <v>0.82207671905162272</v>
      </c>
      <c r="AH67" s="16">
        <f>IF($F67="s-curve",$D67+($E67-$D67)*$I$2/(1+EXP($I$3*(COUNT($I$7:AH$7)+$I$4))),TREND($D67:$E67,$D$7:$E$7,AH$7))</f>
        <v>0.84749433061567458</v>
      </c>
      <c r="AI67" s="16">
        <f>IF($F67="s-curve",$D67+($E67-$D67)*$I$2/(1+EXP($I$3*(COUNT($I$7:AI$7)+$I$4))),TREND($D67:$E67,$D$7:$E$7,AI$7))</f>
        <v>0.87291194217972645</v>
      </c>
      <c r="AJ67" s="16">
        <f>IF($F67="s-curve",$D67+($E67-$D67)*$I$2/(1+EXP($I$3*(COUNT($I$7:AJ$7)+$I$4))),TREND($D67:$E67,$D$7:$E$7,AJ$7))</f>
        <v>0.89832955374377832</v>
      </c>
      <c r="AK67" s="16">
        <f>IF($F67="s-curve",$D67+($E67-$D67)*$I$2/(1+EXP($I$3*(COUNT($I$7:AK$7)+$I$4))),TREND($D67:$E67,$D$7:$E$7,AK$7))</f>
        <v>0.92374716530783729</v>
      </c>
      <c r="AL67" s="16">
        <f>IF($F67="s-curve",$D67+($E67-$D67)*$I$2/(1+EXP($I$3*(COUNT($I$7:AL$7)+$I$4))),TREND($D67:$E67,$D$7:$E$7,AL$7))</f>
        <v>0.94916477687188916</v>
      </c>
      <c r="AM67" s="16">
        <f>IF($F67="s-curve",$D67+($E67-$D67)*$I$2/(1+EXP($I$3*(COUNT($I$7:AM$7)+$I$4))),TREND($D67:$E67,$D$7:$E$7,AM$7))</f>
        <v>0.97458238843594103</v>
      </c>
      <c r="AN67" s="16">
        <f>IF($F67="s-curve",$D67+($E67-$D67)*$I$2/(1+EXP($I$3*(COUNT($I$7:AN$7)+$I$4))),TREND($D67:$E67,$D$7:$E$7,AN$7))</f>
        <v>1</v>
      </c>
      <c r="AO67" s="16">
        <f>IF($F67="s-curve",$D67+($E67-$D67)*$I$2/(1+EXP($I$3*(COUNT($I$7:AO$7)+$I$4))),TREND($D67:$E67,$D$7:$E$7,AO$7))</f>
        <v>1.0254176115640519</v>
      </c>
      <c r="AP67" s="16">
        <f>IF($F67="s-curve",$D67+($E67-$D67)*$I$2/(1+EXP($I$3*(COUNT($I$7:AP$7)+$I$4))),TREND($D67:$E67,$D$7:$E$7,AP$7))</f>
        <v>1.0508352231281037</v>
      </c>
    </row>
    <row r="68" spans="1:42" x14ac:dyDescent="0.4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32"/>
      <c r="I68" s="31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45">
      <c r="C69" s="16" t="s">
        <v>552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32"/>
      <c r="I69" s="31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4.65" thickBot="1" x14ac:dyDescent="0.5">
      <c r="A70" s="34"/>
      <c r="B70" s="34"/>
      <c r="C70" s="34" t="s">
        <v>553</v>
      </c>
      <c r="D70" s="34">
        <v>0</v>
      </c>
      <c r="E70" s="34">
        <v>0</v>
      </c>
      <c r="F70" s="10" t="str">
        <f t="shared" si="10"/>
        <v>n/a</v>
      </c>
      <c r="H70" s="32"/>
      <c r="I70" s="31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45">
      <c r="A71" s="33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32"/>
      <c r="I71" s="31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4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32"/>
      <c r="I72" s="31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4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32"/>
      <c r="I73" s="31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4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32"/>
      <c r="I74" s="31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4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32"/>
      <c r="I75" s="31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45">
      <c r="C76" s="16" t="s">
        <v>552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32"/>
      <c r="I76" s="31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4.65" thickBot="1" x14ac:dyDescent="0.5">
      <c r="A77" s="34"/>
      <c r="B77" s="34"/>
      <c r="C77" s="34" t="s">
        <v>553</v>
      </c>
      <c r="D77" s="34">
        <v>0</v>
      </c>
      <c r="E77" s="34">
        <v>0</v>
      </c>
      <c r="F77" s="10" t="str">
        <f t="shared" si="11"/>
        <v>n/a</v>
      </c>
      <c r="H77" s="32"/>
      <c r="I77" s="31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45">
      <c r="A78" s="16" t="s">
        <v>18</v>
      </c>
      <c r="B78" s="16" t="s">
        <v>20</v>
      </c>
      <c r="C78" s="16" t="s">
        <v>2</v>
      </c>
      <c r="D78" s="31">
        <f>'SYVbT-passenger'!B7/SUM('SYVbT-passenger'!7:7)</f>
        <v>0</v>
      </c>
      <c r="E78" s="35">
        <v>1</v>
      </c>
      <c r="F78" s="9" t="str">
        <f t="shared" si="1"/>
        <v>s-curve</v>
      </c>
      <c r="H78" s="32"/>
      <c r="I78" s="31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45">
      <c r="C79" s="16" t="s">
        <v>3</v>
      </c>
      <c r="D79" s="31">
        <f>'SYVbT-passenger'!C7/SUM('SYVbT-passenger'!7:7)</f>
        <v>0</v>
      </c>
      <c r="E79" s="36">
        <v>0</v>
      </c>
      <c r="F79" s="9" t="str">
        <f t="shared" si="1"/>
        <v>n/a</v>
      </c>
      <c r="H79" s="32"/>
      <c r="I79" s="31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45">
      <c r="C80" s="16" t="s">
        <v>4</v>
      </c>
      <c r="D80" s="16">
        <v>1</v>
      </c>
      <c r="E80" s="36">
        <v>1</v>
      </c>
      <c r="F80" s="9" t="str">
        <f t="shared" si="1"/>
        <v>n/a</v>
      </c>
      <c r="H80" s="32"/>
      <c r="I80" s="31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45">
      <c r="C81" s="16" t="s">
        <v>5</v>
      </c>
      <c r="D81" s="31">
        <f>'SYVbT-passenger'!E7/SUM('SYVbT-passenger'!7:7)</f>
        <v>0</v>
      </c>
      <c r="E81" s="36">
        <v>0</v>
      </c>
      <c r="F81" s="9" t="str">
        <f t="shared" si="1"/>
        <v>n/a</v>
      </c>
      <c r="H81" s="32"/>
      <c r="I81" s="31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45">
      <c r="C82" s="16" t="s">
        <v>6</v>
      </c>
      <c r="D82" s="31">
        <f>'SYVbT-passenger'!F7/SUM('SYVbT-passenger'!7:7)</f>
        <v>0</v>
      </c>
      <c r="E82" s="36">
        <v>0</v>
      </c>
      <c r="F82" s="9" t="str">
        <f t="shared" si="1"/>
        <v>n/a</v>
      </c>
      <c r="H82" s="32"/>
      <c r="I82" s="31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45">
      <c r="C83" s="16" t="s">
        <v>552</v>
      </c>
      <c r="D83" s="31">
        <f>'SYVbT-passenger'!G7/SUM('SYVbT-passenger'!7:7)</f>
        <v>0</v>
      </c>
      <c r="E83" s="36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32"/>
      <c r="I83" s="31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4.65" thickBot="1" x14ac:dyDescent="0.5">
      <c r="A84" s="34"/>
      <c r="B84" s="34"/>
      <c r="C84" s="34" t="s">
        <v>553</v>
      </c>
      <c r="D84" s="40">
        <f>'SYVbT-passenger'!H7/SUM('SYVbT-passenger'!7:7)</f>
        <v>0</v>
      </c>
      <c r="E84" s="41">
        <v>0</v>
      </c>
      <c r="F84" s="10" t="str">
        <f t="shared" si="13"/>
        <v>n/a</v>
      </c>
      <c r="H84" s="32"/>
      <c r="I84" s="31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45">
      <c r="A85" s="33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32"/>
      <c r="I85" s="31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4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32"/>
      <c r="I86" s="31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4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32"/>
      <c r="I87" s="31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4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32"/>
      <c r="I88" s="31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4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32"/>
      <c r="I89" s="31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45">
      <c r="C90" s="16" t="s">
        <v>552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32"/>
      <c r="I90" s="31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4.65" thickBot="1" x14ac:dyDescent="0.5">
      <c r="A91" s="34"/>
      <c r="B91" s="34"/>
      <c r="C91" s="34" t="s">
        <v>553</v>
      </c>
      <c r="D91" s="34">
        <v>0</v>
      </c>
      <c r="E91" s="34">
        <v>0</v>
      </c>
      <c r="F91" s="10" t="str">
        <f t="shared" si="15"/>
        <v>n/a</v>
      </c>
      <c r="H91" s="32"/>
      <c r="I91" s="31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557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Data!I8</f>
        <v>3.3967233634410762E-3</v>
      </c>
      <c r="C2" s="16">
        <f>Data!J8</f>
        <v>1.4346346389308134E-2</v>
      </c>
      <c r="D2" s="16">
        <f>Data!K8</f>
        <v>1.8120571758089371E-2</v>
      </c>
      <c r="E2" s="16">
        <f>Data!L8</f>
        <v>2.316963706749383E-2</v>
      </c>
      <c r="F2" s="16">
        <f>Data!M8</f>
        <v>2.9903374310827107E-2</v>
      </c>
      <c r="G2" s="16">
        <f>Data!N8</f>
        <v>3.8847087146409505E-2</v>
      </c>
      <c r="H2" s="16">
        <f>Data!O8</f>
        <v>5.0661503969554017E-2</v>
      </c>
      <c r="I2" s="16">
        <f>Data!P8</f>
        <v>6.6156176350644483E-2</v>
      </c>
      <c r="J2" s="16">
        <f>Data!Q8</f>
        <v>8.6286905215982146E-2</v>
      </c>
      <c r="K2" s="16">
        <f>Data!R8</f>
        <v>0.1121229728376217</v>
      </c>
      <c r="L2" s="16">
        <f>Data!S8</f>
        <v>0.14476595943765241</v>
      </c>
      <c r="M2" s="16">
        <f>Data!T8</f>
        <v>0.1852025981309964</v>
      </c>
      <c r="N2" s="16">
        <f>Data!U8</f>
        <v>0.23408568258847698</v>
      </c>
      <c r="O2" s="16">
        <f>Data!V8</f>
        <v>0.29146539616078926</v>
      </c>
      <c r="P2" s="16">
        <f>Data!W8</f>
        <v>0.35653680963431478</v>
      </c>
      <c r="Q2" s="16">
        <f>Data!X8</f>
        <v>0.42750870550614906</v>
      </c>
      <c r="R2" s="16">
        <f>Data!Y8</f>
        <v>0.50169836168172055</v>
      </c>
      <c r="S2" s="16">
        <f>Data!Z8</f>
        <v>0.57588801785729204</v>
      </c>
      <c r="T2" s="16">
        <f>Data!AA8</f>
        <v>0.64685991372912632</v>
      </c>
      <c r="U2" s="16">
        <f>Data!AB8</f>
        <v>0.71193132720265184</v>
      </c>
      <c r="V2" s="16">
        <f>Data!AC8</f>
        <v>0.76931104077496404</v>
      </c>
      <c r="W2" s="16">
        <f>Data!AD8</f>
        <v>0.81819412523244461</v>
      </c>
      <c r="X2" s="16">
        <f>Data!AE8</f>
        <v>0.85863076392578874</v>
      </c>
      <c r="Y2" s="16">
        <f>Data!AF8</f>
        <v>0.89127375052581936</v>
      </c>
      <c r="Z2" s="16">
        <f>Data!AG8</f>
        <v>0.91710981814745896</v>
      </c>
      <c r="AA2" s="16">
        <f>Data!AH8</f>
        <v>0.93724054701279669</v>
      </c>
      <c r="AB2" s="16">
        <f>Data!AI8</f>
        <v>0.95273521939388717</v>
      </c>
      <c r="AC2" s="16">
        <f>Data!AJ8</f>
        <v>0.9645496362170316</v>
      </c>
      <c r="AD2" s="16">
        <f>Data!AK8</f>
        <v>0.97349334905261387</v>
      </c>
      <c r="AE2" s="16">
        <f>Data!AL8</f>
        <v>0.98022708629594735</v>
      </c>
      <c r="AF2" s="16">
        <f>Data!AM8</f>
        <v>0.98527615160535176</v>
      </c>
      <c r="AG2" s="16">
        <f>Data!AN8</f>
        <v>0.98905037697413301</v>
      </c>
      <c r="AH2" s="16">
        <f>Data!AO8</f>
        <v>0.99186515484298177</v>
      </c>
      <c r="AI2" s="16">
        <f>Data!AP8</f>
        <v>0.99396078197772009</v>
      </c>
    </row>
    <row r="3" spans="1:35" x14ac:dyDescent="0.45">
      <c r="A3" s="16" t="s">
        <v>3</v>
      </c>
      <c r="B3" s="16">
        <f>Data!I9</f>
        <v>4.6140564222511474E-4</v>
      </c>
      <c r="C3" s="16">
        <f>Data!J9</f>
        <v>4.7016854030472655E-4</v>
      </c>
      <c r="D3" s="16">
        <f>Data!K9</f>
        <v>4.7318902349012792E-4</v>
      </c>
      <c r="E3" s="16">
        <f>Data!L9</f>
        <v>4.7722975115710724E-4</v>
      </c>
      <c r="F3" s="16">
        <f>Data!M9</f>
        <v>4.8261870865991984E-4</v>
      </c>
      <c r="G3" s="16">
        <f>Data!N9</f>
        <v>4.8977629242754164E-4</v>
      </c>
      <c r="H3" s="16">
        <f>Data!O9</f>
        <v>4.9923127825186582E-4</v>
      </c>
      <c r="I3" s="16">
        <f>Data!P9</f>
        <v>5.1163154395340762E-4</v>
      </c>
      <c r="J3" s="16">
        <f>Data!Q9</f>
        <v>5.277420095738699E-4</v>
      </c>
      <c r="K3" s="16">
        <f>Data!R9</f>
        <v>5.4841841339266326E-4</v>
      </c>
      <c r="L3" s="16">
        <f>Data!S9</f>
        <v>5.7454234148721539E-4</v>
      </c>
      <c r="M3" s="16">
        <f>Data!T9</f>
        <v>6.0690346868901707E-4</v>
      </c>
      <c r="N3" s="16">
        <f>Data!U9</f>
        <v>6.4602422069171331E-4</v>
      </c>
      <c r="O3" s="16">
        <f>Data!V9</f>
        <v>6.9194475884025604E-4</v>
      </c>
      <c r="P3" s="16">
        <f>Data!W9</f>
        <v>7.4402090455027048E-4</v>
      </c>
      <c r="Q3" s="16">
        <f>Data!X9</f>
        <v>8.0081916039638512E-4</v>
      </c>
      <c r="R3" s="16">
        <f>Data!Y9</f>
        <v>8.6019256476767346E-4</v>
      </c>
      <c r="S3" s="16">
        <f>Data!Z9</f>
        <v>9.1956596913896191E-4</v>
      </c>
      <c r="T3" s="16">
        <f>Data!AA9</f>
        <v>9.7636422498507654E-4</v>
      </c>
      <c r="U3" s="16">
        <f>Data!AB9</f>
        <v>1.028440370695091E-3</v>
      </c>
      <c r="V3" s="16">
        <f>Data!AC9</f>
        <v>1.0743609088436337E-3</v>
      </c>
      <c r="W3" s="16">
        <f>Data!AD9</f>
        <v>1.1134816608463301E-3</v>
      </c>
      <c r="X3" s="16">
        <f>Data!AE9</f>
        <v>1.1458427880481317E-3</v>
      </c>
      <c r="Y3" s="16">
        <f>Data!AF9</f>
        <v>1.1719667161426838E-3</v>
      </c>
      <c r="Z3" s="16">
        <f>Data!AG9</f>
        <v>1.1926431199614771E-3</v>
      </c>
      <c r="AA3" s="16">
        <f>Data!AH9</f>
        <v>1.2087535855819394E-3</v>
      </c>
      <c r="AB3" s="16">
        <f>Data!AI9</f>
        <v>1.2211538512834812E-3</v>
      </c>
      <c r="AC3" s="16">
        <f>Data!AJ9</f>
        <v>1.2306088371078054E-3</v>
      </c>
      <c r="AD3" s="16">
        <f>Data!AK9</f>
        <v>1.2377664208754271E-3</v>
      </c>
      <c r="AE3" s="16">
        <f>Data!AL9</f>
        <v>1.2431553783782399E-3</v>
      </c>
      <c r="AF3" s="16">
        <f>Data!AM9</f>
        <v>1.2471961060452192E-3</v>
      </c>
      <c r="AG3" s="16">
        <f>Data!AN9</f>
        <v>1.2502165892306204E-3</v>
      </c>
      <c r="AH3" s="16">
        <f>Data!AO9</f>
        <v>1.2524692340498257E-3</v>
      </c>
      <c r="AI3" s="16">
        <f>Data!AP9</f>
        <v>1.254146348134137E-3</v>
      </c>
    </row>
    <row r="4" spans="1:35" x14ac:dyDescent="0.4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45">
      <c r="A5" s="16" t="s">
        <v>5</v>
      </c>
      <c r="B5" s="16">
        <f>Data!I11</f>
        <v>5.0312816579872579E-3</v>
      </c>
      <c r="C5" s="16">
        <f>Data!J11</f>
        <v>6.1706625246071845E-3</v>
      </c>
      <c r="D5" s="16">
        <f>Data!K11</f>
        <v>7.3100433912274276E-3</v>
      </c>
      <c r="E5" s="16">
        <f>Data!L11</f>
        <v>8.4494242578472267E-3</v>
      </c>
      <c r="F5" s="16">
        <f>Data!M11</f>
        <v>9.5888051244674699E-3</v>
      </c>
      <c r="G5" s="16">
        <f>Data!N11</f>
        <v>1.0728185991087269E-2</v>
      </c>
      <c r="H5" s="16">
        <f>Data!O11</f>
        <v>1.1867566857707512E-2</v>
      </c>
      <c r="I5" s="16">
        <f>Data!P11</f>
        <v>1.3006947724327311E-2</v>
      </c>
      <c r="J5" s="16">
        <f>Data!Q11</f>
        <v>1.4146328590947554E-2</v>
      </c>
      <c r="K5" s="16">
        <f>Data!R11</f>
        <v>1.5285709457567354E-2</v>
      </c>
      <c r="L5" s="16">
        <f>Data!S11</f>
        <v>1.6425090324187597E-2</v>
      </c>
      <c r="M5" s="16">
        <f>Data!T11</f>
        <v>1.7564471190807396E-2</v>
      </c>
      <c r="N5" s="16">
        <f>Data!U11</f>
        <v>1.8703852057427639E-2</v>
      </c>
      <c r="O5" s="16">
        <f>Data!V11</f>
        <v>1.9843232924047438E-2</v>
      </c>
      <c r="P5" s="16">
        <f>Data!W11</f>
        <v>2.0982613790667681E-2</v>
      </c>
      <c r="Q5" s="16">
        <f>Data!X11</f>
        <v>2.212199465728748E-2</v>
      </c>
      <c r="R5" s="16">
        <f>Data!Y11</f>
        <v>2.3261375523907724E-2</v>
      </c>
      <c r="S5" s="16">
        <f>Data!Z11</f>
        <v>2.4400756390527523E-2</v>
      </c>
      <c r="T5" s="16">
        <f>Data!AA11</f>
        <v>2.5540137257147766E-2</v>
      </c>
      <c r="U5" s="16">
        <f>Data!AB11</f>
        <v>2.6679518123767565E-2</v>
      </c>
      <c r="V5" s="16">
        <f>Data!AC11</f>
        <v>2.7818898990387808E-2</v>
      </c>
      <c r="W5" s="16">
        <f>Data!AD11</f>
        <v>2.8958279857007607E-2</v>
      </c>
      <c r="X5" s="16">
        <f>Data!AE11</f>
        <v>3.009766072362785E-2</v>
      </c>
      <c r="Y5" s="16">
        <f>Data!AF11</f>
        <v>3.1237041590247649E-2</v>
      </c>
      <c r="Z5" s="16">
        <f>Data!AG11</f>
        <v>3.2376422456867893E-2</v>
      </c>
      <c r="AA5" s="16">
        <f>Data!AH11</f>
        <v>3.3515803323487692E-2</v>
      </c>
      <c r="AB5" s="16">
        <f>Data!AI11</f>
        <v>3.4655184190107935E-2</v>
      </c>
      <c r="AC5" s="16">
        <f>Data!AJ11</f>
        <v>3.5794565056727734E-2</v>
      </c>
      <c r="AD5" s="16">
        <f>Data!AK11</f>
        <v>3.6933945923347977E-2</v>
      </c>
      <c r="AE5" s="16">
        <f>Data!AL11</f>
        <v>3.8073326789967776E-2</v>
      </c>
      <c r="AF5" s="16">
        <f>Data!AM11</f>
        <v>3.9212707656587575E-2</v>
      </c>
      <c r="AG5" s="16">
        <f>Data!AN11</f>
        <v>4.0352088523207819E-2</v>
      </c>
      <c r="AH5" s="16">
        <f>Data!AO11</f>
        <v>4.1491469389827618E-2</v>
      </c>
      <c r="AI5" s="16">
        <f>Data!AP11</f>
        <v>4.2630850256447861E-2</v>
      </c>
    </row>
    <row r="6" spans="1:35" x14ac:dyDescent="0.45">
      <c r="A6" s="16" t="s">
        <v>6</v>
      </c>
      <c r="B6" s="16">
        <f>Data!I12</f>
        <v>2.4960664922861783E-3</v>
      </c>
      <c r="C6" s="16">
        <f>Data!J12</f>
        <v>2.9466349963277205E-3</v>
      </c>
      <c r="D6" s="16">
        <f>Data!K12</f>
        <v>3.1019414460849476E-3</v>
      </c>
      <c r="E6" s="16">
        <f>Data!L12</f>
        <v>3.3097065716871845E-3</v>
      </c>
      <c r="F6" s="16">
        <f>Data!M12</f>
        <v>3.5867946421321703E-3</v>
      </c>
      <c r="G6" s="16">
        <f>Data!N12</f>
        <v>3.9548214959686662E-3</v>
      </c>
      <c r="H6" s="16">
        <f>Data!O12</f>
        <v>4.4409755947492427E-3</v>
      </c>
      <c r="I6" s="16">
        <f>Data!P12</f>
        <v>5.0785693583764524E-3</v>
      </c>
      <c r="J6" s="16">
        <f>Data!Q12</f>
        <v>5.9069332544387865E-3</v>
      </c>
      <c r="K6" s="16">
        <f>Data!R12</f>
        <v>6.9700674199802033E-3</v>
      </c>
      <c r="L6" s="16">
        <f>Data!S12</f>
        <v>8.3133010276650009E-3</v>
      </c>
      <c r="M6" s="16">
        <f>Data!T12</f>
        <v>9.977237380677996E-3</v>
      </c>
      <c r="N6" s="16">
        <f>Data!U12</f>
        <v>1.1988738432806619E-2</v>
      </c>
      <c r="O6" s="16">
        <f>Data!V12</f>
        <v>1.4349869190051266E-2</v>
      </c>
      <c r="P6" s="16">
        <f>Data!W12</f>
        <v>1.7027507438909004E-2</v>
      </c>
      <c r="Q6" s="16">
        <f>Data!X12</f>
        <v>1.9947945966922374E-2</v>
      </c>
      <c r="R6" s="16">
        <f>Data!Y12</f>
        <v>2.3000792838400546E-2</v>
      </c>
      <c r="S6" s="16">
        <f>Data!Z12</f>
        <v>2.6053639709878718E-2</v>
      </c>
      <c r="T6" s="16">
        <f>Data!AA12</f>
        <v>2.8974078237892085E-2</v>
      </c>
      <c r="U6" s="16">
        <f>Data!AB12</f>
        <v>3.1651716486749824E-2</v>
      </c>
      <c r="V6" s="16">
        <f>Data!AC12</f>
        <v>3.4012847243994469E-2</v>
      </c>
      <c r="W6" s="16">
        <f>Data!AD12</f>
        <v>3.6024348296123089E-2</v>
      </c>
      <c r="X6" s="16">
        <f>Data!AE12</f>
        <v>3.7688284649136088E-2</v>
      </c>
      <c r="Y6" s="16">
        <f>Data!AF12</f>
        <v>3.9031518256820885E-2</v>
      </c>
      <c r="Z6" s="16">
        <f>Data!AG12</f>
        <v>4.0094652422362306E-2</v>
      </c>
      <c r="AA6" s="16">
        <f>Data!AH12</f>
        <v>4.092301631842464E-2</v>
      </c>
      <c r="AB6" s="16">
        <f>Data!AI12</f>
        <v>4.1560610082051849E-2</v>
      </c>
      <c r="AC6" s="16">
        <f>Data!AJ12</f>
        <v>4.2046764180832426E-2</v>
      </c>
      <c r="AD6" s="16">
        <f>Data!AK12</f>
        <v>4.2414791034668914E-2</v>
      </c>
      <c r="AE6" s="16">
        <f>Data!AL12</f>
        <v>4.2691879105113906E-2</v>
      </c>
      <c r="AF6" s="16">
        <f>Data!AM12</f>
        <v>4.2899644230716141E-2</v>
      </c>
      <c r="AG6" s="16">
        <f>Data!AN12</f>
        <v>4.3054950680473367E-2</v>
      </c>
      <c r="AH6" s="16">
        <f>Data!AO12</f>
        <v>4.3170776608962451E-2</v>
      </c>
      <c r="AI6" s="16">
        <f>Data!AP12</f>
        <v>4.3257010041921493E-2</v>
      </c>
    </row>
    <row r="7" spans="1:35" x14ac:dyDescent="0.45">
      <c r="A7" s="16" t="s">
        <v>552</v>
      </c>
      <c r="B7" s="16">
        <f>Data!I13</f>
        <v>3.6210966301491266E-4</v>
      </c>
      <c r="C7" s="16">
        <f>Data!J13</f>
        <v>3.741701511009235E-4</v>
      </c>
      <c r="D7" s="16">
        <f>Data!K13</f>
        <v>3.8623063918693384E-4</v>
      </c>
      <c r="E7" s="16">
        <f>Data!L13</f>
        <v>3.9829112727294766E-4</v>
      </c>
      <c r="F7" s="16">
        <f>Data!M13</f>
        <v>4.1035161535895801E-4</v>
      </c>
      <c r="G7" s="16">
        <f>Data!N13</f>
        <v>4.2241210344497182E-4</v>
      </c>
      <c r="H7" s="16">
        <f>Data!O13</f>
        <v>4.3447259153098217E-4</v>
      </c>
      <c r="I7" s="16">
        <f>Data!P13</f>
        <v>4.4653307961699598E-4</v>
      </c>
      <c r="J7" s="16">
        <f>Data!Q13</f>
        <v>4.5859356770300633E-4</v>
      </c>
      <c r="K7" s="16">
        <f>Data!R13</f>
        <v>4.7065405578902014E-4</v>
      </c>
      <c r="L7" s="16">
        <f>Data!S13</f>
        <v>4.8271454387503049E-4</v>
      </c>
      <c r="M7" s="16">
        <f>Data!T13</f>
        <v>4.947750319610443E-4</v>
      </c>
      <c r="N7" s="16">
        <f>Data!U13</f>
        <v>5.0683552004705812E-4</v>
      </c>
      <c r="O7" s="16">
        <f>Data!V13</f>
        <v>5.1889600813306846E-4</v>
      </c>
      <c r="P7" s="16">
        <f>Data!W13</f>
        <v>5.3095649621908228E-4</v>
      </c>
      <c r="Q7" s="16">
        <f>Data!X13</f>
        <v>5.4301698430509263E-4</v>
      </c>
      <c r="R7" s="16">
        <f>Data!Y13</f>
        <v>5.5507747239110644E-4</v>
      </c>
      <c r="S7" s="16">
        <f>Data!Z13</f>
        <v>5.6713796047711679E-4</v>
      </c>
      <c r="T7" s="16">
        <f>Data!AA13</f>
        <v>5.791984485631306E-4</v>
      </c>
      <c r="U7" s="16">
        <f>Data!AB13</f>
        <v>5.9125893664914095E-4</v>
      </c>
      <c r="V7" s="16">
        <f>Data!AC13</f>
        <v>6.0331942473515476E-4</v>
      </c>
      <c r="W7" s="16">
        <f>Data!AD13</f>
        <v>6.1537991282116858E-4</v>
      </c>
      <c r="X7" s="16">
        <f>Data!AE13</f>
        <v>6.2744040090717892E-4</v>
      </c>
      <c r="Y7" s="16">
        <f>Data!AF13</f>
        <v>6.3950088899319274E-4</v>
      </c>
      <c r="Z7" s="16">
        <f>Data!AG13</f>
        <v>6.5156137707920309E-4</v>
      </c>
      <c r="AA7" s="16">
        <f>Data!AH13</f>
        <v>6.636218651652169E-4</v>
      </c>
      <c r="AB7" s="16">
        <f>Data!AI13</f>
        <v>6.7568235325122725E-4</v>
      </c>
      <c r="AC7" s="16">
        <f>Data!AJ13</f>
        <v>6.8774284133724106E-4</v>
      </c>
      <c r="AD7" s="16">
        <f>Data!AK13</f>
        <v>6.9980332942325141E-4</v>
      </c>
      <c r="AE7" s="16">
        <f>Data!AL13</f>
        <v>7.1186381750926522E-4</v>
      </c>
      <c r="AF7" s="16">
        <f>Data!AM13</f>
        <v>7.2392430559527904E-4</v>
      </c>
      <c r="AG7" s="16">
        <f>Data!AN13</f>
        <v>7.3598479368128938E-4</v>
      </c>
      <c r="AH7" s="16">
        <f>Data!AO13</f>
        <v>7.480452817673032E-4</v>
      </c>
      <c r="AI7" s="16">
        <f>Data!AP13</f>
        <v>7.6010576985331355E-4</v>
      </c>
    </row>
    <row r="8" spans="1:35" x14ac:dyDescent="0.45">
      <c r="A8" s="16" t="s">
        <v>553</v>
      </c>
      <c r="B8" s="16">
        <f>Data!I14</f>
        <v>2.5084726524101055E-5</v>
      </c>
      <c r="C8" s="16">
        <f>Data!J14</f>
        <v>2.9721031676139168E-5</v>
      </c>
      <c r="D8" s="16">
        <f>Data!K14</f>
        <v>3.1319119617696204E-5</v>
      </c>
      <c r="E8" s="16">
        <f>Data!L14</f>
        <v>3.3457002123027037E-5</v>
      </c>
      <c r="F8" s="16">
        <f>Data!M14</f>
        <v>3.6308210845006289E-5</v>
      </c>
      <c r="G8" s="16">
        <f>Data!N14</f>
        <v>4.0095170615219613E-5</v>
      </c>
      <c r="H8" s="16">
        <f>Data!O14</f>
        <v>4.5097648002438457E-5</v>
      </c>
      <c r="I8" s="16">
        <f>Data!P14</f>
        <v>5.1658424498568457E-5</v>
      </c>
      <c r="J8" s="16">
        <f>Data!Q14</f>
        <v>6.0182206708436515E-5</v>
      </c>
      <c r="K8" s="16">
        <f>Data!R14</f>
        <v>7.1121751671732398E-5</v>
      </c>
      <c r="L8" s="16">
        <f>Data!S14</f>
        <v>8.4943492072667271E-5</v>
      </c>
      <c r="M8" s="16">
        <f>Data!T14</f>
        <v>1.0206523186792466E-4</v>
      </c>
      <c r="N8" s="16">
        <f>Data!U14</f>
        <v>1.2276337789380437E-4</v>
      </c>
      <c r="O8" s="16">
        <f>Data!V14</f>
        <v>1.4705917885693542E-4</v>
      </c>
      <c r="P8" s="16">
        <f>Data!W14</f>
        <v>1.7461181047037118E-4</v>
      </c>
      <c r="Q8" s="16">
        <f>Data!X14</f>
        <v>2.0466283283919305E-4</v>
      </c>
      <c r="R8" s="16">
        <f>Data!Y14</f>
        <v>2.3607632391027045E-4</v>
      </c>
      <c r="S8" s="16">
        <f>Data!Z14</f>
        <v>2.6748981498134786E-4</v>
      </c>
      <c r="T8" s="16">
        <f>Data!AA14</f>
        <v>2.9754083735016973E-4</v>
      </c>
      <c r="U8" s="16">
        <f>Data!AB14</f>
        <v>3.2509346896360546E-4</v>
      </c>
      <c r="V8" s="16">
        <f>Data!AC14</f>
        <v>3.4938926992673648E-4</v>
      </c>
      <c r="W8" s="16">
        <f>Data!AD14</f>
        <v>3.7008741595261622E-4</v>
      </c>
      <c r="X8" s="16">
        <f>Data!AE14</f>
        <v>3.8720915574787365E-4</v>
      </c>
      <c r="Y8" s="16">
        <f>Data!AF14</f>
        <v>4.0103089614880851E-4</v>
      </c>
      <c r="Z8" s="16">
        <f>Data!AG14</f>
        <v>4.1197044111210442E-4</v>
      </c>
      <c r="AA8" s="16">
        <f>Data!AH14</f>
        <v>4.2049422332197245E-4</v>
      </c>
      <c r="AB8" s="16">
        <f>Data!AI14</f>
        <v>4.270549998181025E-4</v>
      </c>
      <c r="AC8" s="16">
        <f>Data!AJ14</f>
        <v>4.3205747720532128E-4</v>
      </c>
      <c r="AD8" s="16">
        <f>Data!AK14</f>
        <v>4.358444369755346E-4</v>
      </c>
      <c r="AE8" s="16">
        <f>Data!AL14</f>
        <v>4.3869564569751386E-4</v>
      </c>
      <c r="AF8" s="16">
        <f>Data!AM14</f>
        <v>4.408335282028447E-4</v>
      </c>
      <c r="AG8" s="16">
        <f>Data!AN14</f>
        <v>4.4243161614440174E-4</v>
      </c>
      <c r="AH8" s="16">
        <f>Data!AO14</f>
        <v>4.4362345344367289E-4</v>
      </c>
      <c r="AI8" s="16">
        <f>Data!AP14</f>
        <v>4.4451078690333498E-4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2020-07-22T18:41:20Z</dcterms:modified>
</cp:coreProperties>
</file>