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3955" windowHeight="12270"/>
  </bookViews>
  <sheets>
    <sheet name="About" sheetId="1" r:id="rId1"/>
    <sheet name="BAU DR Capacity" sheetId="4" r:id="rId2"/>
    <sheet name="BDRC" sheetId="5" r:id="rId3"/>
    <sheet name="Calculations" sheetId="3" r:id="rId4"/>
    <sheet name="PADRC" sheetId="2" r:id="rId5"/>
  </sheets>
  <calcPr calcId="145621"/>
</workbook>
</file>

<file path=xl/calcChain.xml><?xml version="1.0" encoding="utf-8"?>
<calcChain xmlns="http://schemas.openxmlformats.org/spreadsheetml/2006/main">
  <c r="C9" i="3" l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B9" i="3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B2" i="5"/>
  <c r="F19" i="3" l="1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E16" i="3"/>
  <c r="E19" i="3"/>
  <c r="B10" i="3" l="1"/>
  <c r="D7" i="3"/>
  <c r="E7" i="3"/>
  <c r="F7" i="3"/>
  <c r="G7" i="3"/>
  <c r="H7" i="3"/>
  <c r="I7" i="3"/>
  <c r="J7" i="3"/>
  <c r="J10" i="3" s="1"/>
  <c r="K7" i="3"/>
  <c r="L7" i="3"/>
  <c r="M7" i="3"/>
  <c r="N7" i="3"/>
  <c r="N10" i="3" s="1"/>
  <c r="O7" i="3"/>
  <c r="P7" i="3"/>
  <c r="Q7" i="3"/>
  <c r="R7" i="3"/>
  <c r="R10" i="3" s="1"/>
  <c r="S7" i="3"/>
  <c r="T7" i="3"/>
  <c r="U7" i="3"/>
  <c r="V7" i="3"/>
  <c r="W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C8" i="3"/>
  <c r="C7" i="3"/>
  <c r="C10" i="3" s="1"/>
  <c r="V10" i="3" l="1"/>
  <c r="F10" i="3"/>
  <c r="E18" i="3"/>
  <c r="E17" i="3"/>
  <c r="U10" i="3"/>
  <c r="Q10" i="3"/>
  <c r="M10" i="3"/>
  <c r="I10" i="3"/>
  <c r="E10" i="3"/>
  <c r="T10" i="3"/>
  <c r="P10" i="3"/>
  <c r="L10" i="3"/>
  <c r="H10" i="3"/>
  <c r="D10" i="3"/>
  <c r="W10" i="3"/>
  <c r="S10" i="3"/>
  <c r="O10" i="3"/>
  <c r="K10" i="3"/>
  <c r="G10" i="3"/>
  <c r="E20" i="3" l="1"/>
  <c r="K17" i="3"/>
  <c r="S17" i="3"/>
  <c r="G17" i="3"/>
  <c r="O17" i="3"/>
  <c r="W17" i="3"/>
  <c r="H17" i="3"/>
  <c r="J17" i="3"/>
  <c r="M17" i="3"/>
  <c r="P17" i="3"/>
  <c r="N17" i="3"/>
  <c r="I17" i="3"/>
  <c r="L17" i="3"/>
  <c r="U17" i="3"/>
  <c r="V17" i="3"/>
  <c r="F17" i="3"/>
  <c r="R17" i="3"/>
  <c r="Q17" i="3"/>
  <c r="T17" i="3"/>
  <c r="R18" i="3"/>
  <c r="R20" i="3" s="1"/>
  <c r="N2" i="2" s="1"/>
  <c r="U18" i="3"/>
  <c r="U20" i="3" s="1"/>
  <c r="Q2" i="2" s="1"/>
  <c r="L18" i="3"/>
  <c r="L20" i="3" s="1"/>
  <c r="H2" i="2" s="1"/>
  <c r="O18" i="3"/>
  <c r="O20" i="3" s="1"/>
  <c r="K2" i="2" s="1"/>
  <c r="Q18" i="3"/>
  <c r="Q20" i="3" s="1"/>
  <c r="M2" i="2" s="1"/>
  <c r="V18" i="3"/>
  <c r="V20" i="3" s="1"/>
  <c r="R2" i="2" s="1"/>
  <c r="F18" i="3"/>
  <c r="F20" i="3" s="1"/>
  <c r="B2" i="2" s="1"/>
  <c r="H18" i="3"/>
  <c r="H20" i="3" s="1"/>
  <c r="D2" i="2" s="1"/>
  <c r="K18" i="3"/>
  <c r="K20" i="3" s="1"/>
  <c r="G2" i="2" s="1"/>
  <c r="J18" i="3"/>
  <c r="J20" i="3" s="1"/>
  <c r="F2" i="2" s="1"/>
  <c r="M18" i="3"/>
  <c r="M20" i="3" s="1"/>
  <c r="I2" i="2" s="1"/>
  <c r="N18" i="3"/>
  <c r="N20" i="3" s="1"/>
  <c r="J2" i="2" s="1"/>
  <c r="T18" i="3"/>
  <c r="T20" i="3" s="1"/>
  <c r="P2" i="2" s="1"/>
  <c r="W18" i="3"/>
  <c r="W20" i="3" s="1"/>
  <c r="S2" i="2" s="1"/>
  <c r="G18" i="3"/>
  <c r="G20" i="3" s="1"/>
  <c r="C2" i="2" s="1"/>
  <c r="I18" i="3"/>
  <c r="I20" i="3" s="1"/>
  <c r="E2" i="2" s="1"/>
  <c r="P18" i="3"/>
  <c r="P20" i="3" s="1"/>
  <c r="L2" i="2" s="1"/>
  <c r="S18" i="3"/>
  <c r="S20" i="3" s="1"/>
  <c r="O2" i="2" s="1"/>
</calcChain>
</file>

<file path=xl/sharedStrings.xml><?xml version="1.0" encoding="utf-8"?>
<sst xmlns="http://schemas.openxmlformats.org/spreadsheetml/2006/main" count="40" uniqueCount="33">
  <si>
    <t>Source:</t>
  </si>
  <si>
    <t>Federal Energy Regulatory Commission</t>
  </si>
  <si>
    <t>A National Assessment of Demand Response Potential</t>
  </si>
  <si>
    <t>http://www.ferc.gov/legal/staff-reports/06-09-demand-response.pdf</t>
  </si>
  <si>
    <t>Procedure</t>
  </si>
  <si>
    <t>Year</t>
  </si>
  <si>
    <t>BAU DR Capacity (GW)</t>
  </si>
  <si>
    <t>No DR</t>
  </si>
  <si>
    <t>Peak Demand, 2009</t>
  </si>
  <si>
    <t>Peak Demand Growth Rate</t>
  </si>
  <si>
    <t>Achievable Participation</t>
  </si>
  <si>
    <t>810 GW</t>
  </si>
  <si>
    <t>770 GW</t>
  </si>
  <si>
    <t>Additional DR Potential (GW)</t>
  </si>
  <si>
    <t>No DR Peak Demand (GW)</t>
  </si>
  <si>
    <t>Achievable Participation Peak Demand (GW)</t>
  </si>
  <si>
    <t>We use the "Achievable Participation" scenario as our case for estimating potential additional DR capacity.</t>
  </si>
  <si>
    <t>(In this, we follow the Brattle group's DRIVE model, which produced the data in the cited report.)</t>
  </si>
  <si>
    <t>Potential Additional DR Capacity (MW)</t>
  </si>
  <si>
    <t>These years aren't part of the model run.</t>
  </si>
  <si>
    <t>Since we want our model run to start at BAU (in 2012) and diverge from there if policies are enabled,</t>
  </si>
  <si>
    <t>we will assume that the nation has largely followed FERC's BAU trajectory from 2009-2012.</t>
  </si>
  <si>
    <t>Page 27</t>
  </si>
  <si>
    <t>Figure 1 and the text below it give the initial peak demand levels and growth rates for the "No DR" and</t>
  </si>
  <si>
    <t>Reduction in Peak Demand Under BAU Relative to a No-DR Case (GW)</t>
  </si>
  <si>
    <t>DR Capacity (MW)</t>
  </si>
  <si>
    <t>DRC BAU Demand Response Capacity</t>
  </si>
  <si>
    <t>DRC Potential Additional Demand Response Capacity</t>
  </si>
  <si>
    <t>To estimate BAU DR Capacity, we compare the "No DR" and "BAU" scenarios.  The values for</t>
  </si>
  <si>
    <t>2009 and 2019 are given in the text on page 27.  We interpolate and extrapolate to obtain values</t>
  </si>
  <si>
    <t>for all years of the model run.</t>
  </si>
  <si>
    <t>"Achievable Participation" scenarios.  The reduction in peak demand in each year that cannot be attributed</t>
  </si>
  <si>
    <t>to the BAU DR is the contribution of the additional DR.  See the "Calculations" tab for details.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</si>
</sst>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164" fontId="0" fillId="0" borderId="0" xfId="0" applyNumberForma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0" fontId="0" fillId="0" borderId="0" xfId="0" applyFont="1" applyFill="1"/>
    <xf numFmtId="0" fontId="0" fillId="0" borderId="0" xfId="0" applyBorder="1"/>
    <xf numFmtId="1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 applyBorder="1" applyAlignment="1">
      <alignment wrapText="1"/>
    </xf>
    <xf numFmtId="0" fontId="1" fillId="0" borderId="0" xfId="0" applyFont="1" applyBorder="1"/>
    <xf numFmtId="10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rc.gov/legal/staff-reports/06-09-demand-response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/>
  </sheetViews>
  <sheetFormatPr defaultRowHeight="15" x14ac:dyDescent="0.25"/>
  <cols>
    <col min="2" max="2" width="28.5703125" customWidth="1"/>
  </cols>
  <sheetData>
    <row r="1" spans="1:2" x14ac:dyDescent="0.25">
      <c r="A1" s="1" t="s">
        <v>26</v>
      </c>
    </row>
    <row r="2" spans="1:2" x14ac:dyDescent="0.25">
      <c r="A2" s="1" t="s">
        <v>27</v>
      </c>
    </row>
    <row r="4" spans="1:2" x14ac:dyDescent="0.25">
      <c r="A4" s="1" t="s">
        <v>0</v>
      </c>
      <c r="B4" t="s">
        <v>1</v>
      </c>
    </row>
    <row r="5" spans="1:2" x14ac:dyDescent="0.25">
      <c r="B5" s="2">
        <v>2009</v>
      </c>
    </row>
    <row r="6" spans="1:2" x14ac:dyDescent="0.25">
      <c r="B6" t="s">
        <v>2</v>
      </c>
    </row>
    <row r="7" spans="1:2" x14ac:dyDescent="0.25">
      <c r="B7" s="3" t="s">
        <v>3</v>
      </c>
    </row>
    <row r="8" spans="1:2" x14ac:dyDescent="0.25">
      <c r="B8" t="s">
        <v>22</v>
      </c>
    </row>
    <row r="10" spans="1:2" x14ac:dyDescent="0.25">
      <c r="A10" s="1" t="s">
        <v>4</v>
      </c>
    </row>
    <row r="11" spans="1:2" x14ac:dyDescent="0.25">
      <c r="A11" s="4" t="s">
        <v>28</v>
      </c>
    </row>
    <row r="12" spans="1:2" x14ac:dyDescent="0.25">
      <c r="A12" s="4" t="s">
        <v>29</v>
      </c>
    </row>
    <row r="13" spans="1:2" x14ac:dyDescent="0.25">
      <c r="A13" s="4" t="s">
        <v>30</v>
      </c>
    </row>
    <row r="14" spans="1:2" x14ac:dyDescent="0.25">
      <c r="A14" s="4"/>
    </row>
    <row r="15" spans="1:2" x14ac:dyDescent="0.25">
      <c r="A15" s="4" t="s">
        <v>16</v>
      </c>
    </row>
    <row r="16" spans="1:2" x14ac:dyDescent="0.25">
      <c r="A16" s="4" t="s">
        <v>17</v>
      </c>
    </row>
    <row r="17" spans="1:2" x14ac:dyDescent="0.25">
      <c r="A17" s="9" t="s">
        <v>23</v>
      </c>
      <c r="B17" s="7"/>
    </row>
    <row r="18" spans="1:2" x14ac:dyDescent="0.25">
      <c r="A18" s="9" t="s">
        <v>31</v>
      </c>
      <c r="B18" s="7"/>
    </row>
    <row r="19" spans="1:2" x14ac:dyDescent="0.25">
      <c r="A19" s="9" t="s">
        <v>32</v>
      </c>
      <c r="B19" s="7"/>
    </row>
    <row r="20" spans="1:2" x14ac:dyDescent="0.25">
      <c r="A20" s="7"/>
      <c r="B20" s="7"/>
    </row>
    <row r="21" spans="1:2" x14ac:dyDescent="0.25">
      <c r="A21" s="7"/>
      <c r="B21" s="7"/>
    </row>
    <row r="22" spans="1:2" x14ac:dyDescent="0.25">
      <c r="A22" s="7"/>
      <c r="B22" s="7"/>
    </row>
    <row r="23" spans="1:2" x14ac:dyDescent="0.25">
      <c r="A23" s="7"/>
      <c r="B23" s="7"/>
    </row>
    <row r="24" spans="1:2" x14ac:dyDescent="0.25">
      <c r="A24" s="7"/>
      <c r="B24" s="7"/>
    </row>
    <row r="25" spans="1:2" x14ac:dyDescent="0.25">
      <c r="A25" s="7"/>
      <c r="B25" s="7"/>
    </row>
    <row r="26" spans="1:2" x14ac:dyDescent="0.25">
      <c r="A26" s="7"/>
      <c r="B26" s="6"/>
    </row>
    <row r="27" spans="1:2" x14ac:dyDescent="0.25">
      <c r="A27" s="7"/>
      <c r="B27" s="8"/>
    </row>
    <row r="28" spans="1:2" x14ac:dyDescent="0.25">
      <c r="A28" s="7"/>
      <c r="B28" s="7"/>
    </row>
    <row r="29" spans="1:2" x14ac:dyDescent="0.25">
      <c r="A29" s="7"/>
      <c r="B29" s="7"/>
    </row>
    <row r="30" spans="1:2" x14ac:dyDescent="0.25">
      <c r="A30" s="7"/>
      <c r="B30" s="7"/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s="1" t="s">
        <v>24</v>
      </c>
    </row>
    <row r="2" spans="1:2" x14ac:dyDescent="0.25">
      <c r="A2" s="1">
        <v>2009</v>
      </c>
      <c r="B2" s="1">
        <v>2019</v>
      </c>
    </row>
    <row r="3" spans="1:2" x14ac:dyDescent="0.25">
      <c r="A3">
        <v>37</v>
      </c>
      <c r="B3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2"/>
  <sheetViews>
    <sheetView workbookViewId="0"/>
  </sheetViews>
  <sheetFormatPr defaultRowHeight="15" x14ac:dyDescent="0.25"/>
  <cols>
    <col min="1" max="1" width="19.28515625" customWidth="1"/>
  </cols>
  <sheetData>
    <row r="1" spans="1:19" x14ac:dyDescent="0.25">
      <c r="A1" s="1" t="s">
        <v>5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s="1" t="s">
        <v>25</v>
      </c>
      <c r="B2">
        <f>TREND('BAU DR Capacity'!$A3:$B3,'BAU DR Capacity'!$A2:$B2,B1)*1000</f>
        <v>37400.000000000007</v>
      </c>
      <c r="C2">
        <f>TREND('BAU DR Capacity'!$A3:$B3,'BAU DR Capacity'!$A2:$B2,C1)*1000</f>
        <v>37500</v>
      </c>
      <c r="D2">
        <f>TREND('BAU DR Capacity'!$A3:$B3,'BAU DR Capacity'!$A2:$B2,D1)*1000</f>
        <v>37599.999999999993</v>
      </c>
      <c r="E2">
        <f>TREND('BAU DR Capacity'!$A3:$B3,'BAU DR Capacity'!$A2:$B2,E1)*1000</f>
        <v>37700.000000000015</v>
      </c>
      <c r="F2">
        <f>TREND('BAU DR Capacity'!$A3:$B3,'BAU DR Capacity'!$A2:$B2,F1)*1000</f>
        <v>37800.000000000015</v>
      </c>
      <c r="G2">
        <f>TREND('BAU DR Capacity'!$A3:$B3,'BAU DR Capacity'!$A2:$B2,G1)*1000</f>
        <v>37900.000000000007</v>
      </c>
      <c r="H2">
        <f>TREND('BAU DR Capacity'!$A3:$B3,'BAU DR Capacity'!$A2:$B2,H1)*1000</f>
        <v>38000</v>
      </c>
      <c r="I2">
        <f>TREND('BAU DR Capacity'!$A3:$B3,'BAU DR Capacity'!$A2:$B2,I1)*1000</f>
        <v>38099.999999999993</v>
      </c>
      <c r="J2">
        <f>TREND('BAU DR Capacity'!$A3:$B3,'BAU DR Capacity'!$A2:$B2,J1)*1000</f>
        <v>38200.000000000015</v>
      </c>
      <c r="K2">
        <f>TREND('BAU DR Capacity'!$A3:$B3,'BAU DR Capacity'!$A2:$B2,K1)*1000</f>
        <v>38300.000000000015</v>
      </c>
      <c r="L2">
        <f>TREND('BAU DR Capacity'!$A3:$B3,'BAU DR Capacity'!$A2:$B2,L1)*1000</f>
        <v>38400.000000000007</v>
      </c>
      <c r="M2">
        <f>TREND('BAU DR Capacity'!$A3:$B3,'BAU DR Capacity'!$A2:$B2,M1)*1000</f>
        <v>38500</v>
      </c>
      <c r="N2">
        <f>TREND('BAU DR Capacity'!$A3:$B3,'BAU DR Capacity'!$A2:$B2,N1)*1000</f>
        <v>38599.999999999993</v>
      </c>
      <c r="O2">
        <f>TREND('BAU DR Capacity'!$A3:$B3,'BAU DR Capacity'!$A2:$B2,O1)*1000</f>
        <v>38700.000000000015</v>
      </c>
      <c r="P2">
        <f>TREND('BAU DR Capacity'!$A3:$B3,'BAU DR Capacity'!$A2:$B2,P1)*1000</f>
        <v>38800.000000000015</v>
      </c>
      <c r="Q2">
        <f>TREND('BAU DR Capacity'!$A3:$B3,'BAU DR Capacity'!$A2:$B2,Q1)*1000</f>
        <v>38900.000000000007</v>
      </c>
      <c r="R2">
        <f>TREND('BAU DR Capacity'!$A3:$B3,'BAU DR Capacity'!$A2:$B2,R1)*1000</f>
        <v>39000</v>
      </c>
      <c r="S2">
        <f>TREND('BAU DR Capacity'!$A3:$B3,'BAU DR Capacity'!$A2:$B2,S1)*1000</f>
        <v>39099.999999999993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/>
  </sheetViews>
  <sheetFormatPr defaultRowHeight="15" x14ac:dyDescent="0.25"/>
  <cols>
    <col min="1" max="1" width="40.85546875" customWidth="1"/>
    <col min="2" max="2" width="11.140625" customWidth="1"/>
    <col min="3" max="3" width="12.7109375" customWidth="1"/>
    <col min="4" max="11" width="10.5703125" bestFit="1" customWidth="1"/>
    <col min="12" max="23" width="11.5703125" bestFit="1" customWidth="1"/>
  </cols>
  <sheetData>
    <row r="1" spans="1:23" ht="45" x14ac:dyDescent="0.25">
      <c r="A1" s="10"/>
      <c r="B1" s="14" t="s">
        <v>8</v>
      </c>
      <c r="C1" s="14" t="s">
        <v>9</v>
      </c>
    </row>
    <row r="2" spans="1:23" x14ac:dyDescent="0.25">
      <c r="A2" s="15" t="s">
        <v>7</v>
      </c>
      <c r="B2" s="10" t="s">
        <v>11</v>
      </c>
      <c r="C2" s="16">
        <v>1.7000000000000001E-2</v>
      </c>
    </row>
    <row r="3" spans="1:23" x14ac:dyDescent="0.25">
      <c r="A3" s="15" t="s">
        <v>10</v>
      </c>
      <c r="B3" s="10" t="s">
        <v>12</v>
      </c>
      <c r="C3" s="16">
        <v>6.0000000000000001E-3</v>
      </c>
    </row>
    <row r="4" spans="1:23" x14ac:dyDescent="0.25">
      <c r="A4" s="15"/>
      <c r="B4" s="10"/>
      <c r="C4" s="16"/>
    </row>
    <row r="6" spans="1:23" x14ac:dyDescent="0.25">
      <c r="A6" s="1" t="s">
        <v>5</v>
      </c>
      <c r="B6" s="1">
        <v>2009</v>
      </c>
      <c r="C6" s="1">
        <v>2010</v>
      </c>
      <c r="D6" s="1">
        <v>2011</v>
      </c>
      <c r="E6" s="1">
        <v>2012</v>
      </c>
      <c r="F6" s="1">
        <v>2013</v>
      </c>
      <c r="G6" s="1">
        <v>2014</v>
      </c>
      <c r="H6" s="1">
        <v>2015</v>
      </c>
      <c r="I6" s="1">
        <v>2016</v>
      </c>
      <c r="J6" s="1">
        <v>2017</v>
      </c>
      <c r="K6" s="1">
        <v>2018</v>
      </c>
      <c r="L6" s="1">
        <v>2019</v>
      </c>
      <c r="M6" s="1">
        <v>2020</v>
      </c>
      <c r="N6" s="1">
        <v>2021</v>
      </c>
      <c r="O6" s="1">
        <v>2022</v>
      </c>
      <c r="P6" s="1">
        <v>2023</v>
      </c>
      <c r="Q6" s="1">
        <v>2024</v>
      </c>
      <c r="R6" s="1">
        <v>2025</v>
      </c>
      <c r="S6" s="1">
        <v>2026</v>
      </c>
      <c r="T6" s="1">
        <v>2027</v>
      </c>
      <c r="U6" s="1">
        <v>2028</v>
      </c>
      <c r="V6" s="1">
        <v>2029</v>
      </c>
      <c r="W6" s="1">
        <v>2030</v>
      </c>
    </row>
    <row r="7" spans="1:23" x14ac:dyDescent="0.25">
      <c r="A7" s="1" t="s">
        <v>14</v>
      </c>
      <c r="B7">
        <v>810</v>
      </c>
      <c r="C7" s="5">
        <f t="shared" ref="C7:W7" si="0">EXP(-$C2*($B$6-C$6))*$B7</f>
        <v>823.88771108344497</v>
      </c>
      <c r="D7" s="5">
        <f t="shared" si="0"/>
        <v>838.01353144977554</v>
      </c>
      <c r="E7" s="5">
        <f t="shared" si="0"/>
        <v>852.38154355939514</v>
      </c>
      <c r="F7" s="5">
        <f t="shared" si="0"/>
        <v>866.99589986780722</v>
      </c>
      <c r="G7" s="5">
        <f t="shared" si="0"/>
        <v>881.86082402570298</v>
      </c>
      <c r="H7" s="5">
        <f t="shared" si="0"/>
        <v>896.980612099626</v>
      </c>
      <c r="I7" s="5">
        <f t="shared" si="0"/>
        <v>912.35963381356578</v>
      </c>
      <c r="J7" s="5">
        <f t="shared" si="0"/>
        <v>928.00233381183807</v>
      </c>
      <c r="K7" s="5">
        <f t="shared" si="0"/>
        <v>943.9132329436178</v>
      </c>
      <c r="L7" s="5">
        <f t="shared" si="0"/>
        <v>960.09692956949607</v>
      </c>
      <c r="M7" s="5">
        <f t="shared" si="0"/>
        <v>976.55810089043905</v>
      </c>
      <c r="N7" s="5">
        <f t="shared" si="0"/>
        <v>993.30150429953051</v>
      </c>
      <c r="O7" s="5">
        <f t="shared" si="0"/>
        <v>1010.3319787568925</v>
      </c>
      <c r="P7" s="5">
        <f t="shared" si="0"/>
        <v>1027.6544461881776</v>
      </c>
      <c r="Q7" s="5">
        <f t="shared" si="0"/>
        <v>1045.2739129070408</v>
      </c>
      <c r="R7" s="5">
        <f t="shared" si="0"/>
        <v>1063.1954710619978</v>
      </c>
      <c r="S7" s="5">
        <f t="shared" si="0"/>
        <v>1081.4243001080918</v>
      </c>
      <c r="T7" s="5">
        <f t="shared" si="0"/>
        <v>1099.9656683037931</v>
      </c>
      <c r="U7" s="5">
        <f t="shared" si="0"/>
        <v>1118.8249342335603</v>
      </c>
      <c r="V7" s="5">
        <f t="shared" si="0"/>
        <v>1138.0075483565111</v>
      </c>
      <c r="W7" s="5">
        <f t="shared" si="0"/>
        <v>1157.5190545816404</v>
      </c>
    </row>
    <row r="8" spans="1:23" x14ac:dyDescent="0.25">
      <c r="A8" s="1" t="s">
        <v>15</v>
      </c>
      <c r="B8">
        <v>770</v>
      </c>
      <c r="C8" s="5">
        <f t="shared" ref="C8:W8" si="1">EXP(-$C3*($B$6-C$6))*$B8</f>
        <v>774.63388776163004</v>
      </c>
      <c r="D8" s="5">
        <f t="shared" si="1"/>
        <v>779.29566242687986</v>
      </c>
      <c r="E8" s="5">
        <f t="shared" si="1"/>
        <v>783.98549182014119</v>
      </c>
      <c r="F8" s="5">
        <f t="shared" si="1"/>
        <v>788.7035447757786</v>
      </c>
      <c r="G8" s="5">
        <f t="shared" si="1"/>
        <v>793.44999114420807</v>
      </c>
      <c r="H8" s="5">
        <f t="shared" si="1"/>
        <v>798.22500179801125</v>
      </c>
      <c r="I8" s="5">
        <f t="shared" si="1"/>
        <v>803.02874863808768</v>
      </c>
      <c r="J8" s="5">
        <f t="shared" si="1"/>
        <v>807.86140459984233</v>
      </c>
      <c r="K8" s="5">
        <f t="shared" si="1"/>
        <v>812.72314365941168</v>
      </c>
      <c r="L8" s="5">
        <f t="shared" si="1"/>
        <v>817.6141408399269</v>
      </c>
      <c r="M8" s="5">
        <f t="shared" si="1"/>
        <v>822.53457221781491</v>
      </c>
      <c r="N8" s="5">
        <f t="shared" si="1"/>
        <v>827.48461492913646</v>
      </c>
      <c r="O8" s="5">
        <f t="shared" si="1"/>
        <v>832.46444717596398</v>
      </c>
      <c r="P8" s="5">
        <f t="shared" si="1"/>
        <v>837.47424823279607</v>
      </c>
      <c r="Q8" s="5">
        <f t="shared" si="1"/>
        <v>842.514198453012</v>
      </c>
      <c r="R8" s="5">
        <f t="shared" si="1"/>
        <v>847.58447927536372</v>
      </c>
      <c r="S8" s="5">
        <f t="shared" si="1"/>
        <v>852.68527323050876</v>
      </c>
      <c r="T8" s="5">
        <f t="shared" si="1"/>
        <v>857.81676394758006</v>
      </c>
      <c r="U8" s="5">
        <f t="shared" si="1"/>
        <v>862.97913616079779</v>
      </c>
      <c r="V8" s="5">
        <f t="shared" si="1"/>
        <v>868.17257571611935</v>
      </c>
      <c r="W8" s="5">
        <f t="shared" si="1"/>
        <v>873.39726957792936</v>
      </c>
    </row>
    <row r="9" spans="1:23" x14ac:dyDescent="0.25">
      <c r="A9" s="1" t="s">
        <v>6</v>
      </c>
      <c r="B9" s="5">
        <f>TREND('BAU DR Capacity'!$A3:$B3,'BAU DR Capacity'!$A2:$B2,B6)</f>
        <v>37</v>
      </c>
      <c r="C9" s="5">
        <f>TREND('BAU DR Capacity'!$A3:$B3,'BAU DR Capacity'!$A2:$B2,C6)</f>
        <v>37.099999999999994</v>
      </c>
      <c r="D9" s="5">
        <f>TREND('BAU DR Capacity'!$A3:$B3,'BAU DR Capacity'!$A2:$B2,D6)</f>
        <v>37.200000000000017</v>
      </c>
      <c r="E9" s="5">
        <f>TREND('BAU DR Capacity'!$A3:$B3,'BAU DR Capacity'!$A2:$B2,E6)</f>
        <v>37.300000000000011</v>
      </c>
      <c r="F9" s="5">
        <f>TREND('BAU DR Capacity'!$A3:$B3,'BAU DR Capacity'!$A2:$B2,F6)</f>
        <v>37.400000000000006</v>
      </c>
      <c r="G9" s="5">
        <f>TREND('BAU DR Capacity'!$A3:$B3,'BAU DR Capacity'!$A2:$B2,G6)</f>
        <v>37.5</v>
      </c>
      <c r="H9" s="5">
        <f>TREND('BAU DR Capacity'!$A3:$B3,'BAU DR Capacity'!$A2:$B2,H6)</f>
        <v>37.599999999999994</v>
      </c>
      <c r="I9" s="5">
        <f>TREND('BAU DR Capacity'!$A3:$B3,'BAU DR Capacity'!$A2:$B2,I6)</f>
        <v>37.700000000000017</v>
      </c>
      <c r="J9" s="5">
        <f>TREND('BAU DR Capacity'!$A3:$B3,'BAU DR Capacity'!$A2:$B2,J6)</f>
        <v>37.800000000000011</v>
      </c>
      <c r="K9" s="5">
        <f>TREND('BAU DR Capacity'!$A3:$B3,'BAU DR Capacity'!$A2:$B2,K6)</f>
        <v>37.900000000000006</v>
      </c>
      <c r="L9" s="5">
        <f>TREND('BAU DR Capacity'!$A3:$B3,'BAU DR Capacity'!$A2:$B2,L6)</f>
        <v>38</v>
      </c>
      <c r="M9" s="5">
        <f>TREND('BAU DR Capacity'!$A3:$B3,'BAU DR Capacity'!$A2:$B2,M6)</f>
        <v>38.099999999999994</v>
      </c>
      <c r="N9" s="5">
        <f>TREND('BAU DR Capacity'!$A3:$B3,'BAU DR Capacity'!$A2:$B2,N6)</f>
        <v>38.200000000000017</v>
      </c>
      <c r="O9" s="5">
        <f>TREND('BAU DR Capacity'!$A3:$B3,'BAU DR Capacity'!$A2:$B2,O6)</f>
        <v>38.300000000000011</v>
      </c>
      <c r="P9" s="5">
        <f>TREND('BAU DR Capacity'!$A3:$B3,'BAU DR Capacity'!$A2:$B2,P6)</f>
        <v>38.400000000000006</v>
      </c>
      <c r="Q9" s="5">
        <f>TREND('BAU DR Capacity'!$A3:$B3,'BAU DR Capacity'!$A2:$B2,Q6)</f>
        <v>38.5</v>
      </c>
      <c r="R9" s="5">
        <f>TREND('BAU DR Capacity'!$A3:$B3,'BAU DR Capacity'!$A2:$B2,R6)</f>
        <v>38.599999999999994</v>
      </c>
      <c r="S9" s="5">
        <f>TREND('BAU DR Capacity'!$A3:$B3,'BAU DR Capacity'!$A2:$B2,S6)</f>
        <v>38.700000000000017</v>
      </c>
      <c r="T9" s="5">
        <f>TREND('BAU DR Capacity'!$A3:$B3,'BAU DR Capacity'!$A2:$B2,T6)</f>
        <v>38.800000000000011</v>
      </c>
      <c r="U9" s="5">
        <f>TREND('BAU DR Capacity'!$A3:$B3,'BAU DR Capacity'!$A2:$B2,U6)</f>
        <v>38.900000000000006</v>
      </c>
      <c r="V9" s="5">
        <f>TREND('BAU DR Capacity'!$A3:$B3,'BAU DR Capacity'!$A2:$B2,V6)</f>
        <v>39</v>
      </c>
      <c r="W9" s="5">
        <f>TREND('BAU DR Capacity'!$A3:$B3,'BAU DR Capacity'!$A2:$B2,W6)</f>
        <v>39.099999999999994</v>
      </c>
    </row>
    <row r="10" spans="1:23" x14ac:dyDescent="0.25">
      <c r="A10" s="1" t="s">
        <v>13</v>
      </c>
      <c r="B10">
        <f>B7-B8-B9</f>
        <v>3</v>
      </c>
      <c r="C10" s="5">
        <f t="shared" ref="C10:W10" si="2">C7-C8-C9</f>
        <v>12.15382332181494</v>
      </c>
      <c r="D10" s="5">
        <f t="shared" si="2"/>
        <v>21.517869022895667</v>
      </c>
      <c r="E10" s="5">
        <f t="shared" si="2"/>
        <v>31.096051739253937</v>
      </c>
      <c r="F10" s="5">
        <f t="shared" si="2"/>
        <v>40.892355092028623</v>
      </c>
      <c r="G10" s="5">
        <f t="shared" si="2"/>
        <v>50.910832881494912</v>
      </c>
      <c r="H10" s="5">
        <f t="shared" si="2"/>
        <v>61.155610301614757</v>
      </c>
      <c r="I10" s="5">
        <f t="shared" si="2"/>
        <v>71.630885175478085</v>
      </c>
      <c r="J10" s="5">
        <f t="shared" si="2"/>
        <v>82.340929211995729</v>
      </c>
      <c r="K10" s="5">
        <f t="shared" si="2"/>
        <v>93.290089284206118</v>
      </c>
      <c r="L10" s="5">
        <f t="shared" si="2"/>
        <v>104.48278872956917</v>
      </c>
      <c r="M10" s="5">
        <f t="shared" si="2"/>
        <v>115.92352867262414</v>
      </c>
      <c r="N10" s="5">
        <f t="shared" si="2"/>
        <v>127.61688937039403</v>
      </c>
      <c r="O10" s="5">
        <f t="shared" si="2"/>
        <v>139.56753158092846</v>
      </c>
      <c r="P10" s="5">
        <f t="shared" si="2"/>
        <v>151.78019795538157</v>
      </c>
      <c r="Q10" s="5">
        <f t="shared" si="2"/>
        <v>164.25971445402877</v>
      </c>
      <c r="R10" s="5">
        <f t="shared" si="2"/>
        <v>177.01099178663404</v>
      </c>
      <c r="S10" s="5">
        <f t="shared" si="2"/>
        <v>190.03902687758298</v>
      </c>
      <c r="T10" s="5">
        <f t="shared" si="2"/>
        <v>203.34890435621304</v>
      </c>
      <c r="U10" s="5">
        <f t="shared" si="2"/>
        <v>216.94579807276247</v>
      </c>
      <c r="V10" s="5">
        <f t="shared" si="2"/>
        <v>230.8349726403917</v>
      </c>
      <c r="W10" s="5">
        <f t="shared" si="2"/>
        <v>245.02178500371102</v>
      </c>
    </row>
    <row r="11" spans="1:23" x14ac:dyDescent="0.25">
      <c r="B11" s="13" t="s">
        <v>19</v>
      </c>
      <c r="C11" s="13"/>
      <c r="D11" s="13"/>
      <c r="E11" s="13"/>
    </row>
    <row r="13" spans="1:23" x14ac:dyDescent="0.25">
      <c r="A13" s="4" t="s">
        <v>20</v>
      </c>
    </row>
    <row r="14" spans="1:23" x14ac:dyDescent="0.25">
      <c r="A14" s="4" t="s">
        <v>21</v>
      </c>
    </row>
    <row r="16" spans="1:23" x14ac:dyDescent="0.25">
      <c r="A16" s="1" t="s">
        <v>5</v>
      </c>
      <c r="E16" s="1">
        <f>E6</f>
        <v>2012</v>
      </c>
      <c r="F16" s="1">
        <f t="shared" ref="F16:W16" si="3">F6</f>
        <v>2013</v>
      </c>
      <c r="G16" s="1">
        <f t="shared" si="3"/>
        <v>2014</v>
      </c>
      <c r="H16" s="1">
        <f t="shared" si="3"/>
        <v>2015</v>
      </c>
      <c r="I16" s="1">
        <f t="shared" si="3"/>
        <v>2016</v>
      </c>
      <c r="J16" s="1">
        <f t="shared" si="3"/>
        <v>2017</v>
      </c>
      <c r="K16" s="1">
        <f t="shared" si="3"/>
        <v>2018</v>
      </c>
      <c r="L16" s="1">
        <f t="shared" si="3"/>
        <v>2019</v>
      </c>
      <c r="M16" s="1">
        <f t="shared" si="3"/>
        <v>2020</v>
      </c>
      <c r="N16" s="1">
        <f t="shared" si="3"/>
        <v>2021</v>
      </c>
      <c r="O16" s="1">
        <f t="shared" si="3"/>
        <v>2022</v>
      </c>
      <c r="P16" s="1">
        <f t="shared" si="3"/>
        <v>2023</v>
      </c>
      <c r="Q16" s="1">
        <f t="shared" si="3"/>
        <v>2024</v>
      </c>
      <c r="R16" s="1">
        <f t="shared" si="3"/>
        <v>2025</v>
      </c>
      <c r="S16" s="1">
        <f t="shared" si="3"/>
        <v>2026</v>
      </c>
      <c r="T16" s="1">
        <f t="shared" si="3"/>
        <v>2027</v>
      </c>
      <c r="U16" s="1">
        <f t="shared" si="3"/>
        <v>2028</v>
      </c>
      <c r="V16" s="1">
        <f t="shared" si="3"/>
        <v>2029</v>
      </c>
      <c r="W16" s="1">
        <f t="shared" si="3"/>
        <v>2030</v>
      </c>
    </row>
    <row r="17" spans="1:23" x14ac:dyDescent="0.25">
      <c r="A17" s="1" t="s">
        <v>14</v>
      </c>
      <c r="E17" s="5">
        <f>E7</f>
        <v>852.38154355939514</v>
      </c>
      <c r="F17" s="5">
        <f t="shared" ref="F17:W17" si="4">EXP(-$C2*($E$16-F$16))*$E17</f>
        <v>866.99589986780711</v>
      </c>
      <c r="G17" s="5">
        <f t="shared" si="4"/>
        <v>881.86082402570298</v>
      </c>
      <c r="H17" s="5">
        <f t="shared" si="4"/>
        <v>896.98061209962589</v>
      </c>
      <c r="I17" s="5">
        <f t="shared" si="4"/>
        <v>912.35963381356578</v>
      </c>
      <c r="J17" s="5">
        <f t="shared" si="4"/>
        <v>928.00233381183807</v>
      </c>
      <c r="K17" s="5">
        <f t="shared" si="4"/>
        <v>943.91323294361769</v>
      </c>
      <c r="L17" s="5">
        <f t="shared" si="4"/>
        <v>960.09692956949596</v>
      </c>
      <c r="M17" s="5">
        <f t="shared" si="4"/>
        <v>976.55810089043905</v>
      </c>
      <c r="N17" s="5">
        <f t="shared" si="4"/>
        <v>993.30150429953062</v>
      </c>
      <c r="O17" s="5">
        <f t="shared" si="4"/>
        <v>1010.3319787568925</v>
      </c>
      <c r="P17" s="5">
        <f t="shared" si="4"/>
        <v>1027.6544461881779</v>
      </c>
      <c r="Q17" s="5">
        <f t="shared" si="4"/>
        <v>1045.2739129070408</v>
      </c>
      <c r="R17" s="5">
        <f t="shared" si="4"/>
        <v>1063.1954710619975</v>
      </c>
      <c r="S17" s="5">
        <f t="shared" si="4"/>
        <v>1081.4243001080918</v>
      </c>
      <c r="T17" s="5">
        <f t="shared" si="4"/>
        <v>1099.9656683037929</v>
      </c>
      <c r="U17" s="5">
        <f t="shared" si="4"/>
        <v>1118.8249342335603</v>
      </c>
      <c r="V17" s="5">
        <f t="shared" si="4"/>
        <v>1138.0075483565111</v>
      </c>
      <c r="W17" s="5">
        <f t="shared" si="4"/>
        <v>1157.5190545816404</v>
      </c>
    </row>
    <row r="18" spans="1:23" x14ac:dyDescent="0.25">
      <c r="A18" s="1" t="s">
        <v>15</v>
      </c>
      <c r="E18" s="5">
        <f>E7-E9</f>
        <v>815.08154355939519</v>
      </c>
      <c r="F18" s="5">
        <f t="shared" ref="F18:W18" si="5">EXP(-$C3*($E$16-F$16))*$E18</f>
        <v>819.98673367553852</v>
      </c>
      <c r="G18" s="5">
        <f t="shared" si="5"/>
        <v>824.92144340265281</v>
      </c>
      <c r="H18" s="5">
        <f t="shared" si="5"/>
        <v>829.88585039082113</v>
      </c>
      <c r="I18" s="5">
        <f t="shared" si="5"/>
        <v>834.88013335923142</v>
      </c>
      <c r="J18" s="5">
        <f t="shared" si="5"/>
        <v>839.90447210260982</v>
      </c>
      <c r="K18" s="5">
        <f t="shared" si="5"/>
        <v>844.95904749769352</v>
      </c>
      <c r="L18" s="5">
        <f t="shared" si="5"/>
        <v>850.04404150974301</v>
      </c>
      <c r="M18" s="5">
        <f t="shared" si="5"/>
        <v>855.15963719909166</v>
      </c>
      <c r="N18" s="5">
        <f t="shared" si="5"/>
        <v>860.30601872773684</v>
      </c>
      <c r="O18" s="5">
        <f t="shared" si="5"/>
        <v>865.48337136596933</v>
      </c>
      <c r="P18" s="5">
        <f t="shared" si="5"/>
        <v>870.69188149904335</v>
      </c>
      <c r="Q18" s="5">
        <f t="shared" si="5"/>
        <v>875.93173663388609</v>
      </c>
      <c r="R18" s="5">
        <f t="shared" si="5"/>
        <v>881.20312540584848</v>
      </c>
      <c r="S18" s="5">
        <f t="shared" si="5"/>
        <v>886.50623758549546</v>
      </c>
      <c r="T18" s="5">
        <f t="shared" si="5"/>
        <v>891.84126408543852</v>
      </c>
      <c r="U18" s="5">
        <f t="shared" si="5"/>
        <v>897.20839696720736</v>
      </c>
      <c r="V18" s="5">
        <f t="shared" si="5"/>
        <v>902.60782944816583</v>
      </c>
      <c r="W18" s="5">
        <f t="shared" si="5"/>
        <v>908.03975590846619</v>
      </c>
    </row>
    <row r="19" spans="1:23" x14ac:dyDescent="0.25">
      <c r="A19" s="1" t="s">
        <v>6</v>
      </c>
      <c r="E19">
        <f>E9</f>
        <v>37.300000000000011</v>
      </c>
      <c r="F19">
        <f t="shared" ref="F19:W19" si="6">F9</f>
        <v>37.400000000000006</v>
      </c>
      <c r="G19">
        <f t="shared" si="6"/>
        <v>37.5</v>
      </c>
      <c r="H19">
        <f t="shared" si="6"/>
        <v>37.599999999999994</v>
      </c>
      <c r="I19">
        <f t="shared" si="6"/>
        <v>37.700000000000017</v>
      </c>
      <c r="J19">
        <f t="shared" si="6"/>
        <v>37.800000000000011</v>
      </c>
      <c r="K19">
        <f t="shared" si="6"/>
        <v>37.900000000000006</v>
      </c>
      <c r="L19">
        <f t="shared" si="6"/>
        <v>38</v>
      </c>
      <c r="M19">
        <f t="shared" si="6"/>
        <v>38.099999999999994</v>
      </c>
      <c r="N19">
        <f t="shared" si="6"/>
        <v>38.200000000000017</v>
      </c>
      <c r="O19">
        <f t="shared" si="6"/>
        <v>38.300000000000011</v>
      </c>
      <c r="P19">
        <f t="shared" si="6"/>
        <v>38.400000000000006</v>
      </c>
      <c r="Q19">
        <f t="shared" si="6"/>
        <v>38.5</v>
      </c>
      <c r="R19">
        <f t="shared" si="6"/>
        <v>38.599999999999994</v>
      </c>
      <c r="S19">
        <f t="shared" si="6"/>
        <v>38.700000000000017</v>
      </c>
      <c r="T19">
        <f t="shared" si="6"/>
        <v>38.800000000000011</v>
      </c>
      <c r="U19">
        <f t="shared" si="6"/>
        <v>38.900000000000006</v>
      </c>
      <c r="V19">
        <f t="shared" si="6"/>
        <v>39</v>
      </c>
      <c r="W19">
        <f t="shared" si="6"/>
        <v>39.099999999999994</v>
      </c>
    </row>
    <row r="20" spans="1:23" x14ac:dyDescent="0.25">
      <c r="A20" s="1" t="s">
        <v>13</v>
      </c>
      <c r="E20" s="5">
        <f t="shared" ref="E20:W20" si="7">E17-E18-E19</f>
        <v>-5.6843418860808015E-14</v>
      </c>
      <c r="F20" s="5">
        <f t="shared" si="7"/>
        <v>9.6091661922685887</v>
      </c>
      <c r="G20" s="5">
        <f t="shared" si="7"/>
        <v>19.43938062305017</v>
      </c>
      <c r="H20" s="5">
        <f t="shared" si="7"/>
        <v>29.494761708804759</v>
      </c>
      <c r="I20" s="5">
        <f t="shared" si="7"/>
        <v>39.77950045433434</v>
      </c>
      <c r="J20" s="5">
        <f t="shared" si="7"/>
        <v>50.297861709228243</v>
      </c>
      <c r="K20" s="5">
        <f t="shared" si="7"/>
        <v>61.054185445924162</v>
      </c>
      <c r="L20" s="5">
        <f t="shared" si="7"/>
        <v>72.052888059752945</v>
      </c>
      <c r="M20" s="5">
        <f t="shared" si="7"/>
        <v>83.298463691347393</v>
      </c>
      <c r="N20" s="5">
        <f t="shared" si="7"/>
        <v>94.795485571793762</v>
      </c>
      <c r="O20" s="5">
        <f t="shared" si="7"/>
        <v>106.54860739092311</v>
      </c>
      <c r="P20" s="5">
        <f t="shared" si="7"/>
        <v>118.56256468913452</v>
      </c>
      <c r="Q20" s="5">
        <f t="shared" si="7"/>
        <v>130.84217627315468</v>
      </c>
      <c r="R20" s="5">
        <f t="shared" si="7"/>
        <v>143.39234565614905</v>
      </c>
      <c r="S20" s="5">
        <f t="shared" si="7"/>
        <v>156.21806252259628</v>
      </c>
      <c r="T20" s="5">
        <f t="shared" si="7"/>
        <v>169.32440421835435</v>
      </c>
      <c r="U20" s="5">
        <f t="shared" si="7"/>
        <v>182.7165372663529</v>
      </c>
      <c r="V20" s="5">
        <f t="shared" si="7"/>
        <v>196.39971890834522</v>
      </c>
      <c r="W20" s="5">
        <f t="shared" si="7"/>
        <v>210.37929867317419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2"/>
  <sheetViews>
    <sheetView workbookViewId="0"/>
  </sheetViews>
  <sheetFormatPr defaultRowHeight="15" x14ac:dyDescent="0.25"/>
  <cols>
    <col min="1" max="1" width="21" customWidth="1"/>
  </cols>
  <sheetData>
    <row r="1" spans="1:19" x14ac:dyDescent="0.25">
      <c r="A1" t="s">
        <v>5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ht="30" x14ac:dyDescent="0.25">
      <c r="A2" s="12" t="s">
        <v>18</v>
      </c>
      <c r="B2" s="11">
        <f>Calculations!F20*1000</f>
        <v>9609.1661922685889</v>
      </c>
      <c r="C2" s="11">
        <f>Calculations!G20*1000</f>
        <v>19439.380623050169</v>
      </c>
      <c r="D2" s="11">
        <f>Calculations!H20*1000</f>
        <v>29494.761708804759</v>
      </c>
      <c r="E2" s="11">
        <f>Calculations!I20*1000</f>
        <v>39779.500454334338</v>
      </c>
      <c r="F2" s="11">
        <f>Calculations!J20*1000</f>
        <v>50297.861709228244</v>
      </c>
      <c r="G2" s="11">
        <f>Calculations!K20*1000</f>
        <v>61054.185445924159</v>
      </c>
      <c r="H2" s="11">
        <f>Calculations!L20*1000</f>
        <v>72052.88805975295</v>
      </c>
      <c r="I2" s="11">
        <f>Calculations!M20*1000</f>
        <v>83298.463691347395</v>
      </c>
      <c r="J2" s="11">
        <f>Calculations!N20*1000</f>
        <v>94795.485571793761</v>
      </c>
      <c r="K2" s="11">
        <f>Calculations!O20*1000</f>
        <v>106548.60739092311</v>
      </c>
      <c r="L2" s="11">
        <f>Calculations!P20*1000</f>
        <v>118562.56468913452</v>
      </c>
      <c r="M2" s="11">
        <f>Calculations!Q20*1000</f>
        <v>130842.17627315468</v>
      </c>
      <c r="N2" s="11">
        <f>Calculations!R20*1000</f>
        <v>143392.34565614906</v>
      </c>
      <c r="O2" s="11">
        <f>Calculations!S20*1000</f>
        <v>156218.06252259627</v>
      </c>
      <c r="P2" s="11">
        <f>Calculations!T20*1000</f>
        <v>169324.40421835435</v>
      </c>
      <c r="Q2" s="11">
        <f>Calculations!U20*1000</f>
        <v>182716.53726635291</v>
      </c>
      <c r="R2" s="11">
        <f>Calculations!V20*1000</f>
        <v>196399.71890834521</v>
      </c>
      <c r="S2" s="11">
        <f>Calculations!W20*1000</f>
        <v>210379.2986731742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BAU DR Capacity</vt:lpstr>
      <vt:lpstr>BDRC</vt:lpstr>
      <vt:lpstr>Calculations</vt:lpstr>
      <vt:lpstr>PADRC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2014-08-26T00:34:41Z</dcterms:created>
  <dcterms:modified xsi:type="dcterms:W3CDTF">2015-06-11T01:59:12Z</dcterms:modified>
</cp:coreProperties>
</file>