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0115" windowHeight="12075"/>
  </bookViews>
  <sheets>
    <sheet name="About" sheetId="1" r:id="rId1"/>
    <sheet name="JCT Table 1" sheetId="2" r:id="rId2"/>
    <sheet name="AEO Table 1" sheetId="3" r:id="rId3"/>
    <sheet name="AEO Table 8" sheetId="9" r:id="rId4"/>
    <sheet name="AEO Table 11" sheetId="6" r:id="rId5"/>
    <sheet name="AEO Table 16" sheetId="5" r:id="rId6"/>
    <sheet name="Fuel Breakdown" sheetId="4" r:id="rId7"/>
    <sheet name="By Fuel Totals" sheetId="7" r:id="rId8"/>
    <sheet name="BS-BSfTFpEUP" sheetId="10" r:id="rId9"/>
    <sheet name="BS-BSpUEO" sheetId="11" r:id="rId10"/>
  </sheets>
  <calcPr calcId="145621"/>
</workbook>
</file>

<file path=xl/calcChain.xml><?xml version="1.0" encoding="utf-8"?>
<calcChain xmlns="http://schemas.openxmlformats.org/spreadsheetml/2006/main">
  <c r="B8" i="11" l="1"/>
  <c r="I8" i="11"/>
  <c r="J8" i="11"/>
  <c r="K8" i="11"/>
  <c r="L8" i="11"/>
  <c r="M8" i="11"/>
  <c r="N8" i="11"/>
  <c r="O8" i="11"/>
  <c r="P8" i="11"/>
  <c r="Q8" i="11"/>
  <c r="R8" i="11"/>
  <c r="S8" i="11"/>
  <c r="H8" i="11"/>
  <c r="D8" i="11"/>
  <c r="E8" i="11"/>
  <c r="F8" i="11"/>
  <c r="G8" i="11"/>
  <c r="C8" i="11"/>
  <c r="D4" i="11" l="1"/>
  <c r="E4" i="11"/>
  <c r="F4" i="11"/>
  <c r="G4" i="11"/>
  <c r="I4" i="11" s="1"/>
  <c r="D5" i="11"/>
  <c r="E5" i="11"/>
  <c r="F5" i="11"/>
  <c r="G5" i="11"/>
  <c r="J5" i="11" s="1"/>
  <c r="D6" i="11"/>
  <c r="E6" i="11"/>
  <c r="F6" i="11"/>
  <c r="G6" i="11"/>
  <c r="K6" i="11" s="1"/>
  <c r="D7" i="11"/>
  <c r="E7" i="11"/>
  <c r="F7" i="11"/>
  <c r="G7" i="11"/>
  <c r="L7" i="11" s="1"/>
  <c r="C5" i="11"/>
  <c r="B5" i="11" s="1"/>
  <c r="C6" i="11"/>
  <c r="B6" i="11" s="1"/>
  <c r="C7" i="11"/>
  <c r="B7" i="11" s="1"/>
  <c r="C4" i="11"/>
  <c r="B4" i="11" s="1"/>
  <c r="B14" i="10"/>
  <c r="B11" i="10"/>
  <c r="B10" i="10"/>
  <c r="B9" i="10"/>
  <c r="B4" i="10"/>
  <c r="B3" i="10"/>
  <c r="I3" i="10"/>
  <c r="J3" i="10"/>
  <c r="K3" i="10"/>
  <c r="L3" i="10"/>
  <c r="M3" i="10"/>
  <c r="N3" i="10"/>
  <c r="O3" i="10"/>
  <c r="P3" i="10"/>
  <c r="Q3" i="10"/>
  <c r="R3" i="10"/>
  <c r="S3" i="10"/>
  <c r="I4" i="10"/>
  <c r="J4" i="10"/>
  <c r="K4" i="10"/>
  <c r="L4" i="10"/>
  <c r="M4" i="10"/>
  <c r="N4" i="10"/>
  <c r="O4" i="10"/>
  <c r="P4" i="10"/>
  <c r="Q4" i="10"/>
  <c r="R4" i="10"/>
  <c r="S4" i="10"/>
  <c r="I9" i="10"/>
  <c r="J9" i="10"/>
  <c r="K9" i="10"/>
  <c r="L9" i="10"/>
  <c r="M9" i="10"/>
  <c r="N9" i="10"/>
  <c r="O9" i="10"/>
  <c r="P9" i="10"/>
  <c r="Q9" i="10"/>
  <c r="R9" i="10"/>
  <c r="S9" i="10"/>
  <c r="I10" i="10"/>
  <c r="J10" i="10"/>
  <c r="K10" i="10"/>
  <c r="L10" i="10"/>
  <c r="M10" i="10"/>
  <c r="N10" i="10"/>
  <c r="O10" i="10"/>
  <c r="P10" i="10"/>
  <c r="Q10" i="10"/>
  <c r="R10" i="10"/>
  <c r="S10" i="10"/>
  <c r="I11" i="10"/>
  <c r="J11" i="10"/>
  <c r="K11" i="10"/>
  <c r="L11" i="10"/>
  <c r="M11" i="10"/>
  <c r="N11" i="10"/>
  <c r="O11" i="10"/>
  <c r="P11" i="10"/>
  <c r="Q11" i="10"/>
  <c r="R11" i="10"/>
  <c r="S11" i="10"/>
  <c r="I14" i="10"/>
  <c r="J14" i="10"/>
  <c r="K14" i="10"/>
  <c r="L14" i="10"/>
  <c r="M14" i="10"/>
  <c r="N14" i="10"/>
  <c r="O14" i="10"/>
  <c r="P14" i="10"/>
  <c r="Q14" i="10"/>
  <c r="R14" i="10"/>
  <c r="S14" i="10"/>
  <c r="H14" i="10"/>
  <c r="H11" i="10"/>
  <c r="H10" i="10"/>
  <c r="H9" i="10"/>
  <c r="H4" i="10"/>
  <c r="H3" i="10"/>
  <c r="D3" i="10"/>
  <c r="E3" i="10"/>
  <c r="F3" i="10"/>
  <c r="G3" i="10"/>
  <c r="D4" i="10"/>
  <c r="E4" i="10"/>
  <c r="F4" i="10"/>
  <c r="G4" i="10"/>
  <c r="D14" i="10"/>
  <c r="E14" i="10"/>
  <c r="F14" i="10"/>
  <c r="G14" i="10"/>
  <c r="D9" i="10"/>
  <c r="E9" i="10"/>
  <c r="F9" i="10"/>
  <c r="G9" i="10"/>
  <c r="D10" i="10"/>
  <c r="E10" i="10"/>
  <c r="F10" i="10"/>
  <c r="G10" i="10"/>
  <c r="D11" i="10"/>
  <c r="E11" i="10"/>
  <c r="F11" i="10"/>
  <c r="G11" i="10"/>
  <c r="C14" i="10"/>
  <c r="C10" i="10"/>
  <c r="C11" i="10"/>
  <c r="C9" i="10"/>
  <c r="C4" i="10"/>
  <c r="C3" i="10"/>
  <c r="C41" i="7"/>
  <c r="D41" i="7"/>
  <c r="E41" i="7"/>
  <c r="F41" i="7"/>
  <c r="G41" i="7"/>
  <c r="C42" i="7"/>
  <c r="D42" i="7"/>
  <c r="E42" i="7"/>
  <c r="F42" i="7"/>
  <c r="G42" i="7"/>
  <c r="C43" i="7"/>
  <c r="D43" i="7"/>
  <c r="E43" i="7"/>
  <c r="F43" i="7"/>
  <c r="G43" i="7"/>
  <c r="C44" i="7"/>
  <c r="D44" i="7"/>
  <c r="E44" i="7"/>
  <c r="F44" i="7"/>
  <c r="G44" i="7"/>
  <c r="D40" i="7"/>
  <c r="E40" i="7"/>
  <c r="F40" i="7"/>
  <c r="G40" i="7"/>
  <c r="C46" i="7"/>
  <c r="D46" i="7"/>
  <c r="E46" i="7"/>
  <c r="F46" i="7"/>
  <c r="G46" i="7"/>
  <c r="C47" i="7"/>
  <c r="D47" i="7"/>
  <c r="E47" i="7"/>
  <c r="F47" i="7"/>
  <c r="G47" i="7"/>
  <c r="C50" i="7"/>
  <c r="D50" i="7"/>
  <c r="E50" i="7"/>
  <c r="F50" i="7"/>
  <c r="G50" i="7"/>
  <c r="D45" i="7"/>
  <c r="E45" i="7"/>
  <c r="F45" i="7"/>
  <c r="G45" i="7"/>
  <c r="C45" i="7"/>
  <c r="D23" i="7"/>
  <c r="E23" i="7"/>
  <c r="F23" i="7"/>
  <c r="G23" i="7"/>
  <c r="D24" i="7"/>
  <c r="E24" i="7"/>
  <c r="F24" i="7"/>
  <c r="G24" i="7"/>
  <c r="D25" i="7"/>
  <c r="E25" i="7"/>
  <c r="F25" i="7"/>
  <c r="G25" i="7"/>
  <c r="D26" i="7"/>
  <c r="E26" i="7"/>
  <c r="F26" i="7"/>
  <c r="G26" i="7"/>
  <c r="D27" i="7"/>
  <c r="E27" i="7"/>
  <c r="F27" i="7"/>
  <c r="G27" i="7"/>
  <c r="D28" i="7"/>
  <c r="E28" i="7"/>
  <c r="F28" i="7"/>
  <c r="G28" i="7"/>
  <c r="D29" i="7"/>
  <c r="E29" i="7"/>
  <c r="F29" i="7"/>
  <c r="G29" i="7"/>
  <c r="D30" i="7"/>
  <c r="E30" i="7"/>
  <c r="F30" i="7"/>
  <c r="G30" i="7"/>
  <c r="D31" i="7"/>
  <c r="E31" i="7"/>
  <c r="F31" i="7"/>
  <c r="G31" i="7"/>
  <c r="D34" i="7"/>
  <c r="E34" i="7"/>
  <c r="F34" i="7"/>
  <c r="G34" i="7"/>
  <c r="C25" i="7"/>
  <c r="C34" i="7"/>
  <c r="C31" i="7"/>
  <c r="C30" i="7"/>
  <c r="C29" i="7"/>
  <c r="C28" i="7"/>
  <c r="C27" i="7"/>
  <c r="C26" i="7"/>
  <c r="C24" i="7"/>
  <c r="C23" i="7"/>
  <c r="L16" i="7"/>
  <c r="M16" i="7"/>
  <c r="N16" i="7"/>
  <c r="O16" i="7"/>
  <c r="P16" i="7"/>
  <c r="L17" i="7"/>
  <c r="M17" i="7"/>
  <c r="N17" i="7"/>
  <c r="O17" i="7"/>
  <c r="P17" i="7"/>
  <c r="G7" i="7"/>
  <c r="H7" i="7"/>
  <c r="I7" i="7"/>
  <c r="J7" i="7"/>
  <c r="K7" i="7"/>
  <c r="G9" i="7"/>
  <c r="H9" i="7"/>
  <c r="I9" i="7"/>
  <c r="J9" i="7"/>
  <c r="K9" i="7"/>
  <c r="G13" i="7"/>
  <c r="H13" i="7"/>
  <c r="I13" i="7"/>
  <c r="J13" i="7"/>
  <c r="K13" i="7"/>
  <c r="A8" i="4"/>
  <c r="B8" i="4"/>
  <c r="C8" i="4"/>
  <c r="C10" i="4" s="1"/>
  <c r="E8" i="4"/>
  <c r="E10" i="4" s="1"/>
  <c r="G8" i="4"/>
  <c r="G9" i="4" s="1"/>
  <c r="I8" i="4"/>
  <c r="I9" i="4" s="1"/>
  <c r="K8" i="4"/>
  <c r="K9" i="4" s="1"/>
  <c r="L8" i="4"/>
  <c r="L9" i="4" s="1"/>
  <c r="M8" i="4"/>
  <c r="A11" i="4"/>
  <c r="B11" i="4"/>
  <c r="C11" i="4"/>
  <c r="B12" i="7" s="1"/>
  <c r="L12" i="7" s="1"/>
  <c r="D11" i="4"/>
  <c r="E11" i="4"/>
  <c r="F11" i="4"/>
  <c r="G11" i="4"/>
  <c r="H11" i="4"/>
  <c r="I11" i="4"/>
  <c r="J11" i="4"/>
  <c r="K11" i="4"/>
  <c r="L11" i="4"/>
  <c r="M11" i="4"/>
  <c r="A12" i="4"/>
  <c r="B12" i="4"/>
  <c r="C12" i="4"/>
  <c r="E12" i="4"/>
  <c r="G12" i="4"/>
  <c r="I12" i="4"/>
  <c r="K12" i="4"/>
  <c r="M12" i="4"/>
  <c r="A13" i="4"/>
  <c r="B13" i="4"/>
  <c r="C13" i="4"/>
  <c r="D13" i="4"/>
  <c r="E13" i="4"/>
  <c r="F13" i="4"/>
  <c r="G13" i="4"/>
  <c r="H13" i="4"/>
  <c r="I13" i="4"/>
  <c r="J13" i="4"/>
  <c r="I11" i="7" s="1"/>
  <c r="K13" i="4"/>
  <c r="L13" i="4"/>
  <c r="M13" i="4"/>
  <c r="A14" i="4"/>
  <c r="B14" i="4"/>
  <c r="C14" i="4"/>
  <c r="B10" i="7" s="1"/>
  <c r="L10" i="7" s="1"/>
  <c r="E14" i="4"/>
  <c r="D10" i="7" s="1"/>
  <c r="G14" i="4"/>
  <c r="F10" i="7" s="1"/>
  <c r="P10" i="7" s="1"/>
  <c r="I14" i="4"/>
  <c r="H10" i="7" s="1"/>
  <c r="K14" i="4"/>
  <c r="J10" i="7" s="1"/>
  <c r="M14" i="4"/>
  <c r="A15" i="4"/>
  <c r="B15" i="4"/>
  <c r="C15" i="4"/>
  <c r="B13" i="7" s="1"/>
  <c r="L13" i="7" s="1"/>
  <c r="D15" i="4"/>
  <c r="C13" i="7" s="1"/>
  <c r="M13" i="7" s="1"/>
  <c r="E15" i="4"/>
  <c r="D13" i="7" s="1"/>
  <c r="N13" i="7" s="1"/>
  <c r="F15" i="4"/>
  <c r="E13" i="7" s="1"/>
  <c r="O13" i="7" s="1"/>
  <c r="G15" i="4"/>
  <c r="F13" i="7" s="1"/>
  <c r="P13" i="7" s="1"/>
  <c r="M15" i="4"/>
  <c r="A16" i="4"/>
  <c r="B16" i="4"/>
  <c r="C16" i="4"/>
  <c r="D16" i="4"/>
  <c r="E16" i="4"/>
  <c r="F16" i="4"/>
  <c r="G16" i="4"/>
  <c r="M16" i="4"/>
  <c r="A17" i="4"/>
  <c r="B17" i="4"/>
  <c r="M17" i="4"/>
  <c r="A18" i="4"/>
  <c r="B18" i="4"/>
  <c r="M18" i="4"/>
  <c r="A19" i="4"/>
  <c r="B19" i="4"/>
  <c r="C19" i="4"/>
  <c r="C23" i="4" s="1"/>
  <c r="B18" i="7" s="1"/>
  <c r="D19" i="4"/>
  <c r="D21" i="4" s="1"/>
  <c r="E19" i="4"/>
  <c r="E20" i="4" s="1"/>
  <c r="F19" i="4"/>
  <c r="F20" i="4" s="1"/>
  <c r="G19" i="4"/>
  <c r="G21" i="4" s="1"/>
  <c r="H19" i="4"/>
  <c r="H23" i="4" s="1"/>
  <c r="I19" i="4"/>
  <c r="I20" i="4" s="1"/>
  <c r="J19" i="4"/>
  <c r="J20" i="4" s="1"/>
  <c r="K19" i="4"/>
  <c r="K20" i="4" s="1"/>
  <c r="L19" i="4"/>
  <c r="L20" i="4" s="1"/>
  <c r="M19" i="4"/>
  <c r="A24" i="4"/>
  <c r="B24" i="4"/>
  <c r="C24" i="4"/>
  <c r="C28" i="4" s="1"/>
  <c r="D24" i="4"/>
  <c r="D28" i="4" s="1"/>
  <c r="E24" i="4"/>
  <c r="E27" i="4" s="1"/>
  <c r="F24" i="4"/>
  <c r="F27" i="4" s="1"/>
  <c r="G24" i="4"/>
  <c r="G28" i="4" s="1"/>
  <c r="I24" i="4"/>
  <c r="I27" i="4" s="1"/>
  <c r="K24" i="4"/>
  <c r="K28" i="4" s="1"/>
  <c r="M24" i="4"/>
  <c r="A29" i="4"/>
  <c r="B29" i="4"/>
  <c r="C29" i="4"/>
  <c r="C33" i="4" s="1"/>
  <c r="D29" i="4"/>
  <c r="D32" i="4" s="1"/>
  <c r="E29" i="4"/>
  <c r="E32" i="4" s="1"/>
  <c r="F29" i="4"/>
  <c r="F33" i="4" s="1"/>
  <c r="G29" i="4"/>
  <c r="G33" i="4" s="1"/>
  <c r="M29" i="4"/>
  <c r="A34" i="4"/>
  <c r="B34" i="4"/>
  <c r="C34" i="4"/>
  <c r="D34" i="4"/>
  <c r="C7" i="7" s="1"/>
  <c r="M7" i="7" s="1"/>
  <c r="D39" i="7" s="1"/>
  <c r="E34" i="4"/>
  <c r="F34" i="4"/>
  <c r="G34" i="4"/>
  <c r="M34" i="4"/>
  <c r="A35" i="4"/>
  <c r="B35" i="4"/>
  <c r="C35" i="4"/>
  <c r="C37" i="4" s="1"/>
  <c r="D35" i="4"/>
  <c r="D36" i="4" s="1"/>
  <c r="E35" i="4"/>
  <c r="E37" i="4" s="1"/>
  <c r="F35" i="4"/>
  <c r="F37" i="4" s="1"/>
  <c r="G35" i="4"/>
  <c r="G37" i="4" s="1"/>
  <c r="M35" i="4"/>
  <c r="A38" i="4"/>
  <c r="B38" i="4"/>
  <c r="C38" i="4"/>
  <c r="D38" i="4"/>
  <c r="E38" i="4"/>
  <c r="F38" i="4"/>
  <c r="G38" i="4"/>
  <c r="M38" i="4"/>
  <c r="A39" i="4"/>
  <c r="B39" i="4"/>
  <c r="H39" i="4"/>
  <c r="H43" i="4" s="1"/>
  <c r="I39" i="4"/>
  <c r="I42" i="4" s="1"/>
  <c r="J39" i="4"/>
  <c r="J41" i="4" s="1"/>
  <c r="K39" i="4"/>
  <c r="K40" i="4" s="1"/>
  <c r="L39" i="4"/>
  <c r="L43" i="4" s="1"/>
  <c r="M39" i="4"/>
  <c r="A44" i="4"/>
  <c r="B44" i="4"/>
  <c r="C44" i="4"/>
  <c r="B9" i="7" s="1"/>
  <c r="D44" i="4"/>
  <c r="C9" i="7" s="1"/>
  <c r="M9" i="7" s="1"/>
  <c r="E44" i="4"/>
  <c r="D9" i="7" s="1"/>
  <c r="F44" i="4"/>
  <c r="E9" i="7" s="1"/>
  <c r="O9" i="7" s="1"/>
  <c r="G44" i="4"/>
  <c r="F9" i="7" s="1"/>
  <c r="M44" i="4"/>
  <c r="A45" i="4"/>
  <c r="B45" i="4"/>
  <c r="H45" i="4"/>
  <c r="H49" i="4" s="1"/>
  <c r="I45" i="4"/>
  <c r="I48" i="4" s="1"/>
  <c r="J45" i="4"/>
  <c r="J47" i="4" s="1"/>
  <c r="K45" i="4"/>
  <c r="K46" i="4" s="1"/>
  <c r="L45" i="4"/>
  <c r="L49" i="4" s="1"/>
  <c r="M45" i="4"/>
  <c r="C6" i="4"/>
  <c r="H6" i="4"/>
  <c r="M6" i="4"/>
  <c r="B7" i="4"/>
  <c r="C7" i="4"/>
  <c r="D7" i="4"/>
  <c r="E7" i="4"/>
  <c r="F7" i="4"/>
  <c r="G7" i="4"/>
  <c r="H7" i="4"/>
  <c r="I7" i="4"/>
  <c r="J7" i="4"/>
  <c r="K7" i="4"/>
  <c r="L7" i="4"/>
  <c r="M7" i="4"/>
  <c r="A7" i="4"/>
  <c r="L20" i="2"/>
  <c r="L29" i="4" s="1"/>
  <c r="L32" i="4" s="1"/>
  <c r="K20" i="2"/>
  <c r="K29" i="4" s="1"/>
  <c r="K33" i="4" s="1"/>
  <c r="J20" i="2"/>
  <c r="J29" i="4" s="1"/>
  <c r="I20" i="2"/>
  <c r="I29" i="4" s="1"/>
  <c r="I32" i="4" s="1"/>
  <c r="H20" i="2"/>
  <c r="H29" i="4" s="1"/>
  <c r="H32" i="4" s="1"/>
  <c r="I19" i="2"/>
  <c r="J19" i="2"/>
  <c r="J24" i="4" s="1"/>
  <c r="J27" i="4" s="1"/>
  <c r="K19" i="2"/>
  <c r="L19" i="2"/>
  <c r="L24" i="4" s="1"/>
  <c r="L28" i="4" s="1"/>
  <c r="H19" i="2"/>
  <c r="H24" i="4" s="1"/>
  <c r="H28" i="4" s="1"/>
  <c r="D16" i="2"/>
  <c r="D17" i="4" s="1"/>
  <c r="E16" i="2"/>
  <c r="E17" i="4" s="1"/>
  <c r="F16" i="2"/>
  <c r="F17" i="4" s="1"/>
  <c r="G16" i="2"/>
  <c r="G17" i="4" s="1"/>
  <c r="D17" i="2"/>
  <c r="D18" i="4" s="1"/>
  <c r="E17" i="2"/>
  <c r="E18" i="4" s="1"/>
  <c r="F17" i="2"/>
  <c r="F18" i="4" s="1"/>
  <c r="G17" i="2"/>
  <c r="G18" i="4" s="1"/>
  <c r="C17" i="2"/>
  <c r="C18" i="4" s="1"/>
  <c r="C16" i="2"/>
  <c r="C17" i="4" s="1"/>
  <c r="D13" i="2"/>
  <c r="D14" i="4" s="1"/>
  <c r="C10" i="7" s="1"/>
  <c r="M10" i="7" s="1"/>
  <c r="E13" i="2"/>
  <c r="F13" i="2"/>
  <c r="F14" i="4" s="1"/>
  <c r="E10" i="7" s="1"/>
  <c r="G13" i="2"/>
  <c r="H13" i="2"/>
  <c r="H14" i="4" s="1"/>
  <c r="G10" i="7" s="1"/>
  <c r="I13" i="2"/>
  <c r="J13" i="2"/>
  <c r="J14" i="4" s="1"/>
  <c r="I10" i="7" s="1"/>
  <c r="K13" i="2"/>
  <c r="L13" i="2"/>
  <c r="L14" i="4" s="1"/>
  <c r="K10" i="7" s="1"/>
  <c r="C13" i="2"/>
  <c r="D11" i="2"/>
  <c r="D12" i="4" s="1"/>
  <c r="E11" i="2"/>
  <c r="F11" i="2"/>
  <c r="F12" i="4" s="1"/>
  <c r="G11" i="2"/>
  <c r="H11" i="2"/>
  <c r="H12" i="4" s="1"/>
  <c r="I11" i="2"/>
  <c r="J11" i="2"/>
  <c r="J12" i="4" s="1"/>
  <c r="K11" i="2"/>
  <c r="L11" i="2"/>
  <c r="L12" i="4" s="1"/>
  <c r="C11" i="2"/>
  <c r="D9" i="2"/>
  <c r="D8" i="4" s="1"/>
  <c r="D9" i="4" s="1"/>
  <c r="E9" i="2"/>
  <c r="F9" i="2"/>
  <c r="F8" i="4" s="1"/>
  <c r="F9" i="4" s="1"/>
  <c r="G9" i="2"/>
  <c r="H9" i="2"/>
  <c r="H8" i="4" s="1"/>
  <c r="H10" i="4" s="1"/>
  <c r="G12" i="7" s="1"/>
  <c r="I9" i="2"/>
  <c r="J9" i="2"/>
  <c r="J8" i="4" s="1"/>
  <c r="J9" i="4" s="1"/>
  <c r="C9" i="2"/>
  <c r="H4" i="11" l="1"/>
  <c r="S7" i="11"/>
  <c r="O7" i="11"/>
  <c r="K7" i="11"/>
  <c r="R6" i="11"/>
  <c r="N6" i="11"/>
  <c r="J6" i="11"/>
  <c r="Q5" i="11"/>
  <c r="M5" i="11"/>
  <c r="I5" i="11"/>
  <c r="P4" i="11"/>
  <c r="L4" i="11"/>
  <c r="H7" i="11"/>
  <c r="R7" i="11"/>
  <c r="N7" i="11"/>
  <c r="J7" i="11"/>
  <c r="Q6" i="11"/>
  <c r="M6" i="11"/>
  <c r="I6" i="11"/>
  <c r="P5" i="11"/>
  <c r="L5" i="11"/>
  <c r="S4" i="11"/>
  <c r="O4" i="11"/>
  <c r="K4" i="11"/>
  <c r="H6" i="11"/>
  <c r="Q7" i="11"/>
  <c r="M7" i="11"/>
  <c r="I7" i="11"/>
  <c r="P6" i="11"/>
  <c r="L6" i="11"/>
  <c r="S5" i="11"/>
  <c r="O5" i="11"/>
  <c r="K5" i="11"/>
  <c r="R4" i="11"/>
  <c r="N4" i="11"/>
  <c r="J4" i="11"/>
  <c r="H5" i="11"/>
  <c r="P7" i="11"/>
  <c r="S6" i="11"/>
  <c r="O6" i="11"/>
  <c r="R5" i="11"/>
  <c r="N5" i="11"/>
  <c r="Q4" i="11"/>
  <c r="M4" i="11"/>
  <c r="N10" i="7"/>
  <c r="N9" i="7"/>
  <c r="K11" i="7"/>
  <c r="D12" i="7"/>
  <c r="O10" i="7"/>
  <c r="P9" i="7"/>
  <c r="L9" i="7"/>
  <c r="J11" i="7"/>
  <c r="D7" i="7"/>
  <c r="N7" i="7" s="1"/>
  <c r="E39" i="7" s="1"/>
  <c r="E7" i="7"/>
  <c r="O7" i="7" s="1"/>
  <c r="F39" i="7" s="1"/>
  <c r="F7" i="7"/>
  <c r="P7" i="7" s="1"/>
  <c r="G39" i="7" s="1"/>
  <c r="C11" i="7"/>
  <c r="H11" i="7"/>
  <c r="J33" i="4"/>
  <c r="J32" i="4"/>
  <c r="H42" i="4"/>
  <c r="J46" i="4"/>
  <c r="L48" i="4"/>
  <c r="H40" i="4"/>
  <c r="J42" i="4"/>
  <c r="L46" i="4"/>
  <c r="J40" i="4"/>
  <c r="L42" i="4"/>
  <c r="H48" i="4"/>
  <c r="B7" i="7"/>
  <c r="L7" i="7" s="1"/>
  <c r="C39" i="7" s="1"/>
  <c r="E9" i="4"/>
  <c r="L40" i="4"/>
  <c r="H46" i="4"/>
  <c r="J48" i="4"/>
  <c r="K41" i="4"/>
  <c r="I43" i="4"/>
  <c r="K47" i="4"/>
  <c r="I49" i="4"/>
  <c r="F30" i="4"/>
  <c r="I40" i="4"/>
  <c r="H41" i="4"/>
  <c r="L41" i="4"/>
  <c r="K42" i="4"/>
  <c r="J43" i="4"/>
  <c r="I46" i="4"/>
  <c r="H47" i="4"/>
  <c r="L47" i="4"/>
  <c r="K48" i="4"/>
  <c r="J49" i="4"/>
  <c r="I41" i="4"/>
  <c r="K43" i="4"/>
  <c r="I47" i="4"/>
  <c r="K49" i="4"/>
  <c r="E36" i="4"/>
  <c r="I26" i="4"/>
  <c r="H31" i="4"/>
  <c r="I33" i="4"/>
  <c r="D37" i="4"/>
  <c r="E28" i="4"/>
  <c r="J30" i="4"/>
  <c r="I31" i="4"/>
  <c r="D33" i="4"/>
  <c r="L33" i="4"/>
  <c r="F36" i="4"/>
  <c r="E11" i="7" s="1"/>
  <c r="L23" i="4"/>
  <c r="K18" i="7" s="1"/>
  <c r="I28" i="4"/>
  <c r="D31" i="4"/>
  <c r="L31" i="4"/>
  <c r="E33" i="4"/>
  <c r="C36" i="4"/>
  <c r="G36" i="4"/>
  <c r="F11" i="7" s="1"/>
  <c r="C25" i="4"/>
  <c r="E31" i="4"/>
  <c r="F32" i="4"/>
  <c r="H33" i="4"/>
  <c r="G18" i="7" s="1"/>
  <c r="L18" i="7" s="1"/>
  <c r="G25" i="4"/>
  <c r="C27" i="4"/>
  <c r="C30" i="4"/>
  <c r="G30" i="4"/>
  <c r="K30" i="4"/>
  <c r="C32" i="4"/>
  <c r="G32" i="4"/>
  <c r="K32" i="4"/>
  <c r="D20" i="4"/>
  <c r="L21" i="4"/>
  <c r="K25" i="4"/>
  <c r="G27" i="4"/>
  <c r="C9" i="4"/>
  <c r="D30" i="4"/>
  <c r="H30" i="4"/>
  <c r="L30" i="4"/>
  <c r="F31" i="4"/>
  <c r="J31" i="4"/>
  <c r="L22" i="4"/>
  <c r="H20" i="4"/>
  <c r="E26" i="4"/>
  <c r="K27" i="4"/>
  <c r="E30" i="4"/>
  <c r="I30" i="4"/>
  <c r="C31" i="4"/>
  <c r="G31" i="4"/>
  <c r="K31" i="4"/>
  <c r="G22" i="4"/>
  <c r="L10" i="4"/>
  <c r="K12" i="7" s="1"/>
  <c r="G20" i="4"/>
  <c r="C21" i="4"/>
  <c r="F23" i="4"/>
  <c r="F22" i="4"/>
  <c r="F21" i="4"/>
  <c r="H21" i="4"/>
  <c r="K23" i="4"/>
  <c r="K22" i="4"/>
  <c r="K21" i="4"/>
  <c r="D25" i="4"/>
  <c r="H25" i="4"/>
  <c r="L25" i="4"/>
  <c r="F26" i="4"/>
  <c r="J26" i="4"/>
  <c r="D27" i="4"/>
  <c r="H27" i="4"/>
  <c r="L27" i="4"/>
  <c r="F28" i="4"/>
  <c r="J28" i="4"/>
  <c r="D10" i="4"/>
  <c r="K10" i="4"/>
  <c r="J12" i="7" s="1"/>
  <c r="G23" i="4"/>
  <c r="F18" i="7" s="1"/>
  <c r="C22" i="4"/>
  <c r="E23" i="4"/>
  <c r="E22" i="4"/>
  <c r="D15" i="7" s="1"/>
  <c r="E21" i="4"/>
  <c r="H22" i="4"/>
  <c r="J23" i="4"/>
  <c r="J22" i="4"/>
  <c r="J21" i="4"/>
  <c r="E25" i="4"/>
  <c r="I25" i="4"/>
  <c r="C26" i="4"/>
  <c r="G26" i="4"/>
  <c r="K26" i="4"/>
  <c r="G10" i="4"/>
  <c r="F12" i="7" s="1"/>
  <c r="P12" i="7" s="1"/>
  <c r="H9" i="4"/>
  <c r="G11" i="7" s="1"/>
  <c r="J10" i="4"/>
  <c r="I12" i="7" s="1"/>
  <c r="C20" i="4"/>
  <c r="D23" i="4"/>
  <c r="D22" i="4"/>
  <c r="C15" i="7" s="1"/>
  <c r="M15" i="7" s="1"/>
  <c r="I23" i="4"/>
  <c r="I22" i="4"/>
  <c r="H15" i="7" s="1"/>
  <c r="I21" i="4"/>
  <c r="F25" i="4"/>
  <c r="E8" i="7" s="1"/>
  <c r="J25" i="4"/>
  <c r="D26" i="4"/>
  <c r="C14" i="7" s="1"/>
  <c r="H26" i="4"/>
  <c r="L26" i="4"/>
  <c r="F10" i="4"/>
  <c r="E12" i="7" s="1"/>
  <c r="I10" i="4"/>
  <c r="H12" i="7" s="1"/>
  <c r="P11" i="7" l="1"/>
  <c r="O12" i="7"/>
  <c r="N12" i="7"/>
  <c r="F14" i="7"/>
  <c r="I14" i="7"/>
  <c r="P18" i="7"/>
  <c r="H8" i="7"/>
  <c r="I18" i="7"/>
  <c r="D18" i="7"/>
  <c r="N18" i="7" s="1"/>
  <c r="K8" i="7"/>
  <c r="J15" i="7"/>
  <c r="O11" i="7"/>
  <c r="I8" i="7"/>
  <c r="H18" i="7"/>
  <c r="D14" i="7"/>
  <c r="G14" i="7"/>
  <c r="B14" i="7"/>
  <c r="L14" i="7" s="1"/>
  <c r="D8" i="7"/>
  <c r="K15" i="7"/>
  <c r="J8" i="7"/>
  <c r="O8" i="7" s="1"/>
  <c r="M11" i="7"/>
  <c r="H14" i="7"/>
  <c r="M14" i="7" s="1"/>
  <c r="C18" i="7"/>
  <c r="M18" i="7" s="1"/>
  <c r="C12" i="7"/>
  <c r="M12" i="7" s="1"/>
  <c r="E15" i="7"/>
  <c r="B11" i="7"/>
  <c r="L11" i="7" s="1"/>
  <c r="C8" i="7"/>
  <c r="M8" i="7" s="1"/>
  <c r="B8" i="7"/>
  <c r="G15" i="7"/>
  <c r="B15" i="7"/>
  <c r="J18" i="7"/>
  <c r="E18" i="7"/>
  <c r="F15" i="7"/>
  <c r="G8" i="7"/>
  <c r="D11" i="7"/>
  <c r="N11" i="7" s="1"/>
  <c r="I15" i="7"/>
  <c r="N15" i="7" s="1"/>
  <c r="J14" i="7"/>
  <c r="E14" i="7"/>
  <c r="F8" i="7"/>
  <c r="P8" i="7" s="1"/>
  <c r="K14" i="7"/>
  <c r="N14" i="7" l="1"/>
  <c r="P15" i="7"/>
  <c r="O15" i="7"/>
  <c r="P14" i="7"/>
  <c r="O18" i="7"/>
  <c r="N8" i="7"/>
  <c r="L8" i="7"/>
  <c r="C40" i="7" s="1"/>
  <c r="O14" i="7"/>
  <c r="L15" i="7"/>
</calcChain>
</file>

<file path=xl/sharedStrings.xml><?xml version="1.0" encoding="utf-8"?>
<sst xmlns="http://schemas.openxmlformats.org/spreadsheetml/2006/main" count="745" uniqueCount="415">
  <si>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</si>
  <si>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</si>
  <si>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</si>
  <si>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</si>
  <si>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</si>
  <si>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</si>
  <si>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</si>
  <si>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</si>
  <si>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</si>
  <si>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</si>
  <si>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</si>
  <si>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</si>
  <si>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</si>
  <si>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</si>
  <si>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</si>
  <si>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</si>
  <si>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</si>
  <si>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</si>
  <si>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</si>
  <si>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</si>
  <si>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</si>
  <si>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</si>
  <si>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</si>
  <si>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</si>
  <si>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</si>
  <si>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</si>
  <si>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</si>
  <si>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</si>
  <si>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</si>
  <si>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</si>
  <si>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</si>
  <si>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</si>
  <si>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</si>
  <si>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</si>
  <si>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</si>
  <si>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</si>
  <si>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</si>
  <si>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</si>
  <si>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</si>
  <si>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</si>
  <si>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</si>
  <si>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</si>
  <si>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</si>
  <si>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Annual Energy Outlook 2014</t>
  </si>
  <si>
    <t>1. Total Energy Supply, Disposition, and Price Summary</t>
  </si>
  <si>
    <t>(quadrillion Btu, unless otherwise noted)</t>
  </si>
  <si>
    <t/>
  </si>
  <si>
    <t xml:space="preserve"> Supply, Disposition, and Prices</t>
  </si>
  <si>
    <t xml:space="preserve">
2012-2040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</si>
  <si>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</si>
  <si>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</si>
  <si>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</si>
  <si>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</si>
  <si>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</si>
  <si>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</si>
  <si>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Hydropower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</si>
  <si>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</si>
  <si>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</si>
  <si>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</si>
  <si>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</si>
  <si>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</si>
  <si>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</si>
  <si>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</si>
  <si>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 xml:space="preserve">   Natural Gas 7/</t>
  </si>
  <si>
    <t xml:space="preserve">   Other 8/</t>
  </si>
  <si>
    <t>Exports</t>
  </si>
  <si>
    <t xml:space="preserve">   Petroleum and Other Liquids 9/</t>
  </si>
  <si>
    <t xml:space="preserve">   Natural Gas 10/</t>
  </si>
  <si>
    <t xml:space="preserve">   Coal</t>
  </si>
  <si>
    <t>Discrepancy 11/</t>
  </si>
  <si>
    <t>- -</t>
  </si>
  <si>
    <t>Consumption</t>
  </si>
  <si>
    <t xml:space="preserve">   Petroleum and Other Liquids 12/</t>
  </si>
  <si>
    <t xml:space="preserve">   Natural Gas</t>
  </si>
  <si>
    <t xml:space="preserve">   Coal 13/</t>
  </si>
  <si>
    <t xml:space="preserve">   Biomass 14/</t>
  </si>
  <si>
    <t xml:space="preserve">   Other 15/</t>
  </si>
  <si>
    <t xml:space="preserve">     Total</t>
  </si>
  <si>
    <t>Prices (2012 dollars per unit)</t>
  </si>
  <si>
    <t xml:space="preserve">  Brent Spot Price (dollars per barrel)</t>
  </si>
  <si>
    <t xml:space="preserve">  West Texas Intermediate Spot Price (dollars per barrel)</t>
  </si>
  <si>
    <t xml:space="preserve">  Natural Gas at Henry Hub (dollars per mmBtu)</t>
  </si>
  <si>
    <t xml:space="preserve">  Coal, Minemouth (dollars per ton) 16/</t>
  </si>
  <si>
    <t xml:space="preserve">  Coal, Minemouth (dollars per million Btu) 16/</t>
  </si>
  <si>
    <t xml:space="preserve">  Coal, Delivered (dollars per million Btu) 17/</t>
  </si>
  <si>
    <t xml:space="preserve">  Electricity (cents per kilowatthour)</t>
  </si>
  <si>
    <t>Prices (nominal dollars per unit)</t>
  </si>
  <si>
    <t xml:space="preserve">   1/ Includes waste coal.</t>
  </si>
  <si>
    <t xml:space="preserve">   2/ These values represent the energy obtained from uranium when it is used in light water reactors.  The total energy content of uranium</t>
  </si>
  <si>
    <t>is much larger, but alternative processes are required to take advantage of it.</t>
  </si>
  <si>
    <t xml:space="preserve">   3/ Includes grid-connected electricity from wood and wood waste; biomass, such as corn, used for liquid fuels production; and non-electric</t>
  </si>
  <si>
    <t>energy demand from wood.  Refer to Table 17 for details.</t>
  </si>
  <si>
    <t xml:space="preserve">   4/ Includes grid-connected electricity from landfill gas; biogenic municipal waste; wind; photovoltaic and solar thermal sources; and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</si>
  <si>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</si>
  <si>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</si>
  <si>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 xml:space="preserve">   5/ Includes non-biogenic municipal waste, liquid hydrogen, methanol, and some domestic inputs to refineries.</t>
  </si>
  <si>
    <t xml:space="preserve">   6/ Includes imports of finished petroleum products, unfinished oils, alcohols, ethers, blending components, and renewable fuels such as ethanol.</t>
  </si>
  <si>
    <t xml:space="preserve">   7/ Includes imports of liquefied natural gas that are later re-exported.</t>
  </si>
  <si>
    <t xml:space="preserve">   8/ Includes coal, coal coke (net), and electricity (net).  Excludes imports of fuel used in nuclear power plants.</t>
  </si>
  <si>
    <t xml:space="preserve">   9/ Includes crude oil, petroleum products, ethanol, and biodiesel.</t>
  </si>
  <si>
    <t xml:space="preserve">   10/ Includes re-exported liquefied natural gas.</t>
  </si>
  <si>
    <t xml:space="preserve">   11/ Balancing item.  Includes unaccounted for supply, losses, gains, and net storage withdrawals.</t>
  </si>
  <si>
    <t xml:space="preserve">   12/ Estimated consumption.  Includes petroleum-derived fuels and non-petroleum-derived fuels, such as ethanol and biodiesel, and coal-based</t>
  </si>
  <si>
    <t>synthetic liquids.  Petroleum coke, which is a solid, is included.  Also included are natural gas plant liquids and crude oil consumed as a fuel.</t>
  </si>
  <si>
    <t>Refer to Table 17 for detailed renewable liquid fuels consumption.</t>
  </si>
  <si>
    <t xml:space="preserve">   13/ Excludes coal converted to coal-based synthetic liquids and natural gas.</t>
  </si>
  <si>
    <t xml:space="preserve">   14/ Includes grid-connected electricity from wood and wood waste, non-electric energy from wood, and biofuels heat and coproducts used in the</t>
  </si>
  <si>
    <t>production of liquid fuels, but excludes the energy content of the liquid fuels.</t>
  </si>
  <si>
    <t xml:space="preserve">   15/ Includes non-biogenic municipal waste, liquid hydrogen, and net electricity imports.</t>
  </si>
  <si>
    <t xml:space="preserve">   16/ Includes reported prices for both open market and captive mines.  Prices weighted by production, which differs from average minemouth prices</t>
  </si>
  <si>
    <t>published in EIA data reports where it is weighted by reported sales.</t>
  </si>
  <si>
    <t xml:space="preserve">   17/ Prices weighted by consumption; weighted average excludes export free-alongside-ship (f.a.s.) prices.</t>
  </si>
  <si>
    <t xml:space="preserve">   Btu = British thermal unit.</t>
  </si>
  <si>
    <t xml:space="preserve">   MmBtu = Million Btu.</t>
  </si>
  <si>
    <t xml:space="preserve">   - - = Not applicable.</t>
  </si>
  <si>
    <t xml:space="preserve">   Note:  Totals may not equal sum of components due to independent rounding.  Data for 2011 and 2012</t>
  </si>
  <si>
    <t>are model results and may differ from official EIA data reports.</t>
  </si>
  <si>
    <t xml:space="preserve">   Sources:  2011 natural gas supply values:  U.S. Energy Information Administration (EIA), Natural Gas Annual</t>
  </si>
  <si>
    <t>2011, DOE/EIA-0131(2011) (Washington, DC, January 2013).</t>
  </si>
  <si>
    <t>2012 natural gas supply values:  EIA, Natural Gas Monthly,</t>
  </si>
  <si>
    <t>DOE/EIA-0130(2013/06) (Washington, DC, June 2013).</t>
  </si>
  <si>
    <t>2011 and 2012 coal minemouth and delivered coal prices:  EIA,</t>
  </si>
  <si>
    <t>Annual Coal Report 2012, DOE/EIA-0584(2012) (Washington, DC, December 2013).</t>
  </si>
  <si>
    <t>2012 petroleum supply values and 2011 crude oil and lease condensate production:  EIA,</t>
  </si>
  <si>
    <t>Petroleum Supply Annual 2012, DOE/EIA-0340(2012)/1 (Washington, DC, September 2013).</t>
  </si>
  <si>
    <t>Other 2011 petroleum supply values:  EIA, Petroleum Supply Annual 2011, DOE/EIA-0340(2011)/1 (Washington, DC, August 2012).</t>
  </si>
  <si>
    <t>2011 and 2012 crude oil spot prices and natural gas spot price at Henry Hub:  Thomson Reuters.</t>
  </si>
  <si>
    <t>Other 2011 and 2012 coal values:  EIA, Quarterly Coal Report, October-December 2012, DOE/EIA-0121(2012/4Q) (Washington, DC, March 2013).</t>
  </si>
  <si>
    <t>Other 2011 and 2012 values:  EIA, Monthly Energy Review, DOE/EIA-0035(2013/09) (Washington, DC, September 2013).</t>
  </si>
  <si>
    <t>Projections:  EIA, AEO2014 National Energy Modeling System run ref2014.d102413a.</t>
  </si>
  <si>
    <t>This tab assigns all subsidies to specific fuel types.  Subsidies that apply to more than</t>
  </si>
  <si>
    <t>one type of fuel are assigned to those fuel types in proportion to the quantity of those</t>
  </si>
  <si>
    <t>16. Renewable Energy Generating Capacity and Generation</t>
  </si>
  <si>
    <t>(gigawatts, unless otherwise noted)</t>
  </si>
  <si>
    <t xml:space="preserve"> Net Summer Capacity and Generation</t>
  </si>
  <si>
    <t>2012-2040</t>
  </si>
  <si>
    <t>Electric Power Sector 1/</t>
  </si>
  <si>
    <t xml:space="preserve"> Net Summer Capacity</t>
  </si>
  <si>
    <t xml:space="preserve">   Conventional Hydropower</t>
  </si>
  <si>
    <t xml:space="preserve">   Geothermal 2/</t>
  </si>
  <si>
    <t xml:space="preserve">   Municipal Waste 3/</t>
  </si>
  <si>
    <t xml:space="preserve">   Wood and Other Biomass 4/</t>
  </si>
  <si>
    <t xml:space="preserve">   Solar Thermal</t>
  </si>
  <si>
    <t xml:space="preserve">   Solar Photovoltaic 5/</t>
  </si>
  <si>
    <t xml:space="preserve">   Wind</t>
  </si>
  <si>
    <t xml:space="preserve">   Offshore Wind</t>
  </si>
  <si>
    <t xml:space="preserve">     Total Electric Power Sector Capacity</t>
  </si>
  <si>
    <t xml:space="preserve"> Generation (billion kilowatthours)</t>
  </si>
  <si>
    <t xml:space="preserve">   Biogenic Municipal Waste 6/</t>
  </si>
  <si>
    <t xml:space="preserve">   Wood and Other Biomass</t>
  </si>
  <si>
    <t xml:space="preserve">      Dedicated Plants</t>
  </si>
  <si>
    <t xml:space="preserve">      Cofiring</t>
  </si>
  <si>
    <t xml:space="preserve">     Total Electric Power Sector Generation</t>
  </si>
  <si>
    <t>End-Use Sectors 7/</t>
  </si>
  <si>
    <t xml:space="preserve">   Geothermal</t>
  </si>
  <si>
    <t xml:space="preserve">   Municipal Waste 8/</t>
  </si>
  <si>
    <t xml:space="preserve">   Biomass</t>
  </si>
  <si>
    <t xml:space="preserve">     Total End-Use Sector Capacity</t>
  </si>
  <si>
    <t xml:space="preserve">     Total End-Use Sector Generation</t>
  </si>
  <si>
    <t>All Sectors</t>
  </si>
  <si>
    <t xml:space="preserve">  Net Summer Capacity</t>
  </si>
  <si>
    <t xml:space="preserve">    Conventional Hydropower</t>
  </si>
  <si>
    <t xml:space="preserve">    Geothermal</t>
  </si>
  <si>
    <t xml:space="preserve">    Municipal Waste</t>
  </si>
  <si>
    <t xml:space="preserve">    Wood and Other Biomass 4/</t>
  </si>
  <si>
    <t xml:space="preserve">    Solar 5/</t>
  </si>
  <si>
    <t xml:space="preserve">    Wind</t>
  </si>
  <si>
    <t xml:space="preserve">      Total Capacity, All Sectors</t>
  </si>
  <si>
    <t xml:space="preserve">  Generation (billion kilowatthours)</t>
  </si>
  <si>
    <t xml:space="preserve">    Wood and Other Biomass</t>
  </si>
  <si>
    <t xml:space="preserve">      Total Generation, All Sectors</t>
  </si>
  <si>
    <t xml:space="preserve">   1/ Includes electricity-only and combined heat and power plants that have a regulatory status.</t>
  </si>
  <si>
    <t xml:space="preserve">   2/ Includes both hydrothermal resources (hot water and steam) and near-field enhanced geothermal systems (EGS).  Near-field EGS</t>
  </si>
  <si>
    <t>potential occurs on known hydrothermal sites, however this potential requires the addition of external fluids for electricity</t>
  </si>
  <si>
    <t>generation and is only available after 2025.</t>
  </si>
  <si>
    <t xml:space="preserve">   3/ Includes municipal waste, landfill gas, and municipal sewage sludge.  Incremental growth is assumed</t>
  </si>
  <si>
    <t>to be for landfill gas facilities.  All municipal waste is included, although a portion of the municipal</t>
  </si>
  <si>
    <t>waste stream contains petroleum-derived plastics and other non-renewable sources.</t>
  </si>
  <si>
    <t xml:space="preserve">   4/ Facilities co-firing biomass and coal are classified as coal.</t>
  </si>
  <si>
    <t xml:space="preserve">   5/ Does not include off-grid photovoltaics (PV).    Based on annual PV shipments from 1989 through 2012, EIA estimates that as much</t>
  </si>
  <si>
    <t>as 274 megawatts of remote electricity generation PV applications (i.e., off-grid power systems) were in service in 2012, plus an</t>
  </si>
  <si>
    <t>additional 573 megawatts in communications, transportation, and assorted other non-grid-connected, specialized applications.  See</t>
  </si>
  <si>
    <t>U.S. Energy Information Administration, Annual Energy Review 2011, DOE/EIA-0384(2011) (Washington, DC, September 2012), Table 10.9</t>
  </si>
  <si>
    <t>(annual PV shipments, 1989-2010), and Table 12 (U.S. photovoltaic module shipments by end use, sector, and type) in U.S. Energy</t>
  </si>
  <si>
    <t>Information Administration, Solar Photovoltaic Cell/Module Shipments Report, 2011 (Washington, DC, September 2012) and U.S. Energy</t>
  </si>
  <si>
    <t>Information Administration, Solar Photovoltaic Cell/Module Shipments Report, 2012 (Washington, DC, December 2013). The approach</t>
  </si>
  <si>
    <t>used to develop the estimate, based on shipment data, provides an upper estimate of the size of the PV stock, including both</t>
  </si>
  <si>
    <t>grid-based and off-grid PV. It will overestimate the size of the stock, because shipments include a substantial number of units that are</t>
  </si>
  <si>
    <t>exported, and each year some of the PV units installed earlier will be retired from service or abandoned.</t>
  </si>
  <si>
    <t xml:space="preserve">   6/ Includes biogenic municipal waste, landfill gas, and municipal sewage sludge.  Incremental growth is assumed</t>
  </si>
  <si>
    <t>to be for landfill gas facilities.  Only biogenic municipal waste is included.  The U.S. Energy Information Administration</t>
  </si>
  <si>
    <t>estimates that in 2012 approximately 7 billion kilowatthours of electricity were generated from a municipal waste stream</t>
  </si>
  <si>
    <t>containing petroleum-derived plastics and other non-renewable sources.  See U.S. Energy Information Administration,</t>
  </si>
  <si>
    <t>Methodology for Allocating Municipal Solid Waste to Biogenic and Non-Biogenic Energy, (Washington, DC, May 2007).</t>
  </si>
  <si>
    <t xml:space="preserve">   7/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</si>
  <si>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</si>
  <si>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</si>
  <si>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8/ Includes municipal waste, landfill gas, and municipal sewage sludge.  All municipal waste is included, although a portion</t>
  </si>
  <si>
    <t>of the municipal waste stream contains petroleum-derived plastics and other non-renewable sources.</t>
  </si>
  <si>
    <t xml:space="preserve">   Sources:  2011 and 2012 capacity:  U.S. Energy Information Administration (EIA), Form EIA-860,</t>
  </si>
  <si>
    <t>"Annual Electric Generator Report" (preliminary).  2011 and 2012 generation:  EIA,</t>
  </si>
  <si>
    <t>Monthly Energy Review, DOE/EIA-0035(2013/09) (Washington, DC, September 2013).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</si>
  <si>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</si>
  <si>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</si>
  <si>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</si>
  <si>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</si>
  <si>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</si>
  <si>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</si>
  <si>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</si>
  <si>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</si>
  <si>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</si>
  <si>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</si>
  <si>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</si>
  <si>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</si>
  <si>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Other Petroleum Supply</t>
  </si>
  <si>
    <t xml:space="preserve">   Net Product Imports</t>
  </si>
  <si>
    <t xml:space="preserve">     Gross Refined Product Imports 3/</t>
  </si>
  <si>
    <t xml:space="preserve">     Unfinished Oil Imports</t>
  </si>
  <si>
    <t xml:space="preserve">     Blending Component Imports</t>
  </si>
  <si>
    <t xml:space="preserve">   Refinery Processing Gain 4/</t>
  </si>
  <si>
    <t xml:space="preserve">   Product Stock Withdrawal</t>
  </si>
  <si>
    <t xml:space="preserve"> Other Non-petroleum Supply</t>
  </si>
  <si>
    <t xml:space="preserve">   Supply from Renewable Sources</t>
  </si>
  <si>
    <t xml:space="preserve">     Ethanol</t>
  </si>
  <si>
    <t xml:space="preserve">       Domestic Production</t>
  </si>
  <si>
    <t xml:space="preserve">       Net Imports</t>
  </si>
  <si>
    <t xml:space="preserve">       Stock Withdrawal</t>
  </si>
  <si>
    <t xml:space="preserve">     Biodiesel</t>
  </si>
  <si>
    <t xml:space="preserve">     Other Biomass-derived Liquids 5/</t>
  </si>
  <si>
    <t xml:space="preserve">   Liquids from Gas</t>
  </si>
  <si>
    <t xml:space="preserve">     Natural Gas Plant Liquids</t>
  </si>
  <si>
    <t xml:space="preserve">     Gas-to-Liquids</t>
  </si>
  <si>
    <t xml:space="preserve">   Liquids from Coal</t>
  </si>
  <si>
    <t xml:space="preserve">   Other 6/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</si>
  <si>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</si>
  <si>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</si>
  <si>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</si>
  <si>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</si>
  <si>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</si>
  <si>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  of which:  E85 10/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</si>
  <si>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</si>
  <si>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</si>
  <si>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</si>
  <si>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</si>
  <si>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</si>
  <si>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</si>
  <si>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</si>
  <si>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</si>
  <si>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</si>
  <si>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</si>
  <si>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</si>
  <si>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 xml:space="preserve"> Discrepancy 16/</t>
  </si>
  <si>
    <t>Domestic Refinery Distillation Capacity 17/</t>
  </si>
  <si>
    <t>Capacity Utilization Rate (percent) 18/</t>
  </si>
  <si>
    <t>Net Import Share of Product Supplied (percent)</t>
  </si>
  <si>
    <t>Net Expenditures for Imports of Crude Oil and</t>
  </si>
  <si>
    <t xml:space="preserve"> Petroleum Products (billion 2012 dollars)</t>
  </si>
  <si>
    <t xml:space="preserve">   1/ Includes lease condensate.</t>
  </si>
  <si>
    <t xml:space="preserve">   2/ Strategic petroleum reserve stock additions plus unaccounted for crude oil and crude stock withdrawals minus crude product supplied.</t>
  </si>
  <si>
    <t xml:space="preserve">   3/ Includes other hydrocarbons and alcohols.</t>
  </si>
  <si>
    <t xml:space="preserve">   4/ The volumetric amount by which total output is greater than input due to the processing of crude oil into products which, in total,</t>
  </si>
  <si>
    <t>have a lower specific gravity than the crude oil processed.</t>
  </si>
  <si>
    <t xml:space="preserve">   5/ Includes pyrolysis oils, biomass-derived Fischer-Tropsch liquids, biobutanol, and renewable feedstocks used for the</t>
  </si>
  <si>
    <t>on-site production of diesel and gasoline.</t>
  </si>
  <si>
    <t xml:space="preserve">   6/ Includes domestic sources of other blending components, other hydrocarbons, and ethers.</t>
  </si>
  <si>
    <t xml:space="preserve">   7/ Total crude supply plus other petroleum supply plus other non-petroleum supply.</t>
  </si>
  <si>
    <t xml:space="preserve">   8/ Includes ethane, natural gasoline, and refinery olefins.</t>
  </si>
  <si>
    <t xml:space="preserve">   9/ Includes ethanol and ethers blended into gasoline.</t>
  </si>
  <si>
    <t xml:space="preserve">   10/ E85 refers to a blend of 85 percent ethanol (renewable) and 15 percent motor gasoline (nonrenewable).  To address</t>
  </si>
  <si>
    <t>cold starting issues, the percentage of ethanol varies seasonally.  The annual average ethanol content of</t>
  </si>
  <si>
    <t>74 percent is used for this forecast.</t>
  </si>
  <si>
    <t xml:space="preserve">   11/ Includes only kerosene type.</t>
  </si>
  <si>
    <t xml:space="preserve">   12/ Includes distillate fuel oil from petroleum and biomass feedstocks.</t>
  </si>
  <si>
    <t xml:space="preserve">   13/ Includes kerosene, aviation gasoline, petrochemical feedstocks, lubricants, waxes, asphalt, road oil, still gas,</t>
  </si>
  <si>
    <t>special naphthas, petroleum coke, crude oil product supplied, methanol, and miscellaneous petroleum products.</t>
  </si>
  <si>
    <t xml:space="preserve">   14/ Includes energy for combined heat and power plants that have a non-regulatory status, and small on-site generating systems.</t>
  </si>
  <si>
    <t xml:space="preserve">   15/ Includes consumption of energy by electricity-only and combined heat and power plants that have a regulatory status.</t>
  </si>
  <si>
    <t xml:space="preserve">   16/ Balancing item. Includes unaccounted for supply, losses, and gains.</t>
  </si>
  <si>
    <t xml:space="preserve">   17/ End-of-year operable capacity.</t>
  </si>
  <si>
    <t xml:space="preserve">   18/ Rate is calculated by dividing the gross annual input to atmospheric crude oil distillation units by their</t>
  </si>
  <si>
    <t>operable refining capacity in barrels per calendar day.</t>
  </si>
  <si>
    <t xml:space="preserve">   Sources:  2011 and 2012 product supplied based on:  U.S. Energy Information Administration (EIA),</t>
  </si>
  <si>
    <t>Other 2011 data:  EIA, Petroleum Supply Annual 2011, DOE/EIA-0340(2011)/1 (Washington, DC, August 2012).</t>
  </si>
  <si>
    <t>Other 2012 data:  EIA, Petroleum Supply Annual 2012, DOE/EIA-0340(2012)/1 (Washington, DC, September 2013).</t>
  </si>
  <si>
    <t>petroleum gasoline</t>
  </si>
  <si>
    <t>petroleum diesel</t>
  </si>
  <si>
    <t>jet fuel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</si>
  <si>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</si>
  <si>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</si>
  <si>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</si>
  <si>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</si>
  <si>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</si>
  <si>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</si>
  <si>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Corporations + Individuals</t>
  </si>
  <si>
    <t>Unit</t>
  </si>
  <si>
    <t>BTU</t>
  </si>
  <si>
    <t>MWh</t>
  </si>
  <si>
    <t>no significant subsidy; quantity does not matter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</si>
  <si>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</si>
  <si>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</si>
  <si>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</si>
  <si>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</si>
  <si>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</si>
  <si>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</si>
  <si>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</si>
  <si>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</si>
  <si>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</si>
  <si>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</si>
  <si>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</si>
  <si>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</si>
  <si>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</si>
  <si>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</si>
  <si>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</si>
  <si>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</si>
  <si>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Total Electric Power Sector Generation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</si>
  <si>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</si>
  <si>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</si>
  <si>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</si>
  <si>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</si>
  <si>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</si>
  <si>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</si>
  <si>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  Total End-Use Sector Generation</t>
  </si>
  <si>
    <t xml:space="preserve">    Less Direct Use</t>
  </si>
  <si>
    <t xml:space="preserve">      Total Sales to the Grid</t>
  </si>
  <si>
    <t xml:space="preserve">  Total Electricity Generation by Fuel</t>
  </si>
  <si>
    <t xml:space="preserve">    Renewable Sources 5,9/</t>
  </si>
  <si>
    <t xml:space="preserve">    Other 11/</t>
  </si>
  <si>
    <t>Total Electricity Generation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</si>
  <si>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</si>
  <si>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</si>
  <si>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</si>
  <si>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</si>
  <si>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</si>
  <si>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</si>
  <si>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</si>
  <si>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</si>
  <si>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</si>
  <si>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</si>
  <si>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</si>
  <si>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>(2012 cents per kilowatthour)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</si>
  <si>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</si>
  <si>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</si>
  <si>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</si>
  <si>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</si>
  <si>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</si>
  <si>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</si>
  <si>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</si>
  <si>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</si>
  <si>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</si>
  <si>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</si>
  <si>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 xml:space="preserve">   2/ Includes plants that only produce electricity and that have a regulatory status.</t>
  </si>
  <si>
    <t xml:space="preserve">   3/ Includes electricity generation from fuel cells.</t>
  </si>
  <si>
    <t xml:space="preserve">   4/ Includes non-biogenic municipal waste.  The U.S. Energy Information Administration estimates that in</t>
  </si>
  <si>
    <t>2012 approximately 7 billion kilowatthours of electricity were generated from a municipal waste stream containing</t>
  </si>
  <si>
    <t>petroleum-derived plastics and other non-renewable sources.  See U.S. Energy Information Administration, Methodology</t>
  </si>
  <si>
    <t>for Allocating Municipal Solid Waste to Biogenic and Non-Biogenic Energy (Washington, DC, May 2007).</t>
  </si>
  <si>
    <t xml:space="preserve">   5/ Includes conventional hydroelectric, geothermal, wood, wood waste, biogenic municipal waste, landfill gas,</t>
  </si>
  <si>
    <t>other biomass, solar, and wind power.</t>
  </si>
  <si>
    <t xml:space="preserve">   6/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</si>
  <si>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</si>
  <si>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8/ Includes refinery gas and still gas.</t>
  </si>
  <si>
    <t xml:space="preserve">   9/ Includes conventional hydroelectric, geothermal, wood, wood waste, all municipal waste, landfill gas,</t>
  </si>
  <si>
    <t xml:space="preserve">   10/ Includes batteries, chemicals, hydrogen, pitch, purchased steam, sulfur, and miscellaneous technologies.</t>
  </si>
  <si>
    <t xml:space="preserve">   11/ Includes pumped storage, non-biogenic municipal waste, refinery gas, still gas, batteries,</t>
  </si>
  <si>
    <t>chemicals, hydrogen, pitch, purchased steam, sulfur, and miscellaneous technologies.</t>
  </si>
  <si>
    <t xml:space="preserve">   Sources:  2011 and 2012 electric power sector generation; sales to the grid;</t>
  </si>
  <si>
    <t>net imports; electricity sales; and electricity end-use prices:  U.S. Energy Information Administration (EIA),</t>
  </si>
  <si>
    <t>Monthly Energy Review, DOE/EIA-0035(2013/09) (Washington, DC, September 2013) and supporting databases.  2011 and 2012 emissions:  U.S.</t>
  </si>
  <si>
    <t>Environmental Protection Agency, Clean Air Markets Database.  2011 and 2012 prices by service</t>
  </si>
  <si>
    <t>category:  EIA, AEO2014 National Energy Modeling System run ref2014.d102413a.  Projections:  EIA, AEO2014 National Energy Modeling</t>
  </si>
  <si>
    <t>System run ref2014.d102413a.</t>
  </si>
  <si>
    <t>Tax Expenditures per Unit Energy</t>
  </si>
  <si>
    <t>$/BTU</t>
  </si>
  <si>
    <t>$/MWh</t>
  </si>
  <si>
    <t>Unit: billion $</t>
  </si>
  <si>
    <t>fuels produced.  (We include "natural gas liquids" in the natural gas total because</t>
  </si>
  <si>
    <t>subsidies that help natural gas activities will help this fuel source, not just actual natural gas.)</t>
  </si>
  <si>
    <t>In this sheet, we sum the tax expenditures for each modeled fuel type.  Then we find total production by fuel type and</t>
  </si>
  <si>
    <t>divide to get tax expenditure per unit fuel produced.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</si>
  <si>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</si>
  <si>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</si>
  <si>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</si>
  <si>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</si>
  <si>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</si>
  <si>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</si>
  <si>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</si>
  <si>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</si>
  <si>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</si>
  <si>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</si>
  <si>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</si>
  <si>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</si>
  <si>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</si>
  <si>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We assume years after 2018 to be like 2018, because in the BAU case, we don't assume the continuation</t>
  </si>
  <si>
    <t>of any laws set to expire, and most expiring energy tax credits (like the ITC) are on track to expire</t>
  </si>
  <si>
    <t>by end of 2017.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</si>
  <si>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</si>
  <si>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</si>
  <si>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</si>
  <si>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</si>
  <si>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</si>
  <si>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</si>
  <si>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coal ($/BTU)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</si>
  <si>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</si>
  <si>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</si>
  <si>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</si>
  <si>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</si>
  <si>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</si>
  <si>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</si>
  <si>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</si>
  <si>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wind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</si>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</sst>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name val="Arial"/>
      <family val="2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</cellStyleXfs>
  <cellXfs count="53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2"/>
    <xf numFmtId="0" fontId="4" fillId="0" borderId="1" xfId="3">
      <alignment wrapText="1"/>
    </xf>
    <xf numFmtId="0" fontId="5" fillId="0" borderId="0" xfId="4">
      <alignment horizontal="left"/>
    </xf>
    <xf numFmtId="0" fontId="3" fillId="0" borderId="0" xfId="2" applyAlignment="1">
      <alignment horizontal="right"/>
    </xf>
    <xf numFmtId="0" fontId="4" fillId="0" borderId="0" xfId="2" applyFont="1" applyAlignment="1">
      <alignment horizontal="right"/>
    </xf>
    <xf numFmtId="0" fontId="4" fillId="0" borderId="1" xfId="3" applyAlignment="1">
      <alignment vertical="center" wrapText="1"/>
    </xf>
    <xf numFmtId="0" fontId="4" fillId="0" borderId="1" xfId="3" applyAlignment="1">
      <alignment horizontal="right" vertical="center"/>
    </xf>
    <xf numFmtId="0" fontId="3" fillId="0" borderId="2" xfId="5">
      <alignment wrapText="1"/>
    </xf>
    <xf numFmtId="0" fontId="4" fillId="0" borderId="3" xfId="6">
      <alignment wrapText="1"/>
    </xf>
    <xf numFmtId="2" fontId="3" fillId="0" borderId="2" xfId="5" applyNumberFormat="1">
      <alignment wrapText="1"/>
    </xf>
    <xf numFmtId="2" fontId="3" fillId="0" borderId="2" xfId="5" applyNumberFormat="1" applyAlignment="1">
      <alignment horizontal="right" wrapText="1"/>
    </xf>
    <xf numFmtId="166" fontId="3" fillId="0" borderId="2" xfId="5" applyNumberFormat="1" applyAlignment="1">
      <alignment horizontal="right" wrapText="1"/>
    </xf>
    <xf numFmtId="2" fontId="4" fillId="0" borderId="3" xfId="6" applyNumberFormat="1">
      <alignment wrapText="1"/>
    </xf>
    <xf numFmtId="2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0" fontId="3" fillId="0" borderId="2" xfId="5" applyAlignment="1">
      <alignment horizontal="right" wrapText="1"/>
    </xf>
    <xf numFmtId="0" fontId="4" fillId="0" borderId="3" xfId="6" applyAlignment="1">
      <alignment horizontal="right" wrapText="1"/>
    </xf>
    <xf numFmtId="165" fontId="3" fillId="0" borderId="2" xfId="5" applyNumberFormat="1">
      <alignment wrapText="1"/>
    </xf>
    <xf numFmtId="165" fontId="3" fillId="0" borderId="2" xfId="5" applyNumberFormat="1" applyAlignment="1">
      <alignment horizontal="right" wrapText="1"/>
    </xf>
    <xf numFmtId="0" fontId="3" fillId="0" borderId="2" xfId="5" applyAlignment="1">
      <alignment wrapText="1"/>
    </xf>
    <xf numFmtId="0" fontId="0" fillId="0" borderId="0" xfId="0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7" fillId="0" borderId="0" xfId="0" applyFont="1"/>
    <xf numFmtId="0" fontId="0" fillId="2" borderId="0" xfId="0" applyFill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3" fillId="0" borderId="4" xfId="7">
      <alignment vertical="top"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3" borderId="0" xfId="0" applyFill="1" applyAlignment="1">
      <alignment wrapText="1"/>
    </xf>
    <xf numFmtId="0" fontId="0" fillId="3" borderId="0" xfId="0" applyFill="1"/>
    <xf numFmtId="0" fontId="0" fillId="0" borderId="0" xfId="0" applyAlignment="1"/>
    <xf numFmtId="0" fontId="1" fillId="4" borderId="0" xfId="0" applyFont="1" applyFill="1"/>
    <xf numFmtId="0" fontId="0" fillId="4" borderId="0" xfId="0" applyFill="1"/>
    <xf numFmtId="0" fontId="1" fillId="0" borderId="5" xfId="0" applyFont="1" applyBorder="1"/>
    <xf numFmtId="0" fontId="0" fillId="0" borderId="5" xfId="0" applyBorder="1"/>
    <xf numFmtId="0" fontId="0" fillId="0" borderId="0" xfId="0" applyBorder="1"/>
    <xf numFmtId="3" fontId="3" fillId="0" borderId="2" xfId="5" applyNumberFormat="1" applyAlignment="1">
      <alignment horizontal="right" wrapText="1"/>
    </xf>
    <xf numFmtId="3" fontId="4" fillId="0" borderId="3" xfId="6" applyNumberFormat="1" applyAlignment="1">
      <alignment horizontal="right" wrapText="1"/>
    </xf>
    <xf numFmtId="11" fontId="0" fillId="0" borderId="0" xfId="0" applyNumberFormat="1"/>
    <xf numFmtId="0" fontId="0" fillId="0" borderId="0" xfId="0" applyNumberFormat="1"/>
    <xf numFmtId="0" fontId="3" fillId="0" borderId="4" xfId="2" applyBorder="1" applyAlignment="1">
      <alignment wrapText="1"/>
    </xf>
    <xf numFmtId="0" fontId="3" fillId="0" borderId="4" xfId="7" applyAlignment="1">
      <alignment wrapText="1"/>
    </xf>
  </cellXfs>
  <cellStyles count="8">
    <cellStyle name="Body: normal cell" xfId="5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6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/>
  </sheetViews>
  <sheetFormatPr defaultRowHeight="15" x14ac:dyDescent="0.25"/>
  <cols>
    <col min="2" max="2" width="83.28515625" customWidth="1"/>
  </cols>
  <sheetData>
    <row r="1" spans="1:2" x14ac:dyDescent="0.25">
      <c r="A1" s="1" t="s">
        <v>411</v>
      </c>
    </row>
    <row r="2" spans="1:2" x14ac:dyDescent="0.25">
      <c r="A2" s="1" t="s">
        <v>410</v>
      </c>
    </row>
    <row r="4" spans="1:2" x14ac:dyDescent="0.25">
      <c r="A4" s="1" t="s">
        <v>0</v>
      </c>
      <c r="B4" s="42" t="s">
        <v>292</v>
      </c>
    </row>
    <row r="5" spans="1:2" x14ac:dyDescent="0.25">
      <c r="B5" t="s">
        <v>1</v>
      </c>
    </row>
    <row r="6" spans="1:2" x14ac:dyDescent="0.25">
      <c r="B6" s="3">
        <v>2014</v>
      </c>
    </row>
    <row r="7" spans="1:2" x14ac:dyDescent="0.25">
      <c r="B7" t="s">
        <v>2</v>
      </c>
    </row>
    <row r="8" spans="1:2" x14ac:dyDescent="0.25">
      <c r="B8" s="2" t="s">
        <v>3</v>
      </c>
    </row>
    <row r="9" spans="1:2" x14ac:dyDescent="0.25">
      <c r="B9" t="s">
        <v>4</v>
      </c>
    </row>
    <row r="11" spans="1:2" x14ac:dyDescent="0.25">
      <c r="B11" s="42" t="s">
        <v>379</v>
      </c>
    </row>
    <row r="12" spans="1:2" x14ac:dyDescent="0.25">
      <c r="B12" t="s">
        <v>380</v>
      </c>
    </row>
    <row r="13" spans="1:2" x14ac:dyDescent="0.25">
      <c r="B13" s="3">
        <v>2014</v>
      </c>
    </row>
    <row r="14" spans="1:2" x14ac:dyDescent="0.25">
      <c r="B14" t="s">
        <v>43</v>
      </c>
    </row>
    <row r="16" spans="1:2" x14ac:dyDescent="0.25">
      <c r="B16" s="2" t="s">
        <v>385</v>
      </c>
    </row>
    <row r="17" spans="1:2" x14ac:dyDescent="0.25">
      <c r="B17" t="s">
        <v>381</v>
      </c>
    </row>
    <row r="19" spans="1:2" x14ac:dyDescent="0.25">
      <c r="B19" s="2" t="s">
        <v>386</v>
      </c>
    </row>
    <row r="20" spans="1:2" x14ac:dyDescent="0.25">
      <c r="B20" t="s">
        <v>382</v>
      </c>
    </row>
    <row r="22" spans="1:2" x14ac:dyDescent="0.25">
      <c r="B22" s="2" t="s">
        <v>387</v>
      </c>
    </row>
    <row r="23" spans="1:2" x14ac:dyDescent="0.25">
      <c r="B23" t="s">
        <v>383</v>
      </c>
    </row>
    <row r="25" spans="1:2" x14ac:dyDescent="0.25">
      <c r="B25" s="2" t="s">
        <v>388</v>
      </c>
    </row>
    <row r="26" spans="1:2" x14ac:dyDescent="0.25">
      <c r="B26" t="s">
        <v>384</v>
      </c>
    </row>
    <row r="28" spans="1:2" x14ac:dyDescent="0.25">
      <c r="A28" s="1" t="s">
        <v>389</v>
      </c>
    </row>
    <row r="29" spans="1:2" x14ac:dyDescent="0.25">
      <c r="A29" t="s">
        <v>390</v>
      </c>
    </row>
    <row r="30" spans="1:2" x14ac:dyDescent="0.25">
      <c r="A30" t="s">
        <v>391</v>
      </c>
    </row>
    <row r="31" spans="1:2" x14ac:dyDescent="0.25">
      <c r="A31" t="s">
        <v>392</v>
      </c>
    </row>
    <row r="32" spans="1:2" x14ac:dyDescent="0.25">
      <c r="A32" t="s">
        <v>393</v>
      </c>
    </row>
    <row r="33" spans="1:1" x14ac:dyDescent="0.25">
      <c r="A33" t="s">
        <v>394</v>
      </c>
    </row>
    <row r="35" spans="1:1" x14ac:dyDescent="0.25">
      <c r="A35" t="s">
        <v>397</v>
      </c>
    </row>
    <row r="36" spans="1:1" x14ac:dyDescent="0.25">
      <c r="A36" t="s">
        <v>398</v>
      </c>
    </row>
    <row r="37" spans="1:1" x14ac:dyDescent="0.25">
      <c r="A37" t="s">
        <v>399</v>
      </c>
    </row>
    <row r="38" spans="1:1" x14ac:dyDescent="0.25">
      <c r="A38" t="s">
        <v>400</v>
      </c>
    </row>
  </sheetData>
  <hyperlinks>
    <hyperlink ref="B8" r:id="rId1"/>
    <hyperlink ref="B16" r:id="rId2"/>
    <hyperlink ref="B25" r:id="rId3"/>
    <hyperlink ref="B22" r:id="rId4"/>
    <hyperlink ref="B19" r:id="rId5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9"/>
  <sheetViews>
    <sheetView workbookViewId="0"/>
  </sheetViews>
  <sheetFormatPr defaultRowHeight="15" x14ac:dyDescent="0.25"/>
  <cols>
    <col min="1" max="1" width="20.85546875" customWidth="1"/>
  </cols>
  <sheetData>
    <row r="1" spans="1:19" x14ac:dyDescent="0.25">
      <c r="A1" t="s">
        <v>395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t="s">
        <v>26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 t="s">
        <v>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407</v>
      </c>
      <c r="B4" s="6">
        <f>C4</f>
        <v>0.26347791501241619</v>
      </c>
      <c r="C4" s="6">
        <f>'By Fuel Totals'!C41</f>
        <v>0.26347791501241619</v>
      </c>
      <c r="D4" s="6">
        <f>'By Fuel Totals'!D41</f>
        <v>0.25849076038864738</v>
      </c>
      <c r="E4" s="6">
        <f>'By Fuel Totals'!E41</f>
        <v>0.25499819572839133</v>
      </c>
      <c r="F4" s="6">
        <f>'By Fuel Totals'!F41</f>
        <v>0.37634150929617155</v>
      </c>
      <c r="G4" s="6">
        <f>'By Fuel Totals'!G41</f>
        <v>0.37815388851483867</v>
      </c>
      <c r="H4" s="6">
        <f>$G4</f>
        <v>0.37815388851483867</v>
      </c>
      <c r="I4" s="6">
        <f t="shared" ref="I4:S4" si="0">$G4</f>
        <v>0.37815388851483867</v>
      </c>
      <c r="J4" s="6">
        <f t="shared" si="0"/>
        <v>0.37815388851483867</v>
      </c>
      <c r="K4" s="6">
        <f t="shared" si="0"/>
        <v>0.37815388851483867</v>
      </c>
      <c r="L4" s="6">
        <f t="shared" si="0"/>
        <v>0.37815388851483867</v>
      </c>
      <c r="M4" s="6">
        <f t="shared" si="0"/>
        <v>0.37815388851483867</v>
      </c>
      <c r="N4" s="6">
        <f t="shared" si="0"/>
        <v>0.37815388851483867</v>
      </c>
      <c r="O4" s="6">
        <f t="shared" si="0"/>
        <v>0.37815388851483867</v>
      </c>
      <c r="P4" s="6">
        <f t="shared" si="0"/>
        <v>0.37815388851483867</v>
      </c>
      <c r="Q4" s="6">
        <f t="shared" si="0"/>
        <v>0.37815388851483867</v>
      </c>
      <c r="R4" s="6">
        <f t="shared" si="0"/>
        <v>0.37815388851483867</v>
      </c>
      <c r="S4" s="6">
        <f t="shared" si="0"/>
        <v>0.37815388851483867</v>
      </c>
    </row>
    <row r="5" spans="1:19" x14ac:dyDescent="0.25">
      <c r="A5" t="s">
        <v>408</v>
      </c>
      <c r="B5" s="6">
        <f t="shared" ref="B5:B8" si="1">C5</f>
        <v>7.3671979775656524E-2</v>
      </c>
      <c r="C5" s="6">
        <f>'By Fuel Totals'!C42</f>
        <v>7.3671979775656524E-2</v>
      </c>
      <c r="D5" s="6">
        <f>'By Fuel Totals'!D42</f>
        <v>7.2084121679828334E-2</v>
      </c>
      <c r="E5" s="6">
        <f>'By Fuel Totals'!E42</f>
        <v>7.0764735531944609E-2</v>
      </c>
      <c r="F5" s="6">
        <f>'By Fuel Totals'!F42</f>
        <v>6.9398461698430336E-2</v>
      </c>
      <c r="G5" s="6">
        <f>'By Fuel Totals'!G42</f>
        <v>6.9531473223189783E-2</v>
      </c>
      <c r="H5" s="6">
        <f t="shared" ref="H5:S8" si="2">$G5</f>
        <v>6.9531473223189783E-2</v>
      </c>
      <c r="I5" s="6">
        <f t="shared" si="2"/>
        <v>6.9531473223189783E-2</v>
      </c>
      <c r="J5" s="6">
        <f t="shared" si="2"/>
        <v>6.9531473223189783E-2</v>
      </c>
      <c r="K5" s="6">
        <f t="shared" si="2"/>
        <v>6.9531473223189783E-2</v>
      </c>
      <c r="L5" s="6">
        <f t="shared" si="2"/>
        <v>6.9531473223189783E-2</v>
      </c>
      <c r="M5" s="6">
        <f t="shared" si="2"/>
        <v>6.9531473223189783E-2</v>
      </c>
      <c r="N5" s="6">
        <f t="shared" si="2"/>
        <v>6.9531473223189783E-2</v>
      </c>
      <c r="O5" s="6">
        <f t="shared" si="2"/>
        <v>6.9531473223189783E-2</v>
      </c>
      <c r="P5" s="6">
        <f t="shared" si="2"/>
        <v>6.9531473223189783E-2</v>
      </c>
      <c r="Q5" s="6">
        <f t="shared" si="2"/>
        <v>6.9531473223189783E-2</v>
      </c>
      <c r="R5" s="6">
        <f t="shared" si="2"/>
        <v>6.9531473223189783E-2</v>
      </c>
      <c r="S5" s="6">
        <f t="shared" si="2"/>
        <v>6.9531473223189783E-2</v>
      </c>
    </row>
    <row r="6" spans="1:19" x14ac:dyDescent="0.25">
      <c r="A6" t="s">
        <v>409</v>
      </c>
      <c r="B6" s="6">
        <f t="shared" si="1"/>
        <v>9.2895406102024545</v>
      </c>
      <c r="C6" s="6">
        <f>'By Fuel Totals'!C43</f>
        <v>9.2895406102024545</v>
      </c>
      <c r="D6" s="6">
        <f>'By Fuel Totals'!D43</f>
        <v>13.876273243438245</v>
      </c>
      <c r="E6" s="6">
        <f>'By Fuel Totals'!E43</f>
        <v>15.87373305132976</v>
      </c>
      <c r="F6" s="6">
        <f>'By Fuel Totals'!F43</f>
        <v>17.971119305684653</v>
      </c>
      <c r="G6" s="6">
        <f>'By Fuel Totals'!G43</f>
        <v>18.006610921430305</v>
      </c>
      <c r="H6" s="6">
        <f t="shared" si="2"/>
        <v>18.006610921430305</v>
      </c>
      <c r="I6" s="6">
        <f t="shared" si="2"/>
        <v>18.006610921430305</v>
      </c>
      <c r="J6" s="6">
        <f t="shared" si="2"/>
        <v>18.006610921430305</v>
      </c>
      <c r="K6" s="6">
        <f t="shared" si="2"/>
        <v>18.006610921430305</v>
      </c>
      <c r="L6" s="6">
        <f t="shared" si="2"/>
        <v>18.006610921430305</v>
      </c>
      <c r="M6" s="6">
        <f t="shared" si="2"/>
        <v>18.006610921430305</v>
      </c>
      <c r="N6" s="6">
        <f t="shared" si="2"/>
        <v>18.006610921430305</v>
      </c>
      <c r="O6" s="6">
        <f t="shared" si="2"/>
        <v>18.006610921430305</v>
      </c>
      <c r="P6" s="6">
        <f t="shared" si="2"/>
        <v>18.006610921430305</v>
      </c>
      <c r="Q6" s="6">
        <f t="shared" si="2"/>
        <v>18.006610921430305</v>
      </c>
      <c r="R6" s="6">
        <f t="shared" si="2"/>
        <v>18.006610921430305</v>
      </c>
      <c r="S6" s="6">
        <f t="shared" si="2"/>
        <v>18.006610921430305</v>
      </c>
    </row>
    <row r="7" spans="1:19" x14ac:dyDescent="0.25">
      <c r="A7" t="s">
        <v>413</v>
      </c>
      <c r="B7" s="6">
        <f t="shared" si="1"/>
        <v>39.566952032041762</v>
      </c>
      <c r="C7" s="6">
        <f>'By Fuel Totals'!C44</f>
        <v>39.566952032041762</v>
      </c>
      <c r="D7" s="6">
        <f>'By Fuel Totals'!D44</f>
        <v>33.634882979810719</v>
      </c>
      <c r="E7" s="6">
        <f>'By Fuel Totals'!E44</f>
        <v>30.497530121688566</v>
      </c>
      <c r="F7" s="6">
        <f>'By Fuel Totals'!F44</f>
        <v>29.547287469205106</v>
      </c>
      <c r="G7" s="6">
        <f>'By Fuel Totals'!G44</f>
        <v>23.588176835457155</v>
      </c>
      <c r="H7" s="6">
        <f t="shared" si="2"/>
        <v>23.588176835457155</v>
      </c>
      <c r="I7" s="6">
        <f t="shared" si="2"/>
        <v>23.588176835457155</v>
      </c>
      <c r="J7" s="6">
        <f t="shared" si="2"/>
        <v>23.588176835457155</v>
      </c>
      <c r="K7" s="6">
        <f t="shared" si="2"/>
        <v>23.588176835457155</v>
      </c>
      <c r="L7" s="6">
        <f t="shared" si="2"/>
        <v>23.588176835457155</v>
      </c>
      <c r="M7" s="6">
        <f t="shared" si="2"/>
        <v>23.588176835457155</v>
      </c>
      <c r="N7" s="6">
        <f t="shared" si="2"/>
        <v>23.588176835457155</v>
      </c>
      <c r="O7" s="6">
        <f t="shared" si="2"/>
        <v>23.588176835457155</v>
      </c>
      <c r="P7" s="6">
        <f t="shared" si="2"/>
        <v>23.588176835457155</v>
      </c>
      <c r="Q7" s="6">
        <f t="shared" si="2"/>
        <v>23.588176835457155</v>
      </c>
      <c r="R7" s="6">
        <f t="shared" si="2"/>
        <v>23.588176835457155</v>
      </c>
      <c r="S7" s="6">
        <f t="shared" si="2"/>
        <v>23.588176835457155</v>
      </c>
    </row>
    <row r="8" spans="1:19" x14ac:dyDescent="0.25">
      <c r="A8" t="s">
        <v>414</v>
      </c>
      <c r="B8" s="6">
        <f t="shared" si="1"/>
        <v>39.566952032041762</v>
      </c>
      <c r="C8" s="6">
        <f>'By Fuel Totals'!C44</f>
        <v>39.566952032041762</v>
      </c>
      <c r="D8" s="6">
        <f>'By Fuel Totals'!D44</f>
        <v>33.634882979810719</v>
      </c>
      <c r="E8" s="6">
        <f>'By Fuel Totals'!E44</f>
        <v>30.497530121688566</v>
      </c>
      <c r="F8" s="6">
        <f>'By Fuel Totals'!F44</f>
        <v>29.547287469205106</v>
      </c>
      <c r="G8" s="6">
        <f>'By Fuel Totals'!G44</f>
        <v>23.588176835457155</v>
      </c>
      <c r="H8" s="6">
        <f t="shared" si="2"/>
        <v>23.588176835457155</v>
      </c>
      <c r="I8" s="6">
        <f t="shared" si="2"/>
        <v>23.588176835457155</v>
      </c>
      <c r="J8" s="6">
        <f t="shared" si="2"/>
        <v>23.588176835457155</v>
      </c>
      <c r="K8" s="6">
        <f t="shared" si="2"/>
        <v>23.588176835457155</v>
      </c>
      <c r="L8" s="6">
        <f t="shared" si="2"/>
        <v>23.588176835457155</v>
      </c>
      <c r="M8" s="6">
        <f t="shared" si="2"/>
        <v>23.588176835457155</v>
      </c>
      <c r="N8" s="6">
        <f t="shared" si="2"/>
        <v>23.588176835457155</v>
      </c>
      <c r="O8" s="6">
        <f t="shared" si="2"/>
        <v>23.588176835457155</v>
      </c>
      <c r="P8" s="6">
        <f t="shared" si="2"/>
        <v>23.588176835457155</v>
      </c>
      <c r="Q8" s="6">
        <f t="shared" si="2"/>
        <v>23.588176835457155</v>
      </c>
      <c r="R8" s="6">
        <f t="shared" si="2"/>
        <v>23.588176835457155</v>
      </c>
      <c r="S8" s="6">
        <f t="shared" si="2"/>
        <v>23.588176835457155</v>
      </c>
    </row>
    <row r="9" spans="1:19" x14ac:dyDescent="0.25">
      <c r="A9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A7" sqref="A7"/>
    </sheetView>
  </sheetViews>
  <sheetFormatPr defaultRowHeight="15" x14ac:dyDescent="0.25"/>
  <cols>
    <col min="1" max="1" width="32.42578125" customWidth="1"/>
    <col min="2" max="2" width="87.7109375" customWidth="1"/>
    <col min="13" max="13" width="11.5703125" customWidth="1"/>
  </cols>
  <sheetData>
    <row r="1" spans="1:13" x14ac:dyDescent="0.25">
      <c r="A1" t="s">
        <v>5</v>
      </c>
    </row>
    <row r="2" spans="1:13" x14ac:dyDescent="0.25">
      <c r="A2" s="1" t="s">
        <v>374</v>
      </c>
    </row>
    <row r="3" spans="1:13" x14ac:dyDescent="0.25">
      <c r="A3" t="s">
        <v>7</v>
      </c>
    </row>
    <row r="4" spans="1:13" x14ac:dyDescent="0.25">
      <c r="A4" t="s">
        <v>13</v>
      </c>
    </row>
    <row r="5" spans="1:13" x14ac:dyDescent="0.25">
      <c r="A5" t="s">
        <v>14</v>
      </c>
    </row>
    <row r="7" spans="1:13" x14ac:dyDescent="0.25">
      <c r="B7" s="1"/>
      <c r="C7" s="1" t="s">
        <v>8</v>
      </c>
      <c r="D7" s="1"/>
      <c r="E7" s="1"/>
      <c r="F7" s="1"/>
      <c r="G7" s="1"/>
      <c r="H7" s="1" t="s">
        <v>9</v>
      </c>
      <c r="I7" s="1"/>
      <c r="J7" s="1"/>
      <c r="K7" s="1"/>
      <c r="L7" s="1"/>
      <c r="M7" s="1" t="s">
        <v>11</v>
      </c>
    </row>
    <row r="8" spans="1:13" x14ac:dyDescent="0.25">
      <c r="A8" s="1" t="s">
        <v>34</v>
      </c>
      <c r="B8" s="1" t="s">
        <v>6</v>
      </c>
      <c r="C8" s="1">
        <v>2014</v>
      </c>
      <c r="D8" s="1">
        <v>2015</v>
      </c>
      <c r="E8" s="1">
        <v>2016</v>
      </c>
      <c r="F8" s="1">
        <v>2017</v>
      </c>
      <c r="G8" s="1">
        <v>2018</v>
      </c>
      <c r="H8" s="1">
        <v>2014</v>
      </c>
      <c r="I8" s="1">
        <v>2015</v>
      </c>
      <c r="J8" s="1">
        <v>2016</v>
      </c>
      <c r="K8" s="1">
        <v>2017</v>
      </c>
      <c r="L8" s="1">
        <v>2018</v>
      </c>
      <c r="M8" s="4" t="s">
        <v>12</v>
      </c>
    </row>
    <row r="9" spans="1:13" x14ac:dyDescent="0.25">
      <c r="A9" s="7" t="s">
        <v>33</v>
      </c>
      <c r="B9" s="7" t="s">
        <v>10</v>
      </c>
      <c r="C9" s="5">
        <f>($M9-$L9-$K9)/8</f>
        <v>3.7500000000000006E-2</v>
      </c>
      <c r="D9" s="5">
        <f t="shared" ref="D9:J9" si="0">($M9-$L9-$K9)/8</f>
        <v>3.7500000000000006E-2</v>
      </c>
      <c r="E9" s="5">
        <f t="shared" si="0"/>
        <v>3.7500000000000006E-2</v>
      </c>
      <c r="F9" s="5">
        <f t="shared" si="0"/>
        <v>3.7500000000000006E-2</v>
      </c>
      <c r="G9" s="5">
        <f t="shared" si="0"/>
        <v>3.7500000000000006E-2</v>
      </c>
      <c r="H9" s="5">
        <f t="shared" si="0"/>
        <v>3.7500000000000006E-2</v>
      </c>
      <c r="I9" s="5">
        <f t="shared" si="0"/>
        <v>3.7500000000000006E-2</v>
      </c>
      <c r="J9" s="5">
        <f t="shared" si="0"/>
        <v>3.7500000000000006E-2</v>
      </c>
      <c r="K9">
        <v>0.1</v>
      </c>
      <c r="L9">
        <v>0.1</v>
      </c>
      <c r="M9">
        <v>0.5</v>
      </c>
    </row>
    <row r="10" spans="1:13" x14ac:dyDescent="0.25">
      <c r="A10" s="7" t="s">
        <v>22</v>
      </c>
      <c r="B10" s="7" t="s">
        <v>15</v>
      </c>
      <c r="C10">
        <v>0.4</v>
      </c>
      <c r="D10">
        <v>0.4</v>
      </c>
      <c r="E10">
        <v>0.4</v>
      </c>
      <c r="F10">
        <v>0.4</v>
      </c>
      <c r="G10">
        <v>0.3</v>
      </c>
      <c r="H10">
        <v>0.1</v>
      </c>
      <c r="I10">
        <v>0.1</v>
      </c>
      <c r="J10">
        <v>0.1</v>
      </c>
      <c r="K10">
        <v>0.1</v>
      </c>
      <c r="L10">
        <v>0.1</v>
      </c>
      <c r="M10">
        <v>2.9</v>
      </c>
    </row>
    <row r="11" spans="1:13" x14ac:dyDescent="0.25">
      <c r="A11" s="7" t="s">
        <v>23</v>
      </c>
      <c r="B11" s="7" t="s">
        <v>16</v>
      </c>
      <c r="C11" s="5">
        <f>$M11/10</f>
        <v>2.5000000000000001E-3</v>
      </c>
      <c r="D11" s="5">
        <f t="shared" ref="D11:L11" si="1">$M11/10</f>
        <v>2.5000000000000001E-3</v>
      </c>
      <c r="E11" s="5">
        <f t="shared" si="1"/>
        <v>2.5000000000000001E-3</v>
      </c>
      <c r="F11" s="5">
        <f t="shared" si="1"/>
        <v>2.5000000000000001E-3</v>
      </c>
      <c r="G11" s="5">
        <f t="shared" si="1"/>
        <v>2.5000000000000001E-3</v>
      </c>
      <c r="H11" s="5">
        <f t="shared" si="1"/>
        <v>2.5000000000000001E-3</v>
      </c>
      <c r="I11" s="5">
        <f t="shared" si="1"/>
        <v>2.5000000000000001E-3</v>
      </c>
      <c r="J11" s="5">
        <f t="shared" si="1"/>
        <v>2.5000000000000001E-3</v>
      </c>
      <c r="K11" s="5">
        <f t="shared" si="1"/>
        <v>2.5000000000000001E-3</v>
      </c>
      <c r="L11" s="5">
        <f t="shared" si="1"/>
        <v>2.5000000000000001E-3</v>
      </c>
      <c r="M11">
        <v>2.5000000000000001E-2</v>
      </c>
    </row>
    <row r="12" spans="1:13" x14ac:dyDescent="0.25">
      <c r="A12" s="7" t="s">
        <v>23</v>
      </c>
      <c r="B12" s="7" t="s">
        <v>17</v>
      </c>
      <c r="C12">
        <v>1.1000000000000001</v>
      </c>
      <c r="D12">
        <v>2.2999999999999998</v>
      </c>
      <c r="E12">
        <v>2.9</v>
      </c>
      <c r="F12">
        <v>3.3</v>
      </c>
      <c r="G12">
        <v>3.4</v>
      </c>
      <c r="H12">
        <v>0.1</v>
      </c>
      <c r="I12">
        <v>0.1</v>
      </c>
      <c r="J12">
        <v>0.2</v>
      </c>
      <c r="K12">
        <v>0.2</v>
      </c>
      <c r="L12">
        <v>0.2</v>
      </c>
      <c r="M12">
        <v>13.8</v>
      </c>
    </row>
    <row r="13" spans="1:13" x14ac:dyDescent="0.25">
      <c r="A13" s="7" t="s">
        <v>24</v>
      </c>
      <c r="B13" s="7" t="s">
        <v>18</v>
      </c>
      <c r="C13">
        <f>$M13/10</f>
        <v>0.01</v>
      </c>
      <c r="D13">
        <f t="shared" ref="D13:L13" si="2">$M13/10</f>
        <v>0.01</v>
      </c>
      <c r="E13">
        <f t="shared" si="2"/>
        <v>0.01</v>
      </c>
      <c r="F13">
        <f t="shared" si="2"/>
        <v>0.01</v>
      </c>
      <c r="G13">
        <f t="shared" si="2"/>
        <v>0.01</v>
      </c>
      <c r="H13">
        <f t="shared" si="2"/>
        <v>0.01</v>
      </c>
      <c r="I13">
        <f t="shared" si="2"/>
        <v>0.01</v>
      </c>
      <c r="J13">
        <f t="shared" si="2"/>
        <v>0.01</v>
      </c>
      <c r="K13">
        <f t="shared" si="2"/>
        <v>0.01</v>
      </c>
      <c r="L13">
        <f t="shared" si="2"/>
        <v>0.01</v>
      </c>
      <c r="M13">
        <v>0.1</v>
      </c>
    </row>
    <row r="14" spans="1:13" x14ac:dyDescent="0.25">
      <c r="A14" s="7" t="s">
        <v>25</v>
      </c>
      <c r="B14" s="7" t="s">
        <v>19</v>
      </c>
      <c r="C14">
        <v>0.3</v>
      </c>
      <c r="D14">
        <v>0.4</v>
      </c>
      <c r="E14">
        <v>0.4</v>
      </c>
      <c r="F14">
        <v>0.4</v>
      </c>
      <c r="G14">
        <v>0.4</v>
      </c>
      <c r="H14" s="6"/>
      <c r="I14" s="6"/>
      <c r="J14" s="6"/>
      <c r="K14" s="6"/>
      <c r="L14" s="6"/>
      <c r="M14">
        <v>1.9</v>
      </c>
    </row>
    <row r="15" spans="1:13" x14ac:dyDescent="0.25">
      <c r="A15" s="7" t="s">
        <v>26</v>
      </c>
      <c r="B15" s="7" t="s">
        <v>20</v>
      </c>
      <c r="C15">
        <v>0.2</v>
      </c>
      <c r="D15">
        <v>0.2</v>
      </c>
      <c r="E15">
        <v>0.2</v>
      </c>
      <c r="F15">
        <v>0.2</v>
      </c>
      <c r="G15">
        <v>0.2</v>
      </c>
      <c r="M15">
        <v>1</v>
      </c>
    </row>
    <row r="16" spans="1:13" x14ac:dyDescent="0.25">
      <c r="A16" s="7" t="s">
        <v>26</v>
      </c>
      <c r="B16" s="7" t="s">
        <v>27</v>
      </c>
      <c r="C16">
        <f>$M16/10</f>
        <v>0.01</v>
      </c>
      <c r="D16">
        <f t="shared" ref="D16:G17" si="3">$M16/10</f>
        <v>0.01</v>
      </c>
      <c r="E16">
        <f t="shared" si="3"/>
        <v>0.01</v>
      </c>
      <c r="F16">
        <f t="shared" si="3"/>
        <v>0.01</v>
      </c>
      <c r="G16">
        <f t="shared" si="3"/>
        <v>0.01</v>
      </c>
      <c r="M16">
        <v>0.1</v>
      </c>
    </row>
    <row r="17" spans="1:13" x14ac:dyDescent="0.25">
      <c r="A17" s="7" t="s">
        <v>26</v>
      </c>
      <c r="B17" s="7" t="s">
        <v>28</v>
      </c>
      <c r="C17">
        <f>$M17/10</f>
        <v>0.01</v>
      </c>
      <c r="D17">
        <f t="shared" si="3"/>
        <v>0.01</v>
      </c>
      <c r="E17">
        <f t="shared" si="3"/>
        <v>0.01</v>
      </c>
      <c r="F17">
        <f t="shared" si="3"/>
        <v>0.01</v>
      </c>
      <c r="G17">
        <f t="shared" si="3"/>
        <v>0.01</v>
      </c>
      <c r="M17">
        <v>0.1</v>
      </c>
    </row>
    <row r="18" spans="1:13" ht="30" x14ac:dyDescent="0.25">
      <c r="A18" s="7" t="s">
        <v>42</v>
      </c>
      <c r="B18" s="7" t="s">
        <v>29</v>
      </c>
      <c r="C18">
        <v>0.9</v>
      </c>
      <c r="D18">
        <v>0.9</v>
      </c>
      <c r="E18">
        <v>0.9</v>
      </c>
      <c r="F18">
        <v>1</v>
      </c>
      <c r="G18">
        <v>1</v>
      </c>
      <c r="H18">
        <v>0.2</v>
      </c>
      <c r="I18">
        <v>0.2</v>
      </c>
      <c r="J18">
        <v>0.3</v>
      </c>
      <c r="K18">
        <v>0.3</v>
      </c>
      <c r="L18">
        <v>0.3</v>
      </c>
      <c r="M18">
        <v>6</v>
      </c>
    </row>
    <row r="19" spans="1:13" ht="30" x14ac:dyDescent="0.25">
      <c r="A19" s="7" t="s">
        <v>42</v>
      </c>
      <c r="B19" s="7" t="s">
        <v>30</v>
      </c>
      <c r="C19">
        <v>1</v>
      </c>
      <c r="D19">
        <v>1.5</v>
      </c>
      <c r="E19">
        <v>1.6</v>
      </c>
      <c r="F19">
        <v>1.6</v>
      </c>
      <c r="G19">
        <v>1.6</v>
      </c>
      <c r="H19" s="6">
        <f>($M19-SUM($C19:$G19))/5</f>
        <v>2.0000000000000285E-2</v>
      </c>
      <c r="I19" s="6">
        <f t="shared" ref="I19:L20" si="4">($M19-SUM($C19:$G19))/5</f>
        <v>2.0000000000000285E-2</v>
      </c>
      <c r="J19" s="6">
        <f t="shared" si="4"/>
        <v>2.0000000000000285E-2</v>
      </c>
      <c r="K19" s="6">
        <f t="shared" si="4"/>
        <v>2.0000000000000285E-2</v>
      </c>
      <c r="L19" s="6">
        <f t="shared" si="4"/>
        <v>2.0000000000000285E-2</v>
      </c>
      <c r="M19">
        <v>7.4</v>
      </c>
    </row>
    <row r="20" spans="1:13" ht="30" x14ac:dyDescent="0.25">
      <c r="A20" s="7" t="s">
        <v>42</v>
      </c>
      <c r="B20" s="7" t="s">
        <v>31</v>
      </c>
      <c r="C20">
        <v>0.1</v>
      </c>
      <c r="D20">
        <v>0.1</v>
      </c>
      <c r="E20">
        <v>0.1</v>
      </c>
      <c r="F20">
        <v>0.1</v>
      </c>
      <c r="G20">
        <v>0.1</v>
      </c>
      <c r="H20" s="6">
        <f>($M20-SUM($C20:$G20))/5</f>
        <v>3.9999999999999994E-2</v>
      </c>
      <c r="I20" s="6">
        <f t="shared" si="4"/>
        <v>3.9999999999999994E-2</v>
      </c>
      <c r="J20" s="6">
        <f t="shared" si="4"/>
        <v>3.9999999999999994E-2</v>
      </c>
      <c r="K20" s="6">
        <f t="shared" si="4"/>
        <v>3.9999999999999994E-2</v>
      </c>
      <c r="L20" s="6">
        <f t="shared" si="4"/>
        <v>3.9999999999999994E-2</v>
      </c>
      <c r="M20">
        <v>0.7</v>
      </c>
    </row>
    <row r="21" spans="1:13" x14ac:dyDescent="0.25">
      <c r="A21" s="7" t="s">
        <v>26</v>
      </c>
      <c r="B21" s="39" t="s">
        <v>32</v>
      </c>
      <c r="C21">
        <v>0.4</v>
      </c>
      <c r="D21">
        <v>0.4</v>
      </c>
      <c r="E21">
        <v>0.4</v>
      </c>
      <c r="F21">
        <v>0.3</v>
      </c>
      <c r="G21">
        <v>0.3</v>
      </c>
      <c r="M21">
        <v>1.8</v>
      </c>
    </row>
    <row r="22" spans="1:13" x14ac:dyDescent="0.25">
      <c r="A22" s="7" t="s">
        <v>33</v>
      </c>
      <c r="B22" s="7" t="s">
        <v>35</v>
      </c>
      <c r="C22">
        <v>0.3</v>
      </c>
      <c r="D22">
        <v>0.3</v>
      </c>
      <c r="E22">
        <v>0.3</v>
      </c>
      <c r="F22">
        <v>0.3</v>
      </c>
      <c r="G22">
        <v>0.2</v>
      </c>
      <c r="H22" s="6"/>
      <c r="I22" s="6"/>
      <c r="J22" s="6"/>
      <c r="K22" s="6"/>
      <c r="L22" s="6"/>
      <c r="M22">
        <v>1.4</v>
      </c>
    </row>
    <row r="23" spans="1:13" x14ac:dyDescent="0.25">
      <c r="A23" s="7" t="s">
        <v>37</v>
      </c>
      <c r="B23" s="7" t="s">
        <v>36</v>
      </c>
      <c r="C23">
        <v>0.2</v>
      </c>
      <c r="D23">
        <v>0.2</v>
      </c>
      <c r="E23">
        <v>0.2</v>
      </c>
      <c r="F23">
        <v>0.1</v>
      </c>
      <c r="G23">
        <v>0.1</v>
      </c>
      <c r="M23">
        <v>0.8</v>
      </c>
    </row>
    <row r="24" spans="1:13" ht="30" x14ac:dyDescent="0.25">
      <c r="A24" s="7" t="s">
        <v>42</v>
      </c>
      <c r="B24" s="7" t="s">
        <v>38</v>
      </c>
      <c r="H24">
        <v>1.1000000000000001</v>
      </c>
      <c r="I24">
        <v>1.1000000000000001</v>
      </c>
      <c r="J24">
        <v>1.2</v>
      </c>
      <c r="K24">
        <v>1.2</v>
      </c>
      <c r="L24">
        <v>1.2</v>
      </c>
      <c r="M24">
        <v>5.8</v>
      </c>
    </row>
    <row r="25" spans="1:13" x14ac:dyDescent="0.25">
      <c r="A25" s="7" t="s">
        <v>40</v>
      </c>
      <c r="B25" s="7" t="s">
        <v>39</v>
      </c>
      <c r="C25">
        <v>0.2</v>
      </c>
      <c r="D25">
        <v>0.2</v>
      </c>
      <c r="E25">
        <v>0.2</v>
      </c>
      <c r="F25">
        <v>0.3</v>
      </c>
      <c r="G25">
        <v>0.3</v>
      </c>
      <c r="M25">
        <v>1.2</v>
      </c>
    </row>
    <row r="26" spans="1:13" ht="30" x14ac:dyDescent="0.25">
      <c r="A26" s="7" t="s">
        <v>42</v>
      </c>
      <c r="B26" s="7" t="s">
        <v>41</v>
      </c>
      <c r="H26">
        <v>0.1</v>
      </c>
      <c r="I26">
        <v>0.1</v>
      </c>
      <c r="J26">
        <v>0.1</v>
      </c>
      <c r="K26">
        <v>0.1</v>
      </c>
      <c r="L26">
        <v>0.1</v>
      </c>
      <c r="M26">
        <v>0.5</v>
      </c>
    </row>
    <row r="28" spans="1:13" x14ac:dyDescent="0.25">
      <c r="A28" s="40" t="s">
        <v>290</v>
      </c>
    </row>
    <row r="29" spans="1:13" x14ac:dyDescent="0.25">
      <c r="A29" s="41" t="s">
        <v>291</v>
      </c>
    </row>
    <row r="30" spans="1:13" x14ac:dyDescent="0.25">
      <c r="A30" s="41" t="s">
        <v>289</v>
      </c>
    </row>
    <row r="31" spans="1:13" x14ac:dyDescent="0.25">
      <c r="A31" s="4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4"/>
  <sheetViews>
    <sheetView workbookViewId="0"/>
  </sheetViews>
  <sheetFormatPr defaultRowHeight="15" x14ac:dyDescent="0.25"/>
  <cols>
    <col min="1" max="1" width="45.7109375" customWidth="1"/>
    <col min="2" max="5" width="9.140625" customWidth="1"/>
    <col min="21" max="32" width="9.28515625" customWidth="1"/>
  </cols>
  <sheetData>
    <row r="1" spans="1:32" ht="15.75" x14ac:dyDescent="0.25">
      <c r="A1" s="10" t="s">
        <v>44</v>
      </c>
      <c r="B1" s="10"/>
      <c r="C1" s="10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x14ac:dyDescent="0.25">
      <c r="A2" s="8" t="s">
        <v>45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 ht="15" customHeight="1" x14ac:dyDescent="0.25">
      <c r="A3" s="8" t="s">
        <v>46</v>
      </c>
      <c r="B3" s="11" t="s">
        <v>46</v>
      </c>
      <c r="C3" s="11" t="s">
        <v>46</v>
      </c>
      <c r="D3" s="11" t="s">
        <v>46</v>
      </c>
      <c r="E3" s="11" t="s">
        <v>46</v>
      </c>
      <c r="F3" s="11" t="s">
        <v>46</v>
      </c>
      <c r="G3" s="11" t="s">
        <v>46</v>
      </c>
      <c r="H3" s="11" t="s">
        <v>46</v>
      </c>
      <c r="I3" s="11" t="s">
        <v>46</v>
      </c>
      <c r="J3" s="11" t="s">
        <v>46</v>
      </c>
      <c r="K3" s="11" t="s">
        <v>46</v>
      </c>
      <c r="L3" s="11" t="s">
        <v>46</v>
      </c>
      <c r="M3" s="11" t="s">
        <v>46</v>
      </c>
      <c r="N3" s="11" t="s">
        <v>46</v>
      </c>
      <c r="O3" s="11" t="s">
        <v>46</v>
      </c>
      <c r="P3" s="11" t="s">
        <v>46</v>
      </c>
      <c r="Q3" s="11" t="s">
        <v>46</v>
      </c>
      <c r="R3" s="11" t="s">
        <v>46</v>
      </c>
      <c r="S3" s="11" t="s">
        <v>46</v>
      </c>
      <c r="T3" s="11" t="s">
        <v>46</v>
      </c>
      <c r="U3" s="11" t="s">
        <v>46</v>
      </c>
      <c r="V3" s="11" t="s">
        <v>46</v>
      </c>
      <c r="W3" s="11" t="s">
        <v>46</v>
      </c>
      <c r="X3" s="11" t="s">
        <v>46</v>
      </c>
      <c r="Y3" s="11" t="s">
        <v>46</v>
      </c>
      <c r="Z3" s="11" t="s">
        <v>46</v>
      </c>
      <c r="AA3" s="11" t="s">
        <v>46</v>
      </c>
      <c r="AB3" s="11" t="s">
        <v>46</v>
      </c>
      <c r="AC3" s="11" t="s">
        <v>46</v>
      </c>
      <c r="AD3" s="11" t="s">
        <v>46</v>
      </c>
      <c r="AE3" s="11" t="s">
        <v>46</v>
      </c>
      <c r="AF3" s="12"/>
    </row>
    <row r="4" spans="1:32" ht="15.75" thickBot="1" x14ac:dyDescent="0.3">
      <c r="A4" s="9" t="s">
        <v>47</v>
      </c>
      <c r="B4" s="9">
        <v>2011</v>
      </c>
      <c r="C4" s="9">
        <v>2012</v>
      </c>
      <c r="D4" s="9">
        <v>2013</v>
      </c>
      <c r="E4" s="9">
        <v>2014</v>
      </c>
      <c r="F4" s="9">
        <v>2015</v>
      </c>
      <c r="G4" s="9">
        <v>2016</v>
      </c>
      <c r="H4" s="9">
        <v>2017</v>
      </c>
      <c r="I4" s="9">
        <v>2018</v>
      </c>
      <c r="J4" s="9">
        <v>2019</v>
      </c>
      <c r="K4" s="9">
        <v>2020</v>
      </c>
      <c r="L4" s="9">
        <v>2021</v>
      </c>
      <c r="M4" s="9">
        <v>2022</v>
      </c>
      <c r="N4" s="9">
        <v>2023</v>
      </c>
      <c r="O4" s="9">
        <v>2024</v>
      </c>
      <c r="P4" s="9">
        <v>2025</v>
      </c>
      <c r="Q4" s="9">
        <v>2026</v>
      </c>
      <c r="R4" s="9">
        <v>2027</v>
      </c>
      <c r="S4" s="9">
        <v>2028</v>
      </c>
      <c r="T4" s="9">
        <v>2029</v>
      </c>
      <c r="U4" s="13">
        <v>2030</v>
      </c>
      <c r="V4" s="13">
        <v>2031</v>
      </c>
      <c r="W4" s="13">
        <v>2032</v>
      </c>
      <c r="X4" s="13">
        <v>2033</v>
      </c>
      <c r="Y4" s="13">
        <v>2034</v>
      </c>
      <c r="Z4" s="13">
        <v>2035</v>
      </c>
      <c r="AA4" s="13">
        <v>2036</v>
      </c>
      <c r="AB4" s="13">
        <v>2037</v>
      </c>
      <c r="AC4" s="13">
        <v>2038</v>
      </c>
      <c r="AD4" s="13">
        <v>2039</v>
      </c>
      <c r="AE4" s="13">
        <v>2040</v>
      </c>
      <c r="AF4" s="14" t="s">
        <v>48</v>
      </c>
    </row>
    <row r="5" spans="1:32" ht="15.75" thickTop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32" x14ac:dyDescent="0.25">
      <c r="A6" s="16" t="s">
        <v>49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spans="1:32" ht="15" customHeight="1" x14ac:dyDescent="0.25">
      <c r="A7" s="15" t="s">
        <v>50</v>
      </c>
      <c r="B7" s="17">
        <v>12.198804000000001</v>
      </c>
      <c r="C7" s="17">
        <v>13.865599</v>
      </c>
      <c r="D7" s="17">
        <v>16.458458</v>
      </c>
      <c r="E7" s="17">
        <v>18.171396000000001</v>
      </c>
      <c r="F7" s="17">
        <v>19.260693</v>
      </c>
      <c r="G7" s="17">
        <v>20.337309000000001</v>
      </c>
      <c r="H7" s="17">
        <v>20.367065</v>
      </c>
      <c r="I7" s="17">
        <v>20.406980999999998</v>
      </c>
      <c r="J7" s="17">
        <v>20.474668999999999</v>
      </c>
      <c r="K7" s="17">
        <v>20.35689</v>
      </c>
      <c r="L7" s="17">
        <v>20.068954000000002</v>
      </c>
      <c r="M7" s="17">
        <v>19.797363000000001</v>
      </c>
      <c r="N7" s="17">
        <v>19.588774000000001</v>
      </c>
      <c r="O7" s="17">
        <v>19.336221999999999</v>
      </c>
      <c r="P7" s="17">
        <v>19.190515999999999</v>
      </c>
      <c r="Q7" s="17">
        <v>18.827376999999998</v>
      </c>
      <c r="R7" s="17">
        <v>18.479458000000001</v>
      </c>
      <c r="S7" s="17">
        <v>18.153067</v>
      </c>
      <c r="T7" s="17">
        <v>17.865959</v>
      </c>
      <c r="U7" s="18">
        <v>17.711773000000001</v>
      </c>
      <c r="V7" s="18">
        <v>17.404036000000001</v>
      </c>
      <c r="W7" s="18">
        <v>17.225822000000001</v>
      </c>
      <c r="X7" s="18">
        <v>17.173739999999999</v>
      </c>
      <c r="Y7" s="18">
        <v>17.050535</v>
      </c>
      <c r="Z7" s="18">
        <v>16.813203999999999</v>
      </c>
      <c r="AA7" s="18">
        <v>16.564762000000002</v>
      </c>
      <c r="AB7" s="18">
        <v>16.449987</v>
      </c>
      <c r="AC7" s="18">
        <v>16.149881000000001</v>
      </c>
      <c r="AD7" s="18">
        <v>16.099022000000001</v>
      </c>
      <c r="AE7" s="18">
        <v>15.996357</v>
      </c>
      <c r="AF7" s="19">
        <v>5.1180000000000002E-3</v>
      </c>
    </row>
    <row r="8" spans="1:32" ht="15" customHeight="1" x14ac:dyDescent="0.25">
      <c r="A8" s="15" t="s">
        <v>51</v>
      </c>
      <c r="B8" s="17">
        <v>3.1123249999999998</v>
      </c>
      <c r="C8" s="17">
        <v>3.2118829999999998</v>
      </c>
      <c r="D8" s="17">
        <v>3.3317700000000001</v>
      </c>
      <c r="E8" s="17">
        <v>3.3554309999999998</v>
      </c>
      <c r="F8" s="17">
        <v>3.4204400000000001</v>
      </c>
      <c r="G8" s="17">
        <v>3.5226860000000002</v>
      </c>
      <c r="H8" s="17">
        <v>3.562144</v>
      </c>
      <c r="I8" s="17">
        <v>3.5713010000000001</v>
      </c>
      <c r="J8" s="17">
        <v>3.5701100000000001</v>
      </c>
      <c r="K8" s="17">
        <v>3.537801</v>
      </c>
      <c r="L8" s="17">
        <v>3.486942</v>
      </c>
      <c r="M8" s="17">
        <v>3.6157330000000001</v>
      </c>
      <c r="N8" s="17">
        <v>3.7340019999999998</v>
      </c>
      <c r="O8" s="17">
        <v>3.7956189999999999</v>
      </c>
      <c r="P8" s="17">
        <v>3.8410769999999999</v>
      </c>
      <c r="Q8" s="17">
        <v>3.8820739999999998</v>
      </c>
      <c r="R8" s="17">
        <v>3.9079619999999999</v>
      </c>
      <c r="S8" s="17">
        <v>3.9321320000000002</v>
      </c>
      <c r="T8" s="17">
        <v>3.9454539999999998</v>
      </c>
      <c r="U8" s="18">
        <v>3.9840650000000002</v>
      </c>
      <c r="V8" s="18">
        <v>4.0261329999999997</v>
      </c>
      <c r="W8" s="18">
        <v>4.0522119999999999</v>
      </c>
      <c r="X8" s="18">
        <v>4.0671140000000001</v>
      </c>
      <c r="Y8" s="18">
        <v>4.0895000000000001</v>
      </c>
      <c r="Z8" s="18">
        <v>4.0821430000000003</v>
      </c>
      <c r="AA8" s="18">
        <v>4.0547079999999998</v>
      </c>
      <c r="AB8" s="18">
        <v>4.0943319999999996</v>
      </c>
      <c r="AC8" s="18">
        <v>4.0650440000000003</v>
      </c>
      <c r="AD8" s="18">
        <v>4.0323640000000003</v>
      </c>
      <c r="AE8" s="18">
        <v>3.9913150000000002</v>
      </c>
      <c r="AF8" s="19">
        <v>7.79E-3</v>
      </c>
    </row>
    <row r="9" spans="1:32" x14ac:dyDescent="0.25">
      <c r="A9" s="15" t="s">
        <v>52</v>
      </c>
      <c r="B9" s="17">
        <v>23.044373</v>
      </c>
      <c r="C9" s="17">
        <v>24.592386000000001</v>
      </c>
      <c r="D9" s="17">
        <v>24.717531000000001</v>
      </c>
      <c r="E9" s="17">
        <v>24.812999999999999</v>
      </c>
      <c r="F9" s="17">
        <v>25.171423000000001</v>
      </c>
      <c r="G9" s="17">
        <v>26.246136</v>
      </c>
      <c r="H9" s="17">
        <v>26.959246</v>
      </c>
      <c r="I9" s="17">
        <v>27.800651999999999</v>
      </c>
      <c r="J9" s="17">
        <v>28.811394</v>
      </c>
      <c r="K9" s="17">
        <v>29.729482999999998</v>
      </c>
      <c r="L9" s="17">
        <v>30.354633</v>
      </c>
      <c r="M9" s="17">
        <v>30.852615</v>
      </c>
      <c r="N9" s="17">
        <v>31.604638999999999</v>
      </c>
      <c r="O9" s="17">
        <v>32.128974999999997</v>
      </c>
      <c r="P9" s="17">
        <v>32.565761999999999</v>
      </c>
      <c r="Q9" s="17">
        <v>33.179310000000001</v>
      </c>
      <c r="R9" s="17">
        <v>33.798073000000002</v>
      </c>
      <c r="S9" s="17">
        <v>34.387622999999998</v>
      </c>
      <c r="T9" s="17">
        <v>34.836823000000003</v>
      </c>
      <c r="U9" s="18">
        <v>35.186050000000002</v>
      </c>
      <c r="V9" s="18">
        <v>35.426735000000001</v>
      </c>
      <c r="W9" s="18">
        <v>35.811348000000002</v>
      </c>
      <c r="X9" s="18">
        <v>36.170731000000004</v>
      </c>
      <c r="Y9" s="18">
        <v>36.517929000000002</v>
      </c>
      <c r="Z9" s="18">
        <v>36.887135000000001</v>
      </c>
      <c r="AA9" s="18">
        <v>37.160206000000002</v>
      </c>
      <c r="AB9" s="18">
        <v>37.489249999999998</v>
      </c>
      <c r="AC9" s="18">
        <v>37.855761999999999</v>
      </c>
      <c r="AD9" s="18">
        <v>38.182116999999998</v>
      </c>
      <c r="AE9" s="18">
        <v>38.370724000000003</v>
      </c>
      <c r="AF9" s="19">
        <v>1.6015000000000001E-2</v>
      </c>
    </row>
    <row r="10" spans="1:32" x14ac:dyDescent="0.25">
      <c r="A10" s="15" t="s">
        <v>53</v>
      </c>
      <c r="B10" s="17">
        <v>22.221299999999999</v>
      </c>
      <c r="C10" s="17">
        <v>20.601096999999999</v>
      </c>
      <c r="D10" s="17">
        <v>20.805959999999999</v>
      </c>
      <c r="E10" s="17">
        <v>21.208127999999999</v>
      </c>
      <c r="F10" s="17">
        <v>21.335470000000001</v>
      </c>
      <c r="G10" s="17">
        <v>20.553170999999999</v>
      </c>
      <c r="H10" s="17">
        <v>21.076187000000001</v>
      </c>
      <c r="I10" s="17">
        <v>21.519417000000001</v>
      </c>
      <c r="J10" s="17">
        <v>21.665773000000002</v>
      </c>
      <c r="K10" s="17">
        <v>21.695608</v>
      </c>
      <c r="L10" s="17">
        <v>21.824536999999999</v>
      </c>
      <c r="M10" s="17">
        <v>21.943829000000001</v>
      </c>
      <c r="N10" s="17">
        <v>22.013521000000001</v>
      </c>
      <c r="O10" s="17">
        <v>22.20298</v>
      </c>
      <c r="P10" s="17">
        <v>22.364708</v>
      </c>
      <c r="Q10" s="17">
        <v>22.312677000000001</v>
      </c>
      <c r="R10" s="17">
        <v>22.320374999999999</v>
      </c>
      <c r="S10" s="17">
        <v>22.310525999999999</v>
      </c>
      <c r="T10" s="17">
        <v>22.429293000000001</v>
      </c>
      <c r="U10" s="18">
        <v>22.612162000000001</v>
      </c>
      <c r="V10" s="18">
        <v>22.63945</v>
      </c>
      <c r="W10" s="18">
        <v>22.641220000000001</v>
      </c>
      <c r="X10" s="18">
        <v>22.618437</v>
      </c>
      <c r="Y10" s="18">
        <v>22.650521999999999</v>
      </c>
      <c r="Z10" s="18">
        <v>22.676698999999999</v>
      </c>
      <c r="AA10" s="18">
        <v>22.573128000000001</v>
      </c>
      <c r="AB10" s="18">
        <v>22.325602</v>
      </c>
      <c r="AC10" s="18">
        <v>22.323779999999999</v>
      </c>
      <c r="AD10" s="18">
        <v>22.450769000000001</v>
      </c>
      <c r="AE10" s="18">
        <v>22.610752000000002</v>
      </c>
      <c r="AF10" s="19">
        <v>3.3300000000000001E-3</v>
      </c>
    </row>
    <row r="11" spans="1:32" x14ac:dyDescent="0.25">
      <c r="A11" s="15" t="s">
        <v>54</v>
      </c>
      <c r="B11" s="17">
        <v>8.2592119999999998</v>
      </c>
      <c r="C11" s="17">
        <v>8.0502909999999996</v>
      </c>
      <c r="D11" s="17">
        <v>7.93316</v>
      </c>
      <c r="E11" s="17">
        <v>7.9429809999999996</v>
      </c>
      <c r="F11" s="17">
        <v>8.0962289999999992</v>
      </c>
      <c r="G11" s="17">
        <v>8.2071159999999992</v>
      </c>
      <c r="H11" s="17">
        <v>8.3413590000000006</v>
      </c>
      <c r="I11" s="17">
        <v>8.3013820000000003</v>
      </c>
      <c r="J11" s="17">
        <v>8.2810410000000001</v>
      </c>
      <c r="K11" s="17">
        <v>8.1547110000000007</v>
      </c>
      <c r="L11" s="17">
        <v>8.1547110000000007</v>
      </c>
      <c r="M11" s="17">
        <v>8.1547110000000007</v>
      </c>
      <c r="N11" s="17">
        <v>8.1547110000000007</v>
      </c>
      <c r="O11" s="17">
        <v>8.1547110000000007</v>
      </c>
      <c r="P11" s="17">
        <v>8.1547160000000005</v>
      </c>
      <c r="Q11" s="17">
        <v>8.1547160000000005</v>
      </c>
      <c r="R11" s="17">
        <v>8.1547110000000007</v>
      </c>
      <c r="S11" s="17">
        <v>8.163456</v>
      </c>
      <c r="T11" s="17">
        <v>8.1772489999999998</v>
      </c>
      <c r="U11" s="18">
        <v>8.1810159999999996</v>
      </c>
      <c r="V11" s="18">
        <v>8.1902170000000005</v>
      </c>
      <c r="W11" s="18">
        <v>8.1925349999999995</v>
      </c>
      <c r="X11" s="18">
        <v>8.2036289999999994</v>
      </c>
      <c r="Y11" s="18">
        <v>8.2157309999999999</v>
      </c>
      <c r="Z11" s="18">
        <v>8.228396</v>
      </c>
      <c r="AA11" s="18">
        <v>8.2695059999999998</v>
      </c>
      <c r="AB11" s="18">
        <v>8.3190790000000003</v>
      </c>
      <c r="AC11" s="18">
        <v>8.3707469999999997</v>
      </c>
      <c r="AD11" s="18">
        <v>8.4343540000000008</v>
      </c>
      <c r="AE11" s="18">
        <v>8.4911600000000007</v>
      </c>
      <c r="AF11" s="19">
        <v>1.9059999999999999E-3</v>
      </c>
    </row>
    <row r="12" spans="1:32" x14ac:dyDescent="0.25">
      <c r="A12" s="15" t="s">
        <v>55</v>
      </c>
      <c r="B12" s="17">
        <v>3.106776</v>
      </c>
      <c r="C12" s="17">
        <v>2.6740789999999999</v>
      </c>
      <c r="D12" s="17">
        <v>2.5876399999999999</v>
      </c>
      <c r="E12" s="17">
        <v>2.6506219999999998</v>
      </c>
      <c r="F12" s="17">
        <v>2.7087219999999999</v>
      </c>
      <c r="G12" s="17">
        <v>2.7589860000000002</v>
      </c>
      <c r="H12" s="17">
        <v>2.8124609999999999</v>
      </c>
      <c r="I12" s="17">
        <v>2.807105</v>
      </c>
      <c r="J12" s="17">
        <v>2.8072859999999999</v>
      </c>
      <c r="K12" s="17">
        <v>2.8073800000000002</v>
      </c>
      <c r="L12" s="17">
        <v>2.8206220000000002</v>
      </c>
      <c r="M12" s="17">
        <v>2.8213910000000002</v>
      </c>
      <c r="N12" s="17">
        <v>2.8349630000000001</v>
      </c>
      <c r="O12" s="17">
        <v>2.841253</v>
      </c>
      <c r="P12" s="17">
        <v>2.8414160000000002</v>
      </c>
      <c r="Q12" s="17">
        <v>2.8426010000000002</v>
      </c>
      <c r="R12" s="17">
        <v>2.8508309999999999</v>
      </c>
      <c r="S12" s="17">
        <v>2.8558189999999999</v>
      </c>
      <c r="T12" s="17">
        <v>2.8672219999999999</v>
      </c>
      <c r="U12" s="18">
        <v>2.8722910000000001</v>
      </c>
      <c r="V12" s="18">
        <v>2.875683</v>
      </c>
      <c r="W12" s="18">
        <v>2.8810549999999999</v>
      </c>
      <c r="X12" s="18">
        <v>2.8811909999999998</v>
      </c>
      <c r="Y12" s="18">
        <v>2.8832740000000001</v>
      </c>
      <c r="Z12" s="18">
        <v>2.8897089999999999</v>
      </c>
      <c r="AA12" s="18">
        <v>2.8928240000000001</v>
      </c>
      <c r="AB12" s="18">
        <v>2.8929710000000002</v>
      </c>
      <c r="AC12" s="18">
        <v>2.8944549999999998</v>
      </c>
      <c r="AD12" s="18">
        <v>2.9007170000000002</v>
      </c>
      <c r="AE12" s="18">
        <v>2.9013170000000001</v>
      </c>
      <c r="AF12" s="19">
        <v>2.9169999999999999E-3</v>
      </c>
    </row>
    <row r="13" spans="1:32" x14ac:dyDescent="0.25">
      <c r="A13" s="15" t="s">
        <v>56</v>
      </c>
      <c r="B13" s="17">
        <v>3.903867</v>
      </c>
      <c r="C13" s="17">
        <v>3.7772969999999999</v>
      </c>
      <c r="D13" s="17">
        <v>3.9519850000000001</v>
      </c>
      <c r="E13" s="17">
        <v>3.9992230000000002</v>
      </c>
      <c r="F13" s="17">
        <v>4.1654260000000001</v>
      </c>
      <c r="G13" s="17">
        <v>4.2727490000000001</v>
      </c>
      <c r="H13" s="17">
        <v>4.3580189999999996</v>
      </c>
      <c r="I13" s="17">
        <v>4.4567560000000004</v>
      </c>
      <c r="J13" s="17">
        <v>4.5492439999999998</v>
      </c>
      <c r="K13" s="17">
        <v>4.6605150000000002</v>
      </c>
      <c r="L13" s="17">
        <v>4.7815209999999997</v>
      </c>
      <c r="M13" s="17">
        <v>4.8522689999999997</v>
      </c>
      <c r="N13" s="17">
        <v>4.949065</v>
      </c>
      <c r="O13" s="17">
        <v>4.9917429999999996</v>
      </c>
      <c r="P13" s="17">
        <v>5.0816319999999999</v>
      </c>
      <c r="Q13" s="17">
        <v>5.1209709999999999</v>
      </c>
      <c r="R13" s="17">
        <v>5.1479759999999999</v>
      </c>
      <c r="S13" s="17">
        <v>5.1772410000000004</v>
      </c>
      <c r="T13" s="17">
        <v>5.2414249999999996</v>
      </c>
      <c r="U13" s="18">
        <v>5.2940269999999998</v>
      </c>
      <c r="V13" s="18">
        <v>5.3382639999999997</v>
      </c>
      <c r="W13" s="18">
        <v>5.3585789999999998</v>
      </c>
      <c r="X13" s="18">
        <v>5.3822299999999998</v>
      </c>
      <c r="Y13" s="18">
        <v>5.4184510000000001</v>
      </c>
      <c r="Z13" s="18">
        <v>5.4429340000000002</v>
      </c>
      <c r="AA13" s="18">
        <v>5.4668289999999997</v>
      </c>
      <c r="AB13" s="18">
        <v>5.4945139999999997</v>
      </c>
      <c r="AC13" s="18">
        <v>5.5273599999999998</v>
      </c>
      <c r="AD13" s="18">
        <v>5.5740400000000001</v>
      </c>
      <c r="AE13" s="18">
        <v>5.6062659999999997</v>
      </c>
      <c r="AF13" s="19">
        <v>1.4203E-2</v>
      </c>
    </row>
    <row r="14" spans="1:32" ht="15.75" customHeight="1" x14ac:dyDescent="0.25">
      <c r="A14" s="15" t="s">
        <v>57</v>
      </c>
      <c r="B14" s="17">
        <v>1.701541</v>
      </c>
      <c r="C14" s="17">
        <v>1.9663219999999999</v>
      </c>
      <c r="D14" s="17">
        <v>2.2598440000000002</v>
      </c>
      <c r="E14" s="17">
        <v>2.3632170000000001</v>
      </c>
      <c r="F14" s="17">
        <v>2.6775060000000002</v>
      </c>
      <c r="G14" s="17">
        <v>2.8968389999999999</v>
      </c>
      <c r="H14" s="17">
        <v>2.9291</v>
      </c>
      <c r="I14" s="17">
        <v>2.9630519999999998</v>
      </c>
      <c r="J14" s="17">
        <v>2.9882599999999999</v>
      </c>
      <c r="K14" s="17">
        <v>3.0096970000000001</v>
      </c>
      <c r="L14" s="17">
        <v>3.0175969999999999</v>
      </c>
      <c r="M14" s="17">
        <v>3.0249609999999998</v>
      </c>
      <c r="N14" s="17">
        <v>3.048689</v>
      </c>
      <c r="O14" s="17">
        <v>3.0759940000000001</v>
      </c>
      <c r="P14" s="17">
        <v>3.0856569999999999</v>
      </c>
      <c r="Q14" s="17">
        <v>3.106894</v>
      </c>
      <c r="R14" s="17">
        <v>3.1457510000000002</v>
      </c>
      <c r="S14" s="17">
        <v>3.1733600000000002</v>
      </c>
      <c r="T14" s="17">
        <v>3.1972640000000001</v>
      </c>
      <c r="U14" s="18">
        <v>3.2252869999999998</v>
      </c>
      <c r="V14" s="18">
        <v>3.2638600000000002</v>
      </c>
      <c r="W14" s="18">
        <v>3.3030569999999999</v>
      </c>
      <c r="X14" s="18">
        <v>3.3313280000000001</v>
      </c>
      <c r="Y14" s="18">
        <v>3.3843489999999998</v>
      </c>
      <c r="Z14" s="18">
        <v>3.442269</v>
      </c>
      <c r="AA14" s="18">
        <v>3.5309539999999999</v>
      </c>
      <c r="AB14" s="18">
        <v>3.612816</v>
      </c>
      <c r="AC14" s="18">
        <v>3.714874</v>
      </c>
      <c r="AD14" s="18">
        <v>3.7965230000000001</v>
      </c>
      <c r="AE14" s="18">
        <v>3.8889710000000002</v>
      </c>
      <c r="AF14" s="19">
        <v>2.4655E-2</v>
      </c>
    </row>
    <row r="15" spans="1:32" ht="15.75" customHeight="1" x14ac:dyDescent="0.25">
      <c r="A15" s="15" t="s">
        <v>58</v>
      </c>
      <c r="B15" s="17">
        <v>0.79871700000000001</v>
      </c>
      <c r="C15" s="17">
        <v>0.41097099999999998</v>
      </c>
      <c r="D15" s="17">
        <v>0.72395500000000002</v>
      </c>
      <c r="E15" s="17">
        <v>0.57806400000000002</v>
      </c>
      <c r="F15" s="17">
        <v>0.23144000000000001</v>
      </c>
      <c r="G15" s="17">
        <v>0.23674899999999999</v>
      </c>
      <c r="H15" s="17">
        <v>0.236542</v>
      </c>
      <c r="I15" s="17">
        <v>0.23666799999999999</v>
      </c>
      <c r="J15" s="17">
        <v>0.236875</v>
      </c>
      <c r="K15" s="17">
        <v>0.236875</v>
      </c>
      <c r="L15" s="17">
        <v>0.236875</v>
      </c>
      <c r="M15" s="17">
        <v>0.236875</v>
      </c>
      <c r="N15" s="17">
        <v>0.23666799999999999</v>
      </c>
      <c r="O15" s="17">
        <v>0.23666799999999999</v>
      </c>
      <c r="P15" s="17">
        <v>0.236875</v>
      </c>
      <c r="Q15" s="17">
        <v>0.23666799999999999</v>
      </c>
      <c r="R15" s="17">
        <v>0.23666799999999999</v>
      </c>
      <c r="S15" s="17">
        <v>0.23666799999999999</v>
      </c>
      <c r="T15" s="17">
        <v>0.23666799999999999</v>
      </c>
      <c r="U15" s="18">
        <v>0.23666799999999999</v>
      </c>
      <c r="V15" s="18">
        <v>0.23666799999999999</v>
      </c>
      <c r="W15" s="18">
        <v>0.23666799999999999</v>
      </c>
      <c r="X15" s="18">
        <v>0.23646</v>
      </c>
      <c r="Y15" s="18">
        <v>0.23646</v>
      </c>
      <c r="Z15" s="18">
        <v>0.23646</v>
      </c>
      <c r="AA15" s="18">
        <v>0.23646</v>
      </c>
      <c r="AB15" s="18">
        <v>0.23646</v>
      </c>
      <c r="AC15" s="18">
        <v>0.23646</v>
      </c>
      <c r="AD15" s="18">
        <v>0.23646</v>
      </c>
      <c r="AE15" s="18">
        <v>0.23625299999999999</v>
      </c>
      <c r="AF15" s="19">
        <v>-1.9578000000000002E-2</v>
      </c>
    </row>
    <row r="16" spans="1:32" x14ac:dyDescent="0.25">
      <c r="A16" s="16" t="s">
        <v>59</v>
      </c>
      <c r="B16" s="20">
        <v>78.346908999999997</v>
      </c>
      <c r="C16" s="20">
        <v>79.149933000000004</v>
      </c>
      <c r="D16" s="20">
        <v>82.770302000000001</v>
      </c>
      <c r="E16" s="20">
        <v>85.082061999999993</v>
      </c>
      <c r="F16" s="20">
        <v>87.067345000000003</v>
      </c>
      <c r="G16" s="20">
        <v>89.031738000000004</v>
      </c>
      <c r="H16" s="20">
        <v>90.642128</v>
      </c>
      <c r="I16" s="20">
        <v>92.063316</v>
      </c>
      <c r="J16" s="20">
        <v>93.384651000000005</v>
      </c>
      <c r="K16" s="20">
        <v>94.188964999999996</v>
      </c>
      <c r="L16" s="20">
        <v>94.746391000000003</v>
      </c>
      <c r="M16" s="20">
        <v>95.299744000000004</v>
      </c>
      <c r="N16" s="20">
        <v>96.165030999999999</v>
      </c>
      <c r="O16" s="20">
        <v>96.764160000000004</v>
      </c>
      <c r="P16" s="20">
        <v>97.362358</v>
      </c>
      <c r="Q16" s="20">
        <v>97.663291999999998</v>
      </c>
      <c r="R16" s="20">
        <v>98.041809000000001</v>
      </c>
      <c r="S16" s="20">
        <v>98.389899999999997</v>
      </c>
      <c r="T16" s="20">
        <v>98.797363000000004</v>
      </c>
      <c r="U16" s="21">
        <v>99.303344999999993</v>
      </c>
      <c r="V16" s="21">
        <v>99.401047000000005</v>
      </c>
      <c r="W16" s="21">
        <v>99.702499000000003</v>
      </c>
      <c r="X16" s="21">
        <v>100.064857</v>
      </c>
      <c r="Y16" s="21">
        <v>100.446747</v>
      </c>
      <c r="Z16" s="21">
        <v>100.698944</v>
      </c>
      <c r="AA16" s="21">
        <v>100.749374</v>
      </c>
      <c r="AB16" s="21">
        <v>100.915009</v>
      </c>
      <c r="AC16" s="21">
        <v>101.13835899999999</v>
      </c>
      <c r="AD16" s="21">
        <v>101.706367</v>
      </c>
      <c r="AE16" s="21">
        <v>102.093109</v>
      </c>
      <c r="AF16" s="22">
        <v>9.1319999999999995E-3</v>
      </c>
    </row>
    <row r="17" spans="1:32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19"/>
    </row>
    <row r="18" spans="1:32" x14ac:dyDescent="0.25">
      <c r="A18" s="16" t="s">
        <v>60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2"/>
    </row>
    <row r="19" spans="1:32" x14ac:dyDescent="0.25">
      <c r="A19" s="15" t="s">
        <v>61</v>
      </c>
      <c r="B19" s="17">
        <v>19.521608000000001</v>
      </c>
      <c r="C19" s="17">
        <v>18.573917000000002</v>
      </c>
      <c r="D19" s="17">
        <v>16.378084000000001</v>
      </c>
      <c r="E19" s="17">
        <v>14.515654</v>
      </c>
      <c r="F19" s="17">
        <v>13.928226</v>
      </c>
      <c r="G19" s="17">
        <v>13.08244</v>
      </c>
      <c r="H19" s="17">
        <v>13.189783</v>
      </c>
      <c r="I19" s="17">
        <v>13.187158999999999</v>
      </c>
      <c r="J19" s="17">
        <v>13.083117</v>
      </c>
      <c r="K19" s="17">
        <v>13.149191999999999</v>
      </c>
      <c r="L19" s="17">
        <v>13.370234</v>
      </c>
      <c r="M19" s="17">
        <v>13.471543</v>
      </c>
      <c r="N19" s="17">
        <v>13.537369</v>
      </c>
      <c r="O19" s="17">
        <v>13.672912999999999</v>
      </c>
      <c r="P19" s="17">
        <v>13.702909</v>
      </c>
      <c r="Q19" s="17">
        <v>13.988398</v>
      </c>
      <c r="R19" s="17">
        <v>14.313476</v>
      </c>
      <c r="S19" s="17">
        <v>14.575418000000001</v>
      </c>
      <c r="T19" s="17">
        <v>14.824636</v>
      </c>
      <c r="U19" s="18">
        <v>15.004932</v>
      </c>
      <c r="V19" s="18">
        <v>15.326821000000001</v>
      </c>
      <c r="W19" s="18">
        <v>15.512356</v>
      </c>
      <c r="X19" s="18">
        <v>15.581769</v>
      </c>
      <c r="Y19" s="18">
        <v>15.789996</v>
      </c>
      <c r="Z19" s="18">
        <v>16.123373000000001</v>
      </c>
      <c r="AA19" s="18">
        <v>16.466021000000001</v>
      </c>
      <c r="AB19" s="18">
        <v>16.688994999999998</v>
      </c>
      <c r="AC19" s="18">
        <v>17.153801000000001</v>
      </c>
      <c r="AD19" s="18">
        <v>17.249319</v>
      </c>
      <c r="AE19" s="18">
        <v>17.425735</v>
      </c>
      <c r="AF19" s="19">
        <v>-2.2759999999999998E-3</v>
      </c>
    </row>
    <row r="20" spans="1:32" ht="15" customHeight="1" x14ac:dyDescent="0.25">
      <c r="A20" s="15" t="s">
        <v>62</v>
      </c>
      <c r="B20" s="17">
        <v>5.2075839999999998</v>
      </c>
      <c r="C20" s="17">
        <v>4.2573689999999997</v>
      </c>
      <c r="D20" s="17">
        <v>3.9501499999999998</v>
      </c>
      <c r="E20" s="17">
        <v>3.798181</v>
      </c>
      <c r="F20" s="17">
        <v>4.1233029999999999</v>
      </c>
      <c r="G20" s="17">
        <v>4.1865870000000003</v>
      </c>
      <c r="H20" s="17">
        <v>4.1956119999999997</v>
      </c>
      <c r="I20" s="17">
        <v>4.2054</v>
      </c>
      <c r="J20" s="17">
        <v>4.2125519999999996</v>
      </c>
      <c r="K20" s="17">
        <v>4.2119410000000004</v>
      </c>
      <c r="L20" s="17">
        <v>4.218445</v>
      </c>
      <c r="M20" s="17">
        <v>4.2247750000000002</v>
      </c>
      <c r="N20" s="17">
        <v>4.2139119999999997</v>
      </c>
      <c r="O20" s="17">
        <v>4.2043799999999996</v>
      </c>
      <c r="P20" s="17">
        <v>4.1965339999999998</v>
      </c>
      <c r="Q20" s="17">
        <v>4.1743800000000002</v>
      </c>
      <c r="R20" s="17">
        <v>4.1550820000000002</v>
      </c>
      <c r="S20" s="17">
        <v>4.1332339999999999</v>
      </c>
      <c r="T20" s="17">
        <v>4.1062640000000004</v>
      </c>
      <c r="U20" s="18">
        <v>4.0785879999999999</v>
      </c>
      <c r="V20" s="18">
        <v>4.0594409999999996</v>
      </c>
      <c r="W20" s="18">
        <v>4.0603930000000004</v>
      </c>
      <c r="X20" s="18">
        <v>4.0396489999999998</v>
      </c>
      <c r="Y20" s="18">
        <v>4.0143800000000001</v>
      </c>
      <c r="Z20" s="18">
        <v>4.0003890000000002</v>
      </c>
      <c r="AA20" s="18">
        <v>3.9909669999999999</v>
      </c>
      <c r="AB20" s="18">
        <v>3.9710730000000001</v>
      </c>
      <c r="AC20" s="18">
        <v>3.950523</v>
      </c>
      <c r="AD20" s="18">
        <v>3.9583550000000001</v>
      </c>
      <c r="AE20" s="18">
        <v>3.9296199999999999</v>
      </c>
      <c r="AF20" s="19">
        <v>-2.8570000000000002E-3</v>
      </c>
    </row>
    <row r="21" spans="1:32" x14ac:dyDescent="0.25">
      <c r="A21" s="15" t="s">
        <v>63</v>
      </c>
      <c r="B21" s="17">
        <v>3.555409</v>
      </c>
      <c r="C21" s="17">
        <v>3.212021</v>
      </c>
      <c r="D21" s="17">
        <v>3.1321400000000001</v>
      </c>
      <c r="E21" s="17">
        <v>3.2118570000000002</v>
      </c>
      <c r="F21" s="17">
        <v>3.185718</v>
      </c>
      <c r="G21" s="17">
        <v>3.1519879999999998</v>
      </c>
      <c r="H21" s="17">
        <v>2.9061590000000002</v>
      </c>
      <c r="I21" s="17">
        <v>2.7465730000000002</v>
      </c>
      <c r="J21" s="17">
        <v>2.5600809999999998</v>
      </c>
      <c r="K21" s="17">
        <v>2.3938269999999999</v>
      </c>
      <c r="L21" s="17">
        <v>2.3095319999999999</v>
      </c>
      <c r="M21" s="17">
        <v>2.2080579999999999</v>
      </c>
      <c r="N21" s="17">
        <v>2.1217109999999999</v>
      </c>
      <c r="O21" s="17">
        <v>2.094624</v>
      </c>
      <c r="P21" s="17">
        <v>2.0382940000000001</v>
      </c>
      <c r="Q21" s="17">
        <v>1.9864710000000001</v>
      </c>
      <c r="R21" s="17">
        <v>1.9537800000000001</v>
      </c>
      <c r="S21" s="17">
        <v>1.9504539999999999</v>
      </c>
      <c r="T21" s="17">
        <v>1.9701109999999999</v>
      </c>
      <c r="U21" s="18">
        <v>2.0131579999999998</v>
      </c>
      <c r="V21" s="18">
        <v>2.0543399999999998</v>
      </c>
      <c r="W21" s="18">
        <v>2.0235650000000001</v>
      </c>
      <c r="X21" s="18">
        <v>2.023806</v>
      </c>
      <c r="Y21" s="18">
        <v>2.037226</v>
      </c>
      <c r="Z21" s="18">
        <v>2.055088</v>
      </c>
      <c r="AA21" s="18">
        <v>2.0977049999999999</v>
      </c>
      <c r="AB21" s="18">
        <v>2.1381209999999999</v>
      </c>
      <c r="AC21" s="18">
        <v>2.164393</v>
      </c>
      <c r="AD21" s="18">
        <v>2.1932559999999999</v>
      </c>
      <c r="AE21" s="18">
        <v>2.2772220000000001</v>
      </c>
      <c r="AF21" s="19">
        <v>-1.2208999999999999E-2</v>
      </c>
    </row>
    <row r="22" spans="1:32" x14ac:dyDescent="0.25">
      <c r="A22" s="15" t="s">
        <v>64</v>
      </c>
      <c r="B22" s="17">
        <v>0.42726199999999998</v>
      </c>
      <c r="C22" s="17">
        <v>0.35592600000000002</v>
      </c>
      <c r="D22" s="17">
        <v>0.38582100000000003</v>
      </c>
      <c r="E22" s="17">
        <v>0.36246600000000001</v>
      </c>
      <c r="F22" s="17">
        <v>0.25884499999999999</v>
      </c>
      <c r="G22" s="17">
        <v>0.214698</v>
      </c>
      <c r="H22" s="17">
        <v>0.16966400000000001</v>
      </c>
      <c r="I22" s="17">
        <v>0.15262300000000001</v>
      </c>
      <c r="J22" s="17">
        <v>0.157916</v>
      </c>
      <c r="K22" s="17">
        <v>0.16516900000000001</v>
      </c>
      <c r="L22" s="17">
        <v>0.161332</v>
      </c>
      <c r="M22" s="17">
        <v>0.17280499999999999</v>
      </c>
      <c r="N22" s="17">
        <v>0.16586799999999999</v>
      </c>
      <c r="O22" s="17">
        <v>0.17133300000000001</v>
      </c>
      <c r="P22" s="17">
        <v>0.14893999999999999</v>
      </c>
      <c r="Q22" s="17">
        <v>0.160833</v>
      </c>
      <c r="R22" s="17">
        <v>0.17344300000000001</v>
      </c>
      <c r="S22" s="17">
        <v>0.198209</v>
      </c>
      <c r="T22" s="17">
        <v>0.175567</v>
      </c>
      <c r="U22" s="18">
        <v>0.118782</v>
      </c>
      <c r="V22" s="18">
        <v>0.115244</v>
      </c>
      <c r="W22" s="18">
        <v>0.10928300000000001</v>
      </c>
      <c r="X22" s="18">
        <v>0.10026400000000001</v>
      </c>
      <c r="Y22" s="18">
        <v>9.1870999999999994E-2</v>
      </c>
      <c r="Z22" s="18">
        <v>0.108073</v>
      </c>
      <c r="AA22" s="18">
        <v>0.11210100000000001</v>
      </c>
      <c r="AB22" s="18">
        <v>0.12359100000000001</v>
      </c>
      <c r="AC22" s="18">
        <v>0.12378</v>
      </c>
      <c r="AD22" s="18">
        <v>0.13012099999999999</v>
      </c>
      <c r="AE22" s="18">
        <v>9.7822999999999993E-2</v>
      </c>
      <c r="AF22" s="19">
        <v>-4.5080000000000002E-2</v>
      </c>
    </row>
    <row r="23" spans="1:32" x14ac:dyDescent="0.25">
      <c r="A23" s="16" t="s">
        <v>59</v>
      </c>
      <c r="B23" s="20">
        <v>28.711863000000001</v>
      </c>
      <c r="C23" s="20">
        <v>26.399232999999999</v>
      </c>
      <c r="D23" s="20">
        <v>23.846193</v>
      </c>
      <c r="E23" s="20">
        <v>21.888159000000002</v>
      </c>
      <c r="F23" s="20">
        <v>21.496092000000001</v>
      </c>
      <c r="G23" s="20">
        <v>20.635714</v>
      </c>
      <c r="H23" s="20">
        <v>20.461217999999999</v>
      </c>
      <c r="I23" s="20">
        <v>20.291754000000001</v>
      </c>
      <c r="J23" s="20">
        <v>20.013666000000001</v>
      </c>
      <c r="K23" s="20">
        <v>19.92013</v>
      </c>
      <c r="L23" s="20">
        <v>20.059543999999999</v>
      </c>
      <c r="M23" s="20">
        <v>20.077179000000001</v>
      </c>
      <c r="N23" s="20">
        <v>20.038858000000001</v>
      </c>
      <c r="O23" s="20">
        <v>20.143249999999998</v>
      </c>
      <c r="P23" s="20">
        <v>20.086677999999999</v>
      </c>
      <c r="Q23" s="20">
        <v>20.310081</v>
      </c>
      <c r="R23" s="20">
        <v>20.595779</v>
      </c>
      <c r="S23" s="20">
        <v>20.857316999999998</v>
      </c>
      <c r="T23" s="20">
        <v>21.07658</v>
      </c>
      <c r="U23" s="21">
        <v>21.215458000000002</v>
      </c>
      <c r="V23" s="21">
        <v>21.555847</v>
      </c>
      <c r="W23" s="21">
        <v>21.705597000000001</v>
      </c>
      <c r="X23" s="21">
        <v>21.745487000000001</v>
      </c>
      <c r="Y23" s="21">
        <v>21.933474</v>
      </c>
      <c r="Z23" s="21">
        <v>22.286922000000001</v>
      </c>
      <c r="AA23" s="21">
        <v>22.666792000000001</v>
      </c>
      <c r="AB23" s="21">
        <v>22.921779999999998</v>
      </c>
      <c r="AC23" s="21">
        <v>23.392498</v>
      </c>
      <c r="AD23" s="21">
        <v>23.531051999999999</v>
      </c>
      <c r="AE23" s="21">
        <v>23.730399999999999</v>
      </c>
      <c r="AF23" s="22">
        <v>-3.7989999999999999E-3</v>
      </c>
    </row>
    <row r="24" spans="1:32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19"/>
    </row>
    <row r="25" spans="1:32" x14ac:dyDescent="0.25">
      <c r="A25" s="16" t="s">
        <v>65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2"/>
    </row>
    <row r="26" spans="1:32" ht="15" customHeight="1" x14ac:dyDescent="0.25">
      <c r="A26" s="15" t="s">
        <v>66</v>
      </c>
      <c r="B26" s="17">
        <v>5.9473250000000002</v>
      </c>
      <c r="C26" s="17">
        <v>6.2856509999999997</v>
      </c>
      <c r="D26" s="17">
        <v>6.1489399999999996</v>
      </c>
      <c r="E26" s="17">
        <v>6.1611909999999996</v>
      </c>
      <c r="F26" s="17">
        <v>6.3251249999999999</v>
      </c>
      <c r="G26" s="17">
        <v>6.3721160000000001</v>
      </c>
      <c r="H26" s="17">
        <v>6.3690730000000002</v>
      </c>
      <c r="I26" s="17">
        <v>6.3554979999999999</v>
      </c>
      <c r="J26" s="17">
        <v>6.3328309999999997</v>
      </c>
      <c r="K26" s="17">
        <v>6.2963589999999998</v>
      </c>
      <c r="L26" s="17">
        <v>6.2624050000000002</v>
      </c>
      <c r="M26" s="17">
        <v>6.3350879999999998</v>
      </c>
      <c r="N26" s="17">
        <v>6.4031089999999997</v>
      </c>
      <c r="O26" s="17">
        <v>6.4452559999999997</v>
      </c>
      <c r="P26" s="17">
        <v>6.4847010000000003</v>
      </c>
      <c r="Q26" s="17">
        <v>6.5711779999999997</v>
      </c>
      <c r="R26" s="17">
        <v>6.6585590000000003</v>
      </c>
      <c r="S26" s="17">
        <v>6.709257</v>
      </c>
      <c r="T26" s="17">
        <v>6.7866739999999997</v>
      </c>
      <c r="U26" s="18">
        <v>6.9076719999999998</v>
      </c>
      <c r="V26" s="18">
        <v>7.0225340000000003</v>
      </c>
      <c r="W26" s="18">
        <v>7.1277309999999998</v>
      </c>
      <c r="X26" s="18">
        <v>7.2047189999999999</v>
      </c>
      <c r="Y26" s="18">
        <v>7.3167470000000003</v>
      </c>
      <c r="Z26" s="18">
        <v>7.3968610000000004</v>
      </c>
      <c r="AA26" s="18">
        <v>7.4599060000000001</v>
      </c>
      <c r="AB26" s="18">
        <v>7.5579479999999997</v>
      </c>
      <c r="AC26" s="18">
        <v>7.6318799999999998</v>
      </c>
      <c r="AD26" s="18">
        <v>7.664593</v>
      </c>
      <c r="AE26" s="18">
        <v>7.7003709999999996</v>
      </c>
      <c r="AF26" s="19">
        <v>7.2760000000000003E-3</v>
      </c>
    </row>
    <row r="27" spans="1:32" x14ac:dyDescent="0.25">
      <c r="A27" s="15" t="s">
        <v>67</v>
      </c>
      <c r="B27" s="17">
        <v>1.5206219999999999</v>
      </c>
      <c r="C27" s="17">
        <v>1.633518</v>
      </c>
      <c r="D27" s="17">
        <v>1.7309399999999999</v>
      </c>
      <c r="E27" s="17">
        <v>1.804597</v>
      </c>
      <c r="F27" s="17">
        <v>2.0419019999999999</v>
      </c>
      <c r="G27" s="17">
        <v>2.3404530000000001</v>
      </c>
      <c r="H27" s="17">
        <v>2.8304999999999998</v>
      </c>
      <c r="I27" s="17">
        <v>3.3684479999999999</v>
      </c>
      <c r="J27" s="17">
        <v>3.9358249999999999</v>
      </c>
      <c r="K27" s="17">
        <v>4.2998989999999999</v>
      </c>
      <c r="L27" s="17">
        <v>4.5922989999999997</v>
      </c>
      <c r="M27" s="17">
        <v>4.6823360000000003</v>
      </c>
      <c r="N27" s="17">
        <v>4.9923679999999999</v>
      </c>
      <c r="O27" s="17">
        <v>5.2826180000000003</v>
      </c>
      <c r="P27" s="17">
        <v>5.4473200000000004</v>
      </c>
      <c r="Q27" s="17">
        <v>5.7244770000000003</v>
      </c>
      <c r="R27" s="17">
        <v>6.07186</v>
      </c>
      <c r="S27" s="17">
        <v>6.405602</v>
      </c>
      <c r="T27" s="17">
        <v>6.7462229999999996</v>
      </c>
      <c r="U27" s="18">
        <v>6.9631910000000001</v>
      </c>
      <c r="V27" s="18">
        <v>7.1087470000000001</v>
      </c>
      <c r="W27" s="18">
        <v>7.2797910000000003</v>
      </c>
      <c r="X27" s="18">
        <v>7.377421</v>
      </c>
      <c r="Y27" s="18">
        <v>7.4668190000000001</v>
      </c>
      <c r="Z27" s="18">
        <v>7.603891</v>
      </c>
      <c r="AA27" s="18">
        <v>7.7380719999999998</v>
      </c>
      <c r="AB27" s="18">
        <v>7.8405240000000003</v>
      </c>
      <c r="AC27" s="18">
        <v>7.9469390000000004</v>
      </c>
      <c r="AD27" s="18">
        <v>8.0606279999999995</v>
      </c>
      <c r="AE27" s="18">
        <v>8.0918600000000005</v>
      </c>
      <c r="AF27" s="19">
        <v>5.8812000000000003E-2</v>
      </c>
    </row>
    <row r="28" spans="1:32" x14ac:dyDescent="0.25">
      <c r="A28" s="15" t="s">
        <v>68</v>
      </c>
      <c r="B28" s="17">
        <v>2.75</v>
      </c>
      <c r="C28" s="17">
        <v>3.22</v>
      </c>
      <c r="D28" s="17">
        <v>2.845825</v>
      </c>
      <c r="E28" s="17">
        <v>2.7131219999999998</v>
      </c>
      <c r="F28" s="17">
        <v>2.7876270000000001</v>
      </c>
      <c r="G28" s="17">
        <v>2.9032290000000001</v>
      </c>
      <c r="H28" s="17">
        <v>2.9776120000000001</v>
      </c>
      <c r="I28" s="17">
        <v>3.0539070000000001</v>
      </c>
      <c r="J28" s="17">
        <v>3.0730650000000002</v>
      </c>
      <c r="K28" s="17">
        <v>3.1318329999999999</v>
      </c>
      <c r="L28" s="17">
        <v>3.1523590000000001</v>
      </c>
      <c r="M28" s="17">
        <v>3.1882190000000001</v>
      </c>
      <c r="N28" s="17">
        <v>3.2320639999999998</v>
      </c>
      <c r="O28" s="17">
        <v>3.2722329999999999</v>
      </c>
      <c r="P28" s="17">
        <v>3.307855</v>
      </c>
      <c r="Q28" s="17">
        <v>3.2720090000000002</v>
      </c>
      <c r="R28" s="17">
        <v>3.2691870000000001</v>
      </c>
      <c r="S28" s="17">
        <v>3.296443</v>
      </c>
      <c r="T28" s="17">
        <v>3.3909120000000001</v>
      </c>
      <c r="U28" s="18">
        <v>3.5528140000000001</v>
      </c>
      <c r="V28" s="18">
        <v>3.6127129999999998</v>
      </c>
      <c r="W28" s="18">
        <v>3.6554060000000002</v>
      </c>
      <c r="X28" s="18">
        <v>3.6553390000000001</v>
      </c>
      <c r="Y28" s="18">
        <v>3.7233149999999999</v>
      </c>
      <c r="Z28" s="18">
        <v>3.8077960000000002</v>
      </c>
      <c r="AA28" s="18">
        <v>3.7127680000000001</v>
      </c>
      <c r="AB28" s="18">
        <v>3.504877</v>
      </c>
      <c r="AC28" s="18">
        <v>3.5075440000000002</v>
      </c>
      <c r="AD28" s="18">
        <v>3.6415670000000002</v>
      </c>
      <c r="AE28" s="18">
        <v>3.7860399999999998</v>
      </c>
      <c r="AF28" s="19">
        <v>5.7999999999999996E-3</v>
      </c>
    </row>
    <row r="29" spans="1:32" x14ac:dyDescent="0.25">
      <c r="A29" s="16" t="s">
        <v>59</v>
      </c>
      <c r="B29" s="20">
        <v>10.217947000000001</v>
      </c>
      <c r="C29" s="20">
        <v>11.139168</v>
      </c>
      <c r="D29" s="20">
        <v>10.725704</v>
      </c>
      <c r="E29" s="20">
        <v>10.678908</v>
      </c>
      <c r="F29" s="20">
        <v>11.154655</v>
      </c>
      <c r="G29" s="20">
        <v>11.615798</v>
      </c>
      <c r="H29" s="20">
        <v>12.177185</v>
      </c>
      <c r="I29" s="20">
        <v>12.777853</v>
      </c>
      <c r="J29" s="20">
        <v>13.341721</v>
      </c>
      <c r="K29" s="20">
        <v>13.72809</v>
      </c>
      <c r="L29" s="20">
        <v>14.007065000000001</v>
      </c>
      <c r="M29" s="20">
        <v>14.205643999999999</v>
      </c>
      <c r="N29" s="20">
        <v>14.627541000000001</v>
      </c>
      <c r="O29" s="20">
        <v>15.000107</v>
      </c>
      <c r="P29" s="20">
        <v>15.239875</v>
      </c>
      <c r="Q29" s="20">
        <v>15.567664000000001</v>
      </c>
      <c r="R29" s="20">
        <v>15.999606999999999</v>
      </c>
      <c r="S29" s="20">
        <v>16.411301000000002</v>
      </c>
      <c r="T29" s="20">
        <v>16.923808999999999</v>
      </c>
      <c r="U29" s="21">
        <v>17.423676</v>
      </c>
      <c r="V29" s="21">
        <v>17.743994000000001</v>
      </c>
      <c r="W29" s="21">
        <v>18.062929</v>
      </c>
      <c r="X29" s="21">
        <v>18.237477999999999</v>
      </c>
      <c r="Y29" s="21">
        <v>18.506879999999999</v>
      </c>
      <c r="Z29" s="21">
        <v>18.808547999999998</v>
      </c>
      <c r="AA29" s="21">
        <v>18.910746</v>
      </c>
      <c r="AB29" s="21">
        <v>18.903348999999999</v>
      </c>
      <c r="AC29" s="21">
        <v>19.086362999999999</v>
      </c>
      <c r="AD29" s="21">
        <v>19.366789000000001</v>
      </c>
      <c r="AE29" s="21">
        <v>19.57827</v>
      </c>
      <c r="AF29" s="22">
        <v>2.0344999999999999E-2</v>
      </c>
    </row>
    <row r="30" spans="1:32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19"/>
    </row>
    <row r="31" spans="1:32" x14ac:dyDescent="0.25">
      <c r="A31" s="16" t="s">
        <v>69</v>
      </c>
      <c r="B31" s="20">
        <v>-0.270283</v>
      </c>
      <c r="C31" s="20">
        <v>-0.61288299999999996</v>
      </c>
      <c r="D31" s="20">
        <v>-0.60343400000000003</v>
      </c>
      <c r="E31" s="20">
        <v>-0.35254799999999997</v>
      </c>
      <c r="F31" s="20">
        <v>-0.320436</v>
      </c>
      <c r="G31" s="20">
        <v>-0.42133799999999999</v>
      </c>
      <c r="H31" s="20">
        <v>-0.41461399999999998</v>
      </c>
      <c r="I31" s="20">
        <v>-0.39736199999999999</v>
      </c>
      <c r="J31" s="20">
        <v>-0.371367</v>
      </c>
      <c r="K31" s="20">
        <v>-0.34950300000000001</v>
      </c>
      <c r="L31" s="20">
        <v>-0.32663300000000001</v>
      </c>
      <c r="M31" s="20">
        <v>-0.31218800000000002</v>
      </c>
      <c r="N31" s="20">
        <v>-0.28362100000000001</v>
      </c>
      <c r="O31" s="20">
        <v>-0.26005600000000001</v>
      </c>
      <c r="P31" s="20">
        <v>-0.24335399999999999</v>
      </c>
      <c r="Q31" s="20">
        <v>-0.231986</v>
      </c>
      <c r="R31" s="20">
        <v>-0.219532</v>
      </c>
      <c r="S31" s="20">
        <v>-0.211531</v>
      </c>
      <c r="T31" s="20">
        <v>-0.19118499999999999</v>
      </c>
      <c r="U31" s="21">
        <v>-0.171375</v>
      </c>
      <c r="V31" s="21">
        <v>-0.16014700000000001</v>
      </c>
      <c r="W31" s="21">
        <v>-0.151667</v>
      </c>
      <c r="X31" s="21">
        <v>-0.13341700000000001</v>
      </c>
      <c r="Y31" s="21">
        <v>-0.122196</v>
      </c>
      <c r="Z31" s="21">
        <v>-0.106838</v>
      </c>
      <c r="AA31" s="21">
        <v>-9.7599000000000005E-2</v>
      </c>
      <c r="AB31" s="21">
        <v>-8.9205000000000007E-2</v>
      </c>
      <c r="AC31" s="21">
        <v>-7.3556999999999997E-2</v>
      </c>
      <c r="AD31" s="21">
        <v>-6.3382999999999995E-2</v>
      </c>
      <c r="AE31" s="21">
        <v>-6.6489999999999994E-2</v>
      </c>
      <c r="AF31" s="22" t="s">
        <v>70</v>
      </c>
    </row>
    <row r="32" spans="1:32" ht="1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19"/>
    </row>
    <row r="33" spans="1:32" ht="15" customHeight="1" x14ac:dyDescent="0.25">
      <c r="A33" s="16" t="s">
        <v>71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2"/>
    </row>
    <row r="34" spans="1:32" ht="15" customHeight="1" x14ac:dyDescent="0.25">
      <c r="A34" s="15" t="s">
        <v>72</v>
      </c>
      <c r="B34" s="17">
        <v>36.561874000000003</v>
      </c>
      <c r="C34" s="17">
        <v>35.871718999999999</v>
      </c>
      <c r="D34" s="17">
        <v>35.966450000000002</v>
      </c>
      <c r="E34" s="17">
        <v>36.049171000000001</v>
      </c>
      <c r="F34" s="17">
        <v>36.296562000000002</v>
      </c>
      <c r="G34" s="17">
        <v>36.648026000000002</v>
      </c>
      <c r="H34" s="17">
        <v>36.848140999999998</v>
      </c>
      <c r="I34" s="17">
        <v>36.921593000000001</v>
      </c>
      <c r="J34" s="17">
        <v>36.908928000000003</v>
      </c>
      <c r="K34" s="17">
        <v>36.858231000000004</v>
      </c>
      <c r="L34" s="17">
        <v>36.770041999999997</v>
      </c>
      <c r="M34" s="17">
        <v>36.657077999999998</v>
      </c>
      <c r="N34" s="17">
        <v>36.539845</v>
      </c>
      <c r="O34" s="17">
        <v>36.412402999999998</v>
      </c>
      <c r="P34" s="17">
        <v>36.280689000000002</v>
      </c>
      <c r="Q34" s="17">
        <v>36.125835000000002</v>
      </c>
      <c r="R34" s="17">
        <v>36.010013999999998</v>
      </c>
      <c r="S34" s="17">
        <v>35.887566</v>
      </c>
      <c r="T34" s="17">
        <v>35.744495000000001</v>
      </c>
      <c r="U34" s="18">
        <v>35.649608999999998</v>
      </c>
      <c r="V34" s="18">
        <v>35.566242000000003</v>
      </c>
      <c r="W34" s="18">
        <v>35.488326999999998</v>
      </c>
      <c r="X34" s="18">
        <v>35.416527000000002</v>
      </c>
      <c r="Y34" s="18">
        <v>35.381374000000001</v>
      </c>
      <c r="Z34" s="18">
        <v>35.365352999999999</v>
      </c>
      <c r="AA34" s="18">
        <v>35.345112</v>
      </c>
      <c r="AB34" s="18">
        <v>35.365729999999999</v>
      </c>
      <c r="AC34" s="18">
        <v>35.397235999999999</v>
      </c>
      <c r="AD34" s="18">
        <v>35.390163000000001</v>
      </c>
      <c r="AE34" s="18">
        <v>35.353397000000001</v>
      </c>
      <c r="AF34" s="19">
        <v>-5.1999999999999995E-4</v>
      </c>
    </row>
    <row r="35" spans="1:32" x14ac:dyDescent="0.25">
      <c r="A35" s="15" t="s">
        <v>73</v>
      </c>
      <c r="B35" s="17">
        <v>24.908455</v>
      </c>
      <c r="C35" s="17">
        <v>26.200022000000001</v>
      </c>
      <c r="D35" s="17">
        <v>26.217821000000001</v>
      </c>
      <c r="E35" s="17">
        <v>25.757126</v>
      </c>
      <c r="F35" s="17">
        <v>26.066393000000001</v>
      </c>
      <c r="G35" s="17">
        <v>26.912319</v>
      </c>
      <c r="H35" s="17">
        <v>26.885259999999999</v>
      </c>
      <c r="I35" s="17">
        <v>27.020745999999999</v>
      </c>
      <c r="J35" s="17">
        <v>27.270727000000001</v>
      </c>
      <c r="K35" s="17">
        <v>27.65428</v>
      </c>
      <c r="L35" s="17">
        <v>27.898371000000001</v>
      </c>
      <c r="M35" s="17">
        <v>28.203797999999999</v>
      </c>
      <c r="N35" s="17">
        <v>28.555622</v>
      </c>
      <c r="O35" s="17">
        <v>28.758499</v>
      </c>
      <c r="P35" s="17">
        <v>28.971955999999999</v>
      </c>
      <c r="Q35" s="17">
        <v>29.252851</v>
      </c>
      <c r="R35" s="17">
        <v>29.486954000000001</v>
      </c>
      <c r="S35" s="17">
        <v>29.73498</v>
      </c>
      <c r="T35" s="17">
        <v>29.858308999999998</v>
      </c>
      <c r="U35" s="18">
        <v>30.030591999999999</v>
      </c>
      <c r="V35" s="18">
        <v>30.164453999999999</v>
      </c>
      <c r="W35" s="18">
        <v>30.343412000000001</v>
      </c>
      <c r="X35" s="18">
        <v>30.593810999999999</v>
      </c>
      <c r="Y35" s="18">
        <v>30.859960999999998</v>
      </c>
      <c r="Z35" s="18">
        <v>31.101389000000001</v>
      </c>
      <c r="AA35" s="18">
        <v>31.283096</v>
      </c>
      <c r="AB35" s="18">
        <v>31.548811000000001</v>
      </c>
      <c r="AC35" s="18">
        <v>31.830193999999999</v>
      </c>
      <c r="AD35" s="18">
        <v>32.067436000000001</v>
      </c>
      <c r="AE35" s="18">
        <v>32.319588000000003</v>
      </c>
      <c r="AF35" s="19">
        <v>7.5249999999999996E-3</v>
      </c>
    </row>
    <row r="36" spans="1:32" x14ac:dyDescent="0.25">
      <c r="A36" s="15" t="s">
        <v>74</v>
      </c>
      <c r="B36" s="17">
        <v>19.622060999999999</v>
      </c>
      <c r="C36" s="17">
        <v>17.343672000000002</v>
      </c>
      <c r="D36" s="17">
        <v>18.463052999999999</v>
      </c>
      <c r="E36" s="17">
        <v>18.854382000000001</v>
      </c>
      <c r="F36" s="17">
        <v>18.615061000000001</v>
      </c>
      <c r="G36" s="17">
        <v>17.669445</v>
      </c>
      <c r="H36" s="17">
        <v>18.075372999999999</v>
      </c>
      <c r="I36" s="17">
        <v>18.441455999999999</v>
      </c>
      <c r="J36" s="17">
        <v>18.576080000000001</v>
      </c>
      <c r="K36" s="17">
        <v>18.557289000000001</v>
      </c>
      <c r="L36" s="17">
        <v>18.657782000000001</v>
      </c>
      <c r="M36" s="17">
        <v>18.751519999999999</v>
      </c>
      <c r="N36" s="17">
        <v>18.768920999999999</v>
      </c>
      <c r="O36" s="17">
        <v>18.930254000000001</v>
      </c>
      <c r="P36" s="17">
        <v>19.025956999999998</v>
      </c>
      <c r="Q36" s="17">
        <v>19.019447</v>
      </c>
      <c r="R36" s="17">
        <v>19.052816</v>
      </c>
      <c r="S36" s="17">
        <v>19.044132000000001</v>
      </c>
      <c r="T36" s="17">
        <v>19.038383</v>
      </c>
      <c r="U36" s="18">
        <v>19.006927000000001</v>
      </c>
      <c r="V36" s="18">
        <v>18.969868000000002</v>
      </c>
      <c r="W36" s="18">
        <v>18.927327999999999</v>
      </c>
      <c r="X36" s="18">
        <v>18.900223</v>
      </c>
      <c r="Y36" s="18">
        <v>18.859365</v>
      </c>
      <c r="Z36" s="18">
        <v>18.820854000000001</v>
      </c>
      <c r="AA36" s="18">
        <v>18.813879</v>
      </c>
      <c r="AB36" s="18">
        <v>18.782571999999998</v>
      </c>
      <c r="AC36" s="18">
        <v>18.777381999999999</v>
      </c>
      <c r="AD36" s="18">
        <v>18.772504999999999</v>
      </c>
      <c r="AE36" s="18">
        <v>18.747803000000001</v>
      </c>
      <c r="AF36" s="19">
        <v>2.784E-3</v>
      </c>
    </row>
    <row r="37" spans="1:32" x14ac:dyDescent="0.25">
      <c r="A37" s="15" t="s">
        <v>54</v>
      </c>
      <c r="B37" s="17">
        <v>8.2592119999999998</v>
      </c>
      <c r="C37" s="17">
        <v>8.0502909999999996</v>
      </c>
      <c r="D37" s="17">
        <v>7.93316</v>
      </c>
      <c r="E37" s="17">
        <v>7.9429809999999996</v>
      </c>
      <c r="F37" s="17">
        <v>8.0962289999999992</v>
      </c>
      <c r="G37" s="17">
        <v>8.2071159999999992</v>
      </c>
      <c r="H37" s="17">
        <v>8.3413590000000006</v>
      </c>
      <c r="I37" s="17">
        <v>8.3013820000000003</v>
      </c>
      <c r="J37" s="17">
        <v>8.2810410000000001</v>
      </c>
      <c r="K37" s="17">
        <v>8.1547110000000007</v>
      </c>
      <c r="L37" s="17">
        <v>8.1547110000000007</v>
      </c>
      <c r="M37" s="17">
        <v>8.1547110000000007</v>
      </c>
      <c r="N37" s="17">
        <v>8.1547110000000007</v>
      </c>
      <c r="O37" s="17">
        <v>8.1547110000000007</v>
      </c>
      <c r="P37" s="17">
        <v>8.1547160000000005</v>
      </c>
      <c r="Q37" s="17">
        <v>8.1547160000000005</v>
      </c>
      <c r="R37" s="17">
        <v>8.1547110000000007</v>
      </c>
      <c r="S37" s="17">
        <v>8.163456</v>
      </c>
      <c r="T37" s="17">
        <v>8.1772489999999998</v>
      </c>
      <c r="U37" s="18">
        <v>8.1810159999999996</v>
      </c>
      <c r="V37" s="18">
        <v>8.1902170000000005</v>
      </c>
      <c r="W37" s="18">
        <v>8.1925349999999995</v>
      </c>
      <c r="X37" s="18">
        <v>8.2036289999999994</v>
      </c>
      <c r="Y37" s="18">
        <v>8.2157309999999999</v>
      </c>
      <c r="Z37" s="18">
        <v>8.228396</v>
      </c>
      <c r="AA37" s="18">
        <v>8.2695059999999998</v>
      </c>
      <c r="AB37" s="18">
        <v>8.3190790000000003</v>
      </c>
      <c r="AC37" s="18">
        <v>8.3707469999999997</v>
      </c>
      <c r="AD37" s="18">
        <v>8.4343540000000008</v>
      </c>
      <c r="AE37" s="18">
        <v>8.4911600000000007</v>
      </c>
      <c r="AF37" s="19">
        <v>1.9059999999999999E-3</v>
      </c>
    </row>
    <row r="38" spans="1:32" x14ac:dyDescent="0.25">
      <c r="A38" s="15" t="s">
        <v>55</v>
      </c>
      <c r="B38" s="17">
        <v>3.106776</v>
      </c>
      <c r="C38" s="17">
        <v>2.6740789999999999</v>
      </c>
      <c r="D38" s="17">
        <v>2.5876399999999999</v>
      </c>
      <c r="E38" s="17">
        <v>2.6506219999999998</v>
      </c>
      <c r="F38" s="17">
        <v>2.7087219999999999</v>
      </c>
      <c r="G38" s="17">
        <v>2.7589860000000002</v>
      </c>
      <c r="H38" s="17">
        <v>2.8124609999999999</v>
      </c>
      <c r="I38" s="17">
        <v>2.807105</v>
      </c>
      <c r="J38" s="17">
        <v>2.8072859999999999</v>
      </c>
      <c r="K38" s="17">
        <v>2.8073800000000002</v>
      </c>
      <c r="L38" s="17">
        <v>2.8206220000000002</v>
      </c>
      <c r="M38" s="17">
        <v>2.8213910000000002</v>
      </c>
      <c r="N38" s="17">
        <v>2.8349630000000001</v>
      </c>
      <c r="O38" s="17">
        <v>2.841253</v>
      </c>
      <c r="P38" s="17">
        <v>2.8414160000000002</v>
      </c>
      <c r="Q38" s="17">
        <v>2.8426010000000002</v>
      </c>
      <c r="R38" s="17">
        <v>2.8508309999999999</v>
      </c>
      <c r="S38" s="17">
        <v>2.8558189999999999</v>
      </c>
      <c r="T38" s="17">
        <v>2.8672219999999999</v>
      </c>
      <c r="U38" s="18">
        <v>2.8722910000000001</v>
      </c>
      <c r="V38" s="18">
        <v>2.875683</v>
      </c>
      <c r="W38" s="18">
        <v>2.8810549999999999</v>
      </c>
      <c r="X38" s="18">
        <v>2.8811909999999998</v>
      </c>
      <c r="Y38" s="18">
        <v>2.8832740000000001</v>
      </c>
      <c r="Z38" s="18">
        <v>2.8897089999999999</v>
      </c>
      <c r="AA38" s="18">
        <v>2.8928240000000001</v>
      </c>
      <c r="AB38" s="18">
        <v>2.8929710000000002</v>
      </c>
      <c r="AC38" s="18">
        <v>2.8944549999999998</v>
      </c>
      <c r="AD38" s="18">
        <v>2.9007170000000002</v>
      </c>
      <c r="AE38" s="18">
        <v>2.9013170000000001</v>
      </c>
      <c r="AF38" s="19">
        <v>2.9169999999999999E-3</v>
      </c>
    </row>
    <row r="39" spans="1:32" x14ac:dyDescent="0.25">
      <c r="A39" s="15" t="s">
        <v>75</v>
      </c>
      <c r="B39" s="17">
        <v>2.5998070000000002</v>
      </c>
      <c r="C39" s="17">
        <v>2.52963</v>
      </c>
      <c r="D39" s="17">
        <v>2.678998</v>
      </c>
      <c r="E39" s="17">
        <v>2.6685819999999998</v>
      </c>
      <c r="F39" s="17">
        <v>2.9147599999999998</v>
      </c>
      <c r="G39" s="17">
        <v>3.0231979999999998</v>
      </c>
      <c r="H39" s="17">
        <v>3.0914389999999998</v>
      </c>
      <c r="I39" s="17">
        <v>3.1760299999999999</v>
      </c>
      <c r="J39" s="17">
        <v>3.2547359999999999</v>
      </c>
      <c r="K39" s="17">
        <v>3.3499970000000001</v>
      </c>
      <c r="L39" s="17">
        <v>3.4623629999999999</v>
      </c>
      <c r="M39" s="17">
        <v>3.5191059999999998</v>
      </c>
      <c r="N39" s="17">
        <v>3.6106880000000001</v>
      </c>
      <c r="O39" s="17">
        <v>3.6508539999999998</v>
      </c>
      <c r="P39" s="17">
        <v>3.7438600000000002</v>
      </c>
      <c r="Q39" s="17">
        <v>3.7835030000000001</v>
      </c>
      <c r="R39" s="17">
        <v>3.8093910000000002</v>
      </c>
      <c r="S39" s="17">
        <v>3.837834</v>
      </c>
      <c r="T39" s="17">
        <v>3.9020329999999999</v>
      </c>
      <c r="U39" s="18">
        <v>3.9539089999999999</v>
      </c>
      <c r="V39" s="18">
        <v>3.9954149999999999</v>
      </c>
      <c r="W39" s="18">
        <v>4.015746</v>
      </c>
      <c r="X39" s="18">
        <v>4.0391719999999998</v>
      </c>
      <c r="Y39" s="18">
        <v>4.075393</v>
      </c>
      <c r="Z39" s="18">
        <v>4.1028760000000002</v>
      </c>
      <c r="AA39" s="18">
        <v>4.1317709999999996</v>
      </c>
      <c r="AB39" s="18">
        <v>4.1629519999999998</v>
      </c>
      <c r="AC39" s="18">
        <v>4.194007</v>
      </c>
      <c r="AD39" s="18">
        <v>4.2309039999999998</v>
      </c>
      <c r="AE39" s="18">
        <v>4.261736</v>
      </c>
      <c r="AF39" s="19">
        <v>1.8803E-2</v>
      </c>
    </row>
    <row r="40" spans="1:32" x14ac:dyDescent="0.25">
      <c r="A40" s="15" t="s">
        <v>57</v>
      </c>
      <c r="B40" s="17">
        <v>1.701541</v>
      </c>
      <c r="C40" s="17">
        <v>1.9663219999999999</v>
      </c>
      <c r="D40" s="17">
        <v>2.2598440000000002</v>
      </c>
      <c r="E40" s="17">
        <v>2.3632170000000001</v>
      </c>
      <c r="F40" s="17">
        <v>2.6775060000000002</v>
      </c>
      <c r="G40" s="17">
        <v>2.8968389999999999</v>
      </c>
      <c r="H40" s="17">
        <v>2.9291</v>
      </c>
      <c r="I40" s="17">
        <v>2.9630519999999998</v>
      </c>
      <c r="J40" s="17">
        <v>2.9882599999999999</v>
      </c>
      <c r="K40" s="17">
        <v>3.0096970000000001</v>
      </c>
      <c r="L40" s="17">
        <v>3.0175969999999999</v>
      </c>
      <c r="M40" s="17">
        <v>3.0249609999999998</v>
      </c>
      <c r="N40" s="17">
        <v>3.048689</v>
      </c>
      <c r="O40" s="17">
        <v>3.0759940000000001</v>
      </c>
      <c r="P40" s="17">
        <v>3.0856569999999999</v>
      </c>
      <c r="Q40" s="17">
        <v>3.106894</v>
      </c>
      <c r="R40" s="17">
        <v>3.1457510000000002</v>
      </c>
      <c r="S40" s="17">
        <v>3.1733600000000002</v>
      </c>
      <c r="T40" s="17">
        <v>3.1972640000000001</v>
      </c>
      <c r="U40" s="18">
        <v>3.2252869999999998</v>
      </c>
      <c r="V40" s="18">
        <v>3.2638600000000002</v>
      </c>
      <c r="W40" s="18">
        <v>3.3030569999999999</v>
      </c>
      <c r="X40" s="18">
        <v>3.3313280000000001</v>
      </c>
      <c r="Y40" s="18">
        <v>3.3843489999999998</v>
      </c>
      <c r="Z40" s="18">
        <v>3.442269</v>
      </c>
      <c r="AA40" s="18">
        <v>3.5309539999999999</v>
      </c>
      <c r="AB40" s="18">
        <v>3.612816</v>
      </c>
      <c r="AC40" s="18">
        <v>3.714874</v>
      </c>
      <c r="AD40" s="18">
        <v>3.7965230000000001</v>
      </c>
      <c r="AE40" s="18">
        <v>3.8889710000000002</v>
      </c>
      <c r="AF40" s="19">
        <v>2.4655E-2</v>
      </c>
    </row>
    <row r="41" spans="1:32" x14ac:dyDescent="0.25">
      <c r="A41" s="15" t="s">
        <v>76</v>
      </c>
      <c r="B41" s="17">
        <v>0.35137600000000002</v>
      </c>
      <c r="C41" s="17">
        <v>0.38713999999999998</v>
      </c>
      <c r="D41" s="17">
        <v>0.38725999999999999</v>
      </c>
      <c r="E41" s="17">
        <v>0.357792</v>
      </c>
      <c r="F41" s="17">
        <v>0.35399199999999997</v>
      </c>
      <c r="G41" s="17">
        <v>0.35706500000000002</v>
      </c>
      <c r="H41" s="17">
        <v>0.35764099999999999</v>
      </c>
      <c r="I41" s="17">
        <v>0.34321800000000002</v>
      </c>
      <c r="J41" s="17">
        <v>0.34089900000000001</v>
      </c>
      <c r="K41" s="17">
        <v>0.338922</v>
      </c>
      <c r="L41" s="17">
        <v>0.34401900000000002</v>
      </c>
      <c r="M41" s="17">
        <v>0.35090700000000002</v>
      </c>
      <c r="N41" s="17">
        <v>0.34653499999999998</v>
      </c>
      <c r="O41" s="17">
        <v>0.34338999999999997</v>
      </c>
      <c r="P41" s="17">
        <v>0.34826600000000002</v>
      </c>
      <c r="Q41" s="17">
        <v>0.351854</v>
      </c>
      <c r="R41" s="17">
        <v>0.34704400000000002</v>
      </c>
      <c r="S41" s="17">
        <v>0.35030099999999997</v>
      </c>
      <c r="T41" s="17">
        <v>0.35636099999999998</v>
      </c>
      <c r="U41" s="18">
        <v>0.34686800000000001</v>
      </c>
      <c r="V41" s="18">
        <v>0.347306</v>
      </c>
      <c r="W41" s="18">
        <v>0.34536699999999998</v>
      </c>
      <c r="X41" s="18">
        <v>0.34040599999999999</v>
      </c>
      <c r="Y41" s="18">
        <v>0.33609899999999998</v>
      </c>
      <c r="Z41" s="18">
        <v>0.33331499999999997</v>
      </c>
      <c r="AA41" s="18">
        <v>0.33588699999999999</v>
      </c>
      <c r="AB41" s="18">
        <v>0.33771800000000002</v>
      </c>
      <c r="AC41" s="18">
        <v>0.339146</v>
      </c>
      <c r="AD41" s="18">
        <v>0.34141100000000002</v>
      </c>
      <c r="AE41" s="18">
        <v>0.34776400000000002</v>
      </c>
      <c r="AF41" s="19">
        <v>-3.8240000000000001E-3</v>
      </c>
    </row>
    <row r="42" spans="1:32" x14ac:dyDescent="0.25">
      <c r="A42" s="16" t="s">
        <v>77</v>
      </c>
      <c r="B42" s="20">
        <v>97.111107000000004</v>
      </c>
      <c r="C42" s="20">
        <v>95.022880999999998</v>
      </c>
      <c r="D42" s="20">
        <v>96.494225</v>
      </c>
      <c r="E42" s="20">
        <v>96.643860000000004</v>
      </c>
      <c r="F42" s="20">
        <v>97.729218000000003</v>
      </c>
      <c r="G42" s="20">
        <v>98.472992000000005</v>
      </c>
      <c r="H42" s="20">
        <v>99.340774999999994</v>
      </c>
      <c r="I42" s="20">
        <v>99.974579000000006</v>
      </c>
      <c r="J42" s="20">
        <v>100.42796300000001</v>
      </c>
      <c r="K42" s="20">
        <v>100.730507</v>
      </c>
      <c r="L42" s="20">
        <v>101.12550400000001</v>
      </c>
      <c r="M42" s="20">
        <v>101.483467</v>
      </c>
      <c r="N42" s="20">
        <v>101.85997</v>
      </c>
      <c r="O42" s="20">
        <v>102.16735799999999</v>
      </c>
      <c r="P42" s="20">
        <v>102.45251500000001</v>
      </c>
      <c r="Q42" s="20">
        <v>102.63769499999999</v>
      </c>
      <c r="R42" s="20">
        <v>102.857513</v>
      </c>
      <c r="S42" s="20">
        <v>103.04744700000001</v>
      </c>
      <c r="T42" s="20">
        <v>103.141319</v>
      </c>
      <c r="U42" s="21">
        <v>103.266502</v>
      </c>
      <c r="V42" s="21">
        <v>103.373047</v>
      </c>
      <c r="W42" s="21">
        <v>103.49683400000001</v>
      </c>
      <c r="X42" s="21">
        <v>103.706284</v>
      </c>
      <c r="Y42" s="21">
        <v>103.995537</v>
      </c>
      <c r="Z42" s="21">
        <v>104.28415699999999</v>
      </c>
      <c r="AA42" s="21">
        <v>104.60302</v>
      </c>
      <c r="AB42" s="21">
        <v>105.022644</v>
      </c>
      <c r="AC42" s="21">
        <v>105.518051</v>
      </c>
      <c r="AD42" s="21">
        <v>105.93401299999999</v>
      </c>
      <c r="AE42" s="21">
        <v>106.311729</v>
      </c>
      <c r="AF42" s="22">
        <v>4.0169999999999997E-3</v>
      </c>
    </row>
    <row r="43" spans="1:32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19"/>
    </row>
    <row r="44" spans="1:32" ht="15" customHeight="1" x14ac:dyDescent="0.25">
      <c r="A44" s="16" t="s">
        <v>78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2"/>
    </row>
    <row r="45" spans="1:32" ht="15" customHeight="1" x14ac:dyDescent="0.25">
      <c r="A45" s="15" t="s">
        <v>79</v>
      </c>
      <c r="B45" s="17">
        <v>113.240959</v>
      </c>
      <c r="C45" s="17">
        <v>111.650002</v>
      </c>
      <c r="D45" s="17">
        <v>106.52269</v>
      </c>
      <c r="E45" s="17">
        <v>98.896270999999999</v>
      </c>
      <c r="F45" s="17">
        <v>97.145538000000002</v>
      </c>
      <c r="G45" s="17">
        <v>93.439689999999999</v>
      </c>
      <c r="H45" s="17">
        <v>91.836883999999998</v>
      </c>
      <c r="I45" s="17">
        <v>92.495902999999998</v>
      </c>
      <c r="J45" s="17">
        <v>94.376059999999995</v>
      </c>
      <c r="K45" s="17">
        <v>96.566772</v>
      </c>
      <c r="L45" s="17">
        <v>99.053298999999996</v>
      </c>
      <c r="M45" s="17">
        <v>101.571045</v>
      </c>
      <c r="N45" s="17">
        <v>104.21575199999999</v>
      </c>
      <c r="O45" s="17">
        <v>106.68821</v>
      </c>
      <c r="P45" s="17">
        <v>108.988052</v>
      </c>
      <c r="Q45" s="17">
        <v>110.920845</v>
      </c>
      <c r="R45" s="17">
        <v>113.348221</v>
      </c>
      <c r="S45" s="17">
        <v>115.313896</v>
      </c>
      <c r="T45" s="17">
        <v>117.3424</v>
      </c>
      <c r="U45" s="18">
        <v>118.99376700000001</v>
      </c>
      <c r="V45" s="18">
        <v>121.067307</v>
      </c>
      <c r="W45" s="18">
        <v>123.396637</v>
      </c>
      <c r="X45" s="18">
        <v>125.632835</v>
      </c>
      <c r="Y45" s="18">
        <v>127.70549800000001</v>
      </c>
      <c r="Z45" s="18">
        <v>129.76585399999999</v>
      </c>
      <c r="AA45" s="18">
        <v>131.60562100000001</v>
      </c>
      <c r="AB45" s="18">
        <v>133.75221300000001</v>
      </c>
      <c r="AC45" s="18">
        <v>135.77456699999999</v>
      </c>
      <c r="AD45" s="18">
        <v>138.460205</v>
      </c>
      <c r="AE45" s="18">
        <v>141.45616100000001</v>
      </c>
      <c r="AF45" s="19">
        <v>8.4869999999999998E-3</v>
      </c>
    </row>
    <row r="46" spans="1:32" ht="15" customHeight="1" x14ac:dyDescent="0.25">
      <c r="A46" s="15" t="s">
        <v>80</v>
      </c>
      <c r="B46" s="17">
        <v>96.547934999999995</v>
      </c>
      <c r="C46" s="17">
        <v>94.124001000000007</v>
      </c>
      <c r="D46" s="17">
        <v>97.139510999999999</v>
      </c>
      <c r="E46" s="17">
        <v>93.097969000000006</v>
      </c>
      <c r="F46" s="17">
        <v>89.445541000000006</v>
      </c>
      <c r="G46" s="17">
        <v>87.769683999999998</v>
      </c>
      <c r="H46" s="17">
        <v>88.836883999999998</v>
      </c>
      <c r="I46" s="17">
        <v>89.995902999999998</v>
      </c>
      <c r="J46" s="17">
        <v>92.276061999999996</v>
      </c>
      <c r="K46" s="17">
        <v>94.566772</v>
      </c>
      <c r="L46" s="17">
        <v>97.053298999999996</v>
      </c>
      <c r="M46" s="17">
        <v>99.571044999999998</v>
      </c>
      <c r="N46" s="17">
        <v>102.21575199999999</v>
      </c>
      <c r="O46" s="17">
        <v>104.68821699999999</v>
      </c>
      <c r="P46" s="17">
        <v>106.988045</v>
      </c>
      <c r="Q46" s="17">
        <v>108.920845</v>
      </c>
      <c r="R46" s="17">
        <v>111.348213</v>
      </c>
      <c r="S46" s="17">
        <v>113.313896</v>
      </c>
      <c r="T46" s="17">
        <v>115.3424</v>
      </c>
      <c r="U46" s="18">
        <v>116.99376700000001</v>
      </c>
      <c r="V46" s="18">
        <v>119.067307</v>
      </c>
      <c r="W46" s="18">
        <v>121.39664500000001</v>
      </c>
      <c r="X46" s="18">
        <v>123.632835</v>
      </c>
      <c r="Y46" s="18">
        <v>125.705505</v>
      </c>
      <c r="Z46" s="18">
        <v>127.765854</v>
      </c>
      <c r="AA46" s="18">
        <v>129.60562100000001</v>
      </c>
      <c r="AB46" s="18">
        <v>131.75221300000001</v>
      </c>
      <c r="AC46" s="18">
        <v>133.77456699999999</v>
      </c>
      <c r="AD46" s="18">
        <v>136.460205</v>
      </c>
      <c r="AE46" s="18">
        <v>139.456177</v>
      </c>
      <c r="AF46" s="19">
        <v>1.414E-2</v>
      </c>
    </row>
    <row r="47" spans="1:32" ht="15" customHeight="1" x14ac:dyDescent="0.25">
      <c r="A47" s="15" t="s">
        <v>81</v>
      </c>
      <c r="B47" s="17">
        <v>4.0712190000000001</v>
      </c>
      <c r="C47" s="17">
        <v>2.75</v>
      </c>
      <c r="D47" s="17">
        <v>3.6022409999999998</v>
      </c>
      <c r="E47" s="17">
        <v>3.7364039999999998</v>
      </c>
      <c r="F47" s="17">
        <v>3.7437749999999999</v>
      </c>
      <c r="G47" s="17">
        <v>4.1395970000000002</v>
      </c>
      <c r="H47" s="17">
        <v>4.4023709999999996</v>
      </c>
      <c r="I47" s="17">
        <v>4.7995260000000002</v>
      </c>
      <c r="J47" s="17">
        <v>4.6594449999999998</v>
      </c>
      <c r="K47" s="17">
        <v>4.3764770000000004</v>
      </c>
      <c r="L47" s="17">
        <v>4.6660589999999997</v>
      </c>
      <c r="M47" s="17">
        <v>4.8217559999999997</v>
      </c>
      <c r="N47" s="17">
        <v>4.9580529999999996</v>
      </c>
      <c r="O47" s="17">
        <v>5.11958</v>
      </c>
      <c r="P47" s="17">
        <v>5.2335279999999997</v>
      </c>
      <c r="Q47" s="17">
        <v>5.3607659999999999</v>
      </c>
      <c r="R47" s="17">
        <v>5.4874330000000002</v>
      </c>
      <c r="S47" s="17">
        <v>5.5946400000000001</v>
      </c>
      <c r="T47" s="17">
        <v>5.7762039999999999</v>
      </c>
      <c r="U47" s="18">
        <v>6.0347580000000001</v>
      </c>
      <c r="V47" s="18">
        <v>6.1690940000000003</v>
      </c>
      <c r="W47" s="18">
        <v>6.3590749999999998</v>
      </c>
      <c r="X47" s="18">
        <v>6.5853330000000003</v>
      </c>
      <c r="Y47" s="18">
        <v>6.7367439999999998</v>
      </c>
      <c r="Z47" s="18">
        <v>6.9247709999999998</v>
      </c>
      <c r="AA47" s="18">
        <v>7.1845359999999996</v>
      </c>
      <c r="AB47" s="18">
        <v>7.2274380000000003</v>
      </c>
      <c r="AC47" s="18">
        <v>7.2628550000000001</v>
      </c>
      <c r="AD47" s="18">
        <v>7.423724</v>
      </c>
      <c r="AE47" s="18">
        <v>7.6520159999999997</v>
      </c>
      <c r="AF47" s="19">
        <v>3.7225000000000001E-2</v>
      </c>
    </row>
    <row r="48" spans="1:32" ht="15" customHeight="1" x14ac:dyDescent="0.25">
      <c r="A48" s="15" t="s">
        <v>82</v>
      </c>
      <c r="B48" s="17">
        <v>41.740172999999999</v>
      </c>
      <c r="C48" s="17">
        <v>39.939995000000003</v>
      </c>
      <c r="D48" s="17">
        <v>40.251865000000002</v>
      </c>
      <c r="E48" s="17">
        <v>39.903275000000001</v>
      </c>
      <c r="F48" s="17">
        <v>40.543590999999999</v>
      </c>
      <c r="G48" s="17">
        <v>42.851177</v>
      </c>
      <c r="H48" s="17">
        <v>44.327666999999998</v>
      </c>
      <c r="I48" s="17">
        <v>45.399180999999999</v>
      </c>
      <c r="J48" s="17">
        <v>46.008251000000001</v>
      </c>
      <c r="K48" s="17">
        <v>46.522292999999998</v>
      </c>
      <c r="L48" s="17">
        <v>47.176029</v>
      </c>
      <c r="M48" s="17">
        <v>47.639823999999997</v>
      </c>
      <c r="N48" s="17">
        <v>48.214897000000001</v>
      </c>
      <c r="O48" s="17">
        <v>49.066459999999999</v>
      </c>
      <c r="P48" s="17">
        <v>49.668922000000002</v>
      </c>
      <c r="Q48" s="17">
        <v>50.185237999999998</v>
      </c>
      <c r="R48" s="17">
        <v>50.811157000000001</v>
      </c>
      <c r="S48" s="17">
        <v>51.595455000000001</v>
      </c>
      <c r="T48" s="17">
        <v>52.265582999999999</v>
      </c>
      <c r="U48" s="18">
        <v>53.149619999999999</v>
      </c>
      <c r="V48" s="18">
        <v>53.745761999999999</v>
      </c>
      <c r="W48" s="18">
        <v>54.279789000000001</v>
      </c>
      <c r="X48" s="18">
        <v>54.963959000000003</v>
      </c>
      <c r="Y48" s="18">
        <v>55.749699</v>
      </c>
      <c r="Z48" s="18">
        <v>56.368313000000001</v>
      </c>
      <c r="AA48" s="18">
        <v>56.489666</v>
      </c>
      <c r="AB48" s="18">
        <v>57.159962</v>
      </c>
      <c r="AC48" s="18">
        <v>57.470722000000002</v>
      </c>
      <c r="AD48" s="18">
        <v>58.026015999999998</v>
      </c>
      <c r="AE48" s="18">
        <v>59.155956000000003</v>
      </c>
      <c r="AF48" s="19">
        <v>1.4127000000000001E-2</v>
      </c>
    </row>
    <row r="49" spans="1:32" ht="15" customHeight="1" x14ac:dyDescent="0.25">
      <c r="A49" s="15" t="s">
        <v>83</v>
      </c>
      <c r="B49" s="17">
        <v>2.0722499999999999</v>
      </c>
      <c r="C49" s="17">
        <v>1.9829000000000001</v>
      </c>
      <c r="D49" s="17">
        <v>1.9873270000000001</v>
      </c>
      <c r="E49" s="17">
        <v>1.98007</v>
      </c>
      <c r="F49" s="17">
        <v>2.0303529999999999</v>
      </c>
      <c r="G49" s="17">
        <v>2.14289</v>
      </c>
      <c r="H49" s="17">
        <v>2.2131599999999998</v>
      </c>
      <c r="I49" s="17">
        <v>2.2657989999999999</v>
      </c>
      <c r="J49" s="17">
        <v>2.2987639999999998</v>
      </c>
      <c r="K49" s="17">
        <v>2.326292</v>
      </c>
      <c r="L49" s="17">
        <v>2.359769</v>
      </c>
      <c r="M49" s="17">
        <v>2.3866520000000002</v>
      </c>
      <c r="N49" s="17">
        <v>2.416909</v>
      </c>
      <c r="O49" s="17">
        <v>2.4587720000000002</v>
      </c>
      <c r="P49" s="17">
        <v>2.4916939999999999</v>
      </c>
      <c r="Q49" s="17">
        <v>2.5206029999999999</v>
      </c>
      <c r="R49" s="17">
        <v>2.5529410000000001</v>
      </c>
      <c r="S49" s="17">
        <v>2.5922109999999998</v>
      </c>
      <c r="T49" s="17">
        <v>2.6270470000000001</v>
      </c>
      <c r="U49" s="18">
        <v>2.668806</v>
      </c>
      <c r="V49" s="18">
        <v>2.6965810000000001</v>
      </c>
      <c r="W49" s="18">
        <v>2.7247119999999998</v>
      </c>
      <c r="X49" s="18">
        <v>2.756246</v>
      </c>
      <c r="Y49" s="18">
        <v>2.7916500000000002</v>
      </c>
      <c r="Z49" s="18">
        <v>2.8237570000000001</v>
      </c>
      <c r="AA49" s="18">
        <v>2.8343560000000001</v>
      </c>
      <c r="AB49" s="18">
        <v>2.8663129999999999</v>
      </c>
      <c r="AC49" s="18">
        <v>2.881977</v>
      </c>
      <c r="AD49" s="18">
        <v>2.907769</v>
      </c>
      <c r="AE49" s="18">
        <v>2.9601350000000002</v>
      </c>
      <c r="AF49" s="19">
        <v>1.4413E-2</v>
      </c>
    </row>
    <row r="50" spans="1:32" ht="15" customHeight="1" x14ac:dyDescent="0.25">
      <c r="A50" s="15" t="s">
        <v>84</v>
      </c>
      <c r="B50" s="17">
        <v>2.6089069999999999</v>
      </c>
      <c r="C50" s="17">
        <v>2.5954549999999998</v>
      </c>
      <c r="D50" s="17">
        <v>2.5756600000000001</v>
      </c>
      <c r="E50" s="17">
        <v>2.5348820000000001</v>
      </c>
      <c r="F50" s="17">
        <v>2.6238429999999999</v>
      </c>
      <c r="G50" s="17">
        <v>2.666846</v>
      </c>
      <c r="H50" s="17">
        <v>2.7266319999999999</v>
      </c>
      <c r="I50" s="17">
        <v>2.7874759999999998</v>
      </c>
      <c r="J50" s="17">
        <v>2.8249309999999999</v>
      </c>
      <c r="K50" s="17">
        <v>2.8505959999999999</v>
      </c>
      <c r="L50" s="17">
        <v>2.8829410000000002</v>
      </c>
      <c r="M50" s="17">
        <v>2.9166560000000001</v>
      </c>
      <c r="N50" s="17">
        <v>2.945767</v>
      </c>
      <c r="O50" s="17">
        <v>2.982548</v>
      </c>
      <c r="P50" s="17">
        <v>3.0189789999999999</v>
      </c>
      <c r="Q50" s="17">
        <v>3.0536539999999999</v>
      </c>
      <c r="R50" s="17">
        <v>3.0828929999999999</v>
      </c>
      <c r="S50" s="17">
        <v>3.111119</v>
      </c>
      <c r="T50" s="17">
        <v>3.1372429999999998</v>
      </c>
      <c r="U50" s="18">
        <v>3.1717979999999999</v>
      </c>
      <c r="V50" s="18">
        <v>3.1950090000000002</v>
      </c>
      <c r="W50" s="18">
        <v>3.2190810000000001</v>
      </c>
      <c r="X50" s="18">
        <v>3.2443599999999999</v>
      </c>
      <c r="Y50" s="18">
        <v>3.2671670000000002</v>
      </c>
      <c r="Z50" s="18">
        <v>3.2920479999999999</v>
      </c>
      <c r="AA50" s="18">
        <v>3.3167369999999998</v>
      </c>
      <c r="AB50" s="18">
        <v>3.3391709999999999</v>
      </c>
      <c r="AC50" s="18">
        <v>3.3598499999999998</v>
      </c>
      <c r="AD50" s="18">
        <v>3.3909729999999998</v>
      </c>
      <c r="AE50" s="18">
        <v>3.42591</v>
      </c>
      <c r="AF50" s="19">
        <v>9.9640000000000006E-3</v>
      </c>
    </row>
    <row r="51" spans="1:32" ht="15" customHeight="1" x14ac:dyDescent="0.25">
      <c r="A51" s="15" t="s">
        <v>85</v>
      </c>
      <c r="B51" s="25">
        <v>10.073116000000001</v>
      </c>
      <c r="C51" s="25">
        <v>9.8431920000000002</v>
      </c>
      <c r="D51" s="25">
        <v>9.790025</v>
      </c>
      <c r="E51" s="25">
        <v>9.8039550000000002</v>
      </c>
      <c r="F51" s="25">
        <v>9.9149379999999994</v>
      </c>
      <c r="G51" s="25">
        <v>9.9291060000000009</v>
      </c>
      <c r="H51" s="25">
        <v>9.992896</v>
      </c>
      <c r="I51" s="25">
        <v>10.0997</v>
      </c>
      <c r="J51" s="25">
        <v>10.191556</v>
      </c>
      <c r="K51" s="25">
        <v>10.140268000000001</v>
      </c>
      <c r="L51" s="25">
        <v>10.100808000000001</v>
      </c>
      <c r="M51" s="25">
        <v>10.015067</v>
      </c>
      <c r="N51" s="25">
        <v>9.9838730000000009</v>
      </c>
      <c r="O51" s="25">
        <v>10.093805</v>
      </c>
      <c r="P51" s="25">
        <v>10.123870999999999</v>
      </c>
      <c r="Q51" s="25">
        <v>10.163352</v>
      </c>
      <c r="R51" s="25">
        <v>10.240662</v>
      </c>
      <c r="S51" s="25">
        <v>10.280457</v>
      </c>
      <c r="T51" s="25">
        <v>10.334393</v>
      </c>
      <c r="U51" s="26">
        <v>10.425936</v>
      </c>
      <c r="V51" s="26">
        <v>10.520489</v>
      </c>
      <c r="W51" s="26">
        <v>10.553414</v>
      </c>
      <c r="X51" s="26">
        <v>10.573454999999999</v>
      </c>
      <c r="Y51" s="26">
        <v>10.648923999999999</v>
      </c>
      <c r="Z51" s="26">
        <v>10.742988</v>
      </c>
      <c r="AA51" s="26">
        <v>10.841279999999999</v>
      </c>
      <c r="AB51" s="26">
        <v>10.919644</v>
      </c>
      <c r="AC51" s="26">
        <v>10.953766</v>
      </c>
      <c r="AD51" s="26">
        <v>11.037162</v>
      </c>
      <c r="AE51" s="26">
        <v>11.134843</v>
      </c>
      <c r="AF51" s="19">
        <v>4.4130000000000003E-3</v>
      </c>
    </row>
    <row r="52" spans="1:32" ht="1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19"/>
    </row>
    <row r="53" spans="1:32" ht="1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19"/>
    </row>
    <row r="54" spans="1:32" ht="15" customHeight="1" x14ac:dyDescent="0.25">
      <c r="A54" s="16" t="s">
        <v>86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2"/>
    </row>
    <row r="55" spans="1:32" ht="15" customHeight="1" x14ac:dyDescent="0.25">
      <c r="A55" s="15" t="s">
        <v>79</v>
      </c>
      <c r="B55" s="17">
        <v>111.26000999999999</v>
      </c>
      <c r="C55" s="17">
        <v>111.650002</v>
      </c>
      <c r="D55" s="17">
        <v>108.110001</v>
      </c>
      <c r="E55" s="17">
        <v>102.199997</v>
      </c>
      <c r="F55" s="17">
        <v>101.95394899999999</v>
      </c>
      <c r="G55" s="17">
        <v>99.573502000000005</v>
      </c>
      <c r="H55" s="17">
        <v>99.296729999999997</v>
      </c>
      <c r="I55" s="17">
        <v>101.540504</v>
      </c>
      <c r="J55" s="17">
        <v>105.21266199999999</v>
      </c>
      <c r="K55" s="17">
        <v>109.372917</v>
      </c>
      <c r="L55" s="17">
        <v>114.029167</v>
      </c>
      <c r="M55" s="17">
        <v>118.883827</v>
      </c>
      <c r="N55" s="17">
        <v>124.05895200000001</v>
      </c>
      <c r="O55" s="17">
        <v>129.19515999999999</v>
      </c>
      <c r="P55" s="17">
        <v>134.24723800000001</v>
      </c>
      <c r="Q55" s="17">
        <v>138.99279799999999</v>
      </c>
      <c r="R55" s="17">
        <v>144.522156</v>
      </c>
      <c r="S55" s="17">
        <v>149.63734400000001</v>
      </c>
      <c r="T55" s="17">
        <v>155.05471800000001</v>
      </c>
      <c r="U55" s="18">
        <v>160.18682899999999</v>
      </c>
      <c r="V55" s="18">
        <v>166.20706200000001</v>
      </c>
      <c r="W55" s="18">
        <v>172.806366</v>
      </c>
      <c r="X55" s="18">
        <v>179.54826399999999</v>
      </c>
      <c r="Y55" s="18">
        <v>186.30924999999999</v>
      </c>
      <c r="Z55" s="18">
        <v>193.27389500000001</v>
      </c>
      <c r="AA55" s="18">
        <v>200.220428</v>
      </c>
      <c r="AB55" s="18">
        <v>207.86586</v>
      </c>
      <c r="AC55" s="18">
        <v>215.55091899999999</v>
      </c>
      <c r="AD55" s="18">
        <v>224.620239</v>
      </c>
      <c r="AE55" s="18">
        <v>234.53244000000001</v>
      </c>
      <c r="AF55" s="19">
        <v>2.6863000000000001E-2</v>
      </c>
    </row>
    <row r="56" spans="1:32" ht="15" customHeight="1" x14ac:dyDescent="0.25">
      <c r="A56" s="15" t="s">
        <v>80</v>
      </c>
      <c r="B56" s="17">
        <v>94.859001000000006</v>
      </c>
      <c r="C56" s="17">
        <v>94.124001000000007</v>
      </c>
      <c r="D56" s="17">
        <v>98.586997999999994</v>
      </c>
      <c r="E56" s="17">
        <v>96.207999999999998</v>
      </c>
      <c r="F56" s="17">
        <v>93.872826000000003</v>
      </c>
      <c r="G56" s="17">
        <v>93.531295999999998</v>
      </c>
      <c r="H56" s="17">
        <v>96.053047000000007</v>
      </c>
      <c r="I56" s="17">
        <v>98.796042999999997</v>
      </c>
      <c r="J56" s="17">
        <v>102.87153600000001</v>
      </c>
      <c r="K56" s="17">
        <v>107.107697</v>
      </c>
      <c r="L56" s="17">
        <v>111.72679100000001</v>
      </c>
      <c r="M56" s="17">
        <v>116.542931</v>
      </c>
      <c r="N56" s="17">
        <v>121.678146</v>
      </c>
      <c r="O56" s="17">
        <v>126.773239</v>
      </c>
      <c r="P56" s="17">
        <v>131.78372200000001</v>
      </c>
      <c r="Q56" s="17">
        <v>136.48663300000001</v>
      </c>
      <c r="R56" s="17">
        <v>141.97210699999999</v>
      </c>
      <c r="S56" s="17">
        <v>147.04203799999999</v>
      </c>
      <c r="T56" s="17">
        <v>152.41194200000001</v>
      </c>
      <c r="U56" s="18">
        <v>157.49447599999999</v>
      </c>
      <c r="V56" s="18">
        <v>163.461365</v>
      </c>
      <c r="W56" s="18">
        <v>170.005539</v>
      </c>
      <c r="X56" s="18">
        <v>176.68995699999999</v>
      </c>
      <c r="Y56" s="18">
        <v>183.39144899999999</v>
      </c>
      <c r="Z56" s="18">
        <v>190.29508999999999</v>
      </c>
      <c r="AA56" s="18">
        <v>197.17768899999999</v>
      </c>
      <c r="AB56" s="18">
        <v>204.757645</v>
      </c>
      <c r="AC56" s="18">
        <v>212.375778</v>
      </c>
      <c r="AD56" s="18">
        <v>221.375687</v>
      </c>
      <c r="AE56" s="18">
        <v>231.21649199999999</v>
      </c>
      <c r="AF56" s="19">
        <v>3.2619000000000002E-2</v>
      </c>
    </row>
    <row r="57" spans="1:32" ht="15" customHeight="1" x14ac:dyDescent="0.25">
      <c r="A57" s="15" t="s">
        <v>81</v>
      </c>
      <c r="B57" s="17">
        <v>4</v>
      </c>
      <c r="C57" s="17">
        <v>2.75</v>
      </c>
      <c r="D57" s="17">
        <v>3.6559179999999998</v>
      </c>
      <c r="E57" s="17">
        <v>3.8612220000000002</v>
      </c>
      <c r="F57" s="17">
        <v>3.9290799999999999</v>
      </c>
      <c r="G57" s="17">
        <v>4.41134</v>
      </c>
      <c r="H57" s="17">
        <v>4.7599729999999996</v>
      </c>
      <c r="I57" s="17">
        <v>5.2688420000000002</v>
      </c>
      <c r="J57" s="17">
        <v>5.1944600000000003</v>
      </c>
      <c r="K57" s="17">
        <v>4.956861</v>
      </c>
      <c r="L57" s="17">
        <v>5.3715210000000004</v>
      </c>
      <c r="M57" s="17">
        <v>5.6436250000000001</v>
      </c>
      <c r="N57" s="17">
        <v>5.9020910000000004</v>
      </c>
      <c r="O57" s="17">
        <v>6.1996060000000002</v>
      </c>
      <c r="P57" s="17">
        <v>6.4464560000000004</v>
      </c>
      <c r="Q57" s="17">
        <v>6.7174740000000002</v>
      </c>
      <c r="R57" s="17">
        <v>6.996632</v>
      </c>
      <c r="S57" s="17">
        <v>7.2598979999999997</v>
      </c>
      <c r="T57" s="17">
        <v>7.6326010000000002</v>
      </c>
      <c r="U57" s="18">
        <v>8.1238600000000005</v>
      </c>
      <c r="V57" s="18">
        <v>8.4692310000000006</v>
      </c>
      <c r="W57" s="18">
        <v>8.9053360000000001</v>
      </c>
      <c r="X57" s="18">
        <v>9.4114339999999999</v>
      </c>
      <c r="Y57" s="18">
        <v>9.82822</v>
      </c>
      <c r="Z57" s="18">
        <v>10.313788000000001</v>
      </c>
      <c r="AA57" s="18">
        <v>10.930313999999999</v>
      </c>
      <c r="AB57" s="18">
        <v>11.232244</v>
      </c>
      <c r="AC57" s="18">
        <v>11.530252000000001</v>
      </c>
      <c r="AD57" s="18">
        <v>12.043307</v>
      </c>
      <c r="AE57" s="18">
        <v>12.686940999999999</v>
      </c>
      <c r="AF57" s="19">
        <v>5.6125000000000001E-2</v>
      </c>
    </row>
    <row r="58" spans="1:32" ht="15" customHeight="1" x14ac:dyDescent="0.25">
      <c r="A58" s="15" t="s">
        <v>82</v>
      </c>
      <c r="B58" s="17">
        <v>41.010002</v>
      </c>
      <c r="C58" s="17">
        <v>39.939995000000003</v>
      </c>
      <c r="D58" s="17">
        <v>40.851664999999997</v>
      </c>
      <c r="E58" s="17">
        <v>41.236286</v>
      </c>
      <c r="F58" s="17">
        <v>42.550376999999997</v>
      </c>
      <c r="G58" s="17">
        <v>45.664130999999998</v>
      </c>
      <c r="H58" s="17">
        <v>47.928375000000003</v>
      </c>
      <c r="I58" s="17">
        <v>49.838486000000003</v>
      </c>
      <c r="J58" s="17">
        <v>51.291088000000002</v>
      </c>
      <c r="K58" s="17">
        <v>52.691822000000002</v>
      </c>
      <c r="L58" s="17">
        <v>54.308574999999998</v>
      </c>
      <c r="M58" s="17">
        <v>55.760033</v>
      </c>
      <c r="N58" s="17">
        <v>57.395256000000003</v>
      </c>
      <c r="O58" s="17">
        <v>59.417515000000002</v>
      </c>
      <c r="P58" s="17">
        <v>61.180247999999999</v>
      </c>
      <c r="Q58" s="17">
        <v>62.886166000000003</v>
      </c>
      <c r="R58" s="17">
        <v>64.785651999999999</v>
      </c>
      <c r="S58" s="17">
        <v>66.952965000000006</v>
      </c>
      <c r="T58" s="17">
        <v>69.063057000000001</v>
      </c>
      <c r="U58" s="18">
        <v>71.548866000000004</v>
      </c>
      <c r="V58" s="18">
        <v>73.784782000000007</v>
      </c>
      <c r="W58" s="18">
        <v>76.014167999999998</v>
      </c>
      <c r="X58" s="18">
        <v>78.551781000000005</v>
      </c>
      <c r="Y58" s="18">
        <v>81.333099000000004</v>
      </c>
      <c r="Z58" s="18">
        <v>83.955237999999994</v>
      </c>
      <c r="AA58" s="18">
        <v>85.941505000000006</v>
      </c>
      <c r="AB58" s="18">
        <v>88.832954000000001</v>
      </c>
      <c r="AC58" s="18">
        <v>91.238487000000006</v>
      </c>
      <c r="AD58" s="18">
        <v>94.134040999999996</v>
      </c>
      <c r="AE58" s="18">
        <v>98.079787999999994</v>
      </c>
      <c r="AF58" s="19">
        <v>3.2606000000000003E-2</v>
      </c>
    </row>
    <row r="59" spans="1:32" ht="15" customHeight="1" x14ac:dyDescent="0.25">
      <c r="A59" s="15" t="s">
        <v>83</v>
      </c>
      <c r="B59" s="17">
        <v>2.036</v>
      </c>
      <c r="C59" s="17">
        <v>1.9829000000000001</v>
      </c>
      <c r="D59" s="17">
        <v>2.01694</v>
      </c>
      <c r="E59" s="17">
        <v>2.0462159999999998</v>
      </c>
      <c r="F59" s="17">
        <v>2.1308500000000001</v>
      </c>
      <c r="G59" s="17">
        <v>2.2835589999999999</v>
      </c>
      <c r="H59" s="17">
        <v>2.3929330000000002</v>
      </c>
      <c r="I59" s="17">
        <v>2.4873569999999998</v>
      </c>
      <c r="J59" s="17">
        <v>2.5627170000000001</v>
      </c>
      <c r="K59" s="17">
        <v>2.6347909999999999</v>
      </c>
      <c r="L59" s="17">
        <v>2.716542</v>
      </c>
      <c r="M59" s="17">
        <v>2.7934559999999999</v>
      </c>
      <c r="N59" s="17">
        <v>2.8771</v>
      </c>
      <c r="O59" s="17">
        <v>2.977474</v>
      </c>
      <c r="P59" s="17">
        <v>3.069172</v>
      </c>
      <c r="Q59" s="17">
        <v>3.1585200000000002</v>
      </c>
      <c r="R59" s="17">
        <v>3.2550720000000002</v>
      </c>
      <c r="S59" s="17">
        <v>3.3637890000000001</v>
      </c>
      <c r="T59" s="17">
        <v>3.471346</v>
      </c>
      <c r="U59" s="18">
        <v>3.592689</v>
      </c>
      <c r="V59" s="18">
        <v>3.701997</v>
      </c>
      <c r="W59" s="18">
        <v>3.8157239999999999</v>
      </c>
      <c r="X59" s="18">
        <v>3.939092</v>
      </c>
      <c r="Y59" s="18">
        <v>4.0727310000000001</v>
      </c>
      <c r="Z59" s="18">
        <v>4.2057180000000001</v>
      </c>
      <c r="AA59" s="18">
        <v>4.3120950000000002</v>
      </c>
      <c r="AB59" s="18">
        <v>4.4545709999999996</v>
      </c>
      <c r="AC59" s="18">
        <v>4.5753250000000003</v>
      </c>
      <c r="AD59" s="18">
        <v>4.7171940000000001</v>
      </c>
      <c r="AE59" s="18">
        <v>4.907864</v>
      </c>
      <c r="AF59" s="19">
        <v>3.2897000000000003E-2</v>
      </c>
    </row>
    <row r="60" spans="1:32" ht="15" customHeight="1" x14ac:dyDescent="0.25">
      <c r="A60" s="15" t="s">
        <v>84</v>
      </c>
      <c r="B60" s="17">
        <v>2.563269</v>
      </c>
      <c r="C60" s="17">
        <v>2.5954549999999998</v>
      </c>
      <c r="D60" s="17">
        <v>2.6140409999999998</v>
      </c>
      <c r="E60" s="17">
        <v>2.6195629999999999</v>
      </c>
      <c r="F60" s="17">
        <v>2.7537159999999998</v>
      </c>
      <c r="G60" s="17">
        <v>2.8419110000000001</v>
      </c>
      <c r="H60" s="17">
        <v>2.9481139999999999</v>
      </c>
      <c r="I60" s="17">
        <v>3.0600450000000001</v>
      </c>
      <c r="J60" s="17">
        <v>3.1493000000000002</v>
      </c>
      <c r="K60" s="17">
        <v>3.2286260000000002</v>
      </c>
      <c r="L60" s="17">
        <v>3.318813</v>
      </c>
      <c r="M60" s="17">
        <v>3.4138000000000002</v>
      </c>
      <c r="N60" s="17">
        <v>3.5066549999999999</v>
      </c>
      <c r="O60" s="17">
        <v>3.6117460000000001</v>
      </c>
      <c r="P60" s="17">
        <v>3.718661</v>
      </c>
      <c r="Q60" s="17">
        <v>3.826476</v>
      </c>
      <c r="R60" s="17">
        <v>3.9307750000000001</v>
      </c>
      <c r="S60" s="17">
        <v>4.0371499999999996</v>
      </c>
      <c r="T60" s="17">
        <v>4.1455120000000001</v>
      </c>
      <c r="U60" s="18">
        <v>4.269806</v>
      </c>
      <c r="V60" s="18">
        <v>4.3862639999999997</v>
      </c>
      <c r="W60" s="18">
        <v>4.5080460000000002</v>
      </c>
      <c r="X60" s="18">
        <v>4.6366800000000001</v>
      </c>
      <c r="Y60" s="18">
        <v>4.7664619999999998</v>
      </c>
      <c r="Z60" s="18">
        <v>4.9031919999999998</v>
      </c>
      <c r="AA60" s="18">
        <v>5.0459740000000002</v>
      </c>
      <c r="AB60" s="18">
        <v>5.1894450000000001</v>
      </c>
      <c r="AC60" s="18">
        <v>5.3339790000000002</v>
      </c>
      <c r="AD60" s="18">
        <v>5.5010830000000004</v>
      </c>
      <c r="AE60" s="18">
        <v>5.6801120000000003</v>
      </c>
      <c r="AF60" s="19">
        <v>2.8367E-2</v>
      </c>
    </row>
    <row r="61" spans="1:32" ht="15" customHeight="1" thickBot="1" x14ac:dyDescent="0.3">
      <c r="A61" s="27" t="s">
        <v>85</v>
      </c>
      <c r="B61" s="25">
        <v>9.8969050000000003</v>
      </c>
      <c r="C61" s="25">
        <v>9.8431920000000002</v>
      </c>
      <c r="D61" s="25">
        <v>9.9359070000000003</v>
      </c>
      <c r="E61" s="25">
        <v>10.131466</v>
      </c>
      <c r="F61" s="25">
        <v>10.405697999999999</v>
      </c>
      <c r="G61" s="25">
        <v>10.580897999999999</v>
      </c>
      <c r="H61" s="25">
        <v>10.804613</v>
      </c>
      <c r="I61" s="25">
        <v>11.087287</v>
      </c>
      <c r="J61" s="25">
        <v>11.361788000000001</v>
      </c>
      <c r="K61" s="25">
        <v>11.485015000000001</v>
      </c>
      <c r="L61" s="25">
        <v>11.627948999999999</v>
      </c>
      <c r="M61" s="25">
        <v>11.722136000000001</v>
      </c>
      <c r="N61" s="25">
        <v>11.884852</v>
      </c>
      <c r="O61" s="25">
        <v>12.223193999999999</v>
      </c>
      <c r="P61" s="25">
        <v>12.470190000000001</v>
      </c>
      <c r="Q61" s="25">
        <v>12.735503</v>
      </c>
      <c r="R61" s="25">
        <v>13.057131</v>
      </c>
      <c r="S61" s="25">
        <v>13.34046</v>
      </c>
      <c r="T61" s="25">
        <v>13.655730999999999</v>
      </c>
      <c r="U61" s="26">
        <v>14.035169</v>
      </c>
      <c r="V61" s="26">
        <v>14.443035999999999</v>
      </c>
      <c r="W61" s="26">
        <v>14.779147</v>
      </c>
      <c r="X61" s="26">
        <v>15.111060999999999</v>
      </c>
      <c r="Y61" s="26">
        <v>15.535689</v>
      </c>
      <c r="Z61" s="26">
        <v>16.000658000000001</v>
      </c>
      <c r="AA61" s="26">
        <v>16.493565</v>
      </c>
      <c r="AB61" s="26">
        <v>16.970344999999998</v>
      </c>
      <c r="AC61" s="26">
        <v>17.389811999999999</v>
      </c>
      <c r="AD61" s="26">
        <v>17.905289</v>
      </c>
      <c r="AE61" s="26">
        <v>18.461421999999999</v>
      </c>
      <c r="AF61" s="19">
        <v>2.2714999999999999E-2</v>
      </c>
    </row>
    <row r="62" spans="1:32" ht="15" customHeight="1" x14ac:dyDescent="0.25">
      <c r="A62" s="51" t="s">
        <v>87</v>
      </c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</row>
    <row r="63" spans="1:32" x14ac:dyDescent="0.25">
      <c r="A63" s="8" t="s">
        <v>88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11"/>
    </row>
    <row r="64" spans="1:32" x14ac:dyDescent="0.25">
      <c r="A64" s="8" t="s">
        <v>89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11"/>
    </row>
    <row r="65" spans="1:32" x14ac:dyDescent="0.25">
      <c r="A65" s="8" t="s">
        <v>90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11"/>
    </row>
    <row r="66" spans="1:32" x14ac:dyDescent="0.25">
      <c r="A66" s="8" t="s">
        <v>91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11"/>
    </row>
    <row r="67" spans="1:32" x14ac:dyDescent="0.25">
      <c r="A67" s="8" t="s">
        <v>92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11"/>
    </row>
    <row r="68" spans="1:32" x14ac:dyDescent="0.25">
      <c r="A68" s="8" t="s">
        <v>93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11"/>
    </row>
    <row r="69" spans="1:32" x14ac:dyDescent="0.25">
      <c r="A69" s="8" t="s">
        <v>94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11"/>
    </row>
    <row r="70" spans="1:32" x14ac:dyDescent="0.25">
      <c r="A70" s="8" t="s">
        <v>95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11"/>
    </row>
    <row r="71" spans="1:32" x14ac:dyDescent="0.25">
      <c r="A71" s="8" t="s">
        <v>96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11"/>
    </row>
    <row r="72" spans="1:32" x14ac:dyDescent="0.25">
      <c r="A72" s="8" t="s">
        <v>97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11"/>
    </row>
    <row r="73" spans="1:32" x14ac:dyDescent="0.25">
      <c r="A73" s="8" t="s">
        <v>98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11"/>
    </row>
    <row r="74" spans="1:32" x14ac:dyDescent="0.25">
      <c r="A74" s="8" t="s">
        <v>99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11"/>
    </row>
    <row r="75" spans="1:32" x14ac:dyDescent="0.25">
      <c r="A75" s="8" t="s">
        <v>100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11"/>
    </row>
    <row r="76" spans="1:32" x14ac:dyDescent="0.25">
      <c r="A76" s="8" t="s">
        <v>101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11"/>
    </row>
    <row r="77" spans="1:32" x14ac:dyDescent="0.25">
      <c r="A77" s="8" t="s">
        <v>102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11"/>
    </row>
    <row r="78" spans="1:32" x14ac:dyDescent="0.25">
      <c r="A78" s="8" t="s">
        <v>103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11"/>
    </row>
    <row r="79" spans="1:32" x14ac:dyDescent="0.25">
      <c r="A79" s="8" t="s">
        <v>104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11"/>
    </row>
    <row r="80" spans="1:32" x14ac:dyDescent="0.25">
      <c r="A80" s="8" t="s">
        <v>105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11"/>
    </row>
    <row r="81" spans="1:32" x14ac:dyDescent="0.25">
      <c r="A81" s="8" t="s">
        <v>106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11"/>
    </row>
    <row r="82" spans="1:32" x14ac:dyDescent="0.25">
      <c r="A82" s="8" t="s">
        <v>107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11"/>
    </row>
    <row r="83" spans="1:32" x14ac:dyDescent="0.25">
      <c r="A83" s="8" t="s">
        <v>108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11"/>
    </row>
    <row r="84" spans="1:32" x14ac:dyDescent="0.25">
      <c r="A84" s="8" t="s">
        <v>109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11"/>
    </row>
    <row r="85" spans="1:32" x14ac:dyDescent="0.25">
      <c r="A85" s="8" t="s">
        <v>110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11"/>
    </row>
    <row r="86" spans="1:32" x14ac:dyDescent="0.25">
      <c r="A86" s="8" t="s">
        <v>111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11"/>
    </row>
    <row r="87" spans="1:32" x14ac:dyDescent="0.25">
      <c r="A87" s="8" t="s">
        <v>112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11"/>
    </row>
    <row r="88" spans="1:32" x14ac:dyDescent="0.25">
      <c r="A88" s="8" t="s">
        <v>113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11"/>
    </row>
    <row r="89" spans="1:32" x14ac:dyDescent="0.25">
      <c r="A89" s="8" t="s">
        <v>114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11"/>
    </row>
    <row r="90" spans="1:32" x14ac:dyDescent="0.25">
      <c r="A90" s="8" t="s">
        <v>115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11"/>
    </row>
    <row r="91" spans="1:32" x14ac:dyDescent="0.25">
      <c r="A91" s="8" t="s">
        <v>116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11"/>
    </row>
    <row r="92" spans="1:32" x14ac:dyDescent="0.25">
      <c r="A92" s="8" t="s">
        <v>117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11"/>
    </row>
    <row r="93" spans="1:32" x14ac:dyDescent="0.25">
      <c r="A93" s="8" t="s">
        <v>118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11"/>
    </row>
    <row r="94" spans="1:32" x14ac:dyDescent="0.25">
      <c r="A94" s="8" t="s">
        <v>119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11"/>
    </row>
    <row r="95" spans="1:32" x14ac:dyDescent="0.25">
      <c r="A95" s="8" t="s">
        <v>120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11"/>
    </row>
    <row r="96" spans="1:32" x14ac:dyDescent="0.25">
      <c r="A96" s="8" t="s">
        <v>121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11"/>
    </row>
    <row r="97" spans="1:32" x14ac:dyDescent="0.25">
      <c r="A97" s="8" t="s">
        <v>122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11"/>
    </row>
    <row r="98" spans="1:32" x14ac:dyDescent="0.25">
      <c r="A98" s="8" t="s">
        <v>123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11"/>
    </row>
    <row r="99" spans="1:32" x14ac:dyDescent="0.25">
      <c r="A99" s="8" t="s">
        <v>124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11"/>
    </row>
    <row r="100" spans="1:32" x14ac:dyDescent="0.25">
      <c r="A100" s="8" t="s">
        <v>125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11"/>
    </row>
    <row r="101" spans="1:32" x14ac:dyDescent="0.25">
      <c r="A101" s="8" t="s">
        <v>126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11"/>
    </row>
    <row r="102" spans="1:32" x14ac:dyDescent="0.25">
      <c r="A102" s="8" t="s">
        <v>127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11"/>
    </row>
    <row r="103" spans="1:32" x14ac:dyDescent="0.25">
      <c r="A103" s="8" t="s">
        <v>128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11"/>
    </row>
    <row r="104" spans="1:32" x14ac:dyDescent="0.25">
      <c r="A104" s="8" t="s">
        <v>129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11"/>
    </row>
  </sheetData>
  <mergeCells count="1">
    <mergeCell ref="A62:AF6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7"/>
  <sheetViews>
    <sheetView workbookViewId="0"/>
  </sheetViews>
  <sheetFormatPr defaultRowHeight="15" x14ac:dyDescent="0.25"/>
  <cols>
    <col min="1" max="1" width="45.7109375" customWidth="1"/>
    <col min="2" max="32" width="9.28515625" customWidth="1"/>
  </cols>
  <sheetData>
    <row r="1" spans="1:32" ht="15.75" x14ac:dyDescent="0.25">
      <c r="A1" s="10" t="s">
        <v>298</v>
      </c>
      <c r="B1" s="10"/>
      <c r="C1" s="10"/>
      <c r="D1" s="10"/>
      <c r="AF1" s="28"/>
    </row>
    <row r="2" spans="1:32" x14ac:dyDescent="0.25">
      <c r="A2" s="8" t="s">
        <v>299</v>
      </c>
      <c r="B2" s="8"/>
      <c r="C2" s="8"/>
      <c r="AF2" s="28"/>
    </row>
    <row r="3" spans="1:32" ht="15" customHeight="1" x14ac:dyDescent="0.25">
      <c r="A3" s="29" t="s">
        <v>46</v>
      </c>
      <c r="B3" s="30" t="s">
        <v>46</v>
      </c>
      <c r="C3" s="30" t="s">
        <v>46</v>
      </c>
      <c r="D3" s="30" t="s">
        <v>46</v>
      </c>
      <c r="E3" s="30" t="s">
        <v>46</v>
      </c>
      <c r="F3" s="30" t="s">
        <v>46</v>
      </c>
      <c r="G3" s="30" t="s">
        <v>46</v>
      </c>
      <c r="H3" s="30" t="s">
        <v>46</v>
      </c>
      <c r="I3" s="30" t="s">
        <v>46</v>
      </c>
      <c r="J3" s="30" t="s">
        <v>46</v>
      </c>
      <c r="K3" s="30" t="s">
        <v>46</v>
      </c>
      <c r="L3" s="30" t="s">
        <v>46</v>
      </c>
      <c r="M3" s="30" t="s">
        <v>46</v>
      </c>
      <c r="N3" s="30" t="s">
        <v>46</v>
      </c>
      <c r="O3" s="30" t="s">
        <v>46</v>
      </c>
      <c r="P3" s="30" t="s">
        <v>46</v>
      </c>
      <c r="Q3" s="30" t="s">
        <v>46</v>
      </c>
      <c r="R3" s="30" t="s">
        <v>46</v>
      </c>
      <c r="S3" s="30" t="s">
        <v>46</v>
      </c>
      <c r="T3" s="30" t="s">
        <v>46</v>
      </c>
      <c r="U3" s="30" t="s">
        <v>46</v>
      </c>
      <c r="V3" s="30" t="s">
        <v>46</v>
      </c>
      <c r="W3" s="30" t="s">
        <v>46</v>
      </c>
      <c r="X3" s="30" t="s">
        <v>46</v>
      </c>
      <c r="Y3" s="30" t="s">
        <v>46</v>
      </c>
      <c r="Z3" s="30" t="s">
        <v>46</v>
      </c>
      <c r="AA3" s="30" t="s">
        <v>46</v>
      </c>
      <c r="AB3" s="30" t="s">
        <v>46</v>
      </c>
      <c r="AC3" s="30" t="s">
        <v>46</v>
      </c>
      <c r="AD3" s="30" t="s">
        <v>46</v>
      </c>
      <c r="AE3" s="30" t="s">
        <v>46</v>
      </c>
      <c r="AF3" s="30"/>
    </row>
    <row r="4" spans="1:32" ht="15" customHeight="1" thickBot="1" x14ac:dyDescent="0.3">
      <c r="A4" s="9" t="s">
        <v>300</v>
      </c>
      <c r="B4" s="9">
        <v>2011</v>
      </c>
      <c r="C4" s="9">
        <v>2012</v>
      </c>
      <c r="D4" s="9">
        <v>2013</v>
      </c>
      <c r="E4" s="9">
        <v>2014</v>
      </c>
      <c r="F4" s="9">
        <v>2015</v>
      </c>
      <c r="G4" s="9">
        <v>2016</v>
      </c>
      <c r="H4" s="9">
        <v>2017</v>
      </c>
      <c r="I4" s="9">
        <v>2018</v>
      </c>
      <c r="J4" s="9">
        <v>2019</v>
      </c>
      <c r="K4" s="9">
        <v>2020</v>
      </c>
      <c r="L4" s="9">
        <v>2021</v>
      </c>
      <c r="M4" s="9">
        <v>2022</v>
      </c>
      <c r="N4" s="9">
        <v>2023</v>
      </c>
      <c r="O4" s="9">
        <v>2024</v>
      </c>
      <c r="P4" s="9">
        <v>2025</v>
      </c>
      <c r="Q4" s="9">
        <v>2026</v>
      </c>
      <c r="R4" s="9">
        <v>2027</v>
      </c>
      <c r="S4" s="9">
        <v>2028</v>
      </c>
      <c r="T4" s="9">
        <v>2029</v>
      </c>
      <c r="U4" s="9">
        <v>2030</v>
      </c>
      <c r="V4" s="9">
        <v>2031</v>
      </c>
      <c r="W4" s="9">
        <v>2032</v>
      </c>
      <c r="X4" s="9">
        <v>2033</v>
      </c>
      <c r="Y4" s="9">
        <v>2034</v>
      </c>
      <c r="Z4" s="9">
        <v>2035</v>
      </c>
      <c r="AA4" s="9">
        <v>2036</v>
      </c>
      <c r="AB4" s="9">
        <v>2037</v>
      </c>
      <c r="AC4" s="9">
        <v>2038</v>
      </c>
      <c r="AD4" s="9">
        <v>2039</v>
      </c>
      <c r="AE4" s="9">
        <v>2040</v>
      </c>
      <c r="AF4" s="31" t="s">
        <v>135</v>
      </c>
    </row>
    <row r="5" spans="1:32" ht="15" customHeight="1" thickTop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32" ht="15" customHeight="1" x14ac:dyDescent="0.25">
      <c r="A6" s="16" t="s">
        <v>301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spans="1:32" ht="1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 spans="1:32" ht="15" customHeight="1" x14ac:dyDescent="0.25">
      <c r="A8" s="16" t="s">
        <v>136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 ht="15" customHeight="1" x14ac:dyDescent="0.25">
      <c r="A9" s="15" t="s">
        <v>302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ht="15" customHeight="1" x14ac:dyDescent="0.25">
      <c r="A10" s="15" t="s">
        <v>303</v>
      </c>
      <c r="B10" s="47">
        <v>1692.0219729999999</v>
      </c>
      <c r="C10" s="47">
        <v>1478.3139650000001</v>
      </c>
      <c r="D10" s="47">
        <v>1589.8393550000001</v>
      </c>
      <c r="E10" s="47">
        <v>1625.136475</v>
      </c>
      <c r="F10" s="47">
        <v>1597.617798</v>
      </c>
      <c r="G10" s="47">
        <v>1513.3258060000001</v>
      </c>
      <c r="H10" s="47">
        <v>1559.4145510000001</v>
      </c>
      <c r="I10" s="47">
        <v>1594.8903809999999</v>
      </c>
      <c r="J10" s="47">
        <v>1608.5424800000001</v>
      </c>
      <c r="K10" s="47">
        <v>1606.4293210000001</v>
      </c>
      <c r="L10" s="47">
        <v>1615.3370359999999</v>
      </c>
      <c r="M10" s="47">
        <v>1624.372803</v>
      </c>
      <c r="N10" s="47">
        <v>1625.8892820000001</v>
      </c>
      <c r="O10" s="47">
        <v>1641.166626</v>
      </c>
      <c r="P10" s="47">
        <v>1649.5550539999999</v>
      </c>
      <c r="Q10" s="47">
        <v>1648.9498289999999</v>
      </c>
      <c r="R10" s="47">
        <v>1652.877808</v>
      </c>
      <c r="S10" s="47">
        <v>1653.544067</v>
      </c>
      <c r="T10" s="47">
        <v>1653.799561</v>
      </c>
      <c r="U10" s="47">
        <v>1652.0123289999999</v>
      </c>
      <c r="V10" s="47">
        <v>1649.458496</v>
      </c>
      <c r="W10" s="47">
        <v>1646.8717039999999</v>
      </c>
      <c r="X10" s="47">
        <v>1645.421875</v>
      </c>
      <c r="Y10" s="47">
        <v>1642.359375</v>
      </c>
      <c r="Z10" s="47">
        <v>1639.529663</v>
      </c>
      <c r="AA10" s="47">
        <v>1641.029297</v>
      </c>
      <c r="AB10" s="47">
        <v>1638.7220460000001</v>
      </c>
      <c r="AC10" s="47">
        <v>1637.9155270000001</v>
      </c>
      <c r="AD10" s="47">
        <v>1637.4670410000001</v>
      </c>
      <c r="AE10" s="47">
        <v>1635.1883539999999</v>
      </c>
      <c r="AF10" s="19">
        <v>3.6080000000000001E-3</v>
      </c>
    </row>
    <row r="11" spans="1:32" ht="15" customHeight="1" x14ac:dyDescent="0.25">
      <c r="A11" s="15" t="s">
        <v>304</v>
      </c>
      <c r="B11" s="47">
        <v>26.080998999999998</v>
      </c>
      <c r="C11" s="47">
        <v>18.062000000000001</v>
      </c>
      <c r="D11" s="47">
        <v>17.223320000000001</v>
      </c>
      <c r="E11" s="47">
        <v>17.306190000000001</v>
      </c>
      <c r="F11" s="47">
        <v>17.268871000000001</v>
      </c>
      <c r="G11" s="47">
        <v>16.797201000000001</v>
      </c>
      <c r="H11" s="47">
        <v>14.789389</v>
      </c>
      <c r="I11" s="47">
        <v>15.050048</v>
      </c>
      <c r="J11" s="47">
        <v>14.960226</v>
      </c>
      <c r="K11" s="47">
        <v>15.003425</v>
      </c>
      <c r="L11" s="47">
        <v>15.133430000000001</v>
      </c>
      <c r="M11" s="47">
        <v>15.246136</v>
      </c>
      <c r="N11" s="47">
        <v>15.361181</v>
      </c>
      <c r="O11" s="47">
        <v>15.529641</v>
      </c>
      <c r="P11" s="47">
        <v>15.529640000000001</v>
      </c>
      <c r="Q11" s="47">
        <v>15.322262</v>
      </c>
      <c r="R11" s="47">
        <v>15.286886000000001</v>
      </c>
      <c r="S11" s="47">
        <v>15.311337999999999</v>
      </c>
      <c r="T11" s="47">
        <v>15.372329000000001</v>
      </c>
      <c r="U11" s="47">
        <v>15.434974</v>
      </c>
      <c r="V11" s="47">
        <v>15.238291</v>
      </c>
      <c r="W11" s="47">
        <v>15.241167000000001</v>
      </c>
      <c r="X11" s="47">
        <v>15.27106</v>
      </c>
      <c r="Y11" s="47">
        <v>15.350313999999999</v>
      </c>
      <c r="Z11" s="47">
        <v>15.398705</v>
      </c>
      <c r="AA11" s="47">
        <v>15.473371999999999</v>
      </c>
      <c r="AB11" s="47">
        <v>15.530735</v>
      </c>
      <c r="AC11" s="47">
        <v>15.604125</v>
      </c>
      <c r="AD11" s="47">
        <v>15.685338</v>
      </c>
      <c r="AE11" s="47">
        <v>15.759604</v>
      </c>
      <c r="AF11" s="19">
        <v>-4.8580000000000003E-3</v>
      </c>
    </row>
    <row r="12" spans="1:32" ht="15" customHeight="1" x14ac:dyDescent="0.25">
      <c r="A12" s="15" t="s">
        <v>305</v>
      </c>
      <c r="B12" s="47">
        <v>803.96295199999997</v>
      </c>
      <c r="C12" s="47">
        <v>999.75897199999997</v>
      </c>
      <c r="D12" s="47">
        <v>888.21856700000001</v>
      </c>
      <c r="E12" s="47">
        <v>850.582581</v>
      </c>
      <c r="F12" s="47">
        <v>893.68493699999999</v>
      </c>
      <c r="G12" s="47">
        <v>985.75866699999995</v>
      </c>
      <c r="H12" s="47">
        <v>973.06359899999995</v>
      </c>
      <c r="I12" s="47">
        <v>979.10925299999997</v>
      </c>
      <c r="J12" s="47">
        <v>993.50830099999996</v>
      </c>
      <c r="K12" s="47">
        <v>1020.444153</v>
      </c>
      <c r="L12" s="47">
        <v>1034.6427000000001</v>
      </c>
      <c r="M12" s="47">
        <v>1061.348755</v>
      </c>
      <c r="N12" s="47">
        <v>1096.7086179999999</v>
      </c>
      <c r="O12" s="47">
        <v>1118.0047609999999</v>
      </c>
      <c r="P12" s="47">
        <v>1134.7264399999999</v>
      </c>
      <c r="Q12" s="47">
        <v>1166.1791989999999</v>
      </c>
      <c r="R12" s="47">
        <v>1192.016357</v>
      </c>
      <c r="S12" s="47">
        <v>1217.8634030000001</v>
      </c>
      <c r="T12" s="47">
        <v>1235.127563</v>
      </c>
      <c r="U12" s="47">
        <v>1256.079712</v>
      </c>
      <c r="V12" s="47">
        <v>1273.3751219999999</v>
      </c>
      <c r="W12" s="47">
        <v>1294.3636469999999</v>
      </c>
      <c r="X12" s="47">
        <v>1319.8085940000001</v>
      </c>
      <c r="Y12" s="47">
        <v>1349.0352780000001</v>
      </c>
      <c r="Z12" s="47">
        <v>1374.4642329999999</v>
      </c>
      <c r="AA12" s="47">
        <v>1389.4223629999999</v>
      </c>
      <c r="AB12" s="47">
        <v>1410.005737</v>
      </c>
      <c r="AC12" s="47">
        <v>1431.0356449999999</v>
      </c>
      <c r="AD12" s="47">
        <v>1450.3596190000001</v>
      </c>
      <c r="AE12" s="47">
        <v>1470.6910399999999</v>
      </c>
      <c r="AF12" s="19">
        <v>1.388E-2</v>
      </c>
    </row>
    <row r="13" spans="1:32" ht="15" customHeight="1" x14ac:dyDescent="0.25">
      <c r="A13" s="15" t="s">
        <v>306</v>
      </c>
      <c r="B13" s="47">
        <v>790.203979</v>
      </c>
      <c r="C13" s="47">
        <v>769.33203100000003</v>
      </c>
      <c r="D13" s="47">
        <v>758.13836700000002</v>
      </c>
      <c r="E13" s="47">
        <v>759.07690400000001</v>
      </c>
      <c r="F13" s="47">
        <v>773.72204599999998</v>
      </c>
      <c r="G13" s="47">
        <v>784.31927499999995</v>
      </c>
      <c r="H13" s="47">
        <v>797.14831500000003</v>
      </c>
      <c r="I13" s="47">
        <v>793.32781999999997</v>
      </c>
      <c r="J13" s="47">
        <v>791.38385000000005</v>
      </c>
      <c r="K13" s="47">
        <v>779.31091300000003</v>
      </c>
      <c r="L13" s="47">
        <v>779.31097399999999</v>
      </c>
      <c r="M13" s="47">
        <v>779.31091300000003</v>
      </c>
      <c r="N13" s="47">
        <v>779.31091300000003</v>
      </c>
      <c r="O13" s="47">
        <v>779.31097399999999</v>
      </c>
      <c r="P13" s="47">
        <v>779.31140100000005</v>
      </c>
      <c r="Q13" s="47">
        <v>779.31146200000001</v>
      </c>
      <c r="R13" s="47">
        <v>779.31091300000003</v>
      </c>
      <c r="S13" s="47">
        <v>780.14672900000005</v>
      </c>
      <c r="T13" s="47">
        <v>781.46484399999997</v>
      </c>
      <c r="U13" s="47">
        <v>781.82482900000002</v>
      </c>
      <c r="V13" s="47">
        <v>782.70416299999999</v>
      </c>
      <c r="W13" s="47">
        <v>782.92578100000003</v>
      </c>
      <c r="X13" s="47">
        <v>783.98584000000005</v>
      </c>
      <c r="Y13" s="47">
        <v>785.14245600000004</v>
      </c>
      <c r="Z13" s="47">
        <v>786.35278300000004</v>
      </c>
      <c r="AA13" s="47">
        <v>790.28149399999995</v>
      </c>
      <c r="AB13" s="47">
        <v>795.01904300000001</v>
      </c>
      <c r="AC13" s="47">
        <v>799.95654300000001</v>
      </c>
      <c r="AD13" s="47">
        <v>806.03527799999995</v>
      </c>
      <c r="AE13" s="47">
        <v>811.464111</v>
      </c>
      <c r="AF13" s="19">
        <v>1.9059999999999999E-3</v>
      </c>
    </row>
    <row r="14" spans="1:32" ht="15" customHeight="1" x14ac:dyDescent="0.25">
      <c r="A14" s="15" t="s">
        <v>307</v>
      </c>
      <c r="B14" s="47">
        <v>1.3609990000000001</v>
      </c>
      <c r="C14" s="47">
        <v>2.611999</v>
      </c>
      <c r="D14" s="47">
        <v>2.6539359999999999</v>
      </c>
      <c r="E14" s="47">
        <v>2.6573030000000002</v>
      </c>
      <c r="F14" s="47">
        <v>2.6636160000000002</v>
      </c>
      <c r="G14" s="47">
        <v>2.6711839999999998</v>
      </c>
      <c r="H14" s="47">
        <v>2.6733660000000001</v>
      </c>
      <c r="I14" s="47">
        <v>2.6766679999999998</v>
      </c>
      <c r="J14" s="47">
        <v>2.681397</v>
      </c>
      <c r="K14" s="47">
        <v>2.686893</v>
      </c>
      <c r="L14" s="47">
        <v>2.6959759999999999</v>
      </c>
      <c r="M14" s="47">
        <v>2.6997209999999998</v>
      </c>
      <c r="N14" s="47">
        <v>2.6998199999999999</v>
      </c>
      <c r="O14" s="47">
        <v>2.7001270000000002</v>
      </c>
      <c r="P14" s="47">
        <v>2.7110180000000001</v>
      </c>
      <c r="Q14" s="47">
        <v>2.718734</v>
      </c>
      <c r="R14" s="47">
        <v>2.7240009999999999</v>
      </c>
      <c r="S14" s="47">
        <v>2.7322540000000002</v>
      </c>
      <c r="T14" s="47">
        <v>2.736847</v>
      </c>
      <c r="U14" s="47">
        <v>2.7389100000000002</v>
      </c>
      <c r="V14" s="47">
        <v>2.740885</v>
      </c>
      <c r="W14" s="47">
        <v>2.7429589999999999</v>
      </c>
      <c r="X14" s="47">
        <v>2.7449530000000002</v>
      </c>
      <c r="Y14" s="47">
        <v>2.7479079999999998</v>
      </c>
      <c r="Z14" s="47">
        <v>2.7501190000000002</v>
      </c>
      <c r="AA14" s="47">
        <v>2.7524030000000002</v>
      </c>
      <c r="AB14" s="47">
        <v>2.7560090000000002</v>
      </c>
      <c r="AC14" s="47">
        <v>2.758111</v>
      </c>
      <c r="AD14" s="47">
        <v>2.759706</v>
      </c>
      <c r="AE14" s="47">
        <v>2.7624240000000002</v>
      </c>
      <c r="AF14" s="19">
        <v>2.0019999999999999E-3</v>
      </c>
    </row>
    <row r="15" spans="1:32" ht="15" customHeight="1" x14ac:dyDescent="0.25">
      <c r="A15" s="15" t="s">
        <v>308</v>
      </c>
      <c r="B15" s="47">
        <v>476.21466099999998</v>
      </c>
      <c r="C15" s="47">
        <v>458.506531</v>
      </c>
      <c r="D15" s="47">
        <v>477.27771000000001</v>
      </c>
      <c r="E15" s="47">
        <v>495.514343</v>
      </c>
      <c r="F15" s="47">
        <v>533.76727300000005</v>
      </c>
      <c r="G15" s="47">
        <v>568.03320299999996</v>
      </c>
      <c r="H15" s="47">
        <v>579.39825399999995</v>
      </c>
      <c r="I15" s="47">
        <v>586.94525099999998</v>
      </c>
      <c r="J15" s="47">
        <v>592.33727999999996</v>
      </c>
      <c r="K15" s="47">
        <v>599.63091999999995</v>
      </c>
      <c r="L15" s="47">
        <v>608.76696800000002</v>
      </c>
      <c r="M15" s="47">
        <v>611.66558799999996</v>
      </c>
      <c r="N15" s="47">
        <v>620.68591300000003</v>
      </c>
      <c r="O15" s="47">
        <v>625.48651099999995</v>
      </c>
      <c r="P15" s="47">
        <v>633.58575399999995</v>
      </c>
      <c r="Q15" s="47">
        <v>636.66796899999997</v>
      </c>
      <c r="R15" s="47">
        <v>641.82043499999997</v>
      </c>
      <c r="S15" s="47">
        <v>645.95129399999996</v>
      </c>
      <c r="T15" s="47">
        <v>653.69494599999996</v>
      </c>
      <c r="U15" s="47">
        <v>659.51062000000002</v>
      </c>
      <c r="V15" s="47">
        <v>665.35766599999999</v>
      </c>
      <c r="W15" s="47">
        <v>670.35162400000002</v>
      </c>
      <c r="X15" s="47">
        <v>673.589111</v>
      </c>
      <c r="Y15" s="47">
        <v>679.16400099999998</v>
      </c>
      <c r="Z15" s="47">
        <v>686.00988800000005</v>
      </c>
      <c r="AA15" s="47">
        <v>695.75561500000003</v>
      </c>
      <c r="AB15" s="47">
        <v>704.74389599999995</v>
      </c>
      <c r="AC15" s="47">
        <v>715.29870600000004</v>
      </c>
      <c r="AD15" s="47">
        <v>725.09661900000003</v>
      </c>
      <c r="AE15" s="47">
        <v>734.67968800000006</v>
      </c>
      <c r="AF15" s="19">
        <v>1.6979999999999999E-2</v>
      </c>
    </row>
    <row r="16" spans="1:32" ht="15" customHeight="1" x14ac:dyDescent="0.25">
      <c r="A16" s="15" t="s">
        <v>309</v>
      </c>
      <c r="B16" s="47">
        <v>0</v>
      </c>
      <c r="C16" s="47">
        <v>0</v>
      </c>
      <c r="D16" s="47">
        <v>0</v>
      </c>
      <c r="E16" s="47">
        <v>0</v>
      </c>
      <c r="F16" s="47">
        <v>0.249082</v>
      </c>
      <c r="G16" s="47">
        <v>0.45043899999999998</v>
      </c>
      <c r="H16" s="47">
        <v>0.68549599999999999</v>
      </c>
      <c r="I16" s="47">
        <v>0.85061799999999999</v>
      </c>
      <c r="J16" s="47">
        <v>0.92204299999999995</v>
      </c>
      <c r="K16" s="47">
        <v>1.068532</v>
      </c>
      <c r="L16" s="47">
        <v>1.240604</v>
      </c>
      <c r="M16" s="47">
        <v>1.4144600000000001</v>
      </c>
      <c r="N16" s="47">
        <v>1.6893089999999999</v>
      </c>
      <c r="O16" s="47">
        <v>1.787714</v>
      </c>
      <c r="P16" s="47">
        <v>1.882174</v>
      </c>
      <c r="Q16" s="47">
        <v>1.9968109999999999</v>
      </c>
      <c r="R16" s="47">
        <v>2.1129690000000001</v>
      </c>
      <c r="S16" s="47">
        <v>2.2319119999999999</v>
      </c>
      <c r="T16" s="47">
        <v>2.3505579999999999</v>
      </c>
      <c r="U16" s="47">
        <v>2.4624709999999999</v>
      </c>
      <c r="V16" s="47">
        <v>2.569312</v>
      </c>
      <c r="W16" s="47">
        <v>2.6798899999999999</v>
      </c>
      <c r="X16" s="47">
        <v>2.8004709999999999</v>
      </c>
      <c r="Y16" s="47">
        <v>2.983568</v>
      </c>
      <c r="Z16" s="47">
        <v>3.1611639999999999</v>
      </c>
      <c r="AA16" s="47">
        <v>3.3330440000000001</v>
      </c>
      <c r="AB16" s="47">
        <v>3.5686089999999999</v>
      </c>
      <c r="AC16" s="47">
        <v>3.8234720000000002</v>
      </c>
      <c r="AD16" s="47">
        <v>4.0885759999999998</v>
      </c>
      <c r="AE16" s="47">
        <v>4.3409430000000002</v>
      </c>
      <c r="AF16" s="19" t="s">
        <v>70</v>
      </c>
    </row>
    <row r="17" spans="1:32" ht="15" customHeight="1" x14ac:dyDescent="0.25">
      <c r="A17" s="16" t="s">
        <v>310</v>
      </c>
      <c r="B17" s="48">
        <v>3789.845703</v>
      </c>
      <c r="C17" s="48">
        <v>3726.585693</v>
      </c>
      <c r="D17" s="48">
        <v>3733.3515619999998</v>
      </c>
      <c r="E17" s="48">
        <v>3750.273682</v>
      </c>
      <c r="F17" s="48">
        <v>3818.9738769999999</v>
      </c>
      <c r="G17" s="48">
        <v>3871.3559570000002</v>
      </c>
      <c r="H17" s="48">
        <v>3927.173096</v>
      </c>
      <c r="I17" s="48">
        <v>3972.8503420000002</v>
      </c>
      <c r="J17" s="48">
        <v>4004.335693</v>
      </c>
      <c r="K17" s="48">
        <v>4024.5744629999999</v>
      </c>
      <c r="L17" s="48">
        <v>4057.1279300000001</v>
      </c>
      <c r="M17" s="48">
        <v>4096.0585940000001</v>
      </c>
      <c r="N17" s="48">
        <v>4142.3452150000003</v>
      </c>
      <c r="O17" s="48">
        <v>4183.986328</v>
      </c>
      <c r="P17" s="48">
        <v>4217.3017579999996</v>
      </c>
      <c r="Q17" s="48">
        <v>4251.1459960000002</v>
      </c>
      <c r="R17" s="48">
        <v>4286.1494140000004</v>
      </c>
      <c r="S17" s="48">
        <v>4317.7807620000003</v>
      </c>
      <c r="T17" s="48">
        <v>4344.5463870000003</v>
      </c>
      <c r="U17" s="48">
        <v>4370.0634769999997</v>
      </c>
      <c r="V17" s="48">
        <v>4391.4438479999999</v>
      </c>
      <c r="W17" s="48">
        <v>4415.1767579999996</v>
      </c>
      <c r="X17" s="48">
        <v>4443.6215819999998</v>
      </c>
      <c r="Y17" s="48">
        <v>4476.7827150000003</v>
      </c>
      <c r="Z17" s="48">
        <v>4507.6665039999998</v>
      </c>
      <c r="AA17" s="48">
        <v>4538.0478519999997</v>
      </c>
      <c r="AB17" s="48">
        <v>4570.3461909999996</v>
      </c>
      <c r="AC17" s="48">
        <v>4606.3916019999997</v>
      </c>
      <c r="AD17" s="48">
        <v>4641.4921880000002</v>
      </c>
      <c r="AE17" s="48">
        <v>4674.8862300000001</v>
      </c>
      <c r="AF17" s="22">
        <v>8.1300000000000001E-3</v>
      </c>
    </row>
    <row r="18" spans="1:32" ht="15" customHeight="1" x14ac:dyDescent="0.25">
      <c r="A18" s="15" t="s">
        <v>311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19"/>
    </row>
    <row r="19" spans="1:32" ht="15" customHeight="1" x14ac:dyDescent="0.25">
      <c r="A19" s="15" t="s">
        <v>303</v>
      </c>
      <c r="B19" s="47">
        <v>25.783156999999999</v>
      </c>
      <c r="C19" s="47">
        <v>20.209927</v>
      </c>
      <c r="D19" s="47">
        <v>25.888662</v>
      </c>
      <c r="E19" s="47">
        <v>25.191154000000001</v>
      </c>
      <c r="F19" s="47">
        <v>25.845879</v>
      </c>
      <c r="G19" s="47">
        <v>26.469674999999999</v>
      </c>
      <c r="H19" s="47">
        <v>26.111443999999999</v>
      </c>
      <c r="I19" s="47">
        <v>25.908531</v>
      </c>
      <c r="J19" s="47">
        <v>25.596399000000002</v>
      </c>
      <c r="K19" s="47">
        <v>25.740729999999999</v>
      </c>
      <c r="L19" s="47">
        <v>25.791851000000001</v>
      </c>
      <c r="M19" s="47">
        <v>25.771360000000001</v>
      </c>
      <c r="N19" s="47">
        <v>25.816811000000001</v>
      </c>
      <c r="O19" s="47">
        <v>25.849423999999999</v>
      </c>
      <c r="P19" s="47">
        <v>25.798807</v>
      </c>
      <c r="Q19" s="47">
        <v>25.832920000000001</v>
      </c>
      <c r="R19" s="47">
        <v>26.045411999999999</v>
      </c>
      <c r="S19" s="47">
        <v>26.009958000000001</v>
      </c>
      <c r="T19" s="47">
        <v>26.246725000000001</v>
      </c>
      <c r="U19" s="47">
        <v>26.102018000000001</v>
      </c>
      <c r="V19" s="47">
        <v>26.208759000000001</v>
      </c>
      <c r="W19" s="47">
        <v>26.283072000000001</v>
      </c>
      <c r="X19" s="47">
        <v>26.282309000000001</v>
      </c>
      <c r="Y19" s="47">
        <v>26.195271000000002</v>
      </c>
      <c r="Z19" s="47">
        <v>26.241797999999999</v>
      </c>
      <c r="AA19" s="47">
        <v>25.738696999999998</v>
      </c>
      <c r="AB19" s="47">
        <v>25.747306999999999</v>
      </c>
      <c r="AC19" s="47">
        <v>25.827992999999999</v>
      </c>
      <c r="AD19" s="47">
        <v>25.890591000000001</v>
      </c>
      <c r="AE19" s="47">
        <v>25.861661999999999</v>
      </c>
      <c r="AF19" s="19">
        <v>8.8459999999999997E-3</v>
      </c>
    </row>
    <row r="20" spans="1:32" ht="15" customHeight="1" x14ac:dyDescent="0.25">
      <c r="A20" s="15" t="s">
        <v>304</v>
      </c>
      <c r="B20" s="47">
        <v>2.120028</v>
      </c>
      <c r="C20" s="47">
        <v>2.0034540000000001</v>
      </c>
      <c r="D20" s="47">
        <v>0.72325700000000004</v>
      </c>
      <c r="E20" s="47">
        <v>0.73270199999999996</v>
      </c>
      <c r="F20" s="47">
        <v>0.73965000000000003</v>
      </c>
      <c r="G20" s="47">
        <v>0.70235499999999995</v>
      </c>
      <c r="H20" s="47">
        <v>0.70431699999999997</v>
      </c>
      <c r="I20" s="47">
        <v>0.70479199999999997</v>
      </c>
      <c r="J20" s="47">
        <v>0.70550900000000005</v>
      </c>
      <c r="K20" s="47">
        <v>0.70620899999999998</v>
      </c>
      <c r="L20" s="47">
        <v>0.70667999999999997</v>
      </c>
      <c r="M20" s="47">
        <v>0.70699100000000004</v>
      </c>
      <c r="N20" s="47">
        <v>0.70727399999999996</v>
      </c>
      <c r="O20" s="47">
        <v>0.707453</v>
      </c>
      <c r="P20" s="47">
        <v>0.70751299999999995</v>
      </c>
      <c r="Q20" s="47">
        <v>0.70796400000000004</v>
      </c>
      <c r="R20" s="47">
        <v>0.70879400000000004</v>
      </c>
      <c r="S20" s="47">
        <v>0.70872500000000005</v>
      </c>
      <c r="T20" s="47">
        <v>0.70967999999999998</v>
      </c>
      <c r="U20" s="47">
        <v>0.70962700000000001</v>
      </c>
      <c r="V20" s="47">
        <v>0.71048199999999995</v>
      </c>
      <c r="W20" s="47">
        <v>0.71525799999999995</v>
      </c>
      <c r="X20" s="47">
        <v>0.71528499999999995</v>
      </c>
      <c r="Y20" s="47">
        <v>0.71485799999999999</v>
      </c>
      <c r="Z20" s="47">
        <v>0.71480900000000003</v>
      </c>
      <c r="AA20" s="47">
        <v>0.71228800000000003</v>
      </c>
      <c r="AB20" s="47">
        <v>0.71237899999999998</v>
      </c>
      <c r="AC20" s="47">
        <v>0.712565</v>
      </c>
      <c r="AD20" s="47">
        <v>0.71271200000000001</v>
      </c>
      <c r="AE20" s="47">
        <v>0.71257899999999996</v>
      </c>
      <c r="AF20" s="19">
        <v>-3.6246E-2</v>
      </c>
    </row>
    <row r="21" spans="1:32" ht="15" customHeight="1" x14ac:dyDescent="0.25">
      <c r="A21" s="15" t="s">
        <v>312</v>
      </c>
      <c r="B21" s="47">
        <v>121.167496</v>
      </c>
      <c r="C21" s="47">
        <v>132.97747799999999</v>
      </c>
      <c r="D21" s="47">
        <v>130.57077000000001</v>
      </c>
      <c r="E21" s="47">
        <v>131.53028900000001</v>
      </c>
      <c r="F21" s="47">
        <v>132.48794599999999</v>
      </c>
      <c r="G21" s="47">
        <v>133.069031</v>
      </c>
      <c r="H21" s="47">
        <v>133.32991000000001</v>
      </c>
      <c r="I21" s="47">
        <v>133.876465</v>
      </c>
      <c r="J21" s="47">
        <v>134.24996899999999</v>
      </c>
      <c r="K21" s="47">
        <v>134.31397999999999</v>
      </c>
      <c r="L21" s="47">
        <v>134.154099</v>
      </c>
      <c r="M21" s="47">
        <v>134.35882599999999</v>
      </c>
      <c r="N21" s="47">
        <v>134.991623</v>
      </c>
      <c r="O21" s="47">
        <v>134.818298</v>
      </c>
      <c r="P21" s="47">
        <v>134.76504499999999</v>
      </c>
      <c r="Q21" s="47">
        <v>134.837738</v>
      </c>
      <c r="R21" s="47">
        <v>134.702606</v>
      </c>
      <c r="S21" s="47">
        <v>134.67690999999999</v>
      </c>
      <c r="T21" s="47">
        <v>134.617783</v>
      </c>
      <c r="U21" s="47">
        <v>134.57098400000001</v>
      </c>
      <c r="V21" s="47">
        <v>134.57621800000001</v>
      </c>
      <c r="W21" s="47">
        <v>134.30502300000001</v>
      </c>
      <c r="X21" s="47">
        <v>134.624573</v>
      </c>
      <c r="Y21" s="47">
        <v>134.29377700000001</v>
      </c>
      <c r="Z21" s="47">
        <v>133.99458300000001</v>
      </c>
      <c r="AA21" s="47">
        <v>133.99525499999999</v>
      </c>
      <c r="AB21" s="47">
        <v>133.99529999999999</v>
      </c>
      <c r="AC21" s="47">
        <v>134.00903299999999</v>
      </c>
      <c r="AD21" s="47">
        <v>133.94601399999999</v>
      </c>
      <c r="AE21" s="47">
        <v>133.923767</v>
      </c>
      <c r="AF21" s="19">
        <v>2.5300000000000002E-4</v>
      </c>
    </row>
    <row r="22" spans="1:32" ht="15" customHeight="1" x14ac:dyDescent="0.25">
      <c r="A22" s="15" t="s">
        <v>313</v>
      </c>
      <c r="B22" s="47">
        <v>4.5209650000000003</v>
      </c>
      <c r="C22" s="47">
        <v>4.7861330000000004</v>
      </c>
      <c r="D22" s="47">
        <v>5.5810120000000003</v>
      </c>
      <c r="E22" s="47">
        <v>5.6744599999999998</v>
      </c>
      <c r="F22" s="47">
        <v>6.0556070000000002</v>
      </c>
      <c r="G22" s="47">
        <v>6.1922249999999996</v>
      </c>
      <c r="H22" s="47">
        <v>7.0189500000000002</v>
      </c>
      <c r="I22" s="47">
        <v>7.3381439999999998</v>
      </c>
      <c r="J22" s="47">
        <v>7.72403</v>
      </c>
      <c r="K22" s="47">
        <v>7.6307720000000003</v>
      </c>
      <c r="L22" s="47">
        <v>7.6577330000000003</v>
      </c>
      <c r="M22" s="47">
        <v>7.7358950000000002</v>
      </c>
      <c r="N22" s="47">
        <v>7.7486370000000004</v>
      </c>
      <c r="O22" s="47">
        <v>7.779077</v>
      </c>
      <c r="P22" s="47">
        <v>7.8796429999999997</v>
      </c>
      <c r="Q22" s="47">
        <v>7.9877750000000001</v>
      </c>
      <c r="R22" s="47">
        <v>8.0105869999999992</v>
      </c>
      <c r="S22" s="47">
        <v>8.045636</v>
      </c>
      <c r="T22" s="47">
        <v>8.0614030000000003</v>
      </c>
      <c r="U22" s="47">
        <v>8.2004540000000006</v>
      </c>
      <c r="V22" s="47">
        <v>8.3221089999999993</v>
      </c>
      <c r="W22" s="47">
        <v>8.3377009999999991</v>
      </c>
      <c r="X22" s="47">
        <v>8.3507820000000006</v>
      </c>
      <c r="Y22" s="47">
        <v>8.3417019999999997</v>
      </c>
      <c r="Z22" s="47">
        <v>8.2943020000000001</v>
      </c>
      <c r="AA22" s="47">
        <v>8.1854309999999995</v>
      </c>
      <c r="AB22" s="47">
        <v>8.200704</v>
      </c>
      <c r="AC22" s="47">
        <v>8.1584880000000002</v>
      </c>
      <c r="AD22" s="47">
        <v>8.1406620000000007</v>
      </c>
      <c r="AE22" s="47">
        <v>8.1388200000000008</v>
      </c>
      <c r="AF22" s="19">
        <v>1.9141999999999999E-2</v>
      </c>
    </row>
    <row r="23" spans="1:32" ht="15" customHeight="1" x14ac:dyDescent="0.25">
      <c r="A23" s="16" t="s">
        <v>310</v>
      </c>
      <c r="B23" s="48">
        <v>156.50225800000001</v>
      </c>
      <c r="C23" s="48">
        <v>162.96109000000001</v>
      </c>
      <c r="D23" s="48">
        <v>162.76370199999999</v>
      </c>
      <c r="E23" s="48">
        <v>163.128601</v>
      </c>
      <c r="F23" s="48">
        <v>165.129074</v>
      </c>
      <c r="G23" s="48">
        <v>166.433289</v>
      </c>
      <c r="H23" s="48">
        <v>167.164627</v>
      </c>
      <c r="I23" s="48">
        <v>167.82794200000001</v>
      </c>
      <c r="J23" s="48">
        <v>168.27590900000001</v>
      </c>
      <c r="K23" s="48">
        <v>168.391693</v>
      </c>
      <c r="L23" s="48">
        <v>168.31036399999999</v>
      </c>
      <c r="M23" s="48">
        <v>168.57307399999999</v>
      </c>
      <c r="N23" s="48">
        <v>169.264343</v>
      </c>
      <c r="O23" s="48">
        <v>169.15426600000001</v>
      </c>
      <c r="P23" s="48">
        <v>169.15100100000001</v>
      </c>
      <c r="Q23" s="48">
        <v>169.36639400000001</v>
      </c>
      <c r="R23" s="48">
        <v>169.46740700000001</v>
      </c>
      <c r="S23" s="48">
        <v>169.441238</v>
      </c>
      <c r="T23" s="48">
        <v>169.63559000000001</v>
      </c>
      <c r="U23" s="48">
        <v>169.58308400000001</v>
      </c>
      <c r="V23" s="48">
        <v>169.817566</v>
      </c>
      <c r="W23" s="48">
        <v>169.641052</v>
      </c>
      <c r="X23" s="48">
        <v>169.97294600000001</v>
      </c>
      <c r="Y23" s="48">
        <v>169.54560900000001</v>
      </c>
      <c r="Z23" s="48">
        <v>169.24548300000001</v>
      </c>
      <c r="AA23" s="48">
        <v>168.63166799999999</v>
      </c>
      <c r="AB23" s="48">
        <v>168.65568500000001</v>
      </c>
      <c r="AC23" s="48">
        <v>168.70808400000001</v>
      </c>
      <c r="AD23" s="48">
        <v>168.68997200000001</v>
      </c>
      <c r="AE23" s="48">
        <v>168.63682600000001</v>
      </c>
      <c r="AF23" s="22">
        <v>1.2229999999999999E-3</v>
      </c>
    </row>
    <row r="24" spans="1:32" ht="15" customHeight="1" x14ac:dyDescent="0.25">
      <c r="A24" s="15" t="s">
        <v>314</v>
      </c>
      <c r="B24" s="47">
        <v>3946.3479000000002</v>
      </c>
      <c r="C24" s="47">
        <v>3889.546875</v>
      </c>
      <c r="D24" s="47">
        <v>3896.1152339999999</v>
      </c>
      <c r="E24" s="47">
        <v>3913.4023440000001</v>
      </c>
      <c r="F24" s="47">
        <v>3984.1030270000001</v>
      </c>
      <c r="G24" s="47">
        <v>4037.789307</v>
      </c>
      <c r="H24" s="47">
        <v>4094.3376459999999</v>
      </c>
      <c r="I24" s="47">
        <v>4140.6782229999999</v>
      </c>
      <c r="J24" s="47">
        <v>4172.6118159999996</v>
      </c>
      <c r="K24" s="47">
        <v>4192.9663090000004</v>
      </c>
      <c r="L24" s="47">
        <v>4225.4384769999997</v>
      </c>
      <c r="M24" s="47">
        <v>4264.6318359999996</v>
      </c>
      <c r="N24" s="47">
        <v>4311.609375</v>
      </c>
      <c r="O24" s="47">
        <v>4353.140625</v>
      </c>
      <c r="P24" s="47">
        <v>4386.4526370000003</v>
      </c>
      <c r="Q24" s="47">
        <v>4420.5122069999998</v>
      </c>
      <c r="R24" s="47">
        <v>4455.6166990000002</v>
      </c>
      <c r="S24" s="47">
        <v>4487.2221680000002</v>
      </c>
      <c r="T24" s="47">
        <v>4514.1821289999998</v>
      </c>
      <c r="U24" s="47">
        <v>4539.6464839999999</v>
      </c>
      <c r="V24" s="47">
        <v>4561.2612300000001</v>
      </c>
      <c r="W24" s="47">
        <v>4584.8178710000002</v>
      </c>
      <c r="X24" s="47">
        <v>4613.5947269999997</v>
      </c>
      <c r="Y24" s="47">
        <v>4646.328125</v>
      </c>
      <c r="Z24" s="47">
        <v>4676.9121089999999</v>
      </c>
      <c r="AA24" s="47">
        <v>4706.6796880000002</v>
      </c>
      <c r="AB24" s="47">
        <v>4739.001953</v>
      </c>
      <c r="AC24" s="47">
        <v>4775.0996089999999</v>
      </c>
      <c r="AD24" s="47">
        <v>4810.1821289999998</v>
      </c>
      <c r="AE24" s="47">
        <v>4843.5229490000002</v>
      </c>
      <c r="AF24" s="19">
        <v>7.8650000000000005E-3</v>
      </c>
    </row>
    <row r="25" spans="1:32" ht="15" customHeight="1" x14ac:dyDescent="0.25">
      <c r="A25" s="15" t="s">
        <v>315</v>
      </c>
      <c r="B25" s="47">
        <v>11.757863</v>
      </c>
      <c r="C25" s="47">
        <v>12.887852000000001</v>
      </c>
      <c r="D25" s="47">
        <v>13.485177999999999</v>
      </c>
      <c r="E25" s="47">
        <v>13.423683</v>
      </c>
      <c r="F25" s="47">
        <v>13.725371000000001</v>
      </c>
      <c r="G25" s="47">
        <v>13.910589999999999</v>
      </c>
      <c r="H25" s="47">
        <v>13.908149999999999</v>
      </c>
      <c r="I25" s="47">
        <v>13.901434</v>
      </c>
      <c r="J25" s="47">
        <v>13.900969999999999</v>
      </c>
      <c r="K25" s="47">
        <v>13.900969999999999</v>
      </c>
      <c r="L25" s="47">
        <v>13.900969999999999</v>
      </c>
      <c r="M25" s="47">
        <v>13.900969999999999</v>
      </c>
      <c r="N25" s="47">
        <v>13.900969999999999</v>
      </c>
      <c r="O25" s="47">
        <v>13.852406</v>
      </c>
      <c r="P25" s="47">
        <v>13.852406</v>
      </c>
      <c r="Q25" s="47">
        <v>13.850372</v>
      </c>
      <c r="R25" s="47">
        <v>13.841437000000001</v>
      </c>
      <c r="S25" s="47">
        <v>13.841437000000001</v>
      </c>
      <c r="T25" s="47">
        <v>13.832502</v>
      </c>
      <c r="U25" s="47">
        <v>13.832502</v>
      </c>
      <c r="V25" s="47">
        <v>13.832502</v>
      </c>
      <c r="W25" s="47">
        <v>13.832502</v>
      </c>
      <c r="X25" s="47">
        <v>13.832502</v>
      </c>
      <c r="Y25" s="47">
        <v>13.832502</v>
      </c>
      <c r="Z25" s="47">
        <v>13.832502</v>
      </c>
      <c r="AA25" s="47">
        <v>13.832502</v>
      </c>
      <c r="AB25" s="47">
        <v>13.832502</v>
      </c>
      <c r="AC25" s="47">
        <v>13.832502</v>
      </c>
      <c r="AD25" s="47">
        <v>13.832502</v>
      </c>
      <c r="AE25" s="47">
        <v>13.832502</v>
      </c>
      <c r="AF25" s="19">
        <v>2.5300000000000001E-3</v>
      </c>
    </row>
    <row r="26" spans="1:32" ht="15" customHeight="1" x14ac:dyDescent="0.25">
      <c r="A26" s="15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19"/>
    </row>
    <row r="27" spans="1:32" ht="15" customHeight="1" x14ac:dyDescent="0.25">
      <c r="A27" s="15" t="s">
        <v>316</v>
      </c>
      <c r="B27" s="47">
        <v>3934.5900879999999</v>
      </c>
      <c r="C27" s="47">
        <v>3876.6589359999998</v>
      </c>
      <c r="D27" s="47">
        <v>3882.6301269999999</v>
      </c>
      <c r="E27" s="47">
        <v>3899.97876</v>
      </c>
      <c r="F27" s="47">
        <v>3970.3776859999998</v>
      </c>
      <c r="G27" s="47">
        <v>4023.8786620000001</v>
      </c>
      <c r="H27" s="47">
        <v>4080.429443</v>
      </c>
      <c r="I27" s="47">
        <v>4126.7768550000001</v>
      </c>
      <c r="J27" s="47">
        <v>4158.7109380000002</v>
      </c>
      <c r="K27" s="47">
        <v>4179.0654299999997</v>
      </c>
      <c r="L27" s="47">
        <v>4211.5375979999999</v>
      </c>
      <c r="M27" s="47">
        <v>4250.7309569999998</v>
      </c>
      <c r="N27" s="47">
        <v>4297.7084960000002</v>
      </c>
      <c r="O27" s="47">
        <v>4339.2880859999996</v>
      </c>
      <c r="P27" s="47">
        <v>4372.6000979999999</v>
      </c>
      <c r="Q27" s="47">
        <v>4406.6616210000002</v>
      </c>
      <c r="R27" s="47">
        <v>4441.7753910000001</v>
      </c>
      <c r="S27" s="47">
        <v>4473.3808589999999</v>
      </c>
      <c r="T27" s="47">
        <v>4500.3496089999999</v>
      </c>
      <c r="U27" s="47">
        <v>4525.8139650000003</v>
      </c>
      <c r="V27" s="47">
        <v>4547.4287109999996</v>
      </c>
      <c r="W27" s="47">
        <v>4570.9853519999997</v>
      </c>
      <c r="X27" s="47">
        <v>4599.7622069999998</v>
      </c>
      <c r="Y27" s="47">
        <v>4632.4956050000001</v>
      </c>
      <c r="Z27" s="47">
        <v>4663.0795900000003</v>
      </c>
      <c r="AA27" s="47">
        <v>4692.8471680000002</v>
      </c>
      <c r="AB27" s="47">
        <v>4725.1694340000004</v>
      </c>
      <c r="AC27" s="47">
        <v>4761.2670900000003</v>
      </c>
      <c r="AD27" s="47">
        <v>4796.3496089999999</v>
      </c>
      <c r="AE27" s="47">
        <v>4829.6904299999997</v>
      </c>
      <c r="AF27" s="19">
        <v>7.8810000000000009E-3</v>
      </c>
    </row>
    <row r="28" spans="1:32" ht="15" customHeight="1" x14ac:dyDescent="0.25">
      <c r="A28" s="15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19"/>
    </row>
    <row r="29" spans="1:32" ht="15" customHeight="1" x14ac:dyDescent="0.25">
      <c r="A29" s="16" t="s">
        <v>317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19"/>
    </row>
    <row r="30" spans="1:32" ht="15" customHeight="1" x14ac:dyDescent="0.25">
      <c r="A30" s="15" t="s">
        <v>303</v>
      </c>
      <c r="B30" s="47">
        <v>15.432611</v>
      </c>
      <c r="C30" s="47">
        <v>13.486440999999999</v>
      </c>
      <c r="D30" s="47">
        <v>13.486369</v>
      </c>
      <c r="E30" s="47">
        <v>13.486369</v>
      </c>
      <c r="F30" s="47">
        <v>13.486369</v>
      </c>
      <c r="G30" s="47">
        <v>13.486369</v>
      </c>
      <c r="H30" s="47">
        <v>13.486369</v>
      </c>
      <c r="I30" s="47">
        <v>13.486369</v>
      </c>
      <c r="J30" s="47">
        <v>13.486369</v>
      </c>
      <c r="K30" s="47">
        <v>13.486369</v>
      </c>
      <c r="L30" s="47">
        <v>13.486369</v>
      </c>
      <c r="M30" s="47">
        <v>13.486369</v>
      </c>
      <c r="N30" s="47">
        <v>13.486369</v>
      </c>
      <c r="O30" s="47">
        <v>13.486369</v>
      </c>
      <c r="P30" s="47">
        <v>13.486369</v>
      </c>
      <c r="Q30" s="47">
        <v>13.486369</v>
      </c>
      <c r="R30" s="47">
        <v>13.486369</v>
      </c>
      <c r="S30" s="47">
        <v>13.486369</v>
      </c>
      <c r="T30" s="47">
        <v>13.486369</v>
      </c>
      <c r="U30" s="47">
        <v>13.486369</v>
      </c>
      <c r="V30" s="47">
        <v>13.486369</v>
      </c>
      <c r="W30" s="47">
        <v>13.486369</v>
      </c>
      <c r="X30" s="47">
        <v>13.486369</v>
      </c>
      <c r="Y30" s="47">
        <v>13.486369</v>
      </c>
      <c r="Z30" s="47">
        <v>13.486369</v>
      </c>
      <c r="AA30" s="47">
        <v>13.486369</v>
      </c>
      <c r="AB30" s="47">
        <v>13.486369</v>
      </c>
      <c r="AC30" s="47">
        <v>13.486369</v>
      </c>
      <c r="AD30" s="47">
        <v>13.486369</v>
      </c>
      <c r="AE30" s="47">
        <v>13.486369</v>
      </c>
      <c r="AF30" s="19">
        <v>0</v>
      </c>
    </row>
    <row r="31" spans="1:32" ht="15" customHeight="1" x14ac:dyDescent="0.25">
      <c r="A31" s="15" t="s">
        <v>304</v>
      </c>
      <c r="B31" s="47">
        <v>1.965503</v>
      </c>
      <c r="C31" s="47">
        <v>2.9100419999999998</v>
      </c>
      <c r="D31" s="47">
        <v>2.9083779999999999</v>
      </c>
      <c r="E31" s="47">
        <v>2.9083779999999999</v>
      </c>
      <c r="F31" s="47">
        <v>2.5806979999999999</v>
      </c>
      <c r="G31" s="47">
        <v>2.5806979999999999</v>
      </c>
      <c r="H31" s="47">
        <v>2.5806979999999999</v>
      </c>
      <c r="I31" s="47">
        <v>2.5806979999999999</v>
      </c>
      <c r="J31" s="47">
        <v>2.5806979999999999</v>
      </c>
      <c r="K31" s="47">
        <v>2.5807199999999999</v>
      </c>
      <c r="L31" s="47">
        <v>2.5807639999999998</v>
      </c>
      <c r="M31" s="47">
        <v>2.5808070000000001</v>
      </c>
      <c r="N31" s="47">
        <v>2.580851</v>
      </c>
      <c r="O31" s="47">
        <v>2.5810029999999999</v>
      </c>
      <c r="P31" s="47">
        <v>2.5811999999999999</v>
      </c>
      <c r="Q31" s="47">
        <v>2.5813959999999998</v>
      </c>
      <c r="R31" s="47">
        <v>2.5817019999999999</v>
      </c>
      <c r="S31" s="47">
        <v>2.5821390000000002</v>
      </c>
      <c r="T31" s="47">
        <v>2.582859</v>
      </c>
      <c r="U31" s="47">
        <v>2.5838190000000001</v>
      </c>
      <c r="V31" s="47">
        <v>2.583993</v>
      </c>
      <c r="W31" s="47">
        <v>2.583993</v>
      </c>
      <c r="X31" s="47">
        <v>2.583993</v>
      </c>
      <c r="Y31" s="47">
        <v>2.583993</v>
      </c>
      <c r="Z31" s="47">
        <v>2.583993</v>
      </c>
      <c r="AA31" s="47">
        <v>2.583993</v>
      </c>
      <c r="AB31" s="47">
        <v>2.583993</v>
      </c>
      <c r="AC31" s="47">
        <v>2.583993</v>
      </c>
      <c r="AD31" s="47">
        <v>2.583993</v>
      </c>
      <c r="AE31" s="47">
        <v>2.583993</v>
      </c>
      <c r="AF31" s="19">
        <v>-4.235E-3</v>
      </c>
    </row>
    <row r="32" spans="1:32" ht="15" customHeight="1" x14ac:dyDescent="0.25">
      <c r="A32" s="15" t="s">
        <v>312</v>
      </c>
      <c r="B32" s="47">
        <v>88.473663000000002</v>
      </c>
      <c r="C32" s="47">
        <v>95.351624000000001</v>
      </c>
      <c r="D32" s="47">
        <v>97.711822999999995</v>
      </c>
      <c r="E32" s="47">
        <v>99.838759999999994</v>
      </c>
      <c r="F32" s="47">
        <v>100.753685</v>
      </c>
      <c r="G32" s="47">
        <v>103.08384700000001</v>
      </c>
      <c r="H32" s="47">
        <v>104.931496</v>
      </c>
      <c r="I32" s="47">
        <v>107.04827899999999</v>
      </c>
      <c r="J32" s="47">
        <v>109.437088</v>
      </c>
      <c r="K32" s="47">
        <v>112.09166</v>
      </c>
      <c r="L32" s="47">
        <v>114.98174299999999</v>
      </c>
      <c r="M32" s="47">
        <v>118.08891300000001</v>
      </c>
      <c r="N32" s="47">
        <v>121.49266799999999</v>
      </c>
      <c r="O32" s="47">
        <v>125.42480500000001</v>
      </c>
      <c r="P32" s="47">
        <v>129.793488</v>
      </c>
      <c r="Q32" s="47">
        <v>134.608124</v>
      </c>
      <c r="R32" s="47">
        <v>139.956985</v>
      </c>
      <c r="S32" s="47">
        <v>145.65913399999999</v>
      </c>
      <c r="T32" s="47">
        <v>151.80453499999999</v>
      </c>
      <c r="U32" s="47">
        <v>158.50559999999999</v>
      </c>
      <c r="V32" s="47">
        <v>165.589508</v>
      </c>
      <c r="W32" s="47">
        <v>173.04806500000001</v>
      </c>
      <c r="X32" s="47">
        <v>180.76113900000001</v>
      </c>
      <c r="Y32" s="47">
        <v>188.53796399999999</v>
      </c>
      <c r="Z32" s="47">
        <v>196.655655</v>
      </c>
      <c r="AA32" s="47">
        <v>204.33389299999999</v>
      </c>
      <c r="AB32" s="47">
        <v>211.62185700000001</v>
      </c>
      <c r="AC32" s="47">
        <v>218.424408</v>
      </c>
      <c r="AD32" s="47">
        <v>224.70107999999999</v>
      </c>
      <c r="AE32" s="47">
        <v>230.50668300000001</v>
      </c>
      <c r="AF32" s="19">
        <v>3.2027E-2</v>
      </c>
    </row>
    <row r="33" spans="1:32" ht="15" customHeight="1" x14ac:dyDescent="0.25">
      <c r="A33" s="15" t="s">
        <v>318</v>
      </c>
      <c r="B33" s="47">
        <v>10.757037</v>
      </c>
      <c r="C33" s="47">
        <v>10.558403</v>
      </c>
      <c r="D33" s="47">
        <v>10.558403</v>
      </c>
      <c r="E33" s="47">
        <v>10.558403</v>
      </c>
      <c r="F33" s="47">
        <v>17.661192</v>
      </c>
      <c r="G33" s="47">
        <v>17.664669</v>
      </c>
      <c r="H33" s="47">
        <v>17.62538</v>
      </c>
      <c r="I33" s="47">
        <v>17.623989000000002</v>
      </c>
      <c r="J33" s="47">
        <v>17.616274000000001</v>
      </c>
      <c r="K33" s="47">
        <v>17.617878000000001</v>
      </c>
      <c r="L33" s="47">
        <v>17.617246999999999</v>
      </c>
      <c r="M33" s="47">
        <v>17.586055999999999</v>
      </c>
      <c r="N33" s="47">
        <v>17.534126000000001</v>
      </c>
      <c r="O33" s="47">
        <v>17.534126000000001</v>
      </c>
      <c r="P33" s="47">
        <v>17.548950000000001</v>
      </c>
      <c r="Q33" s="47">
        <v>17.552641000000001</v>
      </c>
      <c r="R33" s="47">
        <v>17.570706999999999</v>
      </c>
      <c r="S33" s="47">
        <v>17.558555999999999</v>
      </c>
      <c r="T33" s="47">
        <v>17.551318999999999</v>
      </c>
      <c r="U33" s="47">
        <v>17.548114999999999</v>
      </c>
      <c r="V33" s="47">
        <v>17.545895000000002</v>
      </c>
      <c r="W33" s="47">
        <v>17.551988999999999</v>
      </c>
      <c r="X33" s="47">
        <v>17.539173000000002</v>
      </c>
      <c r="Y33" s="47">
        <v>17.587288000000001</v>
      </c>
      <c r="Z33" s="47">
        <v>17.579172</v>
      </c>
      <c r="AA33" s="47">
        <v>17.573907999999999</v>
      </c>
      <c r="AB33" s="47">
        <v>17.568199</v>
      </c>
      <c r="AC33" s="47">
        <v>17.553673</v>
      </c>
      <c r="AD33" s="47">
        <v>17.560770000000002</v>
      </c>
      <c r="AE33" s="47">
        <v>17.555775000000001</v>
      </c>
      <c r="AF33" s="19">
        <v>1.8325000000000001E-2</v>
      </c>
    </row>
    <row r="34" spans="1:32" ht="15" customHeight="1" x14ac:dyDescent="0.25">
      <c r="A34" s="15" t="s">
        <v>319</v>
      </c>
      <c r="B34" s="47">
        <v>36.113892</v>
      </c>
      <c r="C34" s="47">
        <v>39.111511</v>
      </c>
      <c r="D34" s="47">
        <v>42.555861999999998</v>
      </c>
      <c r="E34" s="47">
        <v>45.805931000000001</v>
      </c>
      <c r="F34" s="47">
        <v>50.529457000000001</v>
      </c>
      <c r="G34" s="47">
        <v>55.195869000000002</v>
      </c>
      <c r="H34" s="47">
        <v>56.313599000000004</v>
      </c>
      <c r="I34" s="47">
        <v>57.165931999999998</v>
      </c>
      <c r="J34" s="47">
        <v>58.350059999999999</v>
      </c>
      <c r="K34" s="47">
        <v>59.978133999999997</v>
      </c>
      <c r="L34" s="47">
        <v>61.862533999999997</v>
      </c>
      <c r="M34" s="47">
        <v>63.656745999999998</v>
      </c>
      <c r="N34" s="47">
        <v>65.472328000000005</v>
      </c>
      <c r="O34" s="47">
        <v>67.212699999999998</v>
      </c>
      <c r="P34" s="47">
        <v>69.140656000000007</v>
      </c>
      <c r="Q34" s="47">
        <v>71.292525999999995</v>
      </c>
      <c r="R34" s="47">
        <v>73.318877999999998</v>
      </c>
      <c r="S34" s="47">
        <v>75.522864999999996</v>
      </c>
      <c r="T34" s="47">
        <v>77.765884</v>
      </c>
      <c r="U34" s="47">
        <v>80.100066999999996</v>
      </c>
      <c r="V34" s="47">
        <v>82.543105999999995</v>
      </c>
      <c r="W34" s="47">
        <v>84.867637999999999</v>
      </c>
      <c r="X34" s="47">
        <v>87.386664999999994</v>
      </c>
      <c r="Y34" s="47">
        <v>90.130829000000006</v>
      </c>
      <c r="Z34" s="47">
        <v>92.913573999999997</v>
      </c>
      <c r="AA34" s="47">
        <v>95.879897999999997</v>
      </c>
      <c r="AB34" s="47">
        <v>98.872223000000005</v>
      </c>
      <c r="AC34" s="47">
        <v>101.867966</v>
      </c>
      <c r="AD34" s="47">
        <v>104.92746</v>
      </c>
      <c r="AE34" s="47">
        <v>107.985184</v>
      </c>
      <c r="AF34" s="19">
        <v>3.6935999999999997E-2</v>
      </c>
    </row>
    <row r="35" spans="1:32" ht="15" customHeight="1" x14ac:dyDescent="0.25">
      <c r="A35" s="15" t="s">
        <v>320</v>
      </c>
      <c r="B35" s="47">
        <v>3.5850379999999999</v>
      </c>
      <c r="C35" s="47">
        <v>3.3399299999999998</v>
      </c>
      <c r="D35" s="47">
        <v>3.3680659999999998</v>
      </c>
      <c r="E35" s="47">
        <v>3.3724660000000002</v>
      </c>
      <c r="F35" s="47">
        <v>3.3724660000000002</v>
      </c>
      <c r="G35" s="47">
        <v>3.3724660000000002</v>
      </c>
      <c r="H35" s="47">
        <v>3.3724660000000002</v>
      </c>
      <c r="I35" s="47">
        <v>3.3724660000000002</v>
      </c>
      <c r="J35" s="47">
        <v>3.3724660000000002</v>
      </c>
      <c r="K35" s="47">
        <v>3.3724660000000002</v>
      </c>
      <c r="L35" s="47">
        <v>3.3724660000000002</v>
      </c>
      <c r="M35" s="47">
        <v>3.3724660000000002</v>
      </c>
      <c r="N35" s="47">
        <v>3.3724660000000002</v>
      </c>
      <c r="O35" s="47">
        <v>3.3724660000000002</v>
      </c>
      <c r="P35" s="47">
        <v>3.3724660000000002</v>
      </c>
      <c r="Q35" s="47">
        <v>3.3724660000000002</v>
      </c>
      <c r="R35" s="47">
        <v>3.3724660000000002</v>
      </c>
      <c r="S35" s="47">
        <v>3.3724660000000002</v>
      </c>
      <c r="T35" s="47">
        <v>3.3724660000000002</v>
      </c>
      <c r="U35" s="47">
        <v>3.3724660000000002</v>
      </c>
      <c r="V35" s="47">
        <v>3.3724660000000002</v>
      </c>
      <c r="W35" s="47">
        <v>3.3724660000000002</v>
      </c>
      <c r="X35" s="47">
        <v>3.3724660000000002</v>
      </c>
      <c r="Y35" s="47">
        <v>3.3724660000000002</v>
      </c>
      <c r="Z35" s="47">
        <v>3.3724660000000002</v>
      </c>
      <c r="AA35" s="47">
        <v>3.3724660000000002</v>
      </c>
      <c r="AB35" s="47">
        <v>3.3724660000000002</v>
      </c>
      <c r="AC35" s="47">
        <v>3.3724660000000002</v>
      </c>
      <c r="AD35" s="47">
        <v>3.3724660000000002</v>
      </c>
      <c r="AE35" s="47">
        <v>3.3724660000000002</v>
      </c>
      <c r="AF35" s="19">
        <v>3.4600000000000001E-4</v>
      </c>
    </row>
    <row r="36" spans="1:32" ht="15" customHeight="1" x14ac:dyDescent="0.25">
      <c r="A36" s="16" t="s">
        <v>321</v>
      </c>
      <c r="B36" s="48">
        <v>156.327744</v>
      </c>
      <c r="C36" s="48">
        <v>164.75794999999999</v>
      </c>
      <c r="D36" s="48">
        <v>170.58891299999999</v>
      </c>
      <c r="E36" s="48">
        <v>175.97030599999999</v>
      </c>
      <c r="F36" s="48">
        <v>188.383881</v>
      </c>
      <c r="G36" s="48">
        <v>195.38391100000001</v>
      </c>
      <c r="H36" s="48">
        <v>198.310013</v>
      </c>
      <c r="I36" s="48">
        <v>201.277725</v>
      </c>
      <c r="J36" s="48">
        <v>204.84295700000001</v>
      </c>
      <c r="K36" s="48">
        <v>209.127228</v>
      </c>
      <c r="L36" s="48">
        <v>213.90112300000001</v>
      </c>
      <c r="M36" s="48">
        <v>218.77136200000001</v>
      </c>
      <c r="N36" s="48">
        <v>223.93881200000001</v>
      </c>
      <c r="O36" s="48">
        <v>229.61146500000001</v>
      </c>
      <c r="P36" s="48">
        <v>235.923126</v>
      </c>
      <c r="Q36" s="48">
        <v>242.89352400000001</v>
      </c>
      <c r="R36" s="48">
        <v>250.28710899999999</v>
      </c>
      <c r="S36" s="48">
        <v>258.18151899999998</v>
      </c>
      <c r="T36" s="48">
        <v>266.563446</v>
      </c>
      <c r="U36" s="48">
        <v>275.59643599999998</v>
      </c>
      <c r="V36" s="48">
        <v>285.12133799999998</v>
      </c>
      <c r="W36" s="48">
        <v>294.91049199999998</v>
      </c>
      <c r="X36" s="48">
        <v>305.12979100000001</v>
      </c>
      <c r="Y36" s="48">
        <v>315.698914</v>
      </c>
      <c r="Z36" s="48">
        <v>326.59124800000001</v>
      </c>
      <c r="AA36" s="48">
        <v>337.23052999999999</v>
      </c>
      <c r="AB36" s="48">
        <v>347.50509599999998</v>
      </c>
      <c r="AC36" s="48">
        <v>357.28884900000003</v>
      </c>
      <c r="AD36" s="48">
        <v>366.63214099999999</v>
      </c>
      <c r="AE36" s="48">
        <v>375.49044800000001</v>
      </c>
      <c r="AF36" s="22">
        <v>2.9857000000000002E-2</v>
      </c>
    </row>
    <row r="37" spans="1:32" ht="15" customHeight="1" x14ac:dyDescent="0.25">
      <c r="A37" s="15" t="s">
        <v>322</v>
      </c>
      <c r="B37" s="47">
        <v>114.93253300000001</v>
      </c>
      <c r="C37" s="47">
        <v>126.545326</v>
      </c>
      <c r="D37" s="47">
        <v>131.895218</v>
      </c>
      <c r="E37" s="47">
        <v>136.88119499999999</v>
      </c>
      <c r="F37" s="47">
        <v>149.71095299999999</v>
      </c>
      <c r="G37" s="47">
        <v>156.24558999999999</v>
      </c>
      <c r="H37" s="47">
        <v>158.831604</v>
      </c>
      <c r="I37" s="47">
        <v>161.46791099999999</v>
      </c>
      <c r="J37" s="47">
        <v>164.650024</v>
      </c>
      <c r="K37" s="47">
        <v>168.50178500000001</v>
      </c>
      <c r="L37" s="47">
        <v>172.79769899999999</v>
      </c>
      <c r="M37" s="47">
        <v>177.16798399999999</v>
      </c>
      <c r="N37" s="47">
        <v>181.793869</v>
      </c>
      <c r="O37" s="47">
        <v>186.88774100000001</v>
      </c>
      <c r="P37" s="47">
        <v>192.55892900000001</v>
      </c>
      <c r="Q37" s="47">
        <v>198.81684899999999</v>
      </c>
      <c r="R37" s="47">
        <v>205.45983899999999</v>
      </c>
      <c r="S37" s="47">
        <v>212.54771400000001</v>
      </c>
      <c r="T37" s="47">
        <v>220.06752</v>
      </c>
      <c r="U37" s="47">
        <v>228.16716</v>
      </c>
      <c r="V37" s="47">
        <v>236.718231</v>
      </c>
      <c r="W37" s="47">
        <v>245.51104699999999</v>
      </c>
      <c r="X37" s="47">
        <v>254.67584199999999</v>
      </c>
      <c r="Y37" s="47">
        <v>264.17700200000002</v>
      </c>
      <c r="Z37" s="47">
        <v>273.93368500000003</v>
      </c>
      <c r="AA37" s="47">
        <v>283.44821200000001</v>
      </c>
      <c r="AB37" s="47">
        <v>292.60543799999999</v>
      </c>
      <c r="AC37" s="47">
        <v>301.27090500000003</v>
      </c>
      <c r="AD37" s="47">
        <v>309.47442599999999</v>
      </c>
      <c r="AE37" s="47">
        <v>317.117706</v>
      </c>
      <c r="AF37" s="19">
        <v>3.3354000000000002E-2</v>
      </c>
    </row>
    <row r="38" spans="1:32" ht="15" customHeight="1" x14ac:dyDescent="0.25">
      <c r="A38" s="16" t="s">
        <v>323</v>
      </c>
      <c r="B38" s="48">
        <v>41.395214000000003</v>
      </c>
      <c r="C38" s="48">
        <v>38.212612</v>
      </c>
      <c r="D38" s="48">
        <v>38.693683999999998</v>
      </c>
      <c r="E38" s="48">
        <v>39.089095999999998</v>
      </c>
      <c r="F38" s="48">
        <v>38.672905</v>
      </c>
      <c r="G38" s="48">
        <v>39.138317000000001</v>
      </c>
      <c r="H38" s="48">
        <v>39.478428000000001</v>
      </c>
      <c r="I38" s="48">
        <v>39.809818</v>
      </c>
      <c r="J38" s="48">
        <v>40.192965999999998</v>
      </c>
      <c r="K38" s="48">
        <v>40.625411999999997</v>
      </c>
      <c r="L38" s="48">
        <v>41.103423999999997</v>
      </c>
      <c r="M38" s="48">
        <v>41.603405000000002</v>
      </c>
      <c r="N38" s="48">
        <v>42.144947000000002</v>
      </c>
      <c r="O38" s="48">
        <v>42.723736000000002</v>
      </c>
      <c r="P38" s="48">
        <v>43.364196999999997</v>
      </c>
      <c r="Q38" s="48">
        <v>44.076714000000003</v>
      </c>
      <c r="R38" s="48">
        <v>44.827281999999997</v>
      </c>
      <c r="S38" s="48">
        <v>45.633842000000001</v>
      </c>
      <c r="T38" s="48">
        <v>46.495930000000001</v>
      </c>
      <c r="U38" s="48">
        <v>47.429282999999998</v>
      </c>
      <c r="V38" s="48">
        <v>48.403106999999999</v>
      </c>
      <c r="W38" s="48">
        <v>49.399512999999999</v>
      </c>
      <c r="X38" s="48">
        <v>50.453986999999998</v>
      </c>
      <c r="Y38" s="48">
        <v>51.521926999999998</v>
      </c>
      <c r="Z38" s="48">
        <v>52.657555000000002</v>
      </c>
      <c r="AA38" s="48">
        <v>53.782393999999996</v>
      </c>
      <c r="AB38" s="48">
        <v>54.899642999999998</v>
      </c>
      <c r="AC38" s="48">
        <v>56.018039999999999</v>
      </c>
      <c r="AD38" s="48">
        <v>57.157764</v>
      </c>
      <c r="AE38" s="48">
        <v>58.372833</v>
      </c>
      <c r="AF38" s="22">
        <v>1.5247E-2</v>
      </c>
    </row>
    <row r="39" spans="1:32" ht="15" customHeight="1" x14ac:dyDescent="0.25">
      <c r="A39" s="15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19"/>
    </row>
    <row r="40" spans="1:32" ht="15" customHeight="1" x14ac:dyDescent="0.25">
      <c r="A40" s="16" t="s">
        <v>324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19"/>
    </row>
    <row r="41" spans="1:32" ht="15" customHeight="1" x14ac:dyDescent="0.25">
      <c r="A41" s="15" t="s">
        <v>303</v>
      </c>
      <c r="B41" s="47">
        <v>1733.237793</v>
      </c>
      <c r="C41" s="47">
        <v>1512.010376</v>
      </c>
      <c r="D41" s="47">
        <v>1629.2143550000001</v>
      </c>
      <c r="E41" s="47">
        <v>1663.8139650000001</v>
      </c>
      <c r="F41" s="47">
        <v>1636.9499510000001</v>
      </c>
      <c r="G41" s="47">
        <v>1553.2818600000001</v>
      </c>
      <c r="H41" s="47">
        <v>1599.0123289999999</v>
      </c>
      <c r="I41" s="47">
        <v>1634.2852780000001</v>
      </c>
      <c r="J41" s="47">
        <v>1647.6252440000001</v>
      </c>
      <c r="K41" s="47">
        <v>1645.6563719999999</v>
      </c>
      <c r="L41" s="47">
        <v>1654.6152340000001</v>
      </c>
      <c r="M41" s="47">
        <v>1663.6304929999999</v>
      </c>
      <c r="N41" s="47">
        <v>1665.1923830000001</v>
      </c>
      <c r="O41" s="47">
        <v>1680.5023189999999</v>
      </c>
      <c r="P41" s="47">
        <v>1688.8402100000001</v>
      </c>
      <c r="Q41" s="47">
        <v>1688.269043</v>
      </c>
      <c r="R41" s="47">
        <v>1692.4095460000001</v>
      </c>
      <c r="S41" s="47">
        <v>1693.040405</v>
      </c>
      <c r="T41" s="47">
        <v>1693.5325929999999</v>
      </c>
      <c r="U41" s="47">
        <v>1691.6007079999999</v>
      </c>
      <c r="V41" s="47">
        <v>1689.153564</v>
      </c>
      <c r="W41" s="47">
        <v>1686.6411129999999</v>
      </c>
      <c r="X41" s="47">
        <v>1685.190552</v>
      </c>
      <c r="Y41" s="47">
        <v>1682.0410159999999</v>
      </c>
      <c r="Z41" s="47">
        <v>1679.2578120000001</v>
      </c>
      <c r="AA41" s="47">
        <v>1680.2542719999999</v>
      </c>
      <c r="AB41" s="47">
        <v>1677.955688</v>
      </c>
      <c r="AC41" s="47">
        <v>1677.2298579999999</v>
      </c>
      <c r="AD41" s="47">
        <v>1676.8439940000001</v>
      </c>
      <c r="AE41" s="47">
        <v>1674.5363769999999</v>
      </c>
      <c r="AF41" s="19">
        <v>3.653E-3</v>
      </c>
    </row>
    <row r="42" spans="1:32" ht="15" customHeight="1" x14ac:dyDescent="0.25">
      <c r="A42" s="15" t="s">
        <v>304</v>
      </c>
      <c r="B42" s="47">
        <v>30.166530999999999</v>
      </c>
      <c r="C42" s="47">
        <v>22.975496</v>
      </c>
      <c r="D42" s="47">
        <v>20.854956000000001</v>
      </c>
      <c r="E42" s="47">
        <v>20.947271000000001</v>
      </c>
      <c r="F42" s="47">
        <v>20.589217999999999</v>
      </c>
      <c r="G42" s="47">
        <v>20.080254</v>
      </c>
      <c r="H42" s="47">
        <v>18.074404000000001</v>
      </c>
      <c r="I42" s="47">
        <v>18.335536999999999</v>
      </c>
      <c r="J42" s="47">
        <v>18.246431000000001</v>
      </c>
      <c r="K42" s="47">
        <v>18.290354000000001</v>
      </c>
      <c r="L42" s="47">
        <v>18.420871999999999</v>
      </c>
      <c r="M42" s="47">
        <v>18.533933999999999</v>
      </c>
      <c r="N42" s="47">
        <v>18.649304999999998</v>
      </c>
      <c r="O42" s="47">
        <v>18.818097999999999</v>
      </c>
      <c r="P42" s="47">
        <v>18.818352000000001</v>
      </c>
      <c r="Q42" s="47">
        <v>18.611622000000001</v>
      </c>
      <c r="R42" s="47">
        <v>18.577380999999999</v>
      </c>
      <c r="S42" s="47">
        <v>18.602201000000001</v>
      </c>
      <c r="T42" s="47">
        <v>18.664867000000001</v>
      </c>
      <c r="U42" s="47">
        <v>18.728418000000001</v>
      </c>
      <c r="V42" s="47">
        <v>18.532765999999999</v>
      </c>
      <c r="W42" s="47">
        <v>18.540419</v>
      </c>
      <c r="X42" s="47">
        <v>18.570339000000001</v>
      </c>
      <c r="Y42" s="47">
        <v>18.649166000000001</v>
      </c>
      <c r="Z42" s="47">
        <v>18.697507999999999</v>
      </c>
      <c r="AA42" s="47">
        <v>18.769653000000002</v>
      </c>
      <c r="AB42" s="47">
        <v>18.827107999999999</v>
      </c>
      <c r="AC42" s="47">
        <v>18.900683999999998</v>
      </c>
      <c r="AD42" s="47">
        <v>18.982043999999998</v>
      </c>
      <c r="AE42" s="47">
        <v>19.056177000000002</v>
      </c>
      <c r="AF42" s="19">
        <v>-6.6579999999999999E-3</v>
      </c>
    </row>
    <row r="43" spans="1:32" ht="15" customHeight="1" x14ac:dyDescent="0.25">
      <c r="A43" s="15" t="s">
        <v>312</v>
      </c>
      <c r="B43" s="47">
        <v>1013.604126</v>
      </c>
      <c r="C43" s="47">
        <v>1228.088135</v>
      </c>
      <c r="D43" s="47">
        <v>1116.5010990000001</v>
      </c>
      <c r="E43" s="47">
        <v>1081.9516599999999</v>
      </c>
      <c r="F43" s="47">
        <v>1127.175659</v>
      </c>
      <c r="G43" s="47">
        <v>1222.361938</v>
      </c>
      <c r="H43" s="47">
        <v>1212.0104980000001</v>
      </c>
      <c r="I43" s="47">
        <v>1220.8847659999999</v>
      </c>
      <c r="J43" s="47">
        <v>1238.117432</v>
      </c>
      <c r="K43" s="47">
        <v>1267.9183350000001</v>
      </c>
      <c r="L43" s="47">
        <v>1285.019043</v>
      </c>
      <c r="M43" s="47">
        <v>1315.2109379999999</v>
      </c>
      <c r="N43" s="47">
        <v>1354.882202</v>
      </c>
      <c r="O43" s="47">
        <v>1380.0356449999999</v>
      </c>
      <c r="P43" s="47">
        <v>1401.1671140000001</v>
      </c>
      <c r="Q43" s="47">
        <v>1437.621948</v>
      </c>
      <c r="R43" s="47">
        <v>1468.7889399999999</v>
      </c>
      <c r="S43" s="47">
        <v>1500.4313959999999</v>
      </c>
      <c r="T43" s="47">
        <v>1523.900513</v>
      </c>
      <c r="U43" s="47">
        <v>1551.6188959999999</v>
      </c>
      <c r="V43" s="47">
        <v>1576.110107</v>
      </c>
      <c r="W43" s="47">
        <v>1604.3967290000001</v>
      </c>
      <c r="X43" s="47">
        <v>1637.994751</v>
      </c>
      <c r="Y43" s="47">
        <v>1674.850586</v>
      </c>
      <c r="Z43" s="47">
        <v>1708.275635</v>
      </c>
      <c r="AA43" s="47">
        <v>1731.0844729999999</v>
      </c>
      <c r="AB43" s="47">
        <v>1759.1914059999999</v>
      </c>
      <c r="AC43" s="47">
        <v>1787.2926030000001</v>
      </c>
      <c r="AD43" s="47">
        <v>1813.095337</v>
      </c>
      <c r="AE43" s="47">
        <v>1839.462524</v>
      </c>
      <c r="AF43" s="19">
        <v>1.4534E-2</v>
      </c>
    </row>
    <row r="44" spans="1:32" ht="15" customHeight="1" x14ac:dyDescent="0.25">
      <c r="A44" s="15" t="s">
        <v>306</v>
      </c>
      <c r="B44" s="47">
        <v>790.203979</v>
      </c>
      <c r="C44" s="47">
        <v>769.33203100000003</v>
      </c>
      <c r="D44" s="47">
        <v>758.13836700000002</v>
      </c>
      <c r="E44" s="47">
        <v>759.07690400000001</v>
      </c>
      <c r="F44" s="47">
        <v>773.72204599999998</v>
      </c>
      <c r="G44" s="47">
        <v>784.31927499999995</v>
      </c>
      <c r="H44" s="47">
        <v>797.14831500000003</v>
      </c>
      <c r="I44" s="47">
        <v>793.32781999999997</v>
      </c>
      <c r="J44" s="47">
        <v>791.38385000000005</v>
      </c>
      <c r="K44" s="47">
        <v>779.31091300000003</v>
      </c>
      <c r="L44" s="47">
        <v>779.31097399999999</v>
      </c>
      <c r="M44" s="47">
        <v>779.31091300000003</v>
      </c>
      <c r="N44" s="47">
        <v>779.31091300000003</v>
      </c>
      <c r="O44" s="47">
        <v>779.31097399999999</v>
      </c>
      <c r="P44" s="47">
        <v>779.31140100000005</v>
      </c>
      <c r="Q44" s="47">
        <v>779.31146200000001</v>
      </c>
      <c r="R44" s="47">
        <v>779.31091300000003</v>
      </c>
      <c r="S44" s="47">
        <v>780.14672900000005</v>
      </c>
      <c r="T44" s="47">
        <v>781.46484399999997</v>
      </c>
      <c r="U44" s="47">
        <v>781.82482900000002</v>
      </c>
      <c r="V44" s="47">
        <v>782.70416299999999</v>
      </c>
      <c r="W44" s="47">
        <v>782.92578100000003</v>
      </c>
      <c r="X44" s="47">
        <v>783.98584000000005</v>
      </c>
      <c r="Y44" s="47">
        <v>785.14245600000004</v>
      </c>
      <c r="Z44" s="47">
        <v>786.35278300000004</v>
      </c>
      <c r="AA44" s="47">
        <v>790.28149399999995</v>
      </c>
      <c r="AB44" s="47">
        <v>795.01904300000001</v>
      </c>
      <c r="AC44" s="47">
        <v>799.95654300000001</v>
      </c>
      <c r="AD44" s="47">
        <v>806.03527799999995</v>
      </c>
      <c r="AE44" s="47">
        <v>811.464111</v>
      </c>
      <c r="AF44" s="19">
        <v>1.9059999999999999E-3</v>
      </c>
    </row>
    <row r="45" spans="1:32" ht="15" customHeight="1" x14ac:dyDescent="0.25">
      <c r="A45" s="15" t="s">
        <v>325</v>
      </c>
      <c r="B45" s="47">
        <v>516.84948699999995</v>
      </c>
      <c r="C45" s="47">
        <v>502.40417500000001</v>
      </c>
      <c r="D45" s="47">
        <v>525.41461200000003</v>
      </c>
      <c r="E45" s="47">
        <v>546.99475099999995</v>
      </c>
      <c r="F45" s="47">
        <v>590.35235599999999</v>
      </c>
      <c r="G45" s="47">
        <v>629.42126499999995</v>
      </c>
      <c r="H45" s="47">
        <v>642.730774</v>
      </c>
      <c r="I45" s="47">
        <v>651.449341</v>
      </c>
      <c r="J45" s="47">
        <v>658.41131600000006</v>
      </c>
      <c r="K45" s="47">
        <v>667.239868</v>
      </c>
      <c r="L45" s="47">
        <v>678.28723100000002</v>
      </c>
      <c r="M45" s="47">
        <v>683.05822799999999</v>
      </c>
      <c r="N45" s="47">
        <v>693.90692100000001</v>
      </c>
      <c r="O45" s="47">
        <v>700.47827099999995</v>
      </c>
      <c r="P45" s="47">
        <v>710.60607900000002</v>
      </c>
      <c r="Q45" s="47">
        <v>715.94830300000001</v>
      </c>
      <c r="R45" s="47">
        <v>723.149902</v>
      </c>
      <c r="S45" s="47">
        <v>729.51983600000005</v>
      </c>
      <c r="T45" s="47">
        <v>739.52221699999996</v>
      </c>
      <c r="U45" s="47">
        <v>747.81115699999998</v>
      </c>
      <c r="V45" s="47">
        <v>756.22283900000002</v>
      </c>
      <c r="W45" s="47">
        <v>763.55694600000004</v>
      </c>
      <c r="X45" s="47">
        <v>769.32653800000003</v>
      </c>
      <c r="Y45" s="47">
        <v>777.63647500000002</v>
      </c>
      <c r="Z45" s="47">
        <v>787.21777299999997</v>
      </c>
      <c r="AA45" s="47">
        <v>799.82092299999999</v>
      </c>
      <c r="AB45" s="47">
        <v>811.81677200000001</v>
      </c>
      <c r="AC45" s="47">
        <v>825.32519500000001</v>
      </c>
      <c r="AD45" s="47">
        <v>838.16479500000003</v>
      </c>
      <c r="AE45" s="47">
        <v>850.80364999999995</v>
      </c>
      <c r="AF45" s="19">
        <v>1.8991999999999998E-2</v>
      </c>
    </row>
    <row r="46" spans="1:32" ht="15" customHeight="1" x14ac:dyDescent="0.25">
      <c r="A46" s="15" t="s">
        <v>326</v>
      </c>
      <c r="B46" s="47">
        <v>18.613693000000001</v>
      </c>
      <c r="C46" s="47">
        <v>19.494427000000002</v>
      </c>
      <c r="D46" s="47">
        <v>16.580406</v>
      </c>
      <c r="E46" s="47">
        <v>16.588170999999999</v>
      </c>
      <c r="F46" s="47">
        <v>23.697272999999999</v>
      </c>
      <c r="G46" s="47">
        <v>23.708318999999999</v>
      </c>
      <c r="H46" s="47">
        <v>23.671209000000001</v>
      </c>
      <c r="I46" s="47">
        <v>23.673121999999999</v>
      </c>
      <c r="J46" s="47">
        <v>23.670137</v>
      </c>
      <c r="K46" s="47">
        <v>23.677237000000002</v>
      </c>
      <c r="L46" s="47">
        <v>23.685687999999999</v>
      </c>
      <c r="M46" s="47">
        <v>23.658241</v>
      </c>
      <c r="N46" s="47">
        <v>23.606411000000001</v>
      </c>
      <c r="O46" s="47">
        <v>23.606718000000001</v>
      </c>
      <c r="P46" s="47">
        <v>23.632432999999999</v>
      </c>
      <c r="Q46" s="47">
        <v>23.643839</v>
      </c>
      <c r="R46" s="47">
        <v>23.667172999999998</v>
      </c>
      <c r="S46" s="47">
        <v>23.663274999999999</v>
      </c>
      <c r="T46" s="47">
        <v>23.660630999999999</v>
      </c>
      <c r="U46" s="47">
        <v>23.659490999999999</v>
      </c>
      <c r="V46" s="47">
        <v>23.659244999999999</v>
      </c>
      <c r="W46" s="47">
        <v>23.667411999999999</v>
      </c>
      <c r="X46" s="47">
        <v>23.656590999999999</v>
      </c>
      <c r="Y46" s="47">
        <v>23.707661000000002</v>
      </c>
      <c r="Z46" s="47">
        <v>23.701757000000001</v>
      </c>
      <c r="AA46" s="47">
        <v>23.698775999999999</v>
      </c>
      <c r="AB46" s="47">
        <v>23.696672</v>
      </c>
      <c r="AC46" s="47">
        <v>23.684249999999999</v>
      </c>
      <c r="AD46" s="47">
        <v>23.692941999999999</v>
      </c>
      <c r="AE46" s="47">
        <v>23.690664000000002</v>
      </c>
      <c r="AF46" s="19">
        <v>6.9870000000000002E-3</v>
      </c>
    </row>
    <row r="47" spans="1:32" ht="15" customHeight="1" x14ac:dyDescent="0.25">
      <c r="A47" s="16" t="s">
        <v>327</v>
      </c>
      <c r="B47" s="48">
        <v>4102.6757809999999</v>
      </c>
      <c r="C47" s="48">
        <v>4054.304932</v>
      </c>
      <c r="D47" s="48">
        <v>4066.7041020000001</v>
      </c>
      <c r="E47" s="48">
        <v>4089.3725589999999</v>
      </c>
      <c r="F47" s="48">
        <v>4172.4868159999996</v>
      </c>
      <c r="G47" s="48">
        <v>4233.1733400000003</v>
      </c>
      <c r="H47" s="48">
        <v>4292.6474609999996</v>
      </c>
      <c r="I47" s="48">
        <v>4341.9560549999997</v>
      </c>
      <c r="J47" s="48">
        <v>4377.4545900000003</v>
      </c>
      <c r="K47" s="48">
        <v>4402.09375</v>
      </c>
      <c r="L47" s="48">
        <v>4439.3398440000001</v>
      </c>
      <c r="M47" s="48">
        <v>4483.4033200000003</v>
      </c>
      <c r="N47" s="48">
        <v>4535.5483400000003</v>
      </c>
      <c r="O47" s="48">
        <v>4582.751953</v>
      </c>
      <c r="P47" s="48">
        <v>4622.3759769999997</v>
      </c>
      <c r="Q47" s="48">
        <v>4663.4057620000003</v>
      </c>
      <c r="R47" s="48">
        <v>4705.9038090000004</v>
      </c>
      <c r="S47" s="48">
        <v>4745.4038090000004</v>
      </c>
      <c r="T47" s="48">
        <v>4780.7456050000001</v>
      </c>
      <c r="U47" s="48">
        <v>4815.2431640000004</v>
      </c>
      <c r="V47" s="48">
        <v>4846.3828119999998</v>
      </c>
      <c r="W47" s="48">
        <v>4879.7285160000001</v>
      </c>
      <c r="X47" s="48">
        <v>4918.7246089999999</v>
      </c>
      <c r="Y47" s="48">
        <v>4962.0268550000001</v>
      </c>
      <c r="Z47" s="48">
        <v>5003.5034180000002</v>
      </c>
      <c r="AA47" s="48">
        <v>5043.9101559999999</v>
      </c>
      <c r="AB47" s="48">
        <v>5086.5068359999996</v>
      </c>
      <c r="AC47" s="48">
        <v>5132.388672</v>
      </c>
      <c r="AD47" s="48">
        <v>5176.814453</v>
      </c>
      <c r="AE47" s="48">
        <v>5219.0131840000004</v>
      </c>
      <c r="AF47" s="22">
        <v>9.0600000000000003E-3</v>
      </c>
    </row>
    <row r="48" spans="1:32" ht="15" customHeight="1" x14ac:dyDescent="0.25">
      <c r="A48" s="15" t="s">
        <v>328</v>
      </c>
      <c r="B48" s="47">
        <v>3975.9853520000001</v>
      </c>
      <c r="C48" s="47">
        <v>3914.8715820000002</v>
      </c>
      <c r="D48" s="47">
        <v>3921.3237300000001</v>
      </c>
      <c r="E48" s="47">
        <v>3939.0678710000002</v>
      </c>
      <c r="F48" s="47">
        <v>4009.0505370000001</v>
      </c>
      <c r="G48" s="47">
        <v>4063.0170899999998</v>
      </c>
      <c r="H48" s="47">
        <v>4119.9077150000003</v>
      </c>
      <c r="I48" s="47">
        <v>4166.5869140000004</v>
      </c>
      <c r="J48" s="47">
        <v>4198.9038090000004</v>
      </c>
      <c r="K48" s="47">
        <v>4219.6909180000002</v>
      </c>
      <c r="L48" s="47">
        <v>4252.6411129999997</v>
      </c>
      <c r="M48" s="47">
        <v>4292.3344729999999</v>
      </c>
      <c r="N48" s="47">
        <v>4339.8535160000001</v>
      </c>
      <c r="O48" s="47">
        <v>4382.0117190000001</v>
      </c>
      <c r="P48" s="47">
        <v>4415.9643550000001</v>
      </c>
      <c r="Q48" s="47">
        <v>4450.7382809999999</v>
      </c>
      <c r="R48" s="47">
        <v>4486.6025390000004</v>
      </c>
      <c r="S48" s="47">
        <v>4519.0146480000003</v>
      </c>
      <c r="T48" s="47">
        <v>4546.845703</v>
      </c>
      <c r="U48" s="47">
        <v>4573.2431640000004</v>
      </c>
      <c r="V48" s="47">
        <v>4595.8320309999999</v>
      </c>
      <c r="W48" s="47">
        <v>4620.3847660000001</v>
      </c>
      <c r="X48" s="47">
        <v>4650.2163090000004</v>
      </c>
      <c r="Y48" s="47">
        <v>4684.017578</v>
      </c>
      <c r="Z48" s="47">
        <v>4715.7373049999997</v>
      </c>
      <c r="AA48" s="47">
        <v>4746.6293949999999</v>
      </c>
      <c r="AB48" s="47">
        <v>4780.0688479999999</v>
      </c>
      <c r="AC48" s="47">
        <v>4817.2851559999999</v>
      </c>
      <c r="AD48" s="47">
        <v>4853.5073240000002</v>
      </c>
      <c r="AE48" s="47">
        <v>4888.0634769999997</v>
      </c>
      <c r="AF48" s="19">
        <v>7.9609999999999993E-3</v>
      </c>
    </row>
    <row r="49" spans="1:32" ht="15" customHeight="1" x14ac:dyDescent="0.25">
      <c r="A49" s="15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19"/>
    </row>
    <row r="50" spans="1:32" ht="15" customHeight="1" x14ac:dyDescent="0.25">
      <c r="A50" s="15" t="s">
        <v>329</v>
      </c>
      <c r="B50" s="47">
        <v>36.97607</v>
      </c>
      <c r="C50" s="47">
        <v>47.457873999999997</v>
      </c>
      <c r="D50" s="47">
        <v>47.492947000000001</v>
      </c>
      <c r="E50" s="47">
        <v>38.856265999999998</v>
      </c>
      <c r="F50" s="47">
        <v>37.700358999999999</v>
      </c>
      <c r="G50" s="47">
        <v>38.557968000000002</v>
      </c>
      <c r="H50" s="47">
        <v>38.692604000000003</v>
      </c>
      <c r="I50" s="47">
        <v>34.391993999999997</v>
      </c>
      <c r="J50" s="47">
        <v>33.643745000000003</v>
      </c>
      <c r="K50" s="47">
        <v>33.001446000000001</v>
      </c>
      <c r="L50" s="47">
        <v>34.431541000000003</v>
      </c>
      <c r="M50" s="47">
        <v>36.391682000000003</v>
      </c>
      <c r="N50" s="47">
        <v>35.057076000000002</v>
      </c>
      <c r="O50" s="47">
        <v>34.074908999999998</v>
      </c>
      <c r="P50" s="47">
        <v>35.447578</v>
      </c>
      <c r="Q50" s="47">
        <v>36.445019000000002</v>
      </c>
      <c r="R50" s="47">
        <v>34.980122000000001</v>
      </c>
      <c r="S50" s="47">
        <v>35.881836</v>
      </c>
      <c r="T50" s="47">
        <v>37.608046999999999</v>
      </c>
      <c r="U50" s="47">
        <v>34.778267</v>
      </c>
      <c r="V50" s="47">
        <v>34.860835999999999</v>
      </c>
      <c r="W50" s="47">
        <v>34.248924000000002</v>
      </c>
      <c r="X50" s="47">
        <v>32.753376000000003</v>
      </c>
      <c r="Y50" s="47">
        <v>31.452193999999999</v>
      </c>
      <c r="Z50" s="47">
        <v>30.598862</v>
      </c>
      <c r="AA50" s="47">
        <v>31.316262999999999</v>
      </c>
      <c r="AB50" s="47">
        <v>31.816856000000001</v>
      </c>
      <c r="AC50" s="47">
        <v>32.199187999999999</v>
      </c>
      <c r="AD50" s="47">
        <v>32.826419999999999</v>
      </c>
      <c r="AE50" s="47">
        <v>34.650970000000001</v>
      </c>
      <c r="AF50" s="19">
        <v>-1.1169999999999999E-2</v>
      </c>
    </row>
    <row r="51" spans="1:32" ht="15" customHeight="1" x14ac:dyDescent="0.25">
      <c r="A51" s="15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19"/>
    </row>
    <row r="52" spans="1:32" ht="15" customHeight="1" x14ac:dyDescent="0.25">
      <c r="A52" s="16" t="s">
        <v>330</v>
      </c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19"/>
    </row>
    <row r="53" spans="1:32" ht="15" customHeight="1" x14ac:dyDescent="0.25">
      <c r="A53" s="15" t="s">
        <v>331</v>
      </c>
      <c r="B53" s="47">
        <v>1422.7989500000001</v>
      </c>
      <c r="C53" s="47">
        <v>1374.594116</v>
      </c>
      <c r="D53" s="47">
        <v>1379.568115</v>
      </c>
      <c r="E53" s="47">
        <v>1373.0672609999999</v>
      </c>
      <c r="F53" s="47">
        <v>1390.490967</v>
      </c>
      <c r="G53" s="47">
        <v>1396.1640620000001</v>
      </c>
      <c r="H53" s="47">
        <v>1405.9404300000001</v>
      </c>
      <c r="I53" s="47">
        <v>1414.5733640000001</v>
      </c>
      <c r="J53" s="47">
        <v>1423.700928</v>
      </c>
      <c r="K53" s="47">
        <v>1418.1567379999999</v>
      </c>
      <c r="L53" s="47">
        <v>1423.863159</v>
      </c>
      <c r="M53" s="47">
        <v>1433.8992920000001</v>
      </c>
      <c r="N53" s="47">
        <v>1445.4011230000001</v>
      </c>
      <c r="O53" s="47">
        <v>1456.7445070000001</v>
      </c>
      <c r="P53" s="47">
        <v>1466.559692</v>
      </c>
      <c r="Q53" s="47">
        <v>1477.9711910000001</v>
      </c>
      <c r="R53" s="47">
        <v>1489.775879</v>
      </c>
      <c r="S53" s="47">
        <v>1502.404419</v>
      </c>
      <c r="T53" s="47">
        <v>1515.6750489999999</v>
      </c>
      <c r="U53" s="47">
        <v>1526.038452</v>
      </c>
      <c r="V53" s="47">
        <v>1536.255249</v>
      </c>
      <c r="W53" s="47">
        <v>1547.2551269999999</v>
      </c>
      <c r="X53" s="47">
        <v>1559.6549070000001</v>
      </c>
      <c r="Y53" s="47">
        <v>1572.4141850000001</v>
      </c>
      <c r="Z53" s="47">
        <v>1585.346558</v>
      </c>
      <c r="AA53" s="47">
        <v>1598.224976</v>
      </c>
      <c r="AB53" s="47">
        <v>1611.713013</v>
      </c>
      <c r="AC53" s="47">
        <v>1626.4395750000001</v>
      </c>
      <c r="AD53" s="47">
        <v>1641.4832759999999</v>
      </c>
      <c r="AE53" s="47">
        <v>1656.595337</v>
      </c>
      <c r="AF53" s="19">
        <v>6.6870000000000002E-3</v>
      </c>
    </row>
    <row r="54" spans="1:32" ht="15" customHeight="1" x14ac:dyDescent="0.25">
      <c r="A54" s="15" t="s">
        <v>332</v>
      </c>
      <c r="B54" s="47">
        <v>1328.059814</v>
      </c>
      <c r="C54" s="47">
        <v>1323.845337</v>
      </c>
      <c r="D54" s="47">
        <v>1326.9666749999999</v>
      </c>
      <c r="E54" s="47">
        <v>1310.240601</v>
      </c>
      <c r="F54" s="47">
        <v>1321.5860600000001</v>
      </c>
      <c r="G54" s="47">
        <v>1328.458496</v>
      </c>
      <c r="H54" s="47">
        <v>1338.5751949999999</v>
      </c>
      <c r="I54" s="47">
        <v>1349.7882079999999</v>
      </c>
      <c r="J54" s="47">
        <v>1361.7032469999999</v>
      </c>
      <c r="K54" s="47">
        <v>1373.764038</v>
      </c>
      <c r="L54" s="47">
        <v>1387.8238530000001</v>
      </c>
      <c r="M54" s="47">
        <v>1403.997192</v>
      </c>
      <c r="N54" s="47">
        <v>1420.3161620000001</v>
      </c>
      <c r="O54" s="47">
        <v>1434.419067</v>
      </c>
      <c r="P54" s="47">
        <v>1448.4638669999999</v>
      </c>
      <c r="Q54" s="47">
        <v>1463.0010990000001</v>
      </c>
      <c r="R54" s="47">
        <v>1476.9803469999999</v>
      </c>
      <c r="S54" s="47">
        <v>1491.4932859999999</v>
      </c>
      <c r="T54" s="47">
        <v>1506.0417480000001</v>
      </c>
      <c r="U54" s="47">
        <v>1517.3388669999999</v>
      </c>
      <c r="V54" s="47">
        <v>1528.686768</v>
      </c>
      <c r="W54" s="47">
        <v>1541.965942</v>
      </c>
      <c r="X54" s="47">
        <v>1557.051514</v>
      </c>
      <c r="Y54" s="47">
        <v>1572.5283199999999</v>
      </c>
      <c r="Z54" s="47">
        <v>1588.3786620000001</v>
      </c>
      <c r="AA54" s="47">
        <v>1604.8360600000001</v>
      </c>
      <c r="AB54" s="47">
        <v>1622.1132809999999</v>
      </c>
      <c r="AC54" s="47">
        <v>1640.4567870000001</v>
      </c>
      <c r="AD54" s="47">
        <v>1658.6829829999999</v>
      </c>
      <c r="AE54" s="47">
        <v>1675.2314449999999</v>
      </c>
      <c r="AF54" s="19">
        <v>8.4430000000000009E-3</v>
      </c>
    </row>
    <row r="55" spans="1:32" ht="15" customHeight="1" x14ac:dyDescent="0.25">
      <c r="A55" s="15" t="s">
        <v>333</v>
      </c>
      <c r="B55" s="47">
        <v>991.31897000000004</v>
      </c>
      <c r="C55" s="47">
        <v>980.83252000000005</v>
      </c>
      <c r="D55" s="47">
        <v>972.83136000000002</v>
      </c>
      <c r="E55" s="47">
        <v>1011.541382</v>
      </c>
      <c r="F55" s="47">
        <v>1051.9887699999999</v>
      </c>
      <c r="G55" s="47">
        <v>1095.303467</v>
      </c>
      <c r="H55" s="47">
        <v>1134.4682620000001</v>
      </c>
      <c r="I55" s="47">
        <v>1159.6843260000001</v>
      </c>
      <c r="J55" s="47">
        <v>1169.9360349999999</v>
      </c>
      <c r="K55" s="47">
        <v>1184.4149170000001</v>
      </c>
      <c r="L55" s="47">
        <v>1200.059082</v>
      </c>
      <c r="M55" s="47">
        <v>1215.815186</v>
      </c>
      <c r="N55" s="47">
        <v>1230.30835</v>
      </c>
      <c r="O55" s="47">
        <v>1241.216064</v>
      </c>
      <c r="P55" s="47">
        <v>1252.897461</v>
      </c>
      <c r="Q55" s="47">
        <v>1261.268311</v>
      </c>
      <c r="R55" s="47">
        <v>1266.9676509999999</v>
      </c>
      <c r="S55" s="47">
        <v>1270.765625</v>
      </c>
      <c r="T55" s="47">
        <v>1270.5314940000001</v>
      </c>
      <c r="U55" s="47">
        <v>1270.481689</v>
      </c>
      <c r="V55" s="47">
        <v>1269.197754</v>
      </c>
      <c r="W55" s="47">
        <v>1266.8869629999999</v>
      </c>
      <c r="X55" s="47">
        <v>1265.112793</v>
      </c>
      <c r="Y55" s="47">
        <v>1265.2619629999999</v>
      </c>
      <c r="Z55" s="47">
        <v>1265.14563</v>
      </c>
      <c r="AA55" s="47">
        <v>1266.275879</v>
      </c>
      <c r="AB55" s="47">
        <v>1268.4129640000001</v>
      </c>
      <c r="AC55" s="47">
        <v>1270.863159</v>
      </c>
      <c r="AD55" s="47">
        <v>1272.3057859999999</v>
      </c>
      <c r="AE55" s="47">
        <v>1273.0076899999999</v>
      </c>
      <c r="AF55" s="19">
        <v>9.3559999999999997E-3</v>
      </c>
    </row>
    <row r="56" spans="1:32" ht="15" customHeight="1" x14ac:dyDescent="0.25">
      <c r="A56" s="15" t="s">
        <v>334</v>
      </c>
      <c r="B56" s="47">
        <v>6.5591600000000003</v>
      </c>
      <c r="C56" s="47">
        <v>6.8410710000000003</v>
      </c>
      <c r="D56" s="47">
        <v>7.1097960000000002</v>
      </c>
      <c r="E56" s="47">
        <v>7.4876899999999997</v>
      </c>
      <c r="F56" s="47">
        <v>7.8884889999999999</v>
      </c>
      <c r="G56" s="47">
        <v>8.2265739999999994</v>
      </c>
      <c r="H56" s="47">
        <v>8.5460639999999994</v>
      </c>
      <c r="I56" s="47">
        <v>8.8417340000000006</v>
      </c>
      <c r="J56" s="47">
        <v>9.0896399999999993</v>
      </c>
      <c r="K56" s="47">
        <v>9.3118909999999993</v>
      </c>
      <c r="L56" s="47">
        <v>9.5139700000000005</v>
      </c>
      <c r="M56" s="47">
        <v>9.7275240000000007</v>
      </c>
      <c r="N56" s="47">
        <v>9.9535429999999998</v>
      </c>
      <c r="O56" s="47">
        <v>10.205913000000001</v>
      </c>
      <c r="P56" s="47">
        <v>10.49606</v>
      </c>
      <c r="Q56" s="47">
        <v>10.838239</v>
      </c>
      <c r="R56" s="47">
        <v>11.225222</v>
      </c>
      <c r="S56" s="47">
        <v>11.671325</v>
      </c>
      <c r="T56" s="47">
        <v>12.15382</v>
      </c>
      <c r="U56" s="47">
        <v>12.66202</v>
      </c>
      <c r="V56" s="47">
        <v>13.205406</v>
      </c>
      <c r="W56" s="47">
        <v>13.761713</v>
      </c>
      <c r="X56" s="47">
        <v>14.336141</v>
      </c>
      <c r="Y56" s="47">
        <v>14.899532000000001</v>
      </c>
      <c r="Z56" s="47">
        <v>15.4514</v>
      </c>
      <c r="AA56" s="47">
        <v>16.010802999999999</v>
      </c>
      <c r="AB56" s="47">
        <v>16.572115</v>
      </c>
      <c r="AC56" s="47">
        <v>17.125088000000002</v>
      </c>
      <c r="AD56" s="47">
        <v>17.665989</v>
      </c>
      <c r="AE56" s="47">
        <v>18.194479000000001</v>
      </c>
      <c r="AF56" s="19">
        <v>3.5552E-2</v>
      </c>
    </row>
    <row r="57" spans="1:32" ht="15" customHeight="1" x14ac:dyDescent="0.25">
      <c r="A57" s="16" t="s">
        <v>335</v>
      </c>
      <c r="B57" s="48">
        <v>3748.7370609999998</v>
      </c>
      <c r="C57" s="48">
        <v>3686.1132809999999</v>
      </c>
      <c r="D57" s="48">
        <v>3686.4760740000002</v>
      </c>
      <c r="E57" s="48">
        <v>3702.3371579999998</v>
      </c>
      <c r="F57" s="48">
        <v>3771.9541020000001</v>
      </c>
      <c r="G57" s="48">
        <v>3828.1523440000001</v>
      </c>
      <c r="H57" s="48">
        <v>3887.5295409999999</v>
      </c>
      <c r="I57" s="48">
        <v>3932.8879390000002</v>
      </c>
      <c r="J57" s="48">
        <v>3964.429932</v>
      </c>
      <c r="K57" s="48">
        <v>3985.6477049999999</v>
      </c>
      <c r="L57" s="48">
        <v>4021.2604980000001</v>
      </c>
      <c r="M57" s="48">
        <v>4063.4384770000001</v>
      </c>
      <c r="N57" s="48">
        <v>4105.9790039999998</v>
      </c>
      <c r="O57" s="48">
        <v>4142.5859380000002</v>
      </c>
      <c r="P57" s="48">
        <v>4178.4169920000004</v>
      </c>
      <c r="Q57" s="48">
        <v>4213.0791019999997</v>
      </c>
      <c r="R57" s="48">
        <v>4244.9497069999998</v>
      </c>
      <c r="S57" s="48">
        <v>4276.3349609999996</v>
      </c>
      <c r="T57" s="48">
        <v>4304.4023440000001</v>
      </c>
      <c r="U57" s="48">
        <v>4326.5214839999999</v>
      </c>
      <c r="V57" s="48">
        <v>4347.3452150000003</v>
      </c>
      <c r="W57" s="48">
        <v>4369.8701170000004</v>
      </c>
      <c r="X57" s="48">
        <v>4396.1552730000003</v>
      </c>
      <c r="Y57" s="48">
        <v>4425.1035160000001</v>
      </c>
      <c r="Z57" s="48">
        <v>4454.3222660000001</v>
      </c>
      <c r="AA57" s="48">
        <v>4485.3476559999999</v>
      </c>
      <c r="AB57" s="48">
        <v>4518.8115230000003</v>
      </c>
      <c r="AC57" s="48">
        <v>4554.8847660000001</v>
      </c>
      <c r="AD57" s="48">
        <v>4590.1381840000004</v>
      </c>
      <c r="AE57" s="48">
        <v>4623.0288090000004</v>
      </c>
      <c r="AF57" s="22">
        <v>8.1209999999999997E-3</v>
      </c>
    </row>
    <row r="58" spans="1:32" ht="15" customHeight="1" x14ac:dyDescent="0.25">
      <c r="A58" s="15" t="s">
        <v>336</v>
      </c>
      <c r="B58" s="47">
        <v>126.690399</v>
      </c>
      <c r="C58" s="47">
        <v>139.43318199999999</v>
      </c>
      <c r="D58" s="47">
        <v>145.380402</v>
      </c>
      <c r="E58" s="47">
        <v>150.30487099999999</v>
      </c>
      <c r="F58" s="47">
        <v>163.43632500000001</v>
      </c>
      <c r="G58" s="47">
        <v>170.15617399999999</v>
      </c>
      <c r="H58" s="47">
        <v>172.739746</v>
      </c>
      <c r="I58" s="47">
        <v>175.369339</v>
      </c>
      <c r="J58" s="47">
        <v>178.550995</v>
      </c>
      <c r="K58" s="47">
        <v>182.40275600000001</v>
      </c>
      <c r="L58" s="47">
        <v>186.698669</v>
      </c>
      <c r="M58" s="47">
        <v>191.06895399999999</v>
      </c>
      <c r="N58" s="47">
        <v>195.694839</v>
      </c>
      <c r="O58" s="47">
        <v>200.74014299999999</v>
      </c>
      <c r="P58" s="47">
        <v>206.41133099999999</v>
      </c>
      <c r="Q58" s="47">
        <v>212.66722100000001</v>
      </c>
      <c r="R58" s="47">
        <v>219.30126999999999</v>
      </c>
      <c r="S58" s="47">
        <v>226.38914500000001</v>
      </c>
      <c r="T58" s="47">
        <v>233.900024</v>
      </c>
      <c r="U58" s="47">
        <v>241.999664</v>
      </c>
      <c r="V58" s="47">
        <v>250.550735</v>
      </c>
      <c r="W58" s="47">
        <v>259.34353599999997</v>
      </c>
      <c r="X58" s="47">
        <v>268.508331</v>
      </c>
      <c r="Y58" s="47">
        <v>278.00949100000003</v>
      </c>
      <c r="Z58" s="47">
        <v>287.76617399999998</v>
      </c>
      <c r="AA58" s="47">
        <v>297.28070100000002</v>
      </c>
      <c r="AB58" s="47">
        <v>306.437927</v>
      </c>
      <c r="AC58" s="47">
        <v>315.10339399999998</v>
      </c>
      <c r="AD58" s="47">
        <v>323.306915</v>
      </c>
      <c r="AE58" s="47">
        <v>330.95019500000001</v>
      </c>
      <c r="AF58" s="19">
        <v>3.1351999999999998E-2</v>
      </c>
    </row>
    <row r="59" spans="1:32" ht="15" customHeight="1" x14ac:dyDescent="0.25">
      <c r="A59" s="16" t="s">
        <v>337</v>
      </c>
      <c r="B59" s="48">
        <v>3875.42749</v>
      </c>
      <c r="C59" s="48">
        <v>3825.5463869999999</v>
      </c>
      <c r="D59" s="48">
        <v>3831.8564449999999</v>
      </c>
      <c r="E59" s="48">
        <v>3852.6420899999998</v>
      </c>
      <c r="F59" s="48">
        <v>3935.3903810000002</v>
      </c>
      <c r="G59" s="48">
        <v>3998.3085940000001</v>
      </c>
      <c r="H59" s="48">
        <v>4060.2692870000001</v>
      </c>
      <c r="I59" s="48">
        <v>4108.2573240000002</v>
      </c>
      <c r="J59" s="48">
        <v>4142.9809569999998</v>
      </c>
      <c r="K59" s="48">
        <v>4168.0502930000002</v>
      </c>
      <c r="L59" s="48">
        <v>4207.9589839999999</v>
      </c>
      <c r="M59" s="48">
        <v>4254.5073240000002</v>
      </c>
      <c r="N59" s="48">
        <v>4301.673828</v>
      </c>
      <c r="O59" s="48">
        <v>4343.326172</v>
      </c>
      <c r="P59" s="48">
        <v>4384.828125</v>
      </c>
      <c r="Q59" s="48">
        <v>4425.7460940000001</v>
      </c>
      <c r="R59" s="48">
        <v>4464.2509769999997</v>
      </c>
      <c r="S59" s="48">
        <v>4502.7241210000002</v>
      </c>
      <c r="T59" s="48">
        <v>4538.3022460000002</v>
      </c>
      <c r="U59" s="48">
        <v>4568.5209960000002</v>
      </c>
      <c r="V59" s="48">
        <v>4597.8959960000002</v>
      </c>
      <c r="W59" s="48">
        <v>4629.2138670000004</v>
      </c>
      <c r="X59" s="48">
        <v>4664.6635740000002</v>
      </c>
      <c r="Y59" s="48">
        <v>4703.1127930000002</v>
      </c>
      <c r="Z59" s="48">
        <v>4742.0883789999998</v>
      </c>
      <c r="AA59" s="48">
        <v>4782.6284180000002</v>
      </c>
      <c r="AB59" s="48">
        <v>4825.2495120000003</v>
      </c>
      <c r="AC59" s="48">
        <v>4869.9882809999999</v>
      </c>
      <c r="AD59" s="48">
        <v>4913.4453119999998</v>
      </c>
      <c r="AE59" s="48">
        <v>4953.9790039999998</v>
      </c>
      <c r="AF59" s="22">
        <v>9.2739999999999993E-3</v>
      </c>
    </row>
    <row r="60" spans="1:32" ht="15" customHeight="1" x14ac:dyDescent="0.25">
      <c r="A60" s="15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19"/>
    </row>
    <row r="61" spans="1:32" ht="15" customHeight="1" x14ac:dyDescent="0.25">
      <c r="A61" s="16" t="s">
        <v>338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19"/>
    </row>
    <row r="62" spans="1:32" ht="15" customHeight="1" x14ac:dyDescent="0.25">
      <c r="A62" s="15" t="s">
        <v>339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19"/>
    </row>
    <row r="63" spans="1:32" ht="15" customHeight="1" x14ac:dyDescent="0.25">
      <c r="A63" s="15" t="s">
        <v>331</v>
      </c>
      <c r="B63" s="26">
        <v>11.925924</v>
      </c>
      <c r="C63" s="26">
        <v>11.884399999999999</v>
      </c>
      <c r="D63" s="26">
        <v>11.606252</v>
      </c>
      <c r="E63" s="26">
        <v>11.740579</v>
      </c>
      <c r="F63" s="26">
        <v>11.922126</v>
      </c>
      <c r="G63" s="26">
        <v>11.997662999999999</v>
      </c>
      <c r="H63" s="26">
        <v>12.119135999999999</v>
      </c>
      <c r="I63" s="26">
        <v>12.253615999999999</v>
      </c>
      <c r="J63" s="26">
        <v>12.344013</v>
      </c>
      <c r="K63" s="26">
        <v>12.333320000000001</v>
      </c>
      <c r="L63" s="26">
        <v>12.304287</v>
      </c>
      <c r="M63" s="26">
        <v>12.216369</v>
      </c>
      <c r="N63" s="26">
        <v>12.179346000000001</v>
      </c>
      <c r="O63" s="26">
        <v>12.297112</v>
      </c>
      <c r="P63" s="26">
        <v>12.33145</v>
      </c>
      <c r="Q63" s="26">
        <v>12.367455</v>
      </c>
      <c r="R63" s="26">
        <v>12.443816999999999</v>
      </c>
      <c r="S63" s="26">
        <v>12.480969999999999</v>
      </c>
      <c r="T63" s="26">
        <v>12.530675</v>
      </c>
      <c r="U63" s="26">
        <v>12.6182</v>
      </c>
      <c r="V63" s="26">
        <v>12.711828000000001</v>
      </c>
      <c r="W63" s="26">
        <v>12.738932</v>
      </c>
      <c r="X63" s="26">
        <v>12.750305000000001</v>
      </c>
      <c r="Y63" s="26">
        <v>12.817992</v>
      </c>
      <c r="Z63" s="26">
        <v>12.903468</v>
      </c>
      <c r="AA63" s="26">
        <v>12.993665999999999</v>
      </c>
      <c r="AB63" s="26">
        <v>13.067589</v>
      </c>
      <c r="AC63" s="26">
        <v>13.091623</v>
      </c>
      <c r="AD63" s="26">
        <v>13.164251999999999</v>
      </c>
      <c r="AE63" s="26">
        <v>13.250368999999999</v>
      </c>
      <c r="AF63" s="19">
        <v>3.8930000000000002E-3</v>
      </c>
    </row>
    <row r="64" spans="1:32" ht="15" customHeight="1" x14ac:dyDescent="0.25">
      <c r="A64" s="15" t="s">
        <v>332</v>
      </c>
      <c r="B64" s="26">
        <v>10.41723</v>
      </c>
      <c r="C64" s="26">
        <v>10.083602000000001</v>
      </c>
      <c r="D64" s="26">
        <v>10.052670000000001</v>
      </c>
      <c r="E64" s="26">
        <v>10.106278</v>
      </c>
      <c r="F64" s="26">
        <v>10.233271</v>
      </c>
      <c r="G64" s="26">
        <v>10.283021</v>
      </c>
      <c r="H64" s="26">
        <v>10.361862</v>
      </c>
      <c r="I64" s="26">
        <v>10.48282</v>
      </c>
      <c r="J64" s="26">
        <v>10.582088000000001</v>
      </c>
      <c r="K64" s="26">
        <v>10.508801</v>
      </c>
      <c r="L64" s="26">
        <v>10.451619000000001</v>
      </c>
      <c r="M64" s="26">
        <v>10.336607000000001</v>
      </c>
      <c r="N64" s="26">
        <v>10.290419</v>
      </c>
      <c r="O64" s="26">
        <v>10.405735999999999</v>
      </c>
      <c r="P64" s="26">
        <v>10.423484</v>
      </c>
      <c r="Q64" s="26">
        <v>10.450314000000001</v>
      </c>
      <c r="R64" s="26">
        <v>10.519748</v>
      </c>
      <c r="S64" s="26">
        <v>10.545449</v>
      </c>
      <c r="T64" s="26">
        <v>10.582700000000001</v>
      </c>
      <c r="U64" s="26">
        <v>10.665786000000001</v>
      </c>
      <c r="V64" s="26">
        <v>10.749965</v>
      </c>
      <c r="W64" s="26">
        <v>10.764438</v>
      </c>
      <c r="X64" s="26">
        <v>10.760529999999999</v>
      </c>
      <c r="Y64" s="26">
        <v>10.825294</v>
      </c>
      <c r="Z64" s="26">
        <v>10.912898</v>
      </c>
      <c r="AA64" s="26">
        <v>11.004386</v>
      </c>
      <c r="AB64" s="26">
        <v>11.074111</v>
      </c>
      <c r="AC64" s="26">
        <v>11.097877</v>
      </c>
      <c r="AD64" s="26">
        <v>11.173492</v>
      </c>
      <c r="AE64" s="26">
        <v>11.262109000000001</v>
      </c>
      <c r="AF64" s="19">
        <v>3.9550000000000002E-3</v>
      </c>
    </row>
    <row r="65" spans="1:32" ht="15" customHeight="1" x14ac:dyDescent="0.25">
      <c r="A65" s="15" t="s">
        <v>333</v>
      </c>
      <c r="B65" s="26">
        <v>6.9427500000000002</v>
      </c>
      <c r="C65" s="26">
        <v>6.6518990000000002</v>
      </c>
      <c r="D65" s="26">
        <v>6.8519620000000003</v>
      </c>
      <c r="E65" s="26">
        <v>6.7805270000000002</v>
      </c>
      <c r="F65" s="26">
        <v>6.8602699999999999</v>
      </c>
      <c r="G65" s="26">
        <v>6.8616469999999996</v>
      </c>
      <c r="H65" s="26">
        <v>6.9217310000000003</v>
      </c>
      <c r="I65" s="26">
        <v>7.0259679999999998</v>
      </c>
      <c r="J65" s="26">
        <v>7.1172570000000004</v>
      </c>
      <c r="K65" s="26">
        <v>7.0865960000000001</v>
      </c>
      <c r="L65" s="26">
        <v>7.0803349999999998</v>
      </c>
      <c r="M65" s="26">
        <v>7.047193</v>
      </c>
      <c r="N65" s="26">
        <v>7.050224</v>
      </c>
      <c r="O65" s="26">
        <v>7.146846</v>
      </c>
      <c r="P65" s="26">
        <v>7.1922350000000002</v>
      </c>
      <c r="Q65" s="26">
        <v>7.2460339999999999</v>
      </c>
      <c r="R65" s="26">
        <v>7.3227180000000001</v>
      </c>
      <c r="S65" s="26">
        <v>7.365297</v>
      </c>
      <c r="T65" s="26">
        <v>7.4169299999999998</v>
      </c>
      <c r="U65" s="26">
        <v>7.5024090000000001</v>
      </c>
      <c r="V65" s="26">
        <v>7.5873749999999998</v>
      </c>
      <c r="W65" s="26">
        <v>7.6232319999999998</v>
      </c>
      <c r="X65" s="26">
        <v>7.6555689999999998</v>
      </c>
      <c r="Y65" s="26">
        <v>7.7297419999999999</v>
      </c>
      <c r="Z65" s="26">
        <v>7.8175239999999997</v>
      </c>
      <c r="AA65" s="26">
        <v>7.9128170000000004</v>
      </c>
      <c r="AB65" s="26">
        <v>7.9872579999999997</v>
      </c>
      <c r="AC65" s="26">
        <v>8.0255849999999995</v>
      </c>
      <c r="AD65" s="26">
        <v>8.1082739999999998</v>
      </c>
      <c r="AE65" s="26">
        <v>8.2068060000000003</v>
      </c>
      <c r="AF65" s="19">
        <v>7.5300000000000002E-3</v>
      </c>
    </row>
    <row r="66" spans="1:32" ht="15" customHeight="1" x14ac:dyDescent="0.25">
      <c r="A66" s="15" t="s">
        <v>334</v>
      </c>
      <c r="B66" s="26">
        <v>11.600619999999999</v>
      </c>
      <c r="C66" s="26">
        <v>10.724641999999999</v>
      </c>
      <c r="D66" s="26">
        <v>10.367692</v>
      </c>
      <c r="E66" s="26">
        <v>10.216785</v>
      </c>
      <c r="F66" s="26">
        <v>10.143057000000001</v>
      </c>
      <c r="G66" s="26">
        <v>10.121601999999999</v>
      </c>
      <c r="H66" s="26">
        <v>10.095456</v>
      </c>
      <c r="I66" s="26">
        <v>10.162350999999999</v>
      </c>
      <c r="J66" s="26">
        <v>10.245552999999999</v>
      </c>
      <c r="K66" s="26">
        <v>10.188694999999999</v>
      </c>
      <c r="L66" s="26">
        <v>10.146483</v>
      </c>
      <c r="M66" s="26">
        <v>10.065858</v>
      </c>
      <c r="N66" s="26">
        <v>10.040848</v>
      </c>
      <c r="O66" s="26">
        <v>10.164512</v>
      </c>
      <c r="P66" s="26">
        <v>10.267471</v>
      </c>
      <c r="Q66" s="26">
        <v>10.356233</v>
      </c>
      <c r="R66" s="26">
        <v>10.466422</v>
      </c>
      <c r="S66" s="26">
        <v>10.554415000000001</v>
      </c>
      <c r="T66" s="26">
        <v>10.657202</v>
      </c>
      <c r="U66" s="26">
        <v>10.810508</v>
      </c>
      <c r="V66" s="26">
        <v>10.933158000000001</v>
      </c>
      <c r="W66" s="26">
        <v>10.93624</v>
      </c>
      <c r="X66" s="26">
        <v>10.924778</v>
      </c>
      <c r="Y66" s="26">
        <v>11.018151</v>
      </c>
      <c r="Z66" s="26">
        <v>11.140878000000001</v>
      </c>
      <c r="AA66" s="26">
        <v>11.246401000000001</v>
      </c>
      <c r="AB66" s="26">
        <v>11.344509</v>
      </c>
      <c r="AC66" s="26">
        <v>11.410242999999999</v>
      </c>
      <c r="AD66" s="26">
        <v>11.531345999999999</v>
      </c>
      <c r="AE66" s="26">
        <v>11.664678</v>
      </c>
      <c r="AF66" s="19">
        <v>3.0049999999999999E-3</v>
      </c>
    </row>
    <row r="67" spans="1:32" ht="15" customHeight="1" x14ac:dyDescent="0.25">
      <c r="A67" s="15" t="s">
        <v>340</v>
      </c>
      <c r="B67" s="26">
        <v>10.073116000000001</v>
      </c>
      <c r="C67" s="26">
        <v>9.8431920000000002</v>
      </c>
      <c r="D67" s="26">
        <v>9.790025</v>
      </c>
      <c r="E67" s="26">
        <v>9.8039550000000002</v>
      </c>
      <c r="F67" s="26">
        <v>9.9149379999999994</v>
      </c>
      <c r="G67" s="26">
        <v>9.9291060000000009</v>
      </c>
      <c r="H67" s="26">
        <v>9.992896</v>
      </c>
      <c r="I67" s="26">
        <v>10.0997</v>
      </c>
      <c r="J67" s="26">
        <v>10.191556</v>
      </c>
      <c r="K67" s="26">
        <v>10.140268000000001</v>
      </c>
      <c r="L67" s="26">
        <v>10.100808000000001</v>
      </c>
      <c r="M67" s="26">
        <v>10.015067</v>
      </c>
      <c r="N67" s="26">
        <v>9.9838730000000009</v>
      </c>
      <c r="O67" s="26">
        <v>10.093805</v>
      </c>
      <c r="P67" s="26">
        <v>10.123870999999999</v>
      </c>
      <c r="Q67" s="26">
        <v>10.163352</v>
      </c>
      <c r="R67" s="26">
        <v>10.240662</v>
      </c>
      <c r="S67" s="26">
        <v>10.280457</v>
      </c>
      <c r="T67" s="26">
        <v>10.334393</v>
      </c>
      <c r="U67" s="26">
        <v>10.425936</v>
      </c>
      <c r="V67" s="26">
        <v>10.520489</v>
      </c>
      <c r="W67" s="26">
        <v>10.553414</v>
      </c>
      <c r="X67" s="26">
        <v>10.573454999999999</v>
      </c>
      <c r="Y67" s="26">
        <v>10.648923999999999</v>
      </c>
      <c r="Z67" s="26">
        <v>10.742988</v>
      </c>
      <c r="AA67" s="26">
        <v>10.841279999999999</v>
      </c>
      <c r="AB67" s="26">
        <v>10.919644</v>
      </c>
      <c r="AC67" s="26">
        <v>10.953766</v>
      </c>
      <c r="AD67" s="26">
        <v>11.037162</v>
      </c>
      <c r="AE67" s="26">
        <v>11.134843</v>
      </c>
      <c r="AF67" s="19">
        <v>4.4130000000000003E-3</v>
      </c>
    </row>
    <row r="68" spans="1:32" ht="15" customHeight="1" x14ac:dyDescent="0.25">
      <c r="A68" s="15" t="s">
        <v>341</v>
      </c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19"/>
    </row>
    <row r="69" spans="1:32" ht="15" customHeight="1" x14ac:dyDescent="0.25">
      <c r="A69" s="15" t="s">
        <v>331</v>
      </c>
      <c r="B69" s="26">
        <v>11.717301000000001</v>
      </c>
      <c r="C69" s="26">
        <v>11.884399999999999</v>
      </c>
      <c r="D69" s="26">
        <v>11.779197999999999</v>
      </c>
      <c r="E69" s="26">
        <v>12.132785</v>
      </c>
      <c r="F69" s="26">
        <v>12.512236</v>
      </c>
      <c r="G69" s="26">
        <v>12.785245</v>
      </c>
      <c r="H69" s="26">
        <v>13.103565</v>
      </c>
      <c r="I69" s="26">
        <v>13.451822</v>
      </c>
      <c r="J69" s="26">
        <v>13.761398</v>
      </c>
      <c r="K69" s="26">
        <v>13.968896000000001</v>
      </c>
      <c r="L69" s="26">
        <v>14.164572</v>
      </c>
      <c r="M69" s="26">
        <v>14.298648999999999</v>
      </c>
      <c r="N69" s="26">
        <v>14.498355</v>
      </c>
      <c r="O69" s="26">
        <v>14.891311999999999</v>
      </c>
      <c r="P69" s="26">
        <v>15.189401</v>
      </c>
      <c r="Q69" s="26">
        <v>15.497420999999999</v>
      </c>
      <c r="R69" s="26">
        <v>15.866216</v>
      </c>
      <c r="S69" s="26">
        <v>16.195961</v>
      </c>
      <c r="T69" s="26">
        <v>16.557870999999999</v>
      </c>
      <c r="U69" s="26">
        <v>16.986346999999999</v>
      </c>
      <c r="V69" s="26">
        <v>17.451414</v>
      </c>
      <c r="W69" s="26">
        <v>17.839777000000002</v>
      </c>
      <c r="X69" s="26">
        <v>18.222109</v>
      </c>
      <c r="Y69" s="26">
        <v>18.700137999999999</v>
      </c>
      <c r="Z69" s="26">
        <v>19.218487</v>
      </c>
      <c r="AA69" s="26">
        <v>19.768131</v>
      </c>
      <c r="AB69" s="26">
        <v>20.308489000000002</v>
      </c>
      <c r="AC69" s="26">
        <v>20.783799999999999</v>
      </c>
      <c r="AD69" s="26">
        <v>21.356009</v>
      </c>
      <c r="AE69" s="26">
        <v>21.968934999999998</v>
      </c>
      <c r="AF69" s="19">
        <v>2.2185E-2</v>
      </c>
    </row>
    <row r="70" spans="1:32" ht="15" customHeight="1" x14ac:dyDescent="0.25">
      <c r="A70" s="15" t="s">
        <v>332</v>
      </c>
      <c r="B70" s="26">
        <v>10.234999</v>
      </c>
      <c r="C70" s="26">
        <v>10.083602000000001</v>
      </c>
      <c r="D70" s="26">
        <v>10.202465999999999</v>
      </c>
      <c r="E70" s="26">
        <v>10.443889</v>
      </c>
      <c r="F70" s="26">
        <v>10.739786</v>
      </c>
      <c r="G70" s="26">
        <v>10.958046</v>
      </c>
      <c r="H70" s="26">
        <v>11.203549000000001</v>
      </c>
      <c r="I70" s="26">
        <v>11.50787</v>
      </c>
      <c r="J70" s="26">
        <v>11.797162</v>
      </c>
      <c r="K70" s="26">
        <v>11.902419999999999</v>
      </c>
      <c r="L70" s="26">
        <v>12.031798999999999</v>
      </c>
      <c r="M70" s="26">
        <v>12.098481</v>
      </c>
      <c r="N70" s="26">
        <v>12.249765</v>
      </c>
      <c r="O70" s="26">
        <v>12.60093</v>
      </c>
      <c r="P70" s="26">
        <v>12.839242</v>
      </c>
      <c r="Q70" s="26">
        <v>13.095089</v>
      </c>
      <c r="R70" s="26">
        <v>13.412972999999999</v>
      </c>
      <c r="S70" s="26">
        <v>13.684326</v>
      </c>
      <c r="T70" s="26">
        <v>13.983841999999999</v>
      </c>
      <c r="U70" s="26">
        <v>14.358048999999999</v>
      </c>
      <c r="V70" s="26">
        <v>14.758073</v>
      </c>
      <c r="W70" s="26">
        <v>15.074667</v>
      </c>
      <c r="X70" s="26">
        <v>15.378418999999999</v>
      </c>
      <c r="Y70" s="26">
        <v>15.792996</v>
      </c>
      <c r="Z70" s="26">
        <v>16.253723000000001</v>
      </c>
      <c r="AA70" s="26">
        <v>16.741707000000002</v>
      </c>
      <c r="AB70" s="26">
        <v>17.210402999999999</v>
      </c>
      <c r="AC70" s="26">
        <v>17.618597000000001</v>
      </c>
      <c r="AD70" s="26">
        <v>18.126453000000001</v>
      </c>
      <c r="AE70" s="26">
        <v>18.672426000000002</v>
      </c>
      <c r="AF70" s="19">
        <v>2.2249000000000001E-2</v>
      </c>
    </row>
    <row r="71" spans="1:32" ht="15" customHeight="1" x14ac:dyDescent="0.25">
      <c r="A71" s="15" t="s">
        <v>333</v>
      </c>
      <c r="B71" s="26">
        <v>6.8212979999999996</v>
      </c>
      <c r="C71" s="26">
        <v>6.6518990000000002</v>
      </c>
      <c r="D71" s="26">
        <v>6.9540629999999997</v>
      </c>
      <c r="E71" s="26">
        <v>7.0070379999999997</v>
      </c>
      <c r="F71" s="26">
        <v>7.1998319999999998</v>
      </c>
      <c r="G71" s="26">
        <v>7.3120770000000004</v>
      </c>
      <c r="H71" s="26">
        <v>7.4839789999999997</v>
      </c>
      <c r="I71" s="26">
        <v>7.7129940000000001</v>
      </c>
      <c r="J71" s="26">
        <v>7.9344869999999998</v>
      </c>
      <c r="K71" s="26">
        <v>8.0263810000000007</v>
      </c>
      <c r="L71" s="26">
        <v>8.1508109999999991</v>
      </c>
      <c r="M71" s="26">
        <v>8.248386</v>
      </c>
      <c r="N71" s="26">
        <v>8.3926219999999994</v>
      </c>
      <c r="O71" s="26">
        <v>8.6545450000000006</v>
      </c>
      <c r="P71" s="26">
        <v>8.8591160000000002</v>
      </c>
      <c r="Q71" s="26">
        <v>9.0798670000000001</v>
      </c>
      <c r="R71" s="26">
        <v>9.3366710000000008</v>
      </c>
      <c r="S71" s="26">
        <v>9.5575939999999999</v>
      </c>
      <c r="T71" s="26">
        <v>9.8006329999999995</v>
      </c>
      <c r="U71" s="26">
        <v>10.099581000000001</v>
      </c>
      <c r="V71" s="26">
        <v>10.416316</v>
      </c>
      <c r="W71" s="26">
        <v>10.675679000000001</v>
      </c>
      <c r="X71" s="26">
        <v>10.940962000000001</v>
      </c>
      <c r="Y71" s="26">
        <v>11.276902</v>
      </c>
      <c r="Z71" s="26">
        <v>11.643458000000001</v>
      </c>
      <c r="AA71" s="26">
        <v>12.038297</v>
      </c>
      <c r="AB71" s="26">
        <v>12.41309</v>
      </c>
      <c r="AC71" s="26">
        <v>12.741137</v>
      </c>
      <c r="AD71" s="26">
        <v>13.153832</v>
      </c>
      <c r="AE71" s="26">
        <v>13.606775000000001</v>
      </c>
      <c r="AF71" s="19">
        <v>2.5888999999999999E-2</v>
      </c>
    </row>
    <row r="72" spans="1:32" ht="15" customHeight="1" x14ac:dyDescent="0.25">
      <c r="A72" s="15" t="s">
        <v>334</v>
      </c>
      <c r="B72" s="26">
        <v>11.397688</v>
      </c>
      <c r="C72" s="26">
        <v>10.724641999999999</v>
      </c>
      <c r="D72" s="26">
        <v>10.522182000000001</v>
      </c>
      <c r="E72" s="26">
        <v>10.558085999999999</v>
      </c>
      <c r="F72" s="26">
        <v>10.645106999999999</v>
      </c>
      <c r="G72" s="26">
        <v>10.786030999999999</v>
      </c>
      <c r="H72" s="26">
        <v>10.915504</v>
      </c>
      <c r="I72" s="26">
        <v>11.156064000000001</v>
      </c>
      <c r="J72" s="26">
        <v>11.421984999999999</v>
      </c>
      <c r="K72" s="26">
        <v>11.539864</v>
      </c>
      <c r="L72" s="26">
        <v>11.680531</v>
      </c>
      <c r="M72" s="26">
        <v>11.781582999999999</v>
      </c>
      <c r="N72" s="26">
        <v>11.952676</v>
      </c>
      <c r="O72" s="26">
        <v>12.308816999999999</v>
      </c>
      <c r="P72" s="26">
        <v>12.647072</v>
      </c>
      <c r="Q72" s="26">
        <v>12.977198</v>
      </c>
      <c r="R72" s="26">
        <v>13.344982</v>
      </c>
      <c r="S72" s="26">
        <v>13.695961</v>
      </c>
      <c r="T72" s="26">
        <v>14.082287000000001</v>
      </c>
      <c r="U72" s="26">
        <v>14.552871</v>
      </c>
      <c r="V72" s="26">
        <v>15.009568</v>
      </c>
      <c r="W72" s="26">
        <v>15.315262000000001</v>
      </c>
      <c r="X72" s="26">
        <v>15.613154</v>
      </c>
      <c r="Y72" s="26">
        <v>16.074354</v>
      </c>
      <c r="Z72" s="26">
        <v>16.593277</v>
      </c>
      <c r="AA72" s="26">
        <v>17.109901000000001</v>
      </c>
      <c r="AB72" s="26">
        <v>17.630631999999999</v>
      </c>
      <c r="AC72" s="26">
        <v>18.1145</v>
      </c>
      <c r="AD72" s="26">
        <v>18.706990999999999</v>
      </c>
      <c r="AE72" s="26">
        <v>19.339880000000001</v>
      </c>
      <c r="AF72" s="19">
        <v>2.1281000000000001E-2</v>
      </c>
    </row>
    <row r="73" spans="1:32" ht="15" customHeight="1" x14ac:dyDescent="0.25">
      <c r="A73" s="15" t="s">
        <v>340</v>
      </c>
      <c r="B73" s="26">
        <v>9.8969050000000003</v>
      </c>
      <c r="C73" s="26">
        <v>9.8431920000000002</v>
      </c>
      <c r="D73" s="26">
        <v>9.9359070000000003</v>
      </c>
      <c r="E73" s="26">
        <v>10.131466</v>
      </c>
      <c r="F73" s="26">
        <v>10.405697999999999</v>
      </c>
      <c r="G73" s="26">
        <v>10.580897999999999</v>
      </c>
      <c r="H73" s="26">
        <v>10.804613</v>
      </c>
      <c r="I73" s="26">
        <v>11.087287</v>
      </c>
      <c r="J73" s="26">
        <v>11.361788000000001</v>
      </c>
      <c r="K73" s="26">
        <v>11.485015000000001</v>
      </c>
      <c r="L73" s="26">
        <v>11.627948999999999</v>
      </c>
      <c r="M73" s="26">
        <v>11.722136000000001</v>
      </c>
      <c r="N73" s="26">
        <v>11.884852</v>
      </c>
      <c r="O73" s="26">
        <v>12.223193999999999</v>
      </c>
      <c r="P73" s="26">
        <v>12.470190000000001</v>
      </c>
      <c r="Q73" s="26">
        <v>12.735503</v>
      </c>
      <c r="R73" s="26">
        <v>13.057131</v>
      </c>
      <c r="S73" s="26">
        <v>13.34046</v>
      </c>
      <c r="T73" s="26">
        <v>13.655730999999999</v>
      </c>
      <c r="U73" s="26">
        <v>14.035169</v>
      </c>
      <c r="V73" s="26">
        <v>14.443035999999999</v>
      </c>
      <c r="W73" s="26">
        <v>14.779147</v>
      </c>
      <c r="X73" s="26">
        <v>15.111060999999999</v>
      </c>
      <c r="Y73" s="26">
        <v>15.535689</v>
      </c>
      <c r="Z73" s="26">
        <v>16.000658000000001</v>
      </c>
      <c r="AA73" s="26">
        <v>16.493565</v>
      </c>
      <c r="AB73" s="26">
        <v>16.970344999999998</v>
      </c>
      <c r="AC73" s="26">
        <v>17.389811999999999</v>
      </c>
      <c r="AD73" s="26">
        <v>17.905289</v>
      </c>
      <c r="AE73" s="26">
        <v>18.461421999999999</v>
      </c>
      <c r="AF73" s="19">
        <v>2.2714999999999999E-2</v>
      </c>
    </row>
    <row r="74" spans="1:32" ht="15" customHeight="1" x14ac:dyDescent="0.25">
      <c r="A74" s="15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19"/>
    </row>
    <row r="75" spans="1:32" ht="15" customHeight="1" x14ac:dyDescent="0.25">
      <c r="A75" s="16" t="s">
        <v>342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19"/>
    </row>
    <row r="76" spans="1:32" ht="15" customHeight="1" x14ac:dyDescent="0.25">
      <c r="A76" s="15" t="s">
        <v>339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19"/>
    </row>
    <row r="77" spans="1:32" ht="15" customHeight="1" x14ac:dyDescent="0.25">
      <c r="A77" s="15" t="s">
        <v>343</v>
      </c>
      <c r="B77" s="26">
        <v>5.8983480000000004</v>
      </c>
      <c r="C77" s="26">
        <v>5.7059090000000001</v>
      </c>
      <c r="D77" s="26">
        <v>5.7918079999999996</v>
      </c>
      <c r="E77" s="26">
        <v>5.8601260000000002</v>
      </c>
      <c r="F77" s="26">
        <v>6.0224929999999999</v>
      </c>
      <c r="G77" s="26">
        <v>6.0565949999999997</v>
      </c>
      <c r="H77" s="26">
        <v>6.1403379999999999</v>
      </c>
      <c r="I77" s="26">
        <v>6.2752249999999998</v>
      </c>
      <c r="J77" s="26">
        <v>6.4014959999999999</v>
      </c>
      <c r="K77" s="26">
        <v>6.3805889999999996</v>
      </c>
      <c r="L77" s="26">
        <v>6.3707399999999996</v>
      </c>
      <c r="M77" s="26">
        <v>6.3128580000000003</v>
      </c>
      <c r="N77" s="26">
        <v>6.3261050000000001</v>
      </c>
      <c r="O77" s="26">
        <v>6.4597160000000002</v>
      </c>
      <c r="P77" s="26">
        <v>6.5040310000000003</v>
      </c>
      <c r="Q77" s="26">
        <v>6.565105</v>
      </c>
      <c r="R77" s="26">
        <v>6.6570580000000001</v>
      </c>
      <c r="S77" s="26">
        <v>6.6913939999999998</v>
      </c>
      <c r="T77" s="26">
        <v>6.7410329999999998</v>
      </c>
      <c r="U77" s="26">
        <v>6.8195009999999998</v>
      </c>
      <c r="V77" s="26">
        <v>6.8953189999999998</v>
      </c>
      <c r="W77" s="26">
        <v>6.9228490000000003</v>
      </c>
      <c r="X77" s="26">
        <v>6.9497210000000003</v>
      </c>
      <c r="Y77" s="26">
        <v>7.022322</v>
      </c>
      <c r="Z77" s="26">
        <v>7.1158549999999998</v>
      </c>
      <c r="AA77" s="26">
        <v>7.2217760000000002</v>
      </c>
      <c r="AB77" s="26">
        <v>7.2997719999999999</v>
      </c>
      <c r="AC77" s="26">
        <v>7.3358660000000002</v>
      </c>
      <c r="AD77" s="26">
        <v>7.4091089999999999</v>
      </c>
      <c r="AE77" s="26">
        <v>7.5021639999999996</v>
      </c>
      <c r="AF77" s="19">
        <v>9.8219999999999991E-3</v>
      </c>
    </row>
    <row r="78" spans="1:32" ht="15" customHeight="1" x14ac:dyDescent="0.25">
      <c r="A78" s="15" t="s">
        <v>344</v>
      </c>
      <c r="B78" s="26">
        <v>1.0674630000000001</v>
      </c>
      <c r="C78" s="26">
        <v>1.0589</v>
      </c>
      <c r="D78" s="26">
        <v>1.0423230000000001</v>
      </c>
      <c r="E78" s="26">
        <v>1.0428249999999999</v>
      </c>
      <c r="F78" s="26">
        <v>1.051053</v>
      </c>
      <c r="G78" s="26">
        <v>1.058662</v>
      </c>
      <c r="H78" s="26">
        <v>1.059253</v>
      </c>
      <c r="I78" s="26">
        <v>1.0597209999999999</v>
      </c>
      <c r="J78" s="26">
        <v>1.0632509999999999</v>
      </c>
      <c r="K78" s="26">
        <v>1.0676559999999999</v>
      </c>
      <c r="L78" s="26">
        <v>1.0715749999999999</v>
      </c>
      <c r="M78" s="26">
        <v>1.073372</v>
      </c>
      <c r="N78" s="26">
        <v>1.073366</v>
      </c>
      <c r="O78" s="26">
        <v>1.073599</v>
      </c>
      <c r="P78" s="26">
        <v>1.0748660000000001</v>
      </c>
      <c r="Q78" s="26">
        <v>1.0761849999999999</v>
      </c>
      <c r="R78" s="26">
        <v>1.0776079999999999</v>
      </c>
      <c r="S78" s="26">
        <v>1.080138</v>
      </c>
      <c r="T78" s="26">
        <v>1.082562</v>
      </c>
      <c r="U78" s="26">
        <v>1.085243</v>
      </c>
      <c r="V78" s="26">
        <v>1.0871150000000001</v>
      </c>
      <c r="W78" s="26">
        <v>1.0892729999999999</v>
      </c>
      <c r="X78" s="26">
        <v>1.0911390000000001</v>
      </c>
      <c r="Y78" s="26">
        <v>1.0931759999999999</v>
      </c>
      <c r="Z78" s="26">
        <v>1.094797</v>
      </c>
      <c r="AA78" s="26">
        <v>1.0971379999999999</v>
      </c>
      <c r="AB78" s="26">
        <v>1.099874</v>
      </c>
      <c r="AC78" s="26">
        <v>1.1032839999999999</v>
      </c>
      <c r="AD78" s="26">
        <v>1.1091960000000001</v>
      </c>
      <c r="AE78" s="26">
        <v>1.1140019999999999</v>
      </c>
      <c r="AF78" s="19">
        <v>1.8129999999999999E-3</v>
      </c>
    </row>
    <row r="79" spans="1:32" ht="15" customHeight="1" x14ac:dyDescent="0.25">
      <c r="A79" s="15" t="s">
        <v>345</v>
      </c>
      <c r="B79" s="26">
        <v>3.1061809999999999</v>
      </c>
      <c r="C79" s="26">
        <v>3.0666910000000001</v>
      </c>
      <c r="D79" s="26">
        <v>3.003152</v>
      </c>
      <c r="E79" s="26">
        <v>2.950307</v>
      </c>
      <c r="F79" s="26">
        <v>2.891127</v>
      </c>
      <c r="G79" s="26">
        <v>2.863229</v>
      </c>
      <c r="H79" s="26">
        <v>2.8439839999999998</v>
      </c>
      <c r="I79" s="26">
        <v>2.815642</v>
      </c>
      <c r="J79" s="26">
        <v>2.7786810000000002</v>
      </c>
      <c r="K79" s="26">
        <v>2.7438929999999999</v>
      </c>
      <c r="L79" s="26">
        <v>2.7106919999999999</v>
      </c>
      <c r="M79" s="26">
        <v>2.6812119999999999</v>
      </c>
      <c r="N79" s="26">
        <v>2.6357539999999999</v>
      </c>
      <c r="O79" s="26">
        <v>2.6127669999999998</v>
      </c>
      <c r="P79" s="26">
        <v>2.5944029999999998</v>
      </c>
      <c r="Q79" s="26">
        <v>2.5723569999999998</v>
      </c>
      <c r="R79" s="26">
        <v>2.5581309999999999</v>
      </c>
      <c r="S79" s="26">
        <v>2.559237</v>
      </c>
      <c r="T79" s="26">
        <v>2.5657830000000001</v>
      </c>
      <c r="U79" s="26">
        <v>2.5732409999999999</v>
      </c>
      <c r="V79" s="26">
        <v>2.5899920000000001</v>
      </c>
      <c r="W79" s="26">
        <v>2.5973310000000001</v>
      </c>
      <c r="X79" s="26">
        <v>2.589261</v>
      </c>
      <c r="Y79" s="26">
        <v>2.5845959999999999</v>
      </c>
      <c r="Z79" s="26">
        <v>2.5848659999999999</v>
      </c>
      <c r="AA79" s="26">
        <v>2.5835729999999999</v>
      </c>
      <c r="AB79" s="26">
        <v>2.5807980000000001</v>
      </c>
      <c r="AC79" s="26">
        <v>2.57613</v>
      </c>
      <c r="AD79" s="26">
        <v>2.5729839999999999</v>
      </c>
      <c r="AE79" s="26">
        <v>2.5722109999999998</v>
      </c>
      <c r="AF79" s="19">
        <v>-6.2599999999999999E-3</v>
      </c>
    </row>
    <row r="80" spans="1:32" ht="15" customHeight="1" x14ac:dyDescent="0.25">
      <c r="A80" s="15" t="s">
        <v>341</v>
      </c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19"/>
    </row>
    <row r="81" spans="1:32" ht="15" customHeight="1" x14ac:dyDescent="0.25">
      <c r="A81" s="15" t="s">
        <v>343</v>
      </c>
      <c r="B81" s="26">
        <v>5.795166</v>
      </c>
      <c r="C81" s="26">
        <v>5.7059090000000001</v>
      </c>
      <c r="D81" s="26">
        <v>5.8781119999999998</v>
      </c>
      <c r="E81" s="26">
        <v>6.0558889999999996</v>
      </c>
      <c r="F81" s="26">
        <v>6.320589</v>
      </c>
      <c r="G81" s="26">
        <v>6.4541779999999997</v>
      </c>
      <c r="H81" s="26">
        <v>6.639113</v>
      </c>
      <c r="I81" s="26">
        <v>6.8888410000000002</v>
      </c>
      <c r="J81" s="26">
        <v>7.1365400000000001</v>
      </c>
      <c r="K81" s="26">
        <v>7.2267479999999997</v>
      </c>
      <c r="L81" s="26">
        <v>7.3339319999999999</v>
      </c>
      <c r="M81" s="26">
        <v>7.3888850000000001</v>
      </c>
      <c r="N81" s="26">
        <v>7.530627</v>
      </c>
      <c r="O81" s="26">
        <v>7.8224580000000001</v>
      </c>
      <c r="P81" s="26">
        <v>8.0114129999999992</v>
      </c>
      <c r="Q81" s="26">
        <v>8.2266080000000006</v>
      </c>
      <c r="R81" s="26">
        <v>8.4879359999999995</v>
      </c>
      <c r="S81" s="26">
        <v>8.6831040000000002</v>
      </c>
      <c r="T81" s="26">
        <v>8.9075140000000008</v>
      </c>
      <c r="U81" s="26">
        <v>9.1802639999999993</v>
      </c>
      <c r="V81" s="26">
        <v>9.4662279999999992</v>
      </c>
      <c r="W81" s="26">
        <v>9.6948530000000002</v>
      </c>
      <c r="X81" s="26">
        <v>9.9321990000000007</v>
      </c>
      <c r="Y81" s="26">
        <v>10.244847999999999</v>
      </c>
      <c r="Z81" s="26">
        <v>10.598388999999999</v>
      </c>
      <c r="AA81" s="26">
        <v>10.986971</v>
      </c>
      <c r="AB81" s="26">
        <v>11.344659999999999</v>
      </c>
      <c r="AC81" s="26">
        <v>11.646162</v>
      </c>
      <c r="AD81" s="26">
        <v>12.019596999999999</v>
      </c>
      <c r="AE81" s="26">
        <v>12.438489000000001</v>
      </c>
      <c r="AF81" s="19">
        <v>2.8223000000000002E-2</v>
      </c>
    </row>
    <row r="82" spans="1:32" ht="15" customHeight="1" x14ac:dyDescent="0.25">
      <c r="A82" s="15" t="s">
        <v>344</v>
      </c>
      <c r="B82" s="26">
        <v>1.0487899999999999</v>
      </c>
      <c r="C82" s="26">
        <v>1.0589</v>
      </c>
      <c r="D82" s="26">
        <v>1.057855</v>
      </c>
      <c r="E82" s="26">
        <v>1.0776619999999999</v>
      </c>
      <c r="F82" s="26">
        <v>1.1030770000000001</v>
      </c>
      <c r="G82" s="26">
        <v>1.128158</v>
      </c>
      <c r="H82" s="26">
        <v>1.1452960000000001</v>
      </c>
      <c r="I82" s="26">
        <v>1.1633450000000001</v>
      </c>
      <c r="J82" s="26">
        <v>1.185338</v>
      </c>
      <c r="K82" s="26">
        <v>1.2092419999999999</v>
      </c>
      <c r="L82" s="26">
        <v>1.2335860000000001</v>
      </c>
      <c r="M82" s="26">
        <v>1.2563279999999999</v>
      </c>
      <c r="N82" s="26">
        <v>1.2777400000000001</v>
      </c>
      <c r="O82" s="26">
        <v>1.3000849999999999</v>
      </c>
      <c r="P82" s="26">
        <v>1.323979</v>
      </c>
      <c r="Q82" s="26">
        <v>1.3485469999999999</v>
      </c>
      <c r="R82" s="26">
        <v>1.37398</v>
      </c>
      <c r="S82" s="26">
        <v>1.4016439999999999</v>
      </c>
      <c r="T82" s="26">
        <v>1.4304840000000001</v>
      </c>
      <c r="U82" s="26">
        <v>1.460931</v>
      </c>
      <c r="V82" s="26">
        <v>1.4924440000000001</v>
      </c>
      <c r="W82" s="26">
        <v>1.525433</v>
      </c>
      <c r="X82" s="26">
        <v>1.559402</v>
      </c>
      <c r="Y82" s="26">
        <v>1.5948310000000001</v>
      </c>
      <c r="Z82" s="26">
        <v>1.6305959999999999</v>
      </c>
      <c r="AA82" s="26">
        <v>1.669149</v>
      </c>
      <c r="AB82" s="26">
        <v>1.709327</v>
      </c>
      <c r="AC82" s="26">
        <v>1.7515350000000001</v>
      </c>
      <c r="AD82" s="26">
        <v>1.7994190000000001</v>
      </c>
      <c r="AE82" s="26">
        <v>1.847</v>
      </c>
      <c r="AF82" s="19">
        <v>2.0067999999999999E-2</v>
      </c>
    </row>
    <row r="83" spans="1:32" ht="15" customHeight="1" x14ac:dyDescent="0.25">
      <c r="A83" s="15" t="s">
        <v>345</v>
      </c>
      <c r="B83" s="26">
        <v>3.051844</v>
      </c>
      <c r="C83" s="26">
        <v>3.0666910000000001</v>
      </c>
      <c r="D83" s="26">
        <v>3.0479020000000001</v>
      </c>
      <c r="E83" s="26">
        <v>3.0488650000000002</v>
      </c>
      <c r="F83" s="26">
        <v>3.0342289999999998</v>
      </c>
      <c r="G83" s="26">
        <v>3.0511849999999998</v>
      </c>
      <c r="H83" s="26">
        <v>3.074999</v>
      </c>
      <c r="I83" s="26">
        <v>3.0909659999999999</v>
      </c>
      <c r="J83" s="26">
        <v>3.0977389999999998</v>
      </c>
      <c r="K83" s="26">
        <v>3.1077729999999999</v>
      </c>
      <c r="L83" s="26">
        <v>3.1205219999999998</v>
      </c>
      <c r="M83" s="26">
        <v>3.1382249999999998</v>
      </c>
      <c r="N83" s="26">
        <v>3.1376140000000001</v>
      </c>
      <c r="O83" s="26">
        <v>3.1639560000000002</v>
      </c>
      <c r="P83" s="26">
        <v>3.195684</v>
      </c>
      <c r="Q83" s="26">
        <v>3.2233719999999999</v>
      </c>
      <c r="R83" s="26">
        <v>3.2616890000000001</v>
      </c>
      <c r="S83" s="26">
        <v>3.3210000000000002</v>
      </c>
      <c r="T83" s="26">
        <v>3.390393</v>
      </c>
      <c r="U83" s="26">
        <v>3.4640409999999999</v>
      </c>
      <c r="V83" s="26">
        <v>3.555666</v>
      </c>
      <c r="W83" s="26">
        <v>3.6373380000000002</v>
      </c>
      <c r="X83" s="26">
        <v>3.7004440000000001</v>
      </c>
      <c r="Y83" s="26">
        <v>3.770661</v>
      </c>
      <c r="Z83" s="26">
        <v>3.8499119999999998</v>
      </c>
      <c r="AA83" s="26">
        <v>3.9305620000000001</v>
      </c>
      <c r="AB83" s="26">
        <v>4.0108480000000002</v>
      </c>
      <c r="AC83" s="26">
        <v>4.0897730000000001</v>
      </c>
      <c r="AD83" s="26">
        <v>4.1740830000000004</v>
      </c>
      <c r="AE83" s="26">
        <v>4.264691</v>
      </c>
      <c r="AF83" s="19">
        <v>1.1847E-2</v>
      </c>
    </row>
    <row r="84" spans="1:32" ht="15" customHeight="1" x14ac:dyDescent="0.25">
      <c r="A84" s="15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</row>
    <row r="85" spans="1:32" ht="15" customHeight="1" x14ac:dyDescent="0.25">
      <c r="A85" s="15" t="s">
        <v>346</v>
      </c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</row>
    <row r="86" spans="1:32" ht="15" customHeight="1" x14ac:dyDescent="0.25">
      <c r="A86" s="15" t="s">
        <v>347</v>
      </c>
      <c r="B86" s="18">
        <v>4.5707199999999997</v>
      </c>
      <c r="C86" s="18">
        <v>3.3387129999999998</v>
      </c>
      <c r="D86" s="18">
        <v>4.2579200000000004</v>
      </c>
      <c r="E86" s="18">
        <v>4.3457739999999996</v>
      </c>
      <c r="F86" s="18">
        <v>3.9883899999999999</v>
      </c>
      <c r="G86" s="18">
        <v>1.287058</v>
      </c>
      <c r="H86" s="18">
        <v>1.32589</v>
      </c>
      <c r="I86" s="18">
        <v>1.3661920000000001</v>
      </c>
      <c r="J86" s="18">
        <v>1.3782920000000001</v>
      </c>
      <c r="K86" s="18">
        <v>1.377885</v>
      </c>
      <c r="L86" s="18">
        <v>1.3791180000000001</v>
      </c>
      <c r="M86" s="18">
        <v>1.371146</v>
      </c>
      <c r="N86" s="18">
        <v>1.4256709999999999</v>
      </c>
      <c r="O86" s="18">
        <v>1.5185630000000001</v>
      </c>
      <c r="P86" s="18">
        <v>1.5438019999999999</v>
      </c>
      <c r="Q86" s="18">
        <v>1.547938</v>
      </c>
      <c r="R86" s="18">
        <v>1.5444610000000001</v>
      </c>
      <c r="S86" s="18">
        <v>1.56366</v>
      </c>
      <c r="T86" s="18">
        <v>1.5691580000000001</v>
      </c>
      <c r="U86" s="18">
        <v>1.57978</v>
      </c>
      <c r="V86" s="18">
        <v>1.57666</v>
      </c>
      <c r="W86" s="18">
        <v>1.579815</v>
      </c>
      <c r="X86" s="18">
        <v>1.5873900000000001</v>
      </c>
      <c r="Y86" s="18">
        <v>1.5967070000000001</v>
      </c>
      <c r="Z86" s="18">
        <v>1.589742</v>
      </c>
      <c r="AA86" s="18">
        <v>1.5843970000000001</v>
      </c>
      <c r="AB86" s="18">
        <v>1.596158</v>
      </c>
      <c r="AC86" s="18">
        <v>1.6033409999999999</v>
      </c>
      <c r="AD86" s="18">
        <v>1.6029199999999999</v>
      </c>
      <c r="AE86" s="18">
        <v>1.61144</v>
      </c>
      <c r="AF86" s="19">
        <v>-2.5680999999999999E-2</v>
      </c>
    </row>
    <row r="87" spans="1:32" ht="15" customHeight="1" x14ac:dyDescent="0.25">
      <c r="A87" s="15" t="s">
        <v>348</v>
      </c>
      <c r="B87" s="18">
        <v>1.9410000000000001</v>
      </c>
      <c r="C87" s="18">
        <v>1.6779999999999999</v>
      </c>
      <c r="D87" s="18">
        <v>1.8584700000000001</v>
      </c>
      <c r="E87" s="18">
        <v>1.643241</v>
      </c>
      <c r="F87" s="18">
        <v>1.5714870000000001</v>
      </c>
      <c r="G87" s="18">
        <v>1.4361950000000001</v>
      </c>
      <c r="H87" s="18">
        <v>1.441918</v>
      </c>
      <c r="I87" s="18">
        <v>1.4607969999999999</v>
      </c>
      <c r="J87" s="18">
        <v>1.473203</v>
      </c>
      <c r="K87" s="18">
        <v>1.479454</v>
      </c>
      <c r="L87" s="18">
        <v>1.495884</v>
      </c>
      <c r="M87" s="18">
        <v>1.5004900000000001</v>
      </c>
      <c r="N87" s="18">
        <v>1.5055940000000001</v>
      </c>
      <c r="O87" s="18">
        <v>1.528049</v>
      </c>
      <c r="P87" s="18">
        <v>1.5568409999999999</v>
      </c>
      <c r="Q87" s="18">
        <v>1.562883</v>
      </c>
      <c r="R87" s="18">
        <v>1.5667519999999999</v>
      </c>
      <c r="S87" s="18">
        <v>1.5762350000000001</v>
      </c>
      <c r="T87" s="18">
        <v>1.585207</v>
      </c>
      <c r="U87" s="18">
        <v>1.5903510000000001</v>
      </c>
      <c r="V87" s="18">
        <v>1.5927929999999999</v>
      </c>
      <c r="W87" s="18">
        <v>1.593334</v>
      </c>
      <c r="X87" s="18">
        <v>1.5959399999999999</v>
      </c>
      <c r="Y87" s="18">
        <v>1.596214</v>
      </c>
      <c r="Z87" s="18">
        <v>1.596584</v>
      </c>
      <c r="AA87" s="18">
        <v>1.5989059999999999</v>
      </c>
      <c r="AB87" s="18">
        <v>1.5989990000000001</v>
      </c>
      <c r="AC87" s="18">
        <v>1.600177</v>
      </c>
      <c r="AD87" s="18">
        <v>1.6033759999999999</v>
      </c>
      <c r="AE87" s="18">
        <v>1.6043149999999999</v>
      </c>
      <c r="AF87" s="19">
        <v>-1.6019999999999999E-3</v>
      </c>
    </row>
    <row r="88" spans="1:32" ht="15" customHeight="1" thickBot="1" x14ac:dyDescent="0.3">
      <c r="A88" s="15" t="s">
        <v>349</v>
      </c>
      <c r="B88" s="18">
        <v>30.754367999999999</v>
      </c>
      <c r="C88" s="18">
        <v>26.348614000000001</v>
      </c>
      <c r="D88" s="18">
        <v>27.816406000000001</v>
      </c>
      <c r="E88" s="18">
        <v>28.423822000000001</v>
      </c>
      <c r="F88" s="18">
        <v>28.609779</v>
      </c>
      <c r="G88" s="18">
        <v>6.0707440000000004</v>
      </c>
      <c r="H88" s="18">
        <v>6.3392140000000001</v>
      </c>
      <c r="I88" s="18">
        <v>6.5044639999999996</v>
      </c>
      <c r="J88" s="18">
        <v>6.5233530000000002</v>
      </c>
      <c r="K88" s="18">
        <v>6.5069350000000004</v>
      </c>
      <c r="L88" s="18">
        <v>6.5455509999999997</v>
      </c>
      <c r="M88" s="18">
        <v>6.5257509999999996</v>
      </c>
      <c r="N88" s="18">
        <v>6.5085629999999997</v>
      </c>
      <c r="O88" s="18">
        <v>6.5753810000000001</v>
      </c>
      <c r="P88" s="18">
        <v>6.6003090000000002</v>
      </c>
      <c r="Q88" s="18">
        <v>6.6465620000000003</v>
      </c>
      <c r="R88" s="18">
        <v>6.6323049999999997</v>
      </c>
      <c r="S88" s="18">
        <v>6.6353</v>
      </c>
      <c r="T88" s="18">
        <v>6.6497310000000001</v>
      </c>
      <c r="U88" s="18">
        <v>6.6879119999999999</v>
      </c>
      <c r="V88" s="18">
        <v>6.6816509999999996</v>
      </c>
      <c r="W88" s="18">
        <v>6.716825</v>
      </c>
      <c r="X88" s="18">
        <v>6.7189930000000002</v>
      </c>
      <c r="Y88" s="18">
        <v>6.736008</v>
      </c>
      <c r="Z88" s="18">
        <v>6.7208220000000001</v>
      </c>
      <c r="AA88" s="18">
        <v>6.7261430000000004</v>
      </c>
      <c r="AB88" s="18">
        <v>6.7084780000000004</v>
      </c>
      <c r="AC88" s="18">
        <v>6.7214119999999999</v>
      </c>
      <c r="AD88" s="18">
        <v>6.718788</v>
      </c>
      <c r="AE88" s="18">
        <v>6.8057889999999999</v>
      </c>
      <c r="AF88" s="19">
        <v>-4.7194E-2</v>
      </c>
    </row>
    <row r="89" spans="1:32" ht="15" customHeight="1" x14ac:dyDescent="0.25">
      <c r="A89" s="52" t="s">
        <v>171</v>
      </c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</row>
    <row r="90" spans="1:32" x14ac:dyDescent="0.25">
      <c r="A90" s="32" t="s">
        <v>350</v>
      </c>
      <c r="AF90" s="28"/>
    </row>
    <row r="91" spans="1:32" x14ac:dyDescent="0.25">
      <c r="A91" s="32" t="s">
        <v>351</v>
      </c>
      <c r="AF91" s="28"/>
    </row>
    <row r="92" spans="1:32" x14ac:dyDescent="0.25">
      <c r="A92" s="32" t="s">
        <v>352</v>
      </c>
      <c r="AF92" s="28"/>
    </row>
    <row r="93" spans="1:32" x14ac:dyDescent="0.25">
      <c r="A93" s="32" t="s">
        <v>353</v>
      </c>
      <c r="AF93" s="28"/>
    </row>
    <row r="94" spans="1:32" x14ac:dyDescent="0.25">
      <c r="A94" s="32" t="s">
        <v>354</v>
      </c>
      <c r="AF94" s="28"/>
    </row>
    <row r="95" spans="1:32" x14ac:dyDescent="0.25">
      <c r="A95" s="32" t="s">
        <v>355</v>
      </c>
      <c r="AF95" s="28"/>
    </row>
    <row r="96" spans="1:32" x14ac:dyDescent="0.25">
      <c r="A96" s="32" t="s">
        <v>356</v>
      </c>
      <c r="AF96" s="28"/>
    </row>
    <row r="97" spans="1:32" x14ac:dyDescent="0.25">
      <c r="A97" s="32" t="s">
        <v>357</v>
      </c>
      <c r="AF97" s="28"/>
    </row>
    <row r="98" spans="1:32" x14ac:dyDescent="0.25">
      <c r="A98" s="32" t="s">
        <v>358</v>
      </c>
      <c r="AF98" s="28"/>
    </row>
    <row r="99" spans="1:32" x14ac:dyDescent="0.25">
      <c r="A99" s="32" t="s">
        <v>359</v>
      </c>
      <c r="AF99" s="28"/>
    </row>
    <row r="100" spans="1:32" x14ac:dyDescent="0.25">
      <c r="A100" s="32" t="s">
        <v>194</v>
      </c>
      <c r="AF100" s="28"/>
    </row>
    <row r="101" spans="1:32" x14ac:dyDescent="0.25">
      <c r="A101" s="32" t="s">
        <v>195</v>
      </c>
      <c r="AF101" s="28"/>
    </row>
    <row r="102" spans="1:32" x14ac:dyDescent="0.25">
      <c r="A102" s="32" t="s">
        <v>196</v>
      </c>
      <c r="AF102" s="28"/>
    </row>
    <row r="103" spans="1:32" x14ac:dyDescent="0.25">
      <c r="A103" s="32" t="s">
        <v>360</v>
      </c>
      <c r="AF103" s="28"/>
    </row>
    <row r="104" spans="1:32" x14ac:dyDescent="0.25">
      <c r="A104" s="32" t="s">
        <v>361</v>
      </c>
      <c r="AF104" s="28"/>
    </row>
    <row r="105" spans="1:32" x14ac:dyDescent="0.25">
      <c r="A105" s="32" t="s">
        <v>357</v>
      </c>
      <c r="AF105" s="28"/>
    </row>
    <row r="106" spans="1:32" x14ac:dyDescent="0.25">
      <c r="A106" s="32" t="s">
        <v>362</v>
      </c>
      <c r="AF106" s="28"/>
    </row>
    <row r="107" spans="1:32" x14ac:dyDescent="0.25">
      <c r="A107" s="32" t="s">
        <v>363</v>
      </c>
      <c r="AF107" s="28"/>
    </row>
    <row r="108" spans="1:32" x14ac:dyDescent="0.25">
      <c r="A108" s="32" t="s">
        <v>364</v>
      </c>
      <c r="AF108" s="28"/>
    </row>
    <row r="109" spans="1:32" x14ac:dyDescent="0.25">
      <c r="A109" s="32" t="s">
        <v>114</v>
      </c>
      <c r="AF109" s="28"/>
    </row>
    <row r="110" spans="1:32" x14ac:dyDescent="0.25">
      <c r="A110" s="32" t="s">
        <v>115</v>
      </c>
      <c r="AF110" s="28"/>
    </row>
    <row r="111" spans="1:32" x14ac:dyDescent="0.25">
      <c r="A111" s="32" t="s">
        <v>116</v>
      </c>
      <c r="AF111" s="28"/>
    </row>
    <row r="112" spans="1:32" x14ac:dyDescent="0.25">
      <c r="A112" s="32" t="s">
        <v>365</v>
      </c>
      <c r="AF112" s="28"/>
    </row>
    <row r="113" spans="1:32" x14ac:dyDescent="0.25">
      <c r="A113" s="32" t="s">
        <v>366</v>
      </c>
      <c r="AF113" s="28"/>
    </row>
    <row r="114" spans="1:32" x14ac:dyDescent="0.25">
      <c r="A114" s="32" t="s">
        <v>367</v>
      </c>
      <c r="AF114" s="28"/>
    </row>
    <row r="115" spans="1:32" x14ac:dyDescent="0.25">
      <c r="A115" s="32" t="s">
        <v>368</v>
      </c>
      <c r="AF115" s="28"/>
    </row>
    <row r="116" spans="1:32" x14ac:dyDescent="0.25">
      <c r="A116" s="32" t="s">
        <v>369</v>
      </c>
      <c r="AF116" s="28"/>
    </row>
    <row r="117" spans="1:32" x14ac:dyDescent="0.25">
      <c r="A117" s="32" t="s">
        <v>370</v>
      </c>
      <c r="AF117" s="28"/>
    </row>
  </sheetData>
  <mergeCells count="1">
    <mergeCell ref="A89:AF8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2"/>
  <sheetViews>
    <sheetView workbookViewId="0"/>
  </sheetViews>
  <sheetFormatPr defaultRowHeight="15" x14ac:dyDescent="0.25"/>
  <cols>
    <col min="1" max="1" width="45.7109375" customWidth="1"/>
    <col min="2" max="32" width="9.28515625" customWidth="1"/>
  </cols>
  <sheetData>
    <row r="1" spans="1:32" ht="15.75" x14ac:dyDescent="0.25">
      <c r="A1" s="10" t="s">
        <v>202</v>
      </c>
      <c r="B1" s="10"/>
      <c r="C1" s="10"/>
      <c r="D1" s="10"/>
      <c r="E1" s="10"/>
      <c r="AF1" s="28"/>
    </row>
    <row r="2" spans="1:32" x14ac:dyDescent="0.25">
      <c r="A2" s="8" t="s">
        <v>203</v>
      </c>
      <c r="B2" s="8"/>
      <c r="C2" s="8"/>
      <c r="AF2" s="28"/>
    </row>
    <row r="3" spans="1:32" ht="15" customHeight="1" x14ac:dyDescent="0.25">
      <c r="A3" s="29" t="s">
        <v>46</v>
      </c>
      <c r="B3" s="30" t="s">
        <v>46</v>
      </c>
      <c r="C3" s="30" t="s">
        <v>46</v>
      </c>
      <c r="D3" s="30" t="s">
        <v>46</v>
      </c>
      <c r="E3" s="30" t="s">
        <v>46</v>
      </c>
      <c r="F3" s="30" t="s">
        <v>46</v>
      </c>
      <c r="G3" s="30" t="s">
        <v>46</v>
      </c>
      <c r="H3" s="30" t="s">
        <v>46</v>
      </c>
      <c r="I3" s="30" t="s">
        <v>46</v>
      </c>
      <c r="J3" s="30" t="s">
        <v>46</v>
      </c>
      <c r="K3" s="30" t="s">
        <v>46</v>
      </c>
      <c r="L3" s="30" t="s">
        <v>46</v>
      </c>
      <c r="M3" s="30" t="s">
        <v>46</v>
      </c>
      <c r="N3" s="30" t="s">
        <v>46</v>
      </c>
      <c r="O3" s="30" t="s">
        <v>46</v>
      </c>
      <c r="P3" s="30" t="s">
        <v>46</v>
      </c>
      <c r="Q3" s="30" t="s">
        <v>46</v>
      </c>
      <c r="R3" s="30" t="s">
        <v>46</v>
      </c>
      <c r="S3" s="30" t="s">
        <v>46</v>
      </c>
      <c r="T3" s="30" t="s">
        <v>46</v>
      </c>
      <c r="U3" s="30" t="s">
        <v>46</v>
      </c>
      <c r="V3" s="30" t="s">
        <v>46</v>
      </c>
      <c r="W3" s="30" t="s">
        <v>46</v>
      </c>
      <c r="X3" s="30" t="s">
        <v>46</v>
      </c>
      <c r="Y3" s="30" t="s">
        <v>46</v>
      </c>
      <c r="Z3" s="30" t="s">
        <v>46</v>
      </c>
      <c r="AA3" s="30" t="s">
        <v>46</v>
      </c>
      <c r="AB3" s="30" t="s">
        <v>46</v>
      </c>
      <c r="AC3" s="30" t="s">
        <v>46</v>
      </c>
      <c r="AD3" s="30" t="s">
        <v>46</v>
      </c>
      <c r="AE3" s="30" t="s">
        <v>46</v>
      </c>
      <c r="AF3" s="30"/>
    </row>
    <row r="4" spans="1:32" ht="15" customHeight="1" thickBot="1" x14ac:dyDescent="0.3">
      <c r="A4" s="9" t="s">
        <v>204</v>
      </c>
      <c r="B4" s="9">
        <v>2011</v>
      </c>
      <c r="C4" s="9">
        <v>2012</v>
      </c>
      <c r="D4" s="9">
        <v>2013</v>
      </c>
      <c r="E4" s="9">
        <v>2014</v>
      </c>
      <c r="F4" s="9">
        <v>2015</v>
      </c>
      <c r="G4" s="9">
        <v>2016</v>
      </c>
      <c r="H4" s="9">
        <v>2017</v>
      </c>
      <c r="I4" s="9">
        <v>2018</v>
      </c>
      <c r="J4" s="9">
        <v>2019</v>
      </c>
      <c r="K4" s="9">
        <v>2020</v>
      </c>
      <c r="L4" s="9">
        <v>2021</v>
      </c>
      <c r="M4" s="9">
        <v>2022</v>
      </c>
      <c r="N4" s="9">
        <v>2023</v>
      </c>
      <c r="O4" s="9">
        <v>2024</v>
      </c>
      <c r="P4" s="9">
        <v>2025</v>
      </c>
      <c r="Q4" s="9">
        <v>2026</v>
      </c>
      <c r="R4" s="9">
        <v>2027</v>
      </c>
      <c r="S4" s="9">
        <v>2028</v>
      </c>
      <c r="T4" s="9">
        <v>2029</v>
      </c>
      <c r="U4" s="9">
        <v>2030</v>
      </c>
      <c r="V4" s="9">
        <v>2031</v>
      </c>
      <c r="W4" s="9">
        <v>2032</v>
      </c>
      <c r="X4" s="9">
        <v>2033</v>
      </c>
      <c r="Y4" s="9">
        <v>2034</v>
      </c>
      <c r="Z4" s="9">
        <v>2035</v>
      </c>
      <c r="AA4" s="9">
        <v>2036</v>
      </c>
      <c r="AB4" s="9">
        <v>2037</v>
      </c>
      <c r="AC4" s="9">
        <v>2038</v>
      </c>
      <c r="AD4" s="9">
        <v>2039</v>
      </c>
      <c r="AE4" s="9">
        <v>2040</v>
      </c>
      <c r="AF4" s="31" t="s">
        <v>135</v>
      </c>
    </row>
    <row r="5" spans="1:32" ht="15" customHeight="1" thickTop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32" ht="15" customHeight="1" x14ac:dyDescent="0.25">
      <c r="A6" s="16" t="s">
        <v>205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spans="1:32" ht="15" customHeight="1" x14ac:dyDescent="0.25">
      <c r="A7" s="15" t="s">
        <v>206</v>
      </c>
      <c r="B7" s="18">
        <v>5.6580000000000004</v>
      </c>
      <c r="C7" s="18">
        <v>6.4939989999999996</v>
      </c>
      <c r="D7" s="18">
        <v>7.7220000000000004</v>
      </c>
      <c r="E7" s="18">
        <v>8.5288000000000004</v>
      </c>
      <c r="F7" s="18">
        <v>9.0378019999999992</v>
      </c>
      <c r="G7" s="18">
        <v>9.5417810000000003</v>
      </c>
      <c r="H7" s="18">
        <v>9.5568039999999996</v>
      </c>
      <c r="I7" s="18">
        <v>9.5754859999999997</v>
      </c>
      <c r="J7" s="18">
        <v>9.6082459999999994</v>
      </c>
      <c r="K7" s="18">
        <v>9.5525409999999997</v>
      </c>
      <c r="L7" s="18">
        <v>9.4165030000000005</v>
      </c>
      <c r="M7" s="18">
        <v>9.2888249999999992</v>
      </c>
      <c r="N7" s="18">
        <v>9.1907350000000001</v>
      </c>
      <c r="O7" s="18">
        <v>9.0728480000000005</v>
      </c>
      <c r="P7" s="18">
        <v>9.0041829999999994</v>
      </c>
      <c r="Q7" s="18">
        <v>8.8329439999999995</v>
      </c>
      <c r="R7" s="18">
        <v>8.6696600000000004</v>
      </c>
      <c r="S7" s="18">
        <v>8.5159219999999998</v>
      </c>
      <c r="T7" s="18">
        <v>8.3804160000000003</v>
      </c>
      <c r="U7" s="18">
        <v>8.3047140000000006</v>
      </c>
      <c r="V7" s="18">
        <v>8.1595440000000004</v>
      </c>
      <c r="W7" s="18">
        <v>8.0727349999999998</v>
      </c>
      <c r="X7" s="18">
        <v>8.0446790000000004</v>
      </c>
      <c r="Y7" s="18">
        <v>7.984591</v>
      </c>
      <c r="Z7" s="18">
        <v>7.8722690000000002</v>
      </c>
      <c r="AA7" s="18">
        <v>7.7546290000000004</v>
      </c>
      <c r="AB7" s="18">
        <v>7.6994870000000004</v>
      </c>
      <c r="AC7" s="18">
        <v>7.5588430000000004</v>
      </c>
      <c r="AD7" s="18">
        <v>7.5302829999999998</v>
      </c>
      <c r="AE7" s="18">
        <v>7.4801669999999998</v>
      </c>
      <c r="AF7" s="19">
        <v>5.0619999999999997E-3</v>
      </c>
    </row>
    <row r="8" spans="1:32" ht="15" customHeight="1" x14ac:dyDescent="0.25">
      <c r="A8" s="15" t="s">
        <v>207</v>
      </c>
      <c r="B8" s="18">
        <v>0.57199999999999995</v>
      </c>
      <c r="C8" s="18">
        <v>0.53</v>
      </c>
      <c r="D8" s="18">
        <v>0.51</v>
      </c>
      <c r="E8" s="18">
        <v>0.4738</v>
      </c>
      <c r="F8" s="18">
        <v>0.462835</v>
      </c>
      <c r="G8" s="18">
        <v>0.46215800000000001</v>
      </c>
      <c r="H8" s="18">
        <v>0.46993800000000002</v>
      </c>
      <c r="I8" s="18">
        <v>0.47195500000000001</v>
      </c>
      <c r="J8" s="18">
        <v>0.45399899999999999</v>
      </c>
      <c r="K8" s="18">
        <v>0.43714199999999998</v>
      </c>
      <c r="L8" s="18">
        <v>0.41283700000000001</v>
      </c>
      <c r="M8" s="18">
        <v>0.388714</v>
      </c>
      <c r="N8" s="18">
        <v>0.36631000000000002</v>
      </c>
      <c r="O8" s="18">
        <v>0.34568500000000002</v>
      </c>
      <c r="P8" s="18">
        <v>0.32666899999999999</v>
      </c>
      <c r="Q8" s="18">
        <v>0.30766500000000002</v>
      </c>
      <c r="R8" s="18">
        <v>0.28877399999999998</v>
      </c>
      <c r="S8" s="18">
        <v>0.27134900000000001</v>
      </c>
      <c r="T8" s="18">
        <v>0.25525500000000001</v>
      </c>
      <c r="U8" s="18">
        <v>0.240371</v>
      </c>
      <c r="V8" s="18">
        <v>0.22658700000000001</v>
      </c>
      <c r="W8" s="18">
        <v>0.273065</v>
      </c>
      <c r="X8" s="18">
        <v>0.34021099999999999</v>
      </c>
      <c r="Y8" s="18">
        <v>0.38843800000000001</v>
      </c>
      <c r="Z8" s="18">
        <v>0.378168</v>
      </c>
      <c r="AA8" s="18">
        <v>0.36859700000000001</v>
      </c>
      <c r="AB8" s="18">
        <v>0.35966500000000001</v>
      </c>
      <c r="AC8" s="18">
        <v>0.321691</v>
      </c>
      <c r="AD8" s="18">
        <v>0.28870200000000001</v>
      </c>
      <c r="AE8" s="18">
        <v>0.25998700000000002</v>
      </c>
      <c r="AF8" s="19">
        <v>-2.5117E-2</v>
      </c>
    </row>
    <row r="9" spans="1:32" ht="15" customHeight="1" x14ac:dyDescent="0.25">
      <c r="A9" s="15" t="s">
        <v>208</v>
      </c>
      <c r="B9" s="18">
        <v>5.0860000000000003</v>
      </c>
      <c r="C9" s="18">
        <v>5.9640000000000004</v>
      </c>
      <c r="D9" s="18">
        <v>7.2119999999999997</v>
      </c>
      <c r="E9" s="18">
        <v>8.0549999999999997</v>
      </c>
      <c r="F9" s="18">
        <v>8.5749659999999999</v>
      </c>
      <c r="G9" s="18">
        <v>9.0796240000000008</v>
      </c>
      <c r="H9" s="18">
        <v>9.0868660000000006</v>
      </c>
      <c r="I9" s="18">
        <v>9.1035310000000003</v>
      </c>
      <c r="J9" s="18">
        <v>9.1542469999999998</v>
      </c>
      <c r="K9" s="18">
        <v>9.1153980000000008</v>
      </c>
      <c r="L9" s="18">
        <v>9.0036670000000001</v>
      </c>
      <c r="M9" s="18">
        <v>8.9001110000000008</v>
      </c>
      <c r="N9" s="18">
        <v>8.8244249999999997</v>
      </c>
      <c r="O9" s="18">
        <v>8.7271629999999991</v>
      </c>
      <c r="P9" s="18">
        <v>8.6775140000000004</v>
      </c>
      <c r="Q9" s="18">
        <v>8.5252789999999994</v>
      </c>
      <c r="R9" s="18">
        <v>8.3808860000000003</v>
      </c>
      <c r="S9" s="18">
        <v>8.2445730000000008</v>
      </c>
      <c r="T9" s="18">
        <v>8.1251610000000003</v>
      </c>
      <c r="U9" s="18">
        <v>8.0643429999999992</v>
      </c>
      <c r="V9" s="18">
        <v>7.932957</v>
      </c>
      <c r="W9" s="18">
        <v>7.7996699999999999</v>
      </c>
      <c r="X9" s="18">
        <v>7.7044680000000003</v>
      </c>
      <c r="Y9" s="18">
        <v>7.5961540000000003</v>
      </c>
      <c r="Z9" s="18">
        <v>7.4941009999999997</v>
      </c>
      <c r="AA9" s="18">
        <v>7.3860330000000003</v>
      </c>
      <c r="AB9" s="18">
        <v>7.3398209999999997</v>
      </c>
      <c r="AC9" s="18">
        <v>7.2371509999999999</v>
      </c>
      <c r="AD9" s="18">
        <v>7.241581</v>
      </c>
      <c r="AE9" s="18">
        <v>7.2201810000000002</v>
      </c>
      <c r="AF9" s="19">
        <v>6.8500000000000002E-3</v>
      </c>
    </row>
    <row r="10" spans="1:32" ht="15" customHeight="1" x14ac:dyDescent="0.25">
      <c r="A10" s="15" t="s">
        <v>209</v>
      </c>
      <c r="B10" s="18">
        <v>8.8879999999999999</v>
      </c>
      <c r="C10" s="18">
        <v>8.4319989999999994</v>
      </c>
      <c r="D10" s="18">
        <v>7.3609999999999998</v>
      </c>
      <c r="E10" s="18">
        <v>6.452</v>
      </c>
      <c r="F10" s="18">
        <v>6.1656769999999996</v>
      </c>
      <c r="G10" s="18">
        <v>5.7677230000000002</v>
      </c>
      <c r="H10" s="18">
        <v>5.8143669999999998</v>
      </c>
      <c r="I10" s="18">
        <v>5.8087150000000003</v>
      </c>
      <c r="J10" s="18">
        <v>5.7589199999999998</v>
      </c>
      <c r="K10" s="18">
        <v>5.7870730000000004</v>
      </c>
      <c r="L10" s="18">
        <v>5.8889449999999997</v>
      </c>
      <c r="M10" s="18">
        <v>5.9421790000000003</v>
      </c>
      <c r="N10" s="18">
        <v>5.9748789999999996</v>
      </c>
      <c r="O10" s="18">
        <v>6.0359290000000003</v>
      </c>
      <c r="P10" s="18">
        <v>6.0526869999999997</v>
      </c>
      <c r="Q10" s="18">
        <v>6.1879960000000001</v>
      </c>
      <c r="R10" s="18">
        <v>6.3329610000000001</v>
      </c>
      <c r="S10" s="18">
        <v>6.455387</v>
      </c>
      <c r="T10" s="18">
        <v>6.5668860000000002</v>
      </c>
      <c r="U10" s="18">
        <v>6.635491</v>
      </c>
      <c r="V10" s="18">
        <v>6.7795449999999997</v>
      </c>
      <c r="W10" s="18">
        <v>6.8623289999999999</v>
      </c>
      <c r="X10" s="18">
        <v>6.8977040000000001</v>
      </c>
      <c r="Y10" s="18">
        <v>6.9983430000000002</v>
      </c>
      <c r="Z10" s="18">
        <v>7.1493440000000001</v>
      </c>
      <c r="AA10" s="18">
        <v>7.303795</v>
      </c>
      <c r="AB10" s="18">
        <v>7.4063970000000001</v>
      </c>
      <c r="AC10" s="18">
        <v>7.6181229999999998</v>
      </c>
      <c r="AD10" s="18">
        <v>7.6624980000000003</v>
      </c>
      <c r="AE10" s="18">
        <v>7.742801</v>
      </c>
      <c r="AF10" s="19">
        <v>-3.0409999999999999E-3</v>
      </c>
    </row>
    <row r="11" spans="1:32" ht="15" customHeight="1" x14ac:dyDescent="0.25">
      <c r="A11" s="15" t="s">
        <v>210</v>
      </c>
      <c r="B11" s="18">
        <v>8.9350000000000005</v>
      </c>
      <c r="C11" s="18">
        <v>8.4920000000000009</v>
      </c>
      <c r="D11" s="18">
        <v>7.4809999999999999</v>
      </c>
      <c r="E11" s="18">
        <v>6.585</v>
      </c>
      <c r="F11" s="18">
        <v>6.3116139999999996</v>
      </c>
      <c r="G11" s="18">
        <v>5.9214209999999996</v>
      </c>
      <c r="H11" s="18">
        <v>5.9680070000000001</v>
      </c>
      <c r="I11" s="18">
        <v>5.9630130000000001</v>
      </c>
      <c r="J11" s="18">
        <v>5.9123679999999998</v>
      </c>
      <c r="K11" s="18">
        <v>5.9393659999999997</v>
      </c>
      <c r="L11" s="18">
        <v>6.0361729999999998</v>
      </c>
      <c r="M11" s="18">
        <v>6.0801559999999997</v>
      </c>
      <c r="N11" s="18">
        <v>6.1090929999999997</v>
      </c>
      <c r="O11" s="18">
        <v>6.1684799999999997</v>
      </c>
      <c r="P11" s="18">
        <v>6.1836919999999997</v>
      </c>
      <c r="Q11" s="18">
        <v>6.31792</v>
      </c>
      <c r="R11" s="18">
        <v>6.4623739999999996</v>
      </c>
      <c r="S11" s="18">
        <v>6.5838710000000003</v>
      </c>
      <c r="T11" s="18">
        <v>6.6953279999999999</v>
      </c>
      <c r="U11" s="18">
        <v>6.7654339999999999</v>
      </c>
      <c r="V11" s="18">
        <v>6.9090009999999999</v>
      </c>
      <c r="W11" s="18">
        <v>6.9898129999999998</v>
      </c>
      <c r="X11" s="18">
        <v>7.0234620000000003</v>
      </c>
      <c r="Y11" s="18">
        <v>7.1230440000000002</v>
      </c>
      <c r="Z11" s="18">
        <v>7.2727890000000004</v>
      </c>
      <c r="AA11" s="18">
        <v>7.4277439999999997</v>
      </c>
      <c r="AB11" s="18">
        <v>7.5305350000000004</v>
      </c>
      <c r="AC11" s="18">
        <v>7.7422449999999996</v>
      </c>
      <c r="AD11" s="18">
        <v>7.7863189999999998</v>
      </c>
      <c r="AE11" s="18">
        <v>7.866511</v>
      </c>
      <c r="AF11" s="19">
        <v>-2.7290000000000001E-3</v>
      </c>
    </row>
    <row r="12" spans="1:32" ht="15" customHeight="1" x14ac:dyDescent="0.25">
      <c r="A12" s="15" t="s">
        <v>211</v>
      </c>
      <c r="B12" s="18">
        <v>4.7E-2</v>
      </c>
      <c r="C12" s="18">
        <v>0.06</v>
      </c>
      <c r="D12" s="18">
        <v>0.12</v>
      </c>
      <c r="E12" s="18">
        <v>0.13300000000000001</v>
      </c>
      <c r="F12" s="18">
        <v>0.14593700000000001</v>
      </c>
      <c r="G12" s="18">
        <v>0.153697</v>
      </c>
      <c r="H12" s="18">
        <v>0.15364</v>
      </c>
      <c r="I12" s="18">
        <v>0.15429799999999999</v>
      </c>
      <c r="J12" s="18">
        <v>0.153447</v>
      </c>
      <c r="K12" s="18">
        <v>0.15229300000000001</v>
      </c>
      <c r="L12" s="18">
        <v>0.147228</v>
      </c>
      <c r="M12" s="18">
        <v>0.13797699999999999</v>
      </c>
      <c r="N12" s="18">
        <v>0.134215</v>
      </c>
      <c r="O12" s="18">
        <v>0.132551</v>
      </c>
      <c r="P12" s="18">
        <v>0.13100500000000001</v>
      </c>
      <c r="Q12" s="18">
        <v>0.12992400000000001</v>
      </c>
      <c r="R12" s="18">
        <v>0.129414</v>
      </c>
      <c r="S12" s="18">
        <v>0.12848499999999999</v>
      </c>
      <c r="T12" s="18">
        <v>0.128441</v>
      </c>
      <c r="U12" s="18">
        <v>0.129943</v>
      </c>
      <c r="V12" s="18">
        <v>0.12945599999999999</v>
      </c>
      <c r="W12" s="18">
        <v>0.12748399999999999</v>
      </c>
      <c r="X12" s="18">
        <v>0.12575900000000001</v>
      </c>
      <c r="Y12" s="18">
        <v>0.12470100000000001</v>
      </c>
      <c r="Z12" s="18">
        <v>0.123445</v>
      </c>
      <c r="AA12" s="18">
        <v>0.123949</v>
      </c>
      <c r="AB12" s="18">
        <v>0.124137</v>
      </c>
      <c r="AC12" s="18">
        <v>0.124122</v>
      </c>
      <c r="AD12" s="18">
        <v>0.123821</v>
      </c>
      <c r="AE12" s="18">
        <v>0.12371</v>
      </c>
      <c r="AF12" s="19">
        <v>2.6179999999999998E-2</v>
      </c>
    </row>
    <row r="13" spans="1:32" ht="15" customHeight="1" x14ac:dyDescent="0.25">
      <c r="A13" s="15" t="s">
        <v>212</v>
      </c>
      <c r="B13" s="18">
        <v>0.26600000000000001</v>
      </c>
      <c r="C13" s="18">
        <v>8.6999999999999994E-2</v>
      </c>
      <c r="D13" s="18">
        <v>0.23400000000000001</v>
      </c>
      <c r="E13" s="18">
        <v>0.161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9" t="s">
        <v>70</v>
      </c>
    </row>
    <row r="14" spans="1:32" ht="15" customHeight="1" x14ac:dyDescent="0.25">
      <c r="A14" s="16" t="s">
        <v>213</v>
      </c>
      <c r="B14" s="21">
        <v>14.811999999999999</v>
      </c>
      <c r="C14" s="21">
        <v>15.012999000000001</v>
      </c>
      <c r="D14" s="21">
        <v>15.317</v>
      </c>
      <c r="E14" s="21">
        <v>15.141800999999999</v>
      </c>
      <c r="F14" s="21">
        <v>15.203478</v>
      </c>
      <c r="G14" s="21">
        <v>15.309505</v>
      </c>
      <c r="H14" s="21">
        <v>15.371171</v>
      </c>
      <c r="I14" s="21">
        <v>15.384200999999999</v>
      </c>
      <c r="J14" s="21">
        <v>15.367167</v>
      </c>
      <c r="K14" s="21">
        <v>15.339613999999999</v>
      </c>
      <c r="L14" s="21">
        <v>15.305448999999999</v>
      </c>
      <c r="M14" s="21">
        <v>15.231005</v>
      </c>
      <c r="N14" s="21">
        <v>15.165613</v>
      </c>
      <c r="O14" s="21">
        <v>15.108777</v>
      </c>
      <c r="P14" s="21">
        <v>15.05687</v>
      </c>
      <c r="Q14" s="21">
        <v>15.020941000000001</v>
      </c>
      <c r="R14" s="21">
        <v>15.002621</v>
      </c>
      <c r="S14" s="21">
        <v>14.971308000000001</v>
      </c>
      <c r="T14" s="21">
        <v>14.947302000000001</v>
      </c>
      <c r="U14" s="21">
        <v>14.940206</v>
      </c>
      <c r="V14" s="21">
        <v>14.939088999999999</v>
      </c>
      <c r="W14" s="21">
        <v>14.935063</v>
      </c>
      <c r="X14" s="21">
        <v>14.942383</v>
      </c>
      <c r="Y14" s="21">
        <v>14.982934999999999</v>
      </c>
      <c r="Z14" s="21">
        <v>15.021611999999999</v>
      </c>
      <c r="AA14" s="21">
        <v>15.058424</v>
      </c>
      <c r="AB14" s="21">
        <v>15.105885000000001</v>
      </c>
      <c r="AC14" s="21">
        <v>15.176966</v>
      </c>
      <c r="AD14" s="21">
        <v>15.192781</v>
      </c>
      <c r="AE14" s="21">
        <v>15.222968</v>
      </c>
      <c r="AF14" s="22">
        <v>4.9600000000000002E-4</v>
      </c>
    </row>
    <row r="15" spans="1:32" ht="15" customHeight="1" x14ac:dyDescent="0.25">
      <c r="A15" s="15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19"/>
    </row>
    <row r="16" spans="1:32" ht="15" customHeight="1" x14ac:dyDescent="0.25">
      <c r="A16" s="15" t="s">
        <v>214</v>
      </c>
      <c r="B16" s="18">
        <v>0.85399999999999998</v>
      </c>
      <c r="C16" s="18">
        <v>0.10199999999999999</v>
      </c>
      <c r="D16" s="18">
        <v>7.3999999999999996E-2</v>
      </c>
      <c r="E16" s="18">
        <v>2.5999999999999999E-2</v>
      </c>
      <c r="F16" s="18">
        <v>0.152752</v>
      </c>
      <c r="G16" s="18">
        <v>0.16349</v>
      </c>
      <c r="H16" s="18">
        <v>0.175043</v>
      </c>
      <c r="I16" s="18">
        <v>0.19015899999999999</v>
      </c>
      <c r="J16" s="18">
        <v>0.20289299999999999</v>
      </c>
      <c r="K16" s="18">
        <v>0.22536100000000001</v>
      </c>
      <c r="L16" s="18">
        <v>0.23894799999999999</v>
      </c>
      <c r="M16" s="18">
        <v>0.16028200000000001</v>
      </c>
      <c r="N16" s="18">
        <v>8.9492000000000002E-2</v>
      </c>
      <c r="O16" s="18">
        <v>3.8306E-2</v>
      </c>
      <c r="P16" s="18">
        <v>-9.4920000000000004E-3</v>
      </c>
      <c r="Q16" s="18">
        <v>-8.6639999999999995E-2</v>
      </c>
      <c r="R16" s="18">
        <v>-0.149423</v>
      </c>
      <c r="S16" s="18">
        <v>-0.195052</v>
      </c>
      <c r="T16" s="18">
        <v>-0.25753199999999998</v>
      </c>
      <c r="U16" s="18">
        <v>-0.33652700000000002</v>
      </c>
      <c r="V16" s="18">
        <v>-0.41502299999999998</v>
      </c>
      <c r="W16" s="18">
        <v>-0.47333700000000001</v>
      </c>
      <c r="X16" s="18">
        <v>-0.53308800000000001</v>
      </c>
      <c r="Y16" s="18">
        <v>-0.61831400000000003</v>
      </c>
      <c r="Z16" s="18">
        <v>-0.66881500000000005</v>
      </c>
      <c r="AA16" s="18">
        <v>-0.70407399999999998</v>
      </c>
      <c r="AB16" s="18">
        <v>-0.76949800000000002</v>
      </c>
      <c r="AC16" s="18">
        <v>-0.81137300000000001</v>
      </c>
      <c r="AD16" s="18">
        <v>-0.82281499999999996</v>
      </c>
      <c r="AE16" s="18">
        <v>-0.862155</v>
      </c>
      <c r="AF16" s="19" t="s">
        <v>70</v>
      </c>
    </row>
    <row r="17" spans="1:32" ht="15" customHeight="1" x14ac:dyDescent="0.25">
      <c r="A17" s="15" t="s">
        <v>215</v>
      </c>
      <c r="B17" s="18">
        <v>-0.252</v>
      </c>
      <c r="C17" s="18">
        <v>-0.91600000000000004</v>
      </c>
      <c r="D17" s="18">
        <v>-0.98799999999999999</v>
      </c>
      <c r="E17" s="18">
        <v>-1.0289999999999999</v>
      </c>
      <c r="F17" s="18">
        <v>-0.96462499999999995</v>
      </c>
      <c r="G17" s="18">
        <v>-0.94448699999999997</v>
      </c>
      <c r="H17" s="18">
        <v>-0.93183700000000003</v>
      </c>
      <c r="I17" s="18">
        <v>-0.91123600000000005</v>
      </c>
      <c r="J17" s="18">
        <v>-0.88706300000000005</v>
      </c>
      <c r="K17" s="18">
        <v>-0.85573100000000002</v>
      </c>
      <c r="L17" s="18">
        <v>-0.83163799999999999</v>
      </c>
      <c r="M17" s="18">
        <v>-0.89107099999999995</v>
      </c>
      <c r="N17" s="18">
        <v>-0.94251600000000002</v>
      </c>
      <c r="O17" s="18">
        <v>-0.97565599999999997</v>
      </c>
      <c r="P17" s="18">
        <v>-1.0068220000000001</v>
      </c>
      <c r="Q17" s="18">
        <v>-1.068271</v>
      </c>
      <c r="R17" s="18">
        <v>-1.122708</v>
      </c>
      <c r="S17" s="18">
        <v>-1.1588719999999999</v>
      </c>
      <c r="T17" s="18">
        <v>-1.2142729999999999</v>
      </c>
      <c r="U17" s="18">
        <v>-1.293569</v>
      </c>
      <c r="V17" s="18">
        <v>-1.3683129999999999</v>
      </c>
      <c r="W17" s="18">
        <v>-1.4270320000000001</v>
      </c>
      <c r="X17" s="18">
        <v>-1.482378</v>
      </c>
      <c r="Y17" s="18">
        <v>-1.563064</v>
      </c>
      <c r="Z17" s="18">
        <v>-1.613156</v>
      </c>
      <c r="AA17" s="18">
        <v>-1.650264</v>
      </c>
      <c r="AB17" s="18">
        <v>-1.716191</v>
      </c>
      <c r="AC17" s="18">
        <v>-1.7615620000000001</v>
      </c>
      <c r="AD17" s="18">
        <v>-1.7771790000000001</v>
      </c>
      <c r="AE17" s="18">
        <v>-1.816797</v>
      </c>
      <c r="AF17" s="19" t="s">
        <v>70</v>
      </c>
    </row>
    <row r="18" spans="1:32" ht="15" customHeight="1" x14ac:dyDescent="0.25">
      <c r="A18" s="15" t="s">
        <v>216</v>
      </c>
      <c r="B18" s="18">
        <v>1.151</v>
      </c>
      <c r="C18" s="18">
        <v>0.84799999999999998</v>
      </c>
      <c r="D18" s="18">
        <v>0.70899999999999996</v>
      </c>
      <c r="E18" s="18">
        <v>0.72</v>
      </c>
      <c r="F18" s="18">
        <v>0.81863200000000003</v>
      </c>
      <c r="G18" s="18">
        <v>0.88173000000000001</v>
      </c>
      <c r="H18" s="18">
        <v>0.906914</v>
      </c>
      <c r="I18" s="18">
        <v>0.93180099999999999</v>
      </c>
      <c r="J18" s="18">
        <v>0.95816500000000004</v>
      </c>
      <c r="K18" s="18">
        <v>0.97589599999999999</v>
      </c>
      <c r="L18" s="18">
        <v>0.98990599999999995</v>
      </c>
      <c r="M18" s="18">
        <v>1.006778</v>
      </c>
      <c r="N18" s="18">
        <v>1.0199199999999999</v>
      </c>
      <c r="O18" s="18">
        <v>1.03091</v>
      </c>
      <c r="P18" s="18">
        <v>1.05515</v>
      </c>
      <c r="Q18" s="18">
        <v>1.0587679999999999</v>
      </c>
      <c r="R18" s="18">
        <v>1.0657570000000001</v>
      </c>
      <c r="S18" s="18">
        <v>1.0659179999999999</v>
      </c>
      <c r="T18" s="18">
        <v>1.061431</v>
      </c>
      <c r="U18" s="18">
        <v>1.0560160000000001</v>
      </c>
      <c r="V18" s="18">
        <v>1.05697</v>
      </c>
      <c r="W18" s="18">
        <v>1.0702149999999999</v>
      </c>
      <c r="X18" s="18">
        <v>1.072165</v>
      </c>
      <c r="Y18" s="18">
        <v>1.0766100000000001</v>
      </c>
      <c r="Z18" s="18">
        <v>1.0822270000000001</v>
      </c>
      <c r="AA18" s="18">
        <v>1.093154</v>
      </c>
      <c r="AB18" s="18">
        <v>1.095712</v>
      </c>
      <c r="AC18" s="18">
        <v>1.0972550000000001</v>
      </c>
      <c r="AD18" s="18">
        <v>1.1087450000000001</v>
      </c>
      <c r="AE18" s="18">
        <v>1.0974060000000001</v>
      </c>
      <c r="AF18" s="19">
        <v>9.2510000000000005E-3</v>
      </c>
    </row>
    <row r="19" spans="1:32" ht="15" customHeight="1" x14ac:dyDescent="0.25">
      <c r="A19" s="15" t="s">
        <v>217</v>
      </c>
      <c r="B19" s="18">
        <v>0.68700000000000006</v>
      </c>
      <c r="C19" s="18">
        <v>0.60299999999999998</v>
      </c>
      <c r="D19" s="18">
        <v>0.58599999999999997</v>
      </c>
      <c r="E19" s="18">
        <v>0.54400000000000004</v>
      </c>
      <c r="F19" s="18">
        <v>0.540385</v>
      </c>
      <c r="G19" s="18">
        <v>0.53676900000000005</v>
      </c>
      <c r="H19" s="18">
        <v>0.53315299999999999</v>
      </c>
      <c r="I19" s="18">
        <v>0.52953899999999998</v>
      </c>
      <c r="J19" s="18">
        <v>0.52592300000000003</v>
      </c>
      <c r="K19" s="18">
        <v>0.52230699999999997</v>
      </c>
      <c r="L19" s="18">
        <v>0.51869299999999996</v>
      </c>
      <c r="M19" s="18">
        <v>0.51507700000000001</v>
      </c>
      <c r="N19" s="18">
        <v>0.51146100000000005</v>
      </c>
      <c r="O19" s="18">
        <v>0.50784600000000002</v>
      </c>
      <c r="P19" s="18">
        <v>0.50423099999999998</v>
      </c>
      <c r="Q19" s="18">
        <v>0.50061500000000003</v>
      </c>
      <c r="R19" s="18">
        <v>0.497</v>
      </c>
      <c r="S19" s="18">
        <v>0.49338500000000002</v>
      </c>
      <c r="T19" s="18">
        <v>0.48976900000000001</v>
      </c>
      <c r="U19" s="18">
        <v>0.48615399999999998</v>
      </c>
      <c r="V19" s="18">
        <v>0.48253800000000002</v>
      </c>
      <c r="W19" s="18">
        <v>0.47892299999999999</v>
      </c>
      <c r="X19" s="18">
        <v>0.47530800000000001</v>
      </c>
      <c r="Y19" s="18">
        <v>0.471692</v>
      </c>
      <c r="Z19" s="18">
        <v>0.46807700000000002</v>
      </c>
      <c r="AA19" s="18">
        <v>0.46446199999999999</v>
      </c>
      <c r="AB19" s="18">
        <v>0.46084599999999998</v>
      </c>
      <c r="AC19" s="18">
        <v>0.45723000000000003</v>
      </c>
      <c r="AD19" s="18">
        <v>0.45361600000000002</v>
      </c>
      <c r="AE19" s="18">
        <v>0.45</v>
      </c>
      <c r="AF19" s="19">
        <v>-1.0397999999999999E-2</v>
      </c>
    </row>
    <row r="20" spans="1:32" ht="15" customHeight="1" x14ac:dyDescent="0.25">
      <c r="A20" s="15" t="s">
        <v>218</v>
      </c>
      <c r="B20" s="18">
        <v>0.71799999999999997</v>
      </c>
      <c r="C20" s="18">
        <v>0.61599999999999999</v>
      </c>
      <c r="D20" s="18">
        <v>0.61</v>
      </c>
      <c r="E20" s="18">
        <v>0.6</v>
      </c>
      <c r="F20" s="18">
        <v>0.67105999999999999</v>
      </c>
      <c r="G20" s="18">
        <v>0.66229499999999997</v>
      </c>
      <c r="H20" s="18">
        <v>0.65169100000000002</v>
      </c>
      <c r="I20" s="18">
        <v>0.64020900000000003</v>
      </c>
      <c r="J20" s="18">
        <v>0.62541100000000005</v>
      </c>
      <c r="K20" s="18">
        <v>0.61513700000000004</v>
      </c>
      <c r="L20" s="18">
        <v>0.606742</v>
      </c>
      <c r="M20" s="18">
        <v>0.595522</v>
      </c>
      <c r="N20" s="18">
        <v>0.58620099999999997</v>
      </c>
      <c r="O20" s="18">
        <v>0.57591400000000004</v>
      </c>
      <c r="P20" s="18">
        <v>0.55055799999999999</v>
      </c>
      <c r="Q20" s="18">
        <v>0.53803599999999996</v>
      </c>
      <c r="R20" s="18">
        <v>0.524864</v>
      </c>
      <c r="S20" s="18">
        <v>0.51505000000000001</v>
      </c>
      <c r="T20" s="18">
        <v>0.50508799999999998</v>
      </c>
      <c r="U20" s="18">
        <v>0.49612200000000001</v>
      </c>
      <c r="V20" s="18">
        <v>0.48664200000000002</v>
      </c>
      <c r="W20" s="18">
        <v>0.47747699999999998</v>
      </c>
      <c r="X20" s="18">
        <v>0.46830300000000002</v>
      </c>
      <c r="Y20" s="18">
        <v>0.45679599999999998</v>
      </c>
      <c r="Z20" s="18">
        <v>0.44836500000000001</v>
      </c>
      <c r="AA20" s="18">
        <v>0.43787900000000002</v>
      </c>
      <c r="AB20" s="18">
        <v>0.42837799999999998</v>
      </c>
      <c r="AC20" s="18">
        <v>0.41841600000000001</v>
      </c>
      <c r="AD20" s="18">
        <v>0.40845399999999998</v>
      </c>
      <c r="AE20" s="18">
        <v>0.39849099999999998</v>
      </c>
      <c r="AF20" s="19">
        <v>-1.5435000000000001E-2</v>
      </c>
    </row>
    <row r="21" spans="1:32" ht="15" customHeight="1" x14ac:dyDescent="0.25">
      <c r="A21" s="15" t="s">
        <v>211</v>
      </c>
      <c r="B21" s="18">
        <v>2.8079999999999998</v>
      </c>
      <c r="C21" s="18">
        <v>2.9830000000000001</v>
      </c>
      <c r="D21" s="18">
        <v>2.8929999999999998</v>
      </c>
      <c r="E21" s="18">
        <v>2.8929999999999998</v>
      </c>
      <c r="F21" s="18">
        <v>2.9947010000000001</v>
      </c>
      <c r="G21" s="18">
        <v>3.0252810000000001</v>
      </c>
      <c r="H21" s="18">
        <v>3.023596</v>
      </c>
      <c r="I21" s="18">
        <v>3.0127839999999999</v>
      </c>
      <c r="J21" s="18">
        <v>2.9965619999999999</v>
      </c>
      <c r="K21" s="18">
        <v>2.9690720000000002</v>
      </c>
      <c r="L21" s="18">
        <v>2.9469789999999998</v>
      </c>
      <c r="M21" s="18">
        <v>3.0084490000000002</v>
      </c>
      <c r="N21" s="18">
        <v>3.0600990000000001</v>
      </c>
      <c r="O21" s="18">
        <v>3.090325</v>
      </c>
      <c r="P21" s="18">
        <v>3.1167609999999999</v>
      </c>
      <c r="Q21" s="18">
        <v>3.1656900000000001</v>
      </c>
      <c r="R21" s="18">
        <v>3.2103290000000002</v>
      </c>
      <c r="S21" s="18">
        <v>3.2332260000000002</v>
      </c>
      <c r="T21" s="18">
        <v>3.2705609999999998</v>
      </c>
      <c r="U21" s="18">
        <v>3.331861</v>
      </c>
      <c r="V21" s="18">
        <v>3.3944640000000001</v>
      </c>
      <c r="W21" s="18">
        <v>3.4536470000000001</v>
      </c>
      <c r="X21" s="18">
        <v>3.498154</v>
      </c>
      <c r="Y21" s="18">
        <v>3.5681620000000001</v>
      </c>
      <c r="Z21" s="18">
        <v>3.6118250000000001</v>
      </c>
      <c r="AA21" s="18">
        <v>3.6457579999999998</v>
      </c>
      <c r="AB21" s="18">
        <v>3.7011270000000001</v>
      </c>
      <c r="AC21" s="18">
        <v>3.7344629999999999</v>
      </c>
      <c r="AD21" s="18">
        <v>3.7479930000000001</v>
      </c>
      <c r="AE21" s="18">
        <v>3.7626949999999999</v>
      </c>
      <c r="AF21" s="19">
        <v>8.3280000000000003E-3</v>
      </c>
    </row>
    <row r="22" spans="1:32" ht="15" customHeight="1" x14ac:dyDescent="0.25">
      <c r="A22" s="15" t="s">
        <v>219</v>
      </c>
      <c r="B22" s="18">
        <v>1.0760000000000001</v>
      </c>
      <c r="C22" s="18">
        <v>1.077</v>
      </c>
      <c r="D22" s="18">
        <v>1.0620000000000001</v>
      </c>
      <c r="E22" s="18">
        <v>1.0549999999999999</v>
      </c>
      <c r="F22" s="18">
        <v>1.1173770000000001</v>
      </c>
      <c r="G22" s="18">
        <v>1.107977</v>
      </c>
      <c r="H22" s="18">
        <v>1.1068800000000001</v>
      </c>
      <c r="I22" s="18">
        <v>1.1013949999999999</v>
      </c>
      <c r="J22" s="18">
        <v>1.0899559999999999</v>
      </c>
      <c r="K22" s="18">
        <v>1.0810919999999999</v>
      </c>
      <c r="L22" s="18">
        <v>1.070587</v>
      </c>
      <c r="M22" s="18">
        <v>1.0513539999999999</v>
      </c>
      <c r="N22" s="18">
        <v>1.032008</v>
      </c>
      <c r="O22" s="18">
        <v>1.0139609999999999</v>
      </c>
      <c r="P22" s="18">
        <v>0.99733000000000005</v>
      </c>
      <c r="Q22" s="18">
        <v>0.98163100000000003</v>
      </c>
      <c r="R22" s="18">
        <v>0.97328499999999996</v>
      </c>
      <c r="S22" s="18">
        <v>0.96382100000000004</v>
      </c>
      <c r="T22" s="18">
        <v>0.95674199999999998</v>
      </c>
      <c r="U22" s="18">
        <v>0.95704199999999995</v>
      </c>
      <c r="V22" s="18">
        <v>0.95328999999999997</v>
      </c>
      <c r="W22" s="18">
        <v>0.95369499999999996</v>
      </c>
      <c r="X22" s="18">
        <v>0.949291</v>
      </c>
      <c r="Y22" s="18">
        <v>0.94474999999999998</v>
      </c>
      <c r="Z22" s="18">
        <v>0.94433999999999996</v>
      </c>
      <c r="AA22" s="18">
        <v>0.94618999999999998</v>
      </c>
      <c r="AB22" s="18">
        <v>0.94669300000000001</v>
      </c>
      <c r="AC22" s="18">
        <v>0.95018899999999995</v>
      </c>
      <c r="AD22" s="18">
        <v>0.95436399999999999</v>
      </c>
      <c r="AE22" s="18">
        <v>0.95464199999999999</v>
      </c>
      <c r="AF22" s="19">
        <v>-4.2979999999999997E-3</v>
      </c>
    </row>
    <row r="23" spans="1:32" ht="15" customHeight="1" x14ac:dyDescent="0.25">
      <c r="A23" s="15" t="s">
        <v>220</v>
      </c>
      <c r="B23" s="18">
        <v>0.03</v>
      </c>
      <c r="C23" s="18">
        <v>-5.8999999999999997E-2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9" t="s">
        <v>70</v>
      </c>
    </row>
    <row r="24" spans="1:32" ht="15" customHeight="1" x14ac:dyDescent="0.25">
      <c r="A24" s="15" t="s">
        <v>221</v>
      </c>
      <c r="B24" s="18">
        <v>3.2725819999999999</v>
      </c>
      <c r="C24" s="18">
        <v>3.47729</v>
      </c>
      <c r="D24" s="18">
        <v>3.5943179999999999</v>
      </c>
      <c r="E24" s="18">
        <v>3.64744</v>
      </c>
      <c r="F24" s="18">
        <v>3.8012169999999998</v>
      </c>
      <c r="G24" s="18">
        <v>3.885955</v>
      </c>
      <c r="H24" s="18">
        <v>3.9313159999999998</v>
      </c>
      <c r="I24" s="18">
        <v>3.953249</v>
      </c>
      <c r="J24" s="18">
        <v>3.965401</v>
      </c>
      <c r="K24" s="18">
        <v>3.9553919999999998</v>
      </c>
      <c r="L24" s="18">
        <v>3.9326919999999999</v>
      </c>
      <c r="M24" s="18">
        <v>4.0465210000000003</v>
      </c>
      <c r="N24" s="18">
        <v>4.1336599999999999</v>
      </c>
      <c r="O24" s="18">
        <v>4.1829349999999996</v>
      </c>
      <c r="P24" s="18">
        <v>4.2149409999999996</v>
      </c>
      <c r="Q24" s="18">
        <v>4.244542</v>
      </c>
      <c r="R24" s="18">
        <v>4.2660770000000001</v>
      </c>
      <c r="S24" s="18">
        <v>4.2836290000000004</v>
      </c>
      <c r="T24" s="18">
        <v>4.2908670000000004</v>
      </c>
      <c r="U24" s="18">
        <v>4.3224939999999998</v>
      </c>
      <c r="V24" s="18">
        <v>4.3567119999999999</v>
      </c>
      <c r="W24" s="18">
        <v>4.376366</v>
      </c>
      <c r="X24" s="18">
        <v>4.3861520000000001</v>
      </c>
      <c r="Y24" s="18">
        <v>4.4036980000000003</v>
      </c>
      <c r="Z24" s="18">
        <v>4.3990919999999996</v>
      </c>
      <c r="AA24" s="18">
        <v>4.377561</v>
      </c>
      <c r="AB24" s="18">
        <v>4.4069719999999997</v>
      </c>
      <c r="AC24" s="18">
        <v>4.3898869999999999</v>
      </c>
      <c r="AD24" s="18">
        <v>4.3785569999999998</v>
      </c>
      <c r="AE24" s="18">
        <v>4.3641500000000004</v>
      </c>
      <c r="AF24" s="19">
        <v>8.1460000000000005E-3</v>
      </c>
    </row>
    <row r="25" spans="1:32" ht="15" customHeight="1" x14ac:dyDescent="0.25">
      <c r="A25" s="15" t="s">
        <v>222</v>
      </c>
      <c r="B25" s="18">
        <v>0.87458199999999997</v>
      </c>
      <c r="C25" s="18">
        <v>0.88629000000000002</v>
      </c>
      <c r="D25" s="18">
        <v>0.91131799999999996</v>
      </c>
      <c r="E25" s="18">
        <v>0.94543999999999995</v>
      </c>
      <c r="F25" s="18">
        <v>0.95931299999999997</v>
      </c>
      <c r="G25" s="18">
        <v>0.96406000000000003</v>
      </c>
      <c r="H25" s="18">
        <v>0.97751200000000005</v>
      </c>
      <c r="I25" s="18">
        <v>0.98974300000000004</v>
      </c>
      <c r="J25" s="18">
        <v>1.0016430000000001</v>
      </c>
      <c r="K25" s="18">
        <v>1.014486</v>
      </c>
      <c r="L25" s="18">
        <v>1.026421</v>
      </c>
      <c r="M25" s="18">
        <v>1.04257</v>
      </c>
      <c r="N25" s="18">
        <v>1.0409060000000001</v>
      </c>
      <c r="O25" s="18">
        <v>1.042815</v>
      </c>
      <c r="P25" s="18">
        <v>1.0410189999999999</v>
      </c>
      <c r="Q25" s="18">
        <v>1.0405869999999999</v>
      </c>
      <c r="R25" s="18">
        <v>1.0406690000000001</v>
      </c>
      <c r="S25" s="18">
        <v>1.0407820000000001</v>
      </c>
      <c r="T25" s="18">
        <v>1.0402199999999999</v>
      </c>
      <c r="U25" s="18">
        <v>1.0406690000000001</v>
      </c>
      <c r="V25" s="18">
        <v>1.0418559999999999</v>
      </c>
      <c r="W25" s="18">
        <v>1.0410980000000001</v>
      </c>
      <c r="X25" s="18">
        <v>1.041115</v>
      </c>
      <c r="Y25" s="18">
        <v>1.0421020000000001</v>
      </c>
      <c r="Z25" s="18">
        <v>1.0415099999999999</v>
      </c>
      <c r="AA25" s="18">
        <v>1.039404</v>
      </c>
      <c r="AB25" s="18">
        <v>1.038624</v>
      </c>
      <c r="AC25" s="18">
        <v>1.041671</v>
      </c>
      <c r="AD25" s="18">
        <v>1.0532999999999999</v>
      </c>
      <c r="AE25" s="18">
        <v>1.0676890000000001</v>
      </c>
      <c r="AF25" s="19">
        <v>6.6730000000000001E-3</v>
      </c>
    </row>
    <row r="26" spans="1:32" ht="15" customHeight="1" x14ac:dyDescent="0.25">
      <c r="A26" s="15" t="s">
        <v>223</v>
      </c>
      <c r="B26" s="18">
        <v>0.81834200000000001</v>
      </c>
      <c r="C26" s="18">
        <v>0.82725800000000005</v>
      </c>
      <c r="D26" s="18">
        <v>0.825187</v>
      </c>
      <c r="E26" s="18">
        <v>0.85004199999999996</v>
      </c>
      <c r="F26" s="18">
        <v>0.865282</v>
      </c>
      <c r="G26" s="18">
        <v>0.869251</v>
      </c>
      <c r="H26" s="18">
        <v>0.88145200000000001</v>
      </c>
      <c r="I26" s="18">
        <v>0.88586200000000004</v>
      </c>
      <c r="J26" s="18">
        <v>0.88890000000000002</v>
      </c>
      <c r="K26" s="18">
        <v>0.89585899999999996</v>
      </c>
      <c r="L26" s="18">
        <v>0.89987200000000001</v>
      </c>
      <c r="M26" s="18">
        <v>0.91550900000000002</v>
      </c>
      <c r="N26" s="18">
        <v>0.91492399999999996</v>
      </c>
      <c r="O26" s="18">
        <v>0.91555299999999995</v>
      </c>
      <c r="P26" s="18">
        <v>0.91523600000000005</v>
      </c>
      <c r="Q26" s="18">
        <v>0.91508800000000001</v>
      </c>
      <c r="R26" s="18">
        <v>0.91518600000000006</v>
      </c>
      <c r="S26" s="18">
        <v>0.91533399999999998</v>
      </c>
      <c r="T26" s="18">
        <v>0.91476000000000002</v>
      </c>
      <c r="U26" s="18">
        <v>0.91483099999999995</v>
      </c>
      <c r="V26" s="18">
        <v>0.91463499999999998</v>
      </c>
      <c r="W26" s="18">
        <v>0.91389500000000001</v>
      </c>
      <c r="X26" s="18">
        <v>0.91388999999999998</v>
      </c>
      <c r="Y26" s="18">
        <v>0.91484699999999997</v>
      </c>
      <c r="Z26" s="18">
        <v>0.91425800000000002</v>
      </c>
      <c r="AA26" s="18">
        <v>0.91217999999999999</v>
      </c>
      <c r="AB26" s="18">
        <v>0.91165499999999999</v>
      </c>
      <c r="AC26" s="18">
        <v>0.91445399999999999</v>
      </c>
      <c r="AD26" s="18">
        <v>0.92887299999999995</v>
      </c>
      <c r="AE26" s="18">
        <v>0.94600499999999998</v>
      </c>
      <c r="AF26" s="19">
        <v>4.8019999999999998E-3</v>
      </c>
    </row>
    <row r="27" spans="1:32" ht="15" customHeight="1" x14ac:dyDescent="0.25">
      <c r="A27" s="15" t="s">
        <v>224</v>
      </c>
      <c r="B27" s="18">
        <v>0.88597599999999999</v>
      </c>
      <c r="C27" s="18">
        <v>0.84365599999999996</v>
      </c>
      <c r="D27" s="18">
        <v>0.83595299999999995</v>
      </c>
      <c r="E27" s="18">
        <v>0.86998399999999998</v>
      </c>
      <c r="F27" s="18">
        <v>0.82013999999999998</v>
      </c>
      <c r="G27" s="18">
        <v>0.82233599999999996</v>
      </c>
      <c r="H27" s="18">
        <v>0.83316999999999997</v>
      </c>
      <c r="I27" s="18">
        <v>0.834866</v>
      </c>
      <c r="J27" s="18">
        <v>0.83494199999999996</v>
      </c>
      <c r="K27" s="18">
        <v>0.84040599999999999</v>
      </c>
      <c r="L27" s="18">
        <v>0.83868500000000001</v>
      </c>
      <c r="M27" s="18">
        <v>0.84875</v>
      </c>
      <c r="N27" s="18">
        <v>0.85439200000000004</v>
      </c>
      <c r="O27" s="18">
        <v>0.85437700000000005</v>
      </c>
      <c r="P27" s="18">
        <v>0.85438800000000004</v>
      </c>
      <c r="Q27" s="18">
        <v>0.85439200000000004</v>
      </c>
      <c r="R27" s="18">
        <v>0.85523000000000005</v>
      </c>
      <c r="S27" s="18">
        <v>0.85584700000000002</v>
      </c>
      <c r="T27" s="18">
        <v>0.85583500000000001</v>
      </c>
      <c r="U27" s="18">
        <v>0.85584700000000002</v>
      </c>
      <c r="V27" s="18">
        <v>0.85584700000000002</v>
      </c>
      <c r="W27" s="18">
        <v>0.85583500000000001</v>
      </c>
      <c r="X27" s="18">
        <v>0.85583500000000001</v>
      </c>
      <c r="Y27" s="18">
        <v>0.85583500000000001</v>
      </c>
      <c r="Z27" s="18">
        <v>0.85358400000000001</v>
      </c>
      <c r="AA27" s="18">
        <v>0.84983299999999995</v>
      </c>
      <c r="AB27" s="18">
        <v>0.84757499999999997</v>
      </c>
      <c r="AC27" s="18">
        <v>0.84855400000000003</v>
      </c>
      <c r="AD27" s="18">
        <v>0.85902400000000001</v>
      </c>
      <c r="AE27" s="18">
        <v>0.86278500000000002</v>
      </c>
      <c r="AF27" s="19">
        <v>8.0099999999999995E-4</v>
      </c>
    </row>
    <row r="28" spans="1:32" ht="15" customHeight="1" x14ac:dyDescent="0.25">
      <c r="A28" s="15" t="s">
        <v>225</v>
      </c>
      <c r="B28" s="18">
        <v>-6.6753999999999994E-2</v>
      </c>
      <c r="C28" s="18">
        <v>-1.6397999999999999E-2</v>
      </c>
      <c r="D28" s="18">
        <v>-1.0766E-2</v>
      </c>
      <c r="E28" s="18">
        <v>-1.9942000000000001E-2</v>
      </c>
      <c r="F28" s="18">
        <v>4.5142000000000002E-2</v>
      </c>
      <c r="G28" s="18">
        <v>4.6915999999999999E-2</v>
      </c>
      <c r="H28" s="18">
        <v>4.8281999999999999E-2</v>
      </c>
      <c r="I28" s="18">
        <v>5.0996E-2</v>
      </c>
      <c r="J28" s="18">
        <v>5.3957999999999999E-2</v>
      </c>
      <c r="K28" s="18">
        <v>5.5452000000000001E-2</v>
      </c>
      <c r="L28" s="18">
        <v>6.1186999999999998E-2</v>
      </c>
      <c r="M28" s="18">
        <v>6.6758999999999999E-2</v>
      </c>
      <c r="N28" s="18">
        <v>6.0532000000000002E-2</v>
      </c>
      <c r="O28" s="18">
        <v>6.1176000000000001E-2</v>
      </c>
      <c r="P28" s="18">
        <v>6.0847999999999999E-2</v>
      </c>
      <c r="Q28" s="18">
        <v>6.0696E-2</v>
      </c>
      <c r="R28" s="18">
        <v>5.9957000000000003E-2</v>
      </c>
      <c r="S28" s="18">
        <v>5.9486999999999998E-2</v>
      </c>
      <c r="T28" s="18">
        <v>5.8924999999999998E-2</v>
      </c>
      <c r="U28" s="18">
        <v>5.8984000000000002E-2</v>
      </c>
      <c r="V28" s="18">
        <v>5.8788E-2</v>
      </c>
      <c r="W28" s="18">
        <v>5.806E-2</v>
      </c>
      <c r="X28" s="18">
        <v>5.8056000000000003E-2</v>
      </c>
      <c r="Y28" s="18">
        <v>5.9012000000000002E-2</v>
      </c>
      <c r="Z28" s="18">
        <v>6.0673999999999999E-2</v>
      </c>
      <c r="AA28" s="18">
        <v>6.2348000000000001E-2</v>
      </c>
      <c r="AB28" s="18">
        <v>6.4079999999999998E-2</v>
      </c>
      <c r="AC28" s="18">
        <v>6.59E-2</v>
      </c>
      <c r="AD28" s="18">
        <v>6.9848999999999994E-2</v>
      </c>
      <c r="AE28" s="18">
        <v>8.3220000000000002E-2</v>
      </c>
      <c r="AF28" s="19" t="s">
        <v>70</v>
      </c>
    </row>
    <row r="29" spans="1:32" ht="15" customHeight="1" x14ac:dyDescent="0.25">
      <c r="A29" s="15" t="s">
        <v>226</v>
      </c>
      <c r="B29" s="18">
        <v>-8.7900000000000001E-4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9" t="s">
        <v>70</v>
      </c>
    </row>
    <row r="30" spans="1:32" ht="15" customHeight="1" x14ac:dyDescent="0.25">
      <c r="A30" s="15" t="s">
        <v>227</v>
      </c>
      <c r="B30" s="18">
        <v>5.6239999999999998E-2</v>
      </c>
      <c r="C30" s="18">
        <v>5.9032000000000001E-2</v>
      </c>
      <c r="D30" s="18">
        <v>8.6099999999999996E-2</v>
      </c>
      <c r="E30" s="18">
        <v>9.0199000000000001E-2</v>
      </c>
      <c r="F30" s="18">
        <v>9.0070999999999998E-2</v>
      </c>
      <c r="G30" s="18">
        <v>8.6830000000000004E-2</v>
      </c>
      <c r="H30" s="18">
        <v>8.6858000000000005E-2</v>
      </c>
      <c r="I30" s="18">
        <v>8.5750999999999994E-2</v>
      </c>
      <c r="J30" s="18">
        <v>8.7317000000000006E-2</v>
      </c>
      <c r="K30" s="18">
        <v>8.8449E-2</v>
      </c>
      <c r="L30" s="18">
        <v>8.8486999999999996E-2</v>
      </c>
      <c r="M30" s="18">
        <v>8.8999999999999996E-2</v>
      </c>
      <c r="N30" s="18">
        <v>8.8025000000000006E-2</v>
      </c>
      <c r="O30" s="18">
        <v>8.9304999999999995E-2</v>
      </c>
      <c r="P30" s="18">
        <v>8.7721999999999994E-2</v>
      </c>
      <c r="Q30" s="18">
        <v>8.7541999999999995E-2</v>
      </c>
      <c r="R30" s="18">
        <v>8.7525000000000006E-2</v>
      </c>
      <c r="S30" s="18">
        <v>8.7489999999999998E-2</v>
      </c>
      <c r="T30" s="18">
        <v>8.7501999999999996E-2</v>
      </c>
      <c r="U30" s="18">
        <v>8.788E-2</v>
      </c>
      <c r="V30" s="18">
        <v>8.9262999999999995E-2</v>
      </c>
      <c r="W30" s="18">
        <v>8.9245000000000005E-2</v>
      </c>
      <c r="X30" s="18">
        <v>8.9370000000000005E-2</v>
      </c>
      <c r="Y30" s="18">
        <v>8.9401999999999995E-2</v>
      </c>
      <c r="Z30" s="18">
        <v>8.9397000000000004E-2</v>
      </c>
      <c r="AA30" s="18">
        <v>8.9370000000000005E-2</v>
      </c>
      <c r="AB30" s="18">
        <v>8.9115E-2</v>
      </c>
      <c r="AC30" s="18">
        <v>8.9362999999999998E-2</v>
      </c>
      <c r="AD30" s="18">
        <v>8.9108000000000007E-2</v>
      </c>
      <c r="AE30" s="18">
        <v>8.9448E-2</v>
      </c>
      <c r="AF30" s="19">
        <v>1.4952753982952594E-2</v>
      </c>
    </row>
    <row r="31" spans="1:32" ht="15" customHeight="1" x14ac:dyDescent="0.25">
      <c r="A31" s="15" t="s">
        <v>224</v>
      </c>
      <c r="B31" s="18">
        <v>6.3100000000000003E-2</v>
      </c>
      <c r="C31" s="18">
        <v>6.3100000000000003E-2</v>
      </c>
      <c r="D31" s="18">
        <v>8.1100000000000005E-2</v>
      </c>
      <c r="E31" s="18">
        <v>8.7099999999999997E-2</v>
      </c>
      <c r="F31" s="18">
        <v>7.9580999999999999E-2</v>
      </c>
      <c r="G31" s="18">
        <v>7.6044E-2</v>
      </c>
      <c r="H31" s="18">
        <v>7.5939000000000006E-2</v>
      </c>
      <c r="I31" s="18">
        <v>7.4647000000000005E-2</v>
      </c>
      <c r="J31" s="18">
        <v>7.6071E-2</v>
      </c>
      <c r="K31" s="18">
        <v>7.6998999999999998E-2</v>
      </c>
      <c r="L31" s="18">
        <v>7.6729000000000006E-2</v>
      </c>
      <c r="M31" s="18">
        <v>7.7030000000000001E-2</v>
      </c>
      <c r="N31" s="18">
        <v>7.5851000000000002E-2</v>
      </c>
      <c r="O31" s="18">
        <v>7.7146000000000006E-2</v>
      </c>
      <c r="P31" s="18">
        <v>7.5544E-2</v>
      </c>
      <c r="Q31" s="18">
        <v>7.5385999999999995E-2</v>
      </c>
      <c r="R31" s="18">
        <v>7.5385999999999995E-2</v>
      </c>
      <c r="S31" s="18">
        <v>7.5385999999999995E-2</v>
      </c>
      <c r="T31" s="18">
        <v>7.5385999999999995E-2</v>
      </c>
      <c r="U31" s="18">
        <v>7.5749999999999998E-2</v>
      </c>
      <c r="V31" s="18">
        <v>7.7146000000000006E-2</v>
      </c>
      <c r="W31" s="18">
        <v>7.7146000000000006E-2</v>
      </c>
      <c r="X31" s="18">
        <v>7.7260999999999996E-2</v>
      </c>
      <c r="Y31" s="18">
        <v>7.7260999999999996E-2</v>
      </c>
      <c r="Z31" s="18">
        <v>7.7260999999999996E-2</v>
      </c>
      <c r="AA31" s="18">
        <v>7.7260999999999996E-2</v>
      </c>
      <c r="AB31" s="18">
        <v>7.7010999999999996E-2</v>
      </c>
      <c r="AC31" s="18">
        <v>7.7260999999999996E-2</v>
      </c>
      <c r="AD31" s="18">
        <v>7.7010999999999996E-2</v>
      </c>
      <c r="AE31" s="18">
        <v>7.7376E-2</v>
      </c>
      <c r="AF31" s="19">
        <v>7.3109999999999998E-3</v>
      </c>
    </row>
    <row r="32" spans="1:32" ht="15" customHeight="1" x14ac:dyDescent="0.25">
      <c r="A32" s="15" t="s">
        <v>225</v>
      </c>
      <c r="B32" s="18">
        <v>-3.4629999999999999E-3</v>
      </c>
      <c r="C32" s="18">
        <v>-4.0679999999999996E-3</v>
      </c>
      <c r="D32" s="18">
        <v>5.0000000000000001E-3</v>
      </c>
      <c r="E32" s="18">
        <v>3.0990000000000002E-3</v>
      </c>
      <c r="F32" s="18">
        <v>1.0489999999999999E-2</v>
      </c>
      <c r="G32" s="18">
        <v>1.0786E-2</v>
      </c>
      <c r="H32" s="18">
        <v>1.0919E-2</v>
      </c>
      <c r="I32" s="18">
        <v>1.1103999999999999E-2</v>
      </c>
      <c r="J32" s="18">
        <v>1.1247E-2</v>
      </c>
      <c r="K32" s="18">
        <v>1.145E-2</v>
      </c>
      <c r="L32" s="18">
        <v>1.1757999999999999E-2</v>
      </c>
      <c r="M32" s="18">
        <v>1.197E-2</v>
      </c>
      <c r="N32" s="18">
        <v>1.2174000000000001E-2</v>
      </c>
      <c r="O32" s="18">
        <v>1.2159E-2</v>
      </c>
      <c r="P32" s="18">
        <v>1.2178E-2</v>
      </c>
      <c r="Q32" s="18">
        <v>1.2154999999999999E-2</v>
      </c>
      <c r="R32" s="18">
        <v>1.2139E-2</v>
      </c>
      <c r="S32" s="18">
        <v>1.2104E-2</v>
      </c>
      <c r="T32" s="18">
        <v>1.2116E-2</v>
      </c>
      <c r="U32" s="18">
        <v>1.2130999999999999E-2</v>
      </c>
      <c r="V32" s="18">
        <v>1.2118E-2</v>
      </c>
      <c r="W32" s="18">
        <v>1.21E-2</v>
      </c>
      <c r="X32" s="18">
        <v>1.2109999999999999E-2</v>
      </c>
      <c r="Y32" s="18">
        <v>1.2141000000000001E-2</v>
      </c>
      <c r="Z32" s="18">
        <v>1.2137E-2</v>
      </c>
      <c r="AA32" s="18">
        <v>1.2109E-2</v>
      </c>
      <c r="AB32" s="18">
        <v>1.2102999999999999E-2</v>
      </c>
      <c r="AC32" s="18">
        <v>1.2102E-2</v>
      </c>
      <c r="AD32" s="18">
        <v>1.2096000000000001E-2</v>
      </c>
      <c r="AE32" s="18">
        <v>1.2071999999999999E-2</v>
      </c>
      <c r="AF32" s="19" t="s">
        <v>70</v>
      </c>
    </row>
    <row r="33" spans="1:32" ht="15" customHeight="1" x14ac:dyDescent="0.25">
      <c r="A33" s="15" t="s">
        <v>226</v>
      </c>
      <c r="B33" s="18">
        <v>-3.3969999999999998E-3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9" t="s">
        <v>70</v>
      </c>
    </row>
    <row r="34" spans="1:32" ht="15" customHeight="1" x14ac:dyDescent="0.25">
      <c r="A34" s="15" t="s">
        <v>228</v>
      </c>
      <c r="B34" s="18">
        <v>0</v>
      </c>
      <c r="C34" s="18">
        <v>0</v>
      </c>
      <c r="D34" s="18">
        <v>3.1000000000000001E-5</v>
      </c>
      <c r="E34" s="18">
        <v>5.1989999999999996E-3</v>
      </c>
      <c r="F34" s="18">
        <v>3.96E-3</v>
      </c>
      <c r="G34" s="18">
        <v>7.9780000000000007E-3</v>
      </c>
      <c r="H34" s="18">
        <v>9.2029999999999994E-3</v>
      </c>
      <c r="I34" s="18">
        <v>1.8128999999999999E-2</v>
      </c>
      <c r="J34" s="18">
        <v>2.5426000000000001E-2</v>
      </c>
      <c r="K34" s="18">
        <v>3.0178E-2</v>
      </c>
      <c r="L34" s="18">
        <v>3.8060999999999998E-2</v>
      </c>
      <c r="M34" s="18">
        <v>3.8060999999999998E-2</v>
      </c>
      <c r="N34" s="18">
        <v>3.7957999999999999E-2</v>
      </c>
      <c r="O34" s="18">
        <v>3.7957999999999999E-2</v>
      </c>
      <c r="P34" s="18">
        <v>3.8060999999999998E-2</v>
      </c>
      <c r="Q34" s="18">
        <v>3.7957999999999999E-2</v>
      </c>
      <c r="R34" s="18">
        <v>3.7957999999999999E-2</v>
      </c>
      <c r="S34" s="18">
        <v>3.7957999999999999E-2</v>
      </c>
      <c r="T34" s="18">
        <v>3.7957999999999999E-2</v>
      </c>
      <c r="U34" s="18">
        <v>3.7957999999999999E-2</v>
      </c>
      <c r="V34" s="18">
        <v>3.7957999999999999E-2</v>
      </c>
      <c r="W34" s="18">
        <v>3.7957999999999999E-2</v>
      </c>
      <c r="X34" s="18">
        <v>3.7853999999999999E-2</v>
      </c>
      <c r="Y34" s="18">
        <v>3.7853999999999999E-2</v>
      </c>
      <c r="Z34" s="18">
        <v>3.7853999999999999E-2</v>
      </c>
      <c r="AA34" s="18">
        <v>3.7853999999999999E-2</v>
      </c>
      <c r="AB34" s="18">
        <v>3.7853999999999999E-2</v>
      </c>
      <c r="AC34" s="18">
        <v>3.7853999999999999E-2</v>
      </c>
      <c r="AD34" s="18">
        <v>3.5319000000000003E-2</v>
      </c>
      <c r="AE34" s="18">
        <v>3.2237000000000002E-2</v>
      </c>
      <c r="AF34" s="19" t="s">
        <v>70</v>
      </c>
    </row>
    <row r="35" spans="1:32" ht="15" customHeight="1" x14ac:dyDescent="0.25">
      <c r="A35" s="15" t="s">
        <v>224</v>
      </c>
      <c r="B35" s="18">
        <v>0</v>
      </c>
      <c r="C35" s="18">
        <v>0</v>
      </c>
      <c r="D35" s="18">
        <v>3.1000000000000001E-5</v>
      </c>
      <c r="E35" s="18">
        <v>5.1989999999999996E-3</v>
      </c>
      <c r="F35" s="18">
        <v>3.96E-3</v>
      </c>
      <c r="G35" s="18">
        <v>7.9780000000000007E-3</v>
      </c>
      <c r="H35" s="18">
        <v>9.2029999999999994E-3</v>
      </c>
      <c r="I35" s="18">
        <v>1.8128999999999999E-2</v>
      </c>
      <c r="J35" s="18">
        <v>2.5426000000000001E-2</v>
      </c>
      <c r="K35" s="18">
        <v>3.0178E-2</v>
      </c>
      <c r="L35" s="18">
        <v>3.8060999999999998E-2</v>
      </c>
      <c r="M35" s="18">
        <v>3.8060999999999998E-2</v>
      </c>
      <c r="N35" s="18">
        <v>3.7957999999999999E-2</v>
      </c>
      <c r="O35" s="18">
        <v>3.7957999999999999E-2</v>
      </c>
      <c r="P35" s="18">
        <v>3.8060999999999998E-2</v>
      </c>
      <c r="Q35" s="18">
        <v>3.7957999999999999E-2</v>
      </c>
      <c r="R35" s="18">
        <v>3.7957999999999999E-2</v>
      </c>
      <c r="S35" s="18">
        <v>3.7957999999999999E-2</v>
      </c>
      <c r="T35" s="18">
        <v>3.7957999999999999E-2</v>
      </c>
      <c r="U35" s="18">
        <v>3.7957999999999999E-2</v>
      </c>
      <c r="V35" s="18">
        <v>3.7957999999999999E-2</v>
      </c>
      <c r="W35" s="18">
        <v>3.7957999999999999E-2</v>
      </c>
      <c r="X35" s="18">
        <v>3.7853999999999999E-2</v>
      </c>
      <c r="Y35" s="18">
        <v>3.7853999999999999E-2</v>
      </c>
      <c r="Z35" s="18">
        <v>3.7853999999999999E-2</v>
      </c>
      <c r="AA35" s="18">
        <v>3.7853999999999999E-2</v>
      </c>
      <c r="AB35" s="18">
        <v>3.7853999999999999E-2</v>
      </c>
      <c r="AC35" s="18">
        <v>3.7853999999999999E-2</v>
      </c>
      <c r="AD35" s="18">
        <v>3.5319000000000003E-2</v>
      </c>
      <c r="AE35" s="18">
        <v>3.2237000000000002E-2</v>
      </c>
      <c r="AF35" s="19" t="s">
        <v>70</v>
      </c>
    </row>
    <row r="36" spans="1:32" ht="15" customHeight="1" x14ac:dyDescent="0.25">
      <c r="A36" s="15" t="s">
        <v>225</v>
      </c>
      <c r="B36" s="18">
        <v>0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9" t="s">
        <v>70</v>
      </c>
    </row>
    <row r="37" spans="1:32" ht="15" customHeight="1" x14ac:dyDescent="0.25">
      <c r="A37" s="15" t="s">
        <v>226</v>
      </c>
      <c r="B37" s="18">
        <v>0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9" t="s">
        <v>70</v>
      </c>
    </row>
    <row r="38" spans="1:32" ht="15" customHeight="1" x14ac:dyDescent="0.25">
      <c r="A38" s="15" t="s">
        <v>229</v>
      </c>
      <c r="B38" s="18">
        <v>2.2160000000000002</v>
      </c>
      <c r="C38" s="18">
        <v>2.4</v>
      </c>
      <c r="D38" s="18">
        <v>2.4900000000000002</v>
      </c>
      <c r="E38" s="18">
        <v>2.5089999999999999</v>
      </c>
      <c r="F38" s="18">
        <v>2.5561180000000001</v>
      </c>
      <c r="G38" s="18">
        <v>2.6337290000000002</v>
      </c>
      <c r="H38" s="18">
        <v>2.6633930000000001</v>
      </c>
      <c r="I38" s="18">
        <v>2.6705079999999999</v>
      </c>
      <c r="J38" s="18">
        <v>2.669905</v>
      </c>
      <c r="K38" s="18">
        <v>2.6458759999999999</v>
      </c>
      <c r="L38" s="18">
        <v>2.60798</v>
      </c>
      <c r="M38" s="18">
        <v>2.7045080000000001</v>
      </c>
      <c r="N38" s="18">
        <v>2.7930269999999999</v>
      </c>
      <c r="O38" s="18">
        <v>2.8390249999999999</v>
      </c>
      <c r="P38" s="18">
        <v>2.8728980000000002</v>
      </c>
      <c r="Q38" s="18">
        <v>2.9033150000000001</v>
      </c>
      <c r="R38" s="18">
        <v>2.9228930000000002</v>
      </c>
      <c r="S38" s="18">
        <v>2.9406509999999999</v>
      </c>
      <c r="T38" s="18">
        <v>2.9505080000000001</v>
      </c>
      <c r="U38" s="18">
        <v>2.978853</v>
      </c>
      <c r="V38" s="18">
        <v>3.0103460000000002</v>
      </c>
      <c r="W38" s="18">
        <v>3.0288490000000001</v>
      </c>
      <c r="X38" s="18">
        <v>3.0383969999999998</v>
      </c>
      <c r="Y38" s="18">
        <v>3.0546120000000001</v>
      </c>
      <c r="Z38" s="18">
        <v>3.0492400000000002</v>
      </c>
      <c r="AA38" s="18">
        <v>3.0289980000000001</v>
      </c>
      <c r="AB38" s="18">
        <v>3.058621</v>
      </c>
      <c r="AC38" s="18">
        <v>3.037477</v>
      </c>
      <c r="AD38" s="18">
        <v>3.013617</v>
      </c>
      <c r="AE38" s="18">
        <v>2.983552</v>
      </c>
      <c r="AF38" s="19">
        <v>7.803E-3</v>
      </c>
    </row>
    <row r="39" spans="1:32" ht="15" customHeight="1" x14ac:dyDescent="0.25">
      <c r="A39" s="15" t="s">
        <v>230</v>
      </c>
      <c r="B39" s="18">
        <v>2.2160000000000002</v>
      </c>
      <c r="C39" s="18">
        <v>2.4</v>
      </c>
      <c r="D39" s="18">
        <v>2.4900000000000002</v>
      </c>
      <c r="E39" s="18">
        <v>2.5089999999999999</v>
      </c>
      <c r="F39" s="18">
        <v>2.5561180000000001</v>
      </c>
      <c r="G39" s="18">
        <v>2.6337290000000002</v>
      </c>
      <c r="H39" s="18">
        <v>2.6633930000000001</v>
      </c>
      <c r="I39" s="18">
        <v>2.6705079999999999</v>
      </c>
      <c r="J39" s="18">
        <v>2.669905</v>
      </c>
      <c r="K39" s="18">
        <v>2.6458759999999999</v>
      </c>
      <c r="L39" s="18">
        <v>2.60798</v>
      </c>
      <c r="M39" s="18">
        <v>2.7045080000000001</v>
      </c>
      <c r="N39" s="18">
        <v>2.7930269999999999</v>
      </c>
      <c r="O39" s="18">
        <v>2.8390249999999999</v>
      </c>
      <c r="P39" s="18">
        <v>2.8728980000000002</v>
      </c>
      <c r="Q39" s="18">
        <v>2.9033150000000001</v>
      </c>
      <c r="R39" s="18">
        <v>2.9228930000000002</v>
      </c>
      <c r="S39" s="18">
        <v>2.9406509999999999</v>
      </c>
      <c r="T39" s="18">
        <v>2.9505080000000001</v>
      </c>
      <c r="U39" s="18">
        <v>2.978853</v>
      </c>
      <c r="V39" s="18">
        <v>3.0103460000000002</v>
      </c>
      <c r="W39" s="18">
        <v>3.0288490000000001</v>
      </c>
      <c r="X39" s="18">
        <v>3.0383969999999998</v>
      </c>
      <c r="Y39" s="18">
        <v>3.0546120000000001</v>
      </c>
      <c r="Z39" s="18">
        <v>3.0492400000000002</v>
      </c>
      <c r="AA39" s="18">
        <v>3.0289980000000001</v>
      </c>
      <c r="AB39" s="18">
        <v>3.058621</v>
      </c>
      <c r="AC39" s="18">
        <v>3.037477</v>
      </c>
      <c r="AD39" s="18">
        <v>3.013617</v>
      </c>
      <c r="AE39" s="18">
        <v>2.983552</v>
      </c>
      <c r="AF39" s="19">
        <v>7.803E-3</v>
      </c>
    </row>
    <row r="40" spans="1:32" ht="15" customHeight="1" x14ac:dyDescent="0.25">
      <c r="A40" s="15" t="s">
        <v>231</v>
      </c>
      <c r="B40" s="18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9" t="s">
        <v>70</v>
      </c>
    </row>
    <row r="41" spans="1:32" ht="15" customHeight="1" x14ac:dyDescent="0.25">
      <c r="A41" s="15" t="s">
        <v>232</v>
      </c>
      <c r="B41" s="18">
        <v>0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9" t="s">
        <v>70</v>
      </c>
    </row>
    <row r="42" spans="1:32" ht="15" customHeight="1" x14ac:dyDescent="0.25">
      <c r="A42" s="15" t="s">
        <v>233</v>
      </c>
      <c r="B42" s="18">
        <v>0.182</v>
      </c>
      <c r="C42" s="18">
        <v>0.191</v>
      </c>
      <c r="D42" s="18">
        <v>0.193</v>
      </c>
      <c r="E42" s="18">
        <v>0.193</v>
      </c>
      <c r="F42" s="18">
        <v>0.28578500000000001</v>
      </c>
      <c r="G42" s="18">
        <v>0.28816599999999998</v>
      </c>
      <c r="H42" s="18">
        <v>0.290412</v>
      </c>
      <c r="I42" s="18">
        <v>0.29299799999999998</v>
      </c>
      <c r="J42" s="18">
        <v>0.293852</v>
      </c>
      <c r="K42" s="18">
        <v>0.29503000000000001</v>
      </c>
      <c r="L42" s="18">
        <v>0.298292</v>
      </c>
      <c r="M42" s="18">
        <v>0.29944399999999999</v>
      </c>
      <c r="N42" s="18">
        <v>0.29972700000000002</v>
      </c>
      <c r="O42" s="18">
        <v>0.301095</v>
      </c>
      <c r="P42" s="18">
        <v>0.30102299999999999</v>
      </c>
      <c r="Q42" s="18">
        <v>0.30064000000000002</v>
      </c>
      <c r="R42" s="18">
        <v>0.30251600000000001</v>
      </c>
      <c r="S42" s="18">
        <v>0.30219699999999999</v>
      </c>
      <c r="T42" s="18">
        <v>0.30013899999999999</v>
      </c>
      <c r="U42" s="18">
        <v>0.30297200000000002</v>
      </c>
      <c r="V42" s="18">
        <v>0.30451</v>
      </c>
      <c r="W42" s="18">
        <v>0.306419</v>
      </c>
      <c r="X42" s="18">
        <v>0.30664000000000002</v>
      </c>
      <c r="Y42" s="18">
        <v>0.30698399999999998</v>
      </c>
      <c r="Z42" s="18">
        <v>0.308342</v>
      </c>
      <c r="AA42" s="18">
        <v>0.30915900000000002</v>
      </c>
      <c r="AB42" s="18">
        <v>0.30972699999999997</v>
      </c>
      <c r="AC42" s="18">
        <v>0.31073899999999999</v>
      </c>
      <c r="AD42" s="18">
        <v>0.31163999999999997</v>
      </c>
      <c r="AE42" s="18">
        <v>0.31290899999999999</v>
      </c>
      <c r="AF42" s="19">
        <v>1.7786E-2</v>
      </c>
    </row>
    <row r="43" spans="1:32" ht="15" customHeight="1" x14ac:dyDescent="0.25">
      <c r="A43" s="15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19"/>
    </row>
    <row r="44" spans="1:32" ht="15" customHeight="1" x14ac:dyDescent="0.25">
      <c r="A44" s="16" t="s">
        <v>234</v>
      </c>
      <c r="B44" s="21">
        <v>18.938583000000001</v>
      </c>
      <c r="C44" s="21">
        <v>18.592289000000001</v>
      </c>
      <c r="D44" s="21">
        <v>18.985319</v>
      </c>
      <c r="E44" s="21">
        <v>18.815241</v>
      </c>
      <c r="F44" s="21">
        <v>19.157446</v>
      </c>
      <c r="G44" s="21">
        <v>19.35895</v>
      </c>
      <c r="H44" s="21">
        <v>19.477530000000002</v>
      </c>
      <c r="I44" s="21">
        <v>19.527609000000002</v>
      </c>
      <c r="J44" s="21">
        <v>19.535461000000002</v>
      </c>
      <c r="K44" s="21">
        <v>19.520367</v>
      </c>
      <c r="L44" s="21">
        <v>19.477088999999999</v>
      </c>
      <c r="M44" s="21">
        <v>19.437809000000001</v>
      </c>
      <c r="N44" s="21">
        <v>19.388767000000001</v>
      </c>
      <c r="O44" s="21">
        <v>19.330017000000002</v>
      </c>
      <c r="P44" s="21">
        <v>19.262318</v>
      </c>
      <c r="Q44" s="21">
        <v>19.178843000000001</v>
      </c>
      <c r="R44" s="21">
        <v>19.119274000000001</v>
      </c>
      <c r="S44" s="21">
        <v>19.059887</v>
      </c>
      <c r="T44" s="21">
        <v>18.980637000000002</v>
      </c>
      <c r="U44" s="21">
        <v>18.926172000000001</v>
      </c>
      <c r="V44" s="21">
        <v>18.880776999999998</v>
      </c>
      <c r="W44" s="21">
        <v>18.838093000000001</v>
      </c>
      <c r="X44" s="21">
        <v>18.795445999999998</v>
      </c>
      <c r="Y44" s="21">
        <v>18.768318000000001</v>
      </c>
      <c r="Z44" s="21">
        <v>18.751888000000001</v>
      </c>
      <c r="AA44" s="21">
        <v>18.731911</v>
      </c>
      <c r="AB44" s="21">
        <v>18.743359000000002</v>
      </c>
      <c r="AC44" s="21">
        <v>18.755479999999999</v>
      </c>
      <c r="AD44" s="21">
        <v>18.748524</v>
      </c>
      <c r="AE44" s="21">
        <v>18.724962000000001</v>
      </c>
      <c r="AF44" s="22">
        <v>2.5399999999999999E-4</v>
      </c>
    </row>
    <row r="45" spans="1:32" ht="15" customHeight="1" x14ac:dyDescent="0.25">
      <c r="A45" s="15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19"/>
    </row>
    <row r="46" spans="1:32" ht="15" customHeight="1" x14ac:dyDescent="0.25">
      <c r="A46" s="16" t="s">
        <v>235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19"/>
    </row>
    <row r="47" spans="1:32" ht="15" customHeight="1" x14ac:dyDescent="0.25">
      <c r="A47" s="16" t="s">
        <v>236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19"/>
    </row>
    <row r="48" spans="1:32" ht="15" customHeight="1" x14ac:dyDescent="0.25">
      <c r="A48" s="15" t="s">
        <v>237</v>
      </c>
      <c r="B48" s="18">
        <v>2.3039999999999998</v>
      </c>
      <c r="C48" s="18">
        <v>2.3239999999999998</v>
      </c>
      <c r="D48" s="18">
        <v>2.407</v>
      </c>
      <c r="E48" s="18">
        <v>2.4159999999999999</v>
      </c>
      <c r="F48" s="18">
        <v>2.4498690000000001</v>
      </c>
      <c r="G48" s="18">
        <v>2.5403880000000001</v>
      </c>
      <c r="H48" s="18">
        <v>2.599494</v>
      </c>
      <c r="I48" s="18">
        <v>2.6464240000000001</v>
      </c>
      <c r="J48" s="18">
        <v>2.693587</v>
      </c>
      <c r="K48" s="18">
        <v>2.7283230000000001</v>
      </c>
      <c r="L48" s="18">
        <v>2.742324</v>
      </c>
      <c r="M48" s="18">
        <v>2.7799209999999999</v>
      </c>
      <c r="N48" s="18">
        <v>2.8150529999999998</v>
      </c>
      <c r="O48" s="18">
        <v>2.8347359999999999</v>
      </c>
      <c r="P48" s="18">
        <v>2.8433090000000001</v>
      </c>
      <c r="Q48" s="18">
        <v>2.840814</v>
      </c>
      <c r="R48" s="18">
        <v>2.844868</v>
      </c>
      <c r="S48" s="18">
        <v>2.8578079999999999</v>
      </c>
      <c r="T48" s="18">
        <v>2.8486820000000002</v>
      </c>
      <c r="U48" s="18">
        <v>2.8402569999999998</v>
      </c>
      <c r="V48" s="18">
        <v>2.8361179999999999</v>
      </c>
      <c r="W48" s="18">
        <v>2.8308490000000002</v>
      </c>
      <c r="X48" s="18">
        <v>2.8180170000000002</v>
      </c>
      <c r="Y48" s="18">
        <v>2.7924669999999998</v>
      </c>
      <c r="Z48" s="18">
        <v>2.7826710000000001</v>
      </c>
      <c r="AA48" s="18">
        <v>2.76675</v>
      </c>
      <c r="AB48" s="18">
        <v>2.7715809999999999</v>
      </c>
      <c r="AC48" s="18">
        <v>2.7629000000000001</v>
      </c>
      <c r="AD48" s="18">
        <v>2.7495129999999999</v>
      </c>
      <c r="AE48" s="18">
        <v>2.7286790000000001</v>
      </c>
      <c r="AF48" s="19">
        <v>5.7499999999999999E-3</v>
      </c>
    </row>
    <row r="49" spans="1:32" ht="15" customHeight="1" x14ac:dyDescent="0.25">
      <c r="A49" s="15" t="s">
        <v>238</v>
      </c>
      <c r="B49" s="18">
        <v>8.7543930000000003</v>
      </c>
      <c r="C49" s="18">
        <v>8.7103070000000002</v>
      </c>
      <c r="D49" s="18">
        <v>8.704721000000001</v>
      </c>
      <c r="E49" s="18">
        <v>8.6720810000000004</v>
      </c>
      <c r="F49" s="18">
        <v>8.7711890000000015</v>
      </c>
      <c r="G49" s="18">
        <v>8.7249210000000001</v>
      </c>
      <c r="H49" s="18">
        <v>8.665521</v>
      </c>
      <c r="I49" s="18">
        <v>8.5782359999999986</v>
      </c>
      <c r="J49" s="18">
        <v>8.4654989999999994</v>
      </c>
      <c r="K49" s="18">
        <v>8.3493240000000011</v>
      </c>
      <c r="L49" s="18">
        <v>8.2274120000000011</v>
      </c>
      <c r="M49" s="18">
        <v>8.1002519999999993</v>
      </c>
      <c r="N49" s="18">
        <v>7.9630899999999993</v>
      </c>
      <c r="O49" s="18">
        <v>7.8215009999999996</v>
      </c>
      <c r="P49" s="18">
        <v>7.6724129999999997</v>
      </c>
      <c r="Q49" s="18">
        <v>7.5382249999999997</v>
      </c>
      <c r="R49" s="18">
        <v>7.4181600000000003</v>
      </c>
      <c r="S49" s="18">
        <v>7.3157299999999994</v>
      </c>
      <c r="T49" s="18">
        <v>7.2249949999999998</v>
      </c>
      <c r="U49" s="18">
        <v>7.1462729999999999</v>
      </c>
      <c r="V49" s="18">
        <v>7.080946</v>
      </c>
      <c r="W49" s="18">
        <v>7.0268600000000001</v>
      </c>
      <c r="X49" s="18">
        <v>6.9825390000000001</v>
      </c>
      <c r="Y49" s="18">
        <v>6.943378</v>
      </c>
      <c r="Z49" s="18">
        <v>6.9093359999999997</v>
      </c>
      <c r="AA49" s="18">
        <v>6.8818790000000005</v>
      </c>
      <c r="AB49" s="18">
        <v>6.8622300000000003</v>
      </c>
      <c r="AC49" s="18">
        <v>6.8497510000000004</v>
      </c>
      <c r="AD49" s="18">
        <v>6.8444980000000006</v>
      </c>
      <c r="AE49" s="18">
        <v>6.8408189999999998</v>
      </c>
      <c r="AF49" s="19">
        <v>-8.5914371243314136E-3</v>
      </c>
    </row>
    <row r="50" spans="1:32" ht="15" customHeight="1" x14ac:dyDescent="0.25">
      <c r="A50" s="15" t="s">
        <v>239</v>
      </c>
      <c r="B50" s="18">
        <v>1.882E-3</v>
      </c>
      <c r="C50" s="18">
        <v>9.8740000000000008E-3</v>
      </c>
      <c r="D50" s="18">
        <v>1.3136999999999999E-2</v>
      </c>
      <c r="E50" s="18">
        <v>1.4973999999999999E-2</v>
      </c>
      <c r="F50" s="18">
        <v>1.2047E-2</v>
      </c>
      <c r="G50" s="18">
        <v>2.5141E-2</v>
      </c>
      <c r="H50" s="18">
        <v>5.3563E-2</v>
      </c>
      <c r="I50" s="18">
        <v>8.0305000000000001E-2</v>
      </c>
      <c r="J50" s="18">
        <v>0.10901</v>
      </c>
      <c r="K50" s="18">
        <v>0.13106100000000001</v>
      </c>
      <c r="L50" s="18">
        <v>0.162138</v>
      </c>
      <c r="M50" s="18">
        <v>0.20447299999999999</v>
      </c>
      <c r="N50" s="18">
        <v>0.22256600000000001</v>
      </c>
      <c r="O50" s="18">
        <v>0.242672</v>
      </c>
      <c r="P50" s="18">
        <v>0.26248500000000002</v>
      </c>
      <c r="Q50" s="18">
        <v>0.279335</v>
      </c>
      <c r="R50" s="18">
        <v>0.29406700000000002</v>
      </c>
      <c r="S50" s="18">
        <v>0.30546400000000001</v>
      </c>
      <c r="T50" s="18">
        <v>0.31323699999999999</v>
      </c>
      <c r="U50" s="18">
        <v>0.31872699999999998</v>
      </c>
      <c r="V50" s="18">
        <v>0.321052</v>
      </c>
      <c r="W50" s="18">
        <v>0.31902700000000001</v>
      </c>
      <c r="X50" s="18">
        <v>0.31467200000000001</v>
      </c>
      <c r="Y50" s="18">
        <v>0.30996699999999999</v>
      </c>
      <c r="Z50" s="18">
        <v>0.29748400000000003</v>
      </c>
      <c r="AA50" s="18">
        <v>0.28148600000000001</v>
      </c>
      <c r="AB50" s="18">
        <v>0.26450099999999999</v>
      </c>
      <c r="AC50" s="18">
        <v>0.245667</v>
      </c>
      <c r="AD50" s="18">
        <v>0.23741399999999999</v>
      </c>
      <c r="AE50" s="18">
        <v>0.22813</v>
      </c>
      <c r="AF50" s="19">
        <v>0.118672</v>
      </c>
    </row>
    <row r="51" spans="1:32" ht="15" customHeight="1" x14ac:dyDescent="0.25">
      <c r="A51" s="15" t="s">
        <v>240</v>
      </c>
      <c r="B51" s="18">
        <v>1.425</v>
      </c>
      <c r="C51" s="18">
        <v>1.399</v>
      </c>
      <c r="D51" s="18">
        <v>1.4039999999999999</v>
      </c>
      <c r="E51" s="18">
        <v>1.4059999999999999</v>
      </c>
      <c r="F51" s="18">
        <v>1.459821</v>
      </c>
      <c r="G51" s="18">
        <v>1.466666</v>
      </c>
      <c r="H51" s="18">
        <v>1.4738910000000001</v>
      </c>
      <c r="I51" s="18">
        <v>1.4802960000000001</v>
      </c>
      <c r="J51" s="18">
        <v>1.4860789999999999</v>
      </c>
      <c r="K51" s="18">
        <v>1.491026</v>
      </c>
      <c r="L51" s="18">
        <v>1.496483</v>
      </c>
      <c r="M51" s="18">
        <v>1.5023390000000001</v>
      </c>
      <c r="N51" s="18">
        <v>1.5080819999999999</v>
      </c>
      <c r="O51" s="18">
        <v>1.514818</v>
      </c>
      <c r="P51" s="18">
        <v>1.5222910000000001</v>
      </c>
      <c r="Q51" s="18">
        <v>1.529134</v>
      </c>
      <c r="R51" s="18">
        <v>1.5350699999999999</v>
      </c>
      <c r="S51" s="18">
        <v>1.540705</v>
      </c>
      <c r="T51" s="18">
        <v>1.5457909999999999</v>
      </c>
      <c r="U51" s="18">
        <v>1.550583</v>
      </c>
      <c r="V51" s="18">
        <v>1.555024</v>
      </c>
      <c r="W51" s="18">
        <v>1.559142</v>
      </c>
      <c r="X51" s="18">
        <v>1.562889</v>
      </c>
      <c r="Y51" s="18">
        <v>1.5661639999999999</v>
      </c>
      <c r="Z51" s="18">
        <v>1.5691090000000001</v>
      </c>
      <c r="AA51" s="18">
        <v>1.5733360000000001</v>
      </c>
      <c r="AB51" s="18">
        <v>1.577515</v>
      </c>
      <c r="AC51" s="18">
        <v>1.5816300000000001</v>
      </c>
      <c r="AD51" s="18">
        <v>1.585529</v>
      </c>
      <c r="AE51" s="18">
        <v>1.5896079999999999</v>
      </c>
      <c r="AF51" s="19">
        <v>4.5719999999999997E-3</v>
      </c>
    </row>
    <row r="52" spans="1:32" ht="15" customHeight="1" x14ac:dyDescent="0.25">
      <c r="A52" s="15" t="s">
        <v>241</v>
      </c>
      <c r="B52" s="18">
        <v>3.899</v>
      </c>
      <c r="C52" s="18">
        <v>3.7429999999999999</v>
      </c>
      <c r="D52" s="18">
        <v>3.859</v>
      </c>
      <c r="E52" s="18">
        <v>3.9089999999999998</v>
      </c>
      <c r="F52" s="18">
        <v>4.0858679999999996</v>
      </c>
      <c r="G52" s="18">
        <v>4.177359</v>
      </c>
      <c r="H52" s="18">
        <v>4.228364</v>
      </c>
      <c r="I52" s="18">
        <v>4.2508220000000003</v>
      </c>
      <c r="J52" s="18">
        <v>4.2730649999999999</v>
      </c>
      <c r="K52" s="18">
        <v>4.295331</v>
      </c>
      <c r="L52" s="18">
        <v>4.319947</v>
      </c>
      <c r="M52" s="18">
        <v>4.3484850000000002</v>
      </c>
      <c r="N52" s="18">
        <v>4.3784619999999999</v>
      </c>
      <c r="O52" s="18">
        <v>4.4044730000000003</v>
      </c>
      <c r="P52" s="18">
        <v>4.436998</v>
      </c>
      <c r="Q52" s="18">
        <v>4.460839</v>
      </c>
      <c r="R52" s="18">
        <v>4.4796500000000004</v>
      </c>
      <c r="S52" s="18">
        <v>4.4870289999999997</v>
      </c>
      <c r="T52" s="18">
        <v>4.4989540000000003</v>
      </c>
      <c r="U52" s="18">
        <v>4.5163840000000004</v>
      </c>
      <c r="V52" s="18">
        <v>4.5280180000000003</v>
      </c>
      <c r="W52" s="18">
        <v>4.5344899999999999</v>
      </c>
      <c r="X52" s="18">
        <v>4.5444589999999998</v>
      </c>
      <c r="Y52" s="18">
        <v>4.5662190000000002</v>
      </c>
      <c r="Z52" s="18">
        <v>4.5865479999999996</v>
      </c>
      <c r="AA52" s="18">
        <v>4.5978500000000002</v>
      </c>
      <c r="AB52" s="18">
        <v>4.6070399999999996</v>
      </c>
      <c r="AC52" s="18">
        <v>4.6156879999999996</v>
      </c>
      <c r="AD52" s="18">
        <v>4.6224400000000001</v>
      </c>
      <c r="AE52" s="18">
        <v>4.6207630000000002</v>
      </c>
      <c r="AF52" s="19">
        <v>7.5519999999999997E-3</v>
      </c>
    </row>
    <row r="53" spans="1:32" ht="15" customHeight="1" x14ac:dyDescent="0.25">
      <c r="A53" s="15" t="s">
        <v>242</v>
      </c>
      <c r="B53" s="18">
        <v>3.5059999999999998</v>
      </c>
      <c r="C53" s="18">
        <v>3.448</v>
      </c>
      <c r="D53" s="18">
        <v>3.5550000000000002</v>
      </c>
      <c r="E53" s="18">
        <v>3.601</v>
      </c>
      <c r="F53" s="18">
        <v>3.6780590000000002</v>
      </c>
      <c r="G53" s="18">
        <v>3.788999</v>
      </c>
      <c r="H53" s="18">
        <v>3.841418</v>
      </c>
      <c r="I53" s="18">
        <v>3.888255</v>
      </c>
      <c r="J53" s="18">
        <v>3.9148960000000002</v>
      </c>
      <c r="K53" s="18">
        <v>3.942434</v>
      </c>
      <c r="L53" s="18">
        <v>3.9721639999999998</v>
      </c>
      <c r="M53" s="18">
        <v>4.005528</v>
      </c>
      <c r="N53" s="18">
        <v>4.0400039999999997</v>
      </c>
      <c r="O53" s="18">
        <v>4.0698509999999999</v>
      </c>
      <c r="P53" s="18">
        <v>4.1063919999999996</v>
      </c>
      <c r="Q53" s="18">
        <v>4.1354759999999997</v>
      </c>
      <c r="R53" s="18">
        <v>4.1591009999999997</v>
      </c>
      <c r="S53" s="18">
        <v>4.1709329999999998</v>
      </c>
      <c r="T53" s="18">
        <v>4.1869290000000001</v>
      </c>
      <c r="U53" s="18">
        <v>4.2079300000000002</v>
      </c>
      <c r="V53" s="18">
        <v>4.2245819999999998</v>
      </c>
      <c r="W53" s="18">
        <v>4.2349610000000002</v>
      </c>
      <c r="X53" s="18">
        <v>4.2486269999999999</v>
      </c>
      <c r="Y53" s="18">
        <v>4.2736000000000001</v>
      </c>
      <c r="Z53" s="18">
        <v>4.2970110000000004</v>
      </c>
      <c r="AA53" s="18">
        <v>4.3111389999999998</v>
      </c>
      <c r="AB53" s="18">
        <v>4.3229870000000004</v>
      </c>
      <c r="AC53" s="18">
        <v>4.3342970000000003</v>
      </c>
      <c r="AD53" s="18">
        <v>4.3436260000000004</v>
      </c>
      <c r="AE53" s="18">
        <v>4.344544</v>
      </c>
      <c r="AF53" s="19">
        <v>8.2889999999999995E-3</v>
      </c>
    </row>
    <row r="54" spans="1:32" ht="15" customHeight="1" x14ac:dyDescent="0.25">
      <c r="A54" s="15" t="s">
        <v>243</v>
      </c>
      <c r="B54" s="18">
        <v>0.46100000000000002</v>
      </c>
      <c r="C54" s="18">
        <v>0.34499999999999997</v>
      </c>
      <c r="D54" s="18">
        <v>0.32200000000000001</v>
      </c>
      <c r="E54" s="18">
        <v>0.35</v>
      </c>
      <c r="F54" s="18">
        <v>0.38553500000000002</v>
      </c>
      <c r="G54" s="18">
        <v>0.39021600000000001</v>
      </c>
      <c r="H54" s="18">
        <v>0.38447300000000001</v>
      </c>
      <c r="I54" s="18">
        <v>0.390044</v>
      </c>
      <c r="J54" s="18">
        <v>0.38984200000000002</v>
      </c>
      <c r="K54" s="18">
        <v>0.38874799999999998</v>
      </c>
      <c r="L54" s="18">
        <v>0.38986300000000002</v>
      </c>
      <c r="M54" s="18">
        <v>0.38962000000000002</v>
      </c>
      <c r="N54" s="18">
        <v>0.390509</v>
      </c>
      <c r="O54" s="18">
        <v>0.392071</v>
      </c>
      <c r="P54" s="18">
        <v>0.392706</v>
      </c>
      <c r="Q54" s="18">
        <v>0.39272899999999999</v>
      </c>
      <c r="R54" s="18">
        <v>0.39312000000000002</v>
      </c>
      <c r="S54" s="18">
        <v>0.39413599999999999</v>
      </c>
      <c r="T54" s="18">
        <v>0.39485900000000002</v>
      </c>
      <c r="U54" s="18">
        <v>0.396202</v>
      </c>
      <c r="V54" s="18">
        <v>0.39659499999999998</v>
      </c>
      <c r="W54" s="18">
        <v>0.39696300000000001</v>
      </c>
      <c r="X54" s="18">
        <v>0.398011</v>
      </c>
      <c r="Y54" s="18">
        <v>0.39871400000000001</v>
      </c>
      <c r="Z54" s="18">
        <v>0.39992499999999997</v>
      </c>
      <c r="AA54" s="18">
        <v>0.40121899999999999</v>
      </c>
      <c r="AB54" s="18">
        <v>0.40172999999999998</v>
      </c>
      <c r="AC54" s="18">
        <v>0.402443</v>
      </c>
      <c r="AD54" s="18">
        <v>0.40342099999999997</v>
      </c>
      <c r="AE54" s="18">
        <v>0.40445900000000001</v>
      </c>
      <c r="AF54" s="19">
        <v>5.6950000000000004E-3</v>
      </c>
    </row>
    <row r="55" spans="1:32" ht="15" customHeight="1" x14ac:dyDescent="0.25">
      <c r="A55" s="15" t="s">
        <v>244</v>
      </c>
      <c r="B55" s="18">
        <v>2.0800260000000002</v>
      </c>
      <c r="C55" s="18">
        <v>1.965076</v>
      </c>
      <c r="D55" s="18">
        <v>1.942002</v>
      </c>
      <c r="E55" s="18">
        <v>1.9470000000000001</v>
      </c>
      <c r="F55" s="18">
        <v>2.0148790000000001</v>
      </c>
      <c r="G55" s="18">
        <v>2.0685479999999998</v>
      </c>
      <c r="H55" s="18">
        <v>2.1349170000000002</v>
      </c>
      <c r="I55" s="18">
        <v>2.1911809999999998</v>
      </c>
      <c r="J55" s="18">
        <v>2.2368299999999999</v>
      </c>
      <c r="K55" s="18">
        <v>2.276913</v>
      </c>
      <c r="L55" s="18">
        <v>2.3108819999999999</v>
      </c>
      <c r="M55" s="18">
        <v>2.3269329999999999</v>
      </c>
      <c r="N55" s="18">
        <v>2.343264</v>
      </c>
      <c r="O55" s="18">
        <v>2.3722750000000001</v>
      </c>
      <c r="P55" s="18">
        <v>2.404312</v>
      </c>
      <c r="Q55" s="18">
        <v>2.4265159999999999</v>
      </c>
      <c r="R55" s="18">
        <v>2.458132</v>
      </c>
      <c r="S55" s="18">
        <v>2.474024</v>
      </c>
      <c r="T55" s="18">
        <v>2.4762659999999999</v>
      </c>
      <c r="U55" s="18">
        <v>2.4857459999999998</v>
      </c>
      <c r="V55" s="18">
        <v>2.4935139999999998</v>
      </c>
      <c r="W55" s="18">
        <v>2.4994040000000002</v>
      </c>
      <c r="X55" s="18">
        <v>2.4986790000000001</v>
      </c>
      <c r="Y55" s="18">
        <v>2.5103719999999998</v>
      </c>
      <c r="Z55" s="18">
        <v>2.5131139999999998</v>
      </c>
      <c r="AA55" s="18">
        <v>2.519142</v>
      </c>
      <c r="AB55" s="18">
        <v>2.531539</v>
      </c>
      <c r="AC55" s="18">
        <v>2.5507759999999999</v>
      </c>
      <c r="AD55" s="18">
        <v>2.550128</v>
      </c>
      <c r="AE55" s="18">
        <v>2.5471759999999999</v>
      </c>
      <c r="AF55" s="19">
        <v>9.3089999999999996E-3</v>
      </c>
    </row>
    <row r="56" spans="1:32" ht="15" customHeight="1" x14ac:dyDescent="0.25">
      <c r="A56" s="16" t="s">
        <v>245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19"/>
    </row>
    <row r="57" spans="1:32" ht="15" customHeight="1" x14ac:dyDescent="0.25">
      <c r="A57" s="15" t="s">
        <v>246</v>
      </c>
      <c r="B57" s="18">
        <v>0.96948900000000005</v>
      </c>
      <c r="C57" s="18">
        <v>0.94076099999999996</v>
      </c>
      <c r="D57" s="18">
        <v>0.95062599999999997</v>
      </c>
      <c r="E57" s="18">
        <v>0.94062699999999999</v>
      </c>
      <c r="F57" s="18">
        <v>0.91689699999999996</v>
      </c>
      <c r="G57" s="18">
        <v>0.91578099999999996</v>
      </c>
      <c r="H57" s="18">
        <v>0.90966899999999995</v>
      </c>
      <c r="I57" s="18">
        <v>0.90114399999999995</v>
      </c>
      <c r="J57" s="18">
        <v>0.89199799999999996</v>
      </c>
      <c r="K57" s="18">
        <v>0.88283199999999995</v>
      </c>
      <c r="L57" s="18">
        <v>0.87347300000000005</v>
      </c>
      <c r="M57" s="18">
        <v>0.86438899999999996</v>
      </c>
      <c r="N57" s="18">
        <v>0.85625499999999999</v>
      </c>
      <c r="O57" s="18">
        <v>0.84867599999999999</v>
      </c>
      <c r="P57" s="18">
        <v>0.84107299999999996</v>
      </c>
      <c r="Q57" s="18">
        <v>0.83371399999999996</v>
      </c>
      <c r="R57" s="18">
        <v>0.82639200000000002</v>
      </c>
      <c r="S57" s="18">
        <v>0.81992799999999999</v>
      </c>
      <c r="T57" s="18">
        <v>0.81319300000000005</v>
      </c>
      <c r="U57" s="18">
        <v>0.80710899999999997</v>
      </c>
      <c r="V57" s="18">
        <v>0.80122000000000004</v>
      </c>
      <c r="W57" s="18">
        <v>0.795458</v>
      </c>
      <c r="X57" s="18">
        <v>0.79006900000000002</v>
      </c>
      <c r="Y57" s="18">
        <v>0.78411900000000001</v>
      </c>
      <c r="Z57" s="18">
        <v>0.77970600000000001</v>
      </c>
      <c r="AA57" s="18">
        <v>0.77555200000000002</v>
      </c>
      <c r="AB57" s="18">
        <v>0.771922</v>
      </c>
      <c r="AC57" s="18">
        <v>0.76868800000000004</v>
      </c>
      <c r="AD57" s="18">
        <v>0.76499200000000001</v>
      </c>
      <c r="AE57" s="18">
        <v>0.76103399999999999</v>
      </c>
      <c r="AF57" s="19">
        <v>-7.5430000000000002E-3</v>
      </c>
    </row>
    <row r="58" spans="1:32" ht="15" customHeight="1" x14ac:dyDescent="0.25">
      <c r="A58" s="15" t="s">
        <v>247</v>
      </c>
      <c r="B58" s="18">
        <v>4.4511919999999998</v>
      </c>
      <c r="C58" s="18">
        <v>4.421297</v>
      </c>
      <c r="D58" s="18">
        <v>4.5209929999999998</v>
      </c>
      <c r="E58" s="18">
        <v>4.6163509999999999</v>
      </c>
      <c r="F58" s="18">
        <v>4.7672689999999998</v>
      </c>
      <c r="G58" s="18">
        <v>4.940448</v>
      </c>
      <c r="H58" s="18">
        <v>5.0828059999999997</v>
      </c>
      <c r="I58" s="18">
        <v>5.1973799999999999</v>
      </c>
      <c r="J58" s="18">
        <v>5.2962569999999998</v>
      </c>
      <c r="K58" s="18">
        <v>5.3737599999999999</v>
      </c>
      <c r="L58" s="18">
        <v>5.42516</v>
      </c>
      <c r="M58" s="18">
        <v>5.4817600000000004</v>
      </c>
      <c r="N58" s="18">
        <v>5.536664</v>
      </c>
      <c r="O58" s="18">
        <v>5.5895760000000001</v>
      </c>
      <c r="P58" s="18">
        <v>5.635637</v>
      </c>
      <c r="Q58" s="18">
        <v>5.6575449999999998</v>
      </c>
      <c r="R58" s="18">
        <v>5.6945290000000002</v>
      </c>
      <c r="S58" s="18">
        <v>5.724005</v>
      </c>
      <c r="T58" s="18">
        <v>5.7184200000000001</v>
      </c>
      <c r="U58" s="18">
        <v>5.7229380000000001</v>
      </c>
      <c r="V58" s="18">
        <v>5.7270849999999998</v>
      </c>
      <c r="W58" s="18">
        <v>5.7279549999999997</v>
      </c>
      <c r="X58" s="18">
        <v>5.7151949999999996</v>
      </c>
      <c r="Y58" s="18">
        <v>5.7039289999999996</v>
      </c>
      <c r="Z58" s="18">
        <v>5.6985010000000003</v>
      </c>
      <c r="AA58" s="18">
        <v>5.6904269999999997</v>
      </c>
      <c r="AB58" s="18">
        <v>5.7088890000000001</v>
      </c>
      <c r="AC58" s="18">
        <v>5.7191020000000004</v>
      </c>
      <c r="AD58" s="18">
        <v>5.7061400000000004</v>
      </c>
      <c r="AE58" s="18">
        <v>5.6839209999999998</v>
      </c>
      <c r="AF58" s="19">
        <v>9.0119999999999992E-3</v>
      </c>
    </row>
    <row r="59" spans="1:32" ht="15" customHeight="1" x14ac:dyDescent="0.25">
      <c r="A59" s="15" t="s">
        <v>248</v>
      </c>
      <c r="B59" s="18">
        <v>13.653123000000001</v>
      </c>
      <c r="C59" s="18">
        <v>13.443807</v>
      </c>
      <c r="D59" s="18">
        <v>13.46326</v>
      </c>
      <c r="E59" s="18">
        <v>13.410075000000001</v>
      </c>
      <c r="F59" s="18">
        <v>13.391593</v>
      </c>
      <c r="G59" s="18">
        <v>13.423278</v>
      </c>
      <c r="H59" s="18">
        <v>13.416093</v>
      </c>
      <c r="I59" s="18">
        <v>13.359128999999999</v>
      </c>
      <c r="J59" s="18">
        <v>13.277658000000001</v>
      </c>
      <c r="K59" s="18">
        <v>13.193913999999999</v>
      </c>
      <c r="L59" s="18">
        <v>13.108468</v>
      </c>
      <c r="M59" s="18">
        <v>13.021044</v>
      </c>
      <c r="N59" s="18">
        <v>12.924597</v>
      </c>
      <c r="O59" s="18">
        <v>12.819832</v>
      </c>
      <c r="P59" s="18">
        <v>12.713536</v>
      </c>
      <c r="Q59" s="18">
        <v>12.616394</v>
      </c>
      <c r="R59" s="18">
        <v>12.527696000000001</v>
      </c>
      <c r="S59" s="18">
        <v>12.445028000000001</v>
      </c>
      <c r="T59" s="18">
        <v>12.377145000000001</v>
      </c>
      <c r="U59" s="18">
        <v>12.324268</v>
      </c>
      <c r="V59" s="18">
        <v>12.281888</v>
      </c>
      <c r="W59" s="18">
        <v>12.244210000000001</v>
      </c>
      <c r="X59" s="18">
        <v>12.219082999999999</v>
      </c>
      <c r="Y59" s="18">
        <v>12.208591999999999</v>
      </c>
      <c r="Z59" s="18">
        <v>12.201549</v>
      </c>
      <c r="AA59" s="18">
        <v>12.192887000000001</v>
      </c>
      <c r="AB59" s="18">
        <v>12.189211999999999</v>
      </c>
      <c r="AC59" s="18">
        <v>12.193395000000001</v>
      </c>
      <c r="AD59" s="18">
        <v>12.201965</v>
      </c>
      <c r="AE59" s="18">
        <v>12.203708000000001</v>
      </c>
      <c r="AF59" s="19">
        <v>-3.4499999999999999E-3</v>
      </c>
    </row>
    <row r="60" spans="1:32" ht="15" customHeight="1" x14ac:dyDescent="0.25">
      <c r="A60" s="15" t="s">
        <v>249</v>
      </c>
      <c r="B60" s="18">
        <v>0.13995199999999999</v>
      </c>
      <c r="C60" s="18">
        <v>0.10258100000000001</v>
      </c>
      <c r="D60" s="18">
        <v>9.1968999999999995E-2</v>
      </c>
      <c r="E60" s="18">
        <v>9.2428999999999997E-2</v>
      </c>
      <c r="F60" s="18">
        <v>9.2261999999999997E-2</v>
      </c>
      <c r="G60" s="18">
        <v>8.9524000000000006E-2</v>
      </c>
      <c r="H60" s="18">
        <v>7.9076999999999995E-2</v>
      </c>
      <c r="I60" s="18">
        <v>8.0381999999999995E-2</v>
      </c>
      <c r="J60" s="18">
        <v>8.0076999999999995E-2</v>
      </c>
      <c r="K60" s="18">
        <v>8.0298999999999995E-2</v>
      </c>
      <c r="L60" s="18">
        <v>8.0979999999999996E-2</v>
      </c>
      <c r="M60" s="18">
        <v>8.1548999999999996E-2</v>
      </c>
      <c r="N60" s="18">
        <v>8.2155000000000006E-2</v>
      </c>
      <c r="O60" s="18">
        <v>8.3019999999999997E-2</v>
      </c>
      <c r="P60" s="18">
        <v>8.3024000000000001E-2</v>
      </c>
      <c r="Q60" s="18">
        <v>8.1849000000000005E-2</v>
      </c>
      <c r="R60" s="18">
        <v>8.1641000000000005E-2</v>
      </c>
      <c r="S60" s="18">
        <v>8.1735000000000002E-2</v>
      </c>
      <c r="T60" s="18">
        <v>8.2040000000000002E-2</v>
      </c>
      <c r="U60" s="18">
        <v>8.2365999999999995E-2</v>
      </c>
      <c r="V60" s="18">
        <v>8.1250000000000003E-2</v>
      </c>
      <c r="W60" s="18">
        <v>8.1303E-2</v>
      </c>
      <c r="X60" s="18">
        <v>8.1448999999999994E-2</v>
      </c>
      <c r="Y60" s="18">
        <v>8.1864999999999993E-2</v>
      </c>
      <c r="Z60" s="18">
        <v>8.2123000000000002E-2</v>
      </c>
      <c r="AA60" s="18">
        <v>8.2472000000000004E-2</v>
      </c>
      <c r="AB60" s="18">
        <v>8.2769999999999996E-2</v>
      </c>
      <c r="AC60" s="18">
        <v>8.3155000000000007E-2</v>
      </c>
      <c r="AD60" s="18">
        <v>8.3571999999999994E-2</v>
      </c>
      <c r="AE60" s="18">
        <v>8.3961999999999995E-2</v>
      </c>
      <c r="AF60" s="19">
        <v>-7.1269999999999997E-3</v>
      </c>
    </row>
    <row r="61" spans="1:32" ht="15" customHeight="1" x14ac:dyDescent="0.25">
      <c r="A61" s="16" t="s">
        <v>250</v>
      </c>
      <c r="B61" s="21">
        <v>18.92342</v>
      </c>
      <c r="C61" s="21">
        <v>18.486383</v>
      </c>
      <c r="D61" s="21">
        <v>18.638722999999999</v>
      </c>
      <c r="E61" s="21">
        <v>18.700082999999999</v>
      </c>
      <c r="F61" s="21">
        <v>19.167159999999999</v>
      </c>
      <c r="G61" s="21">
        <v>19.368099000000001</v>
      </c>
      <c r="H61" s="21">
        <v>19.486660000000001</v>
      </c>
      <c r="I61" s="21">
        <v>19.537002999999999</v>
      </c>
      <c r="J61" s="21">
        <v>19.544900999999999</v>
      </c>
      <c r="K61" s="21">
        <v>19.529665000000001</v>
      </c>
      <c r="L61" s="21">
        <v>19.486913999999999</v>
      </c>
      <c r="M61" s="21">
        <v>19.44755</v>
      </c>
      <c r="N61" s="21">
        <v>19.398457000000001</v>
      </c>
      <c r="O61" s="21">
        <v>19.339873999999998</v>
      </c>
      <c r="P61" s="21">
        <v>19.272027999999999</v>
      </c>
      <c r="Q61" s="21">
        <v>19.188255000000002</v>
      </c>
      <c r="R61" s="21">
        <v>19.129000000000001</v>
      </c>
      <c r="S61" s="21">
        <v>19.069431000000002</v>
      </c>
      <c r="T61" s="21">
        <v>18.989547999999999</v>
      </c>
      <c r="U61" s="21">
        <v>18.935445999999999</v>
      </c>
      <c r="V61" s="21">
        <v>18.890217</v>
      </c>
      <c r="W61" s="21">
        <v>18.847708000000001</v>
      </c>
      <c r="X61" s="21">
        <v>18.804592</v>
      </c>
      <c r="Y61" s="21">
        <v>18.777312999999999</v>
      </c>
      <c r="Z61" s="21">
        <v>18.760704</v>
      </c>
      <c r="AA61" s="21">
        <v>18.740176999999999</v>
      </c>
      <c r="AB61" s="21">
        <v>18.751633000000002</v>
      </c>
      <c r="AC61" s="21">
        <v>18.763190999999999</v>
      </c>
      <c r="AD61" s="21">
        <v>18.755531000000001</v>
      </c>
      <c r="AE61" s="21">
        <v>18.731504000000001</v>
      </c>
      <c r="AF61" s="22">
        <v>4.7100000000000001E-4</v>
      </c>
    </row>
    <row r="62" spans="1:32" ht="15" customHeight="1" x14ac:dyDescent="0.25">
      <c r="A62" s="15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19"/>
    </row>
    <row r="63" spans="1:32" ht="15" customHeight="1" x14ac:dyDescent="0.25">
      <c r="A63" s="15" t="s">
        <v>251</v>
      </c>
      <c r="B63" s="18">
        <v>1.5162999999999999E-2</v>
      </c>
      <c r="C63" s="18">
        <v>0.105906</v>
      </c>
      <c r="D63" s="18">
        <v>0.34659600000000002</v>
      </c>
      <c r="E63" s="18">
        <v>0.115158</v>
      </c>
      <c r="F63" s="18">
        <v>-9.7140000000000004E-3</v>
      </c>
      <c r="G63" s="18">
        <v>-9.1500000000000001E-3</v>
      </c>
      <c r="H63" s="18">
        <v>-9.1299999999999992E-3</v>
      </c>
      <c r="I63" s="18">
        <v>-9.3939999999999996E-3</v>
      </c>
      <c r="J63" s="18">
        <v>-9.4389999999999995E-3</v>
      </c>
      <c r="K63" s="18">
        <v>-9.2980000000000007E-3</v>
      </c>
      <c r="L63" s="18">
        <v>-9.8250000000000004E-3</v>
      </c>
      <c r="M63" s="18">
        <v>-9.7409999999999997E-3</v>
      </c>
      <c r="N63" s="18">
        <v>-9.6889999999999997E-3</v>
      </c>
      <c r="O63" s="18">
        <v>-9.8569999999999994E-3</v>
      </c>
      <c r="P63" s="18">
        <v>-9.7099999999999999E-3</v>
      </c>
      <c r="Q63" s="18">
        <v>-9.4129999999999995E-3</v>
      </c>
      <c r="R63" s="18">
        <v>-9.7260000000000003E-3</v>
      </c>
      <c r="S63" s="18">
        <v>-9.5440000000000004E-3</v>
      </c>
      <c r="T63" s="18">
        <v>-8.9110000000000005E-3</v>
      </c>
      <c r="U63" s="18">
        <v>-9.2739999999999993E-3</v>
      </c>
      <c r="V63" s="18">
        <v>-9.4389999999999995E-3</v>
      </c>
      <c r="W63" s="18">
        <v>-9.6150000000000003E-3</v>
      </c>
      <c r="X63" s="18">
        <v>-9.1459999999999996E-3</v>
      </c>
      <c r="Y63" s="18">
        <v>-8.9949999999999995E-3</v>
      </c>
      <c r="Z63" s="18">
        <v>-8.8159999999999992E-3</v>
      </c>
      <c r="AA63" s="18">
        <v>-8.2660000000000008E-3</v>
      </c>
      <c r="AB63" s="18">
        <v>-8.2740000000000001E-3</v>
      </c>
      <c r="AC63" s="18">
        <v>-7.711E-3</v>
      </c>
      <c r="AD63" s="18">
        <v>-7.0080000000000003E-3</v>
      </c>
      <c r="AE63" s="18">
        <v>-6.5420000000000001E-3</v>
      </c>
      <c r="AF63" s="19" t="s">
        <v>70</v>
      </c>
    </row>
    <row r="64" spans="1:32" ht="15" customHeight="1" x14ac:dyDescent="0.25">
      <c r="A64" s="15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19"/>
    </row>
    <row r="65" spans="1:32" ht="15" customHeight="1" x14ac:dyDescent="0.25">
      <c r="A65" s="15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19"/>
    </row>
    <row r="66" spans="1:32" ht="15" customHeight="1" x14ac:dyDescent="0.25">
      <c r="A66" s="15" t="s">
        <v>252</v>
      </c>
      <c r="B66" s="26">
        <v>17.704999999999998</v>
      </c>
      <c r="C66" s="26">
        <v>17.315000999999999</v>
      </c>
      <c r="D66" s="26">
        <v>17.818999999999999</v>
      </c>
      <c r="E66" s="26">
        <v>17.818999999999999</v>
      </c>
      <c r="F66" s="26">
        <v>18.114657999999999</v>
      </c>
      <c r="G66" s="26">
        <v>18.129657999999999</v>
      </c>
      <c r="H66" s="26">
        <v>18.129657999999999</v>
      </c>
      <c r="I66" s="26">
        <v>18.129657999999999</v>
      </c>
      <c r="J66" s="26">
        <v>18.129657999999999</v>
      </c>
      <c r="K66" s="26">
        <v>18.129657999999999</v>
      </c>
      <c r="L66" s="26">
        <v>18.129657999999999</v>
      </c>
      <c r="M66" s="26">
        <v>18.129657999999999</v>
      </c>
      <c r="N66" s="26">
        <v>18.129657999999999</v>
      </c>
      <c r="O66" s="26">
        <v>18.129657999999999</v>
      </c>
      <c r="P66" s="26">
        <v>18.129657999999999</v>
      </c>
      <c r="Q66" s="26">
        <v>18.129657999999999</v>
      </c>
      <c r="R66" s="26">
        <v>18.129657999999999</v>
      </c>
      <c r="S66" s="26">
        <v>18.129657999999999</v>
      </c>
      <c r="T66" s="26">
        <v>18.129657999999999</v>
      </c>
      <c r="U66" s="26">
        <v>18.129657999999999</v>
      </c>
      <c r="V66" s="26">
        <v>18.129657999999999</v>
      </c>
      <c r="W66" s="26">
        <v>18.129657999999999</v>
      </c>
      <c r="X66" s="26">
        <v>18.129657999999999</v>
      </c>
      <c r="Y66" s="26">
        <v>18.129657999999999</v>
      </c>
      <c r="Z66" s="26">
        <v>18.129657999999999</v>
      </c>
      <c r="AA66" s="26">
        <v>18.129657999999999</v>
      </c>
      <c r="AB66" s="26">
        <v>18.129657999999999</v>
      </c>
      <c r="AC66" s="26">
        <v>18.129657999999999</v>
      </c>
      <c r="AD66" s="26">
        <v>18.129657999999999</v>
      </c>
      <c r="AE66" s="26">
        <v>18.129657999999999</v>
      </c>
      <c r="AF66" s="19">
        <v>1.6429999999999999E-3</v>
      </c>
    </row>
    <row r="67" spans="1:32" ht="15" customHeight="1" x14ac:dyDescent="0.25">
      <c r="A67" s="15" t="s">
        <v>253</v>
      </c>
      <c r="B67" s="26">
        <v>86</v>
      </c>
      <c r="C67" s="26">
        <v>89</v>
      </c>
      <c r="D67" s="26">
        <v>87</v>
      </c>
      <c r="E67" s="26">
        <v>87</v>
      </c>
      <c r="F67" s="26">
        <v>83.929221999999996</v>
      </c>
      <c r="G67" s="26">
        <v>84.444526999999994</v>
      </c>
      <c r="H67" s="26">
        <v>84.784676000000005</v>
      </c>
      <c r="I67" s="26">
        <v>84.856537000000003</v>
      </c>
      <c r="J67" s="26">
        <v>84.762580999999997</v>
      </c>
      <c r="K67" s="26">
        <v>84.610602999999998</v>
      </c>
      <c r="L67" s="26">
        <v>84.422150000000002</v>
      </c>
      <c r="M67" s="26">
        <v>84.011527999999998</v>
      </c>
      <c r="N67" s="26">
        <v>83.650841</v>
      </c>
      <c r="O67" s="26">
        <v>83.337349000000003</v>
      </c>
      <c r="P67" s="26">
        <v>83.051040999999998</v>
      </c>
      <c r="Q67" s="26">
        <v>82.852858999999995</v>
      </c>
      <c r="R67" s="26">
        <v>82.751807999999997</v>
      </c>
      <c r="S67" s="26">
        <v>82.579086000000004</v>
      </c>
      <c r="T67" s="26">
        <v>82.446686</v>
      </c>
      <c r="U67" s="26">
        <v>82.407532000000003</v>
      </c>
      <c r="V67" s="26">
        <v>82.401390000000006</v>
      </c>
      <c r="W67" s="26">
        <v>82.379172999999994</v>
      </c>
      <c r="X67" s="26">
        <v>82.419548000000006</v>
      </c>
      <c r="Y67" s="26">
        <v>82.643226999999996</v>
      </c>
      <c r="Z67" s="26">
        <v>82.856575000000007</v>
      </c>
      <c r="AA67" s="26">
        <v>83.059607999999997</v>
      </c>
      <c r="AB67" s="26">
        <v>83.321395999999993</v>
      </c>
      <c r="AC67" s="26">
        <v>83.713463000000004</v>
      </c>
      <c r="AD67" s="26">
        <v>83.800713000000002</v>
      </c>
      <c r="AE67" s="26">
        <v>83.967208999999997</v>
      </c>
      <c r="AF67" s="19">
        <v>-2.0769999999999999E-3</v>
      </c>
    </row>
    <row r="68" spans="1:32" ht="15" customHeight="1" x14ac:dyDescent="0.25">
      <c r="A68" s="15" t="s">
        <v>254</v>
      </c>
      <c r="B68" s="26">
        <v>45.229275000000001</v>
      </c>
      <c r="C68" s="26">
        <v>40.315280999999999</v>
      </c>
      <c r="D68" s="26">
        <v>33.537674000000003</v>
      </c>
      <c r="E68" s="26">
        <v>28.732861</v>
      </c>
      <c r="F68" s="26">
        <v>27.439371000000001</v>
      </c>
      <c r="G68" s="26">
        <v>25.212821999999999</v>
      </c>
      <c r="H68" s="26">
        <v>25.371447</v>
      </c>
      <c r="I68" s="26">
        <v>25.397780999999998</v>
      </c>
      <c r="J68" s="26">
        <v>25.272306</v>
      </c>
      <c r="K68" s="26">
        <v>25.605276</v>
      </c>
      <c r="L68" s="26">
        <v>26.339932999999998</v>
      </c>
      <c r="M68" s="26">
        <v>26.391024000000002</v>
      </c>
      <c r="N68" s="26">
        <v>26.330031999999999</v>
      </c>
      <c r="O68" s="26">
        <v>26.557704999999999</v>
      </c>
      <c r="P68" s="26">
        <v>26.574638</v>
      </c>
      <c r="Q68" s="26">
        <v>27.074511000000001</v>
      </c>
      <c r="R68" s="26">
        <v>27.628391000000001</v>
      </c>
      <c r="S68" s="26">
        <v>28.164417</v>
      </c>
      <c r="T68" s="26">
        <v>28.574669</v>
      </c>
      <c r="U68" s="26">
        <v>28.600802999999999</v>
      </c>
      <c r="V68" s="26">
        <v>29.035553</v>
      </c>
      <c r="W68" s="26">
        <v>29.225125999999999</v>
      </c>
      <c r="X68" s="26">
        <v>29.185209</v>
      </c>
      <c r="Y68" s="26">
        <v>29.338975999999999</v>
      </c>
      <c r="Z68" s="26">
        <v>29.911650000000002</v>
      </c>
      <c r="AA68" s="26">
        <v>30.578768</v>
      </c>
      <c r="AB68" s="26">
        <v>30.764973000000001</v>
      </c>
      <c r="AC68" s="26">
        <v>31.641760000000001</v>
      </c>
      <c r="AD68" s="26">
        <v>31.827915000000001</v>
      </c>
      <c r="AE68" s="26">
        <v>32.156517000000001</v>
      </c>
      <c r="AF68" s="19">
        <v>-8.0429999999999998E-3</v>
      </c>
    </row>
    <row r="69" spans="1:32" ht="15" customHeight="1" x14ac:dyDescent="0.25">
      <c r="A69" s="15" t="s">
        <v>255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19"/>
    </row>
    <row r="70" spans="1:32" ht="15" customHeight="1" thickBot="1" x14ac:dyDescent="0.3">
      <c r="A70" s="15" t="s">
        <v>256</v>
      </c>
      <c r="B70" s="18">
        <v>494.73007200000001</v>
      </c>
      <c r="C70" s="18">
        <v>313.70205700000002</v>
      </c>
      <c r="D70" s="18">
        <v>257.058716</v>
      </c>
      <c r="E70" s="18">
        <v>219.518845</v>
      </c>
      <c r="F70" s="18">
        <v>213.13346899999999</v>
      </c>
      <c r="G70" s="18">
        <v>192.04028299999999</v>
      </c>
      <c r="H70" s="18">
        <v>190.19305399999999</v>
      </c>
      <c r="I70" s="18">
        <v>190.97583</v>
      </c>
      <c r="J70" s="18">
        <v>193.05748</v>
      </c>
      <c r="K70" s="18">
        <v>198.85289</v>
      </c>
      <c r="L70" s="18">
        <v>207.326324</v>
      </c>
      <c r="M70" s="18">
        <v>214.50224299999999</v>
      </c>
      <c r="N70" s="18">
        <v>220.992096</v>
      </c>
      <c r="O70" s="18">
        <v>228.38960299999999</v>
      </c>
      <c r="P70" s="18">
        <v>234.269226</v>
      </c>
      <c r="Q70" s="18">
        <v>243.98199500000001</v>
      </c>
      <c r="R70" s="18">
        <v>254.790054</v>
      </c>
      <c r="S70" s="18">
        <v>263.61831699999999</v>
      </c>
      <c r="T70" s="18">
        <v>272.543701</v>
      </c>
      <c r="U70" s="18">
        <v>278.59802200000001</v>
      </c>
      <c r="V70" s="18">
        <v>289.04888899999997</v>
      </c>
      <c r="W70" s="18">
        <v>297.603973</v>
      </c>
      <c r="X70" s="18">
        <v>305.14331099999998</v>
      </c>
      <c r="Y70" s="18">
        <v>315.75491299999999</v>
      </c>
      <c r="Z70" s="18">
        <v>327.328461</v>
      </c>
      <c r="AA70" s="18">
        <v>338.67947400000003</v>
      </c>
      <c r="AB70" s="18">
        <v>347.810272</v>
      </c>
      <c r="AC70" s="18">
        <v>363.35360700000001</v>
      </c>
      <c r="AD70" s="18">
        <v>372.92919899999998</v>
      </c>
      <c r="AE70" s="18">
        <v>385.39370700000001</v>
      </c>
      <c r="AF70" s="19">
        <v>7.378E-3</v>
      </c>
    </row>
    <row r="71" spans="1:32" x14ac:dyDescent="0.25">
      <c r="A71" s="36" t="s">
        <v>257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</row>
    <row r="72" spans="1:32" x14ac:dyDescent="0.25">
      <c r="A72" s="32" t="s">
        <v>258</v>
      </c>
      <c r="AF72" s="28"/>
    </row>
    <row r="73" spans="1:32" x14ac:dyDescent="0.25">
      <c r="A73" s="32" t="s">
        <v>259</v>
      </c>
      <c r="AF73" s="28"/>
    </row>
    <row r="74" spans="1:32" x14ac:dyDescent="0.25">
      <c r="A74" s="32" t="s">
        <v>260</v>
      </c>
      <c r="AF74" s="28"/>
    </row>
    <row r="75" spans="1:32" x14ac:dyDescent="0.25">
      <c r="A75" s="32" t="s">
        <v>261</v>
      </c>
      <c r="AF75" s="28"/>
    </row>
    <row r="76" spans="1:32" x14ac:dyDescent="0.25">
      <c r="A76" s="32" t="s">
        <v>262</v>
      </c>
      <c r="AF76" s="28"/>
    </row>
    <row r="77" spans="1:32" x14ac:dyDescent="0.25">
      <c r="A77" s="32" t="s">
        <v>263</v>
      </c>
      <c r="AF77" s="28"/>
    </row>
    <row r="78" spans="1:32" x14ac:dyDescent="0.25">
      <c r="A78" s="32" t="s">
        <v>264</v>
      </c>
      <c r="AF78" s="28"/>
    </row>
    <row r="79" spans="1:32" x14ac:dyDescent="0.25">
      <c r="A79" s="32" t="s">
        <v>265</v>
      </c>
      <c r="AF79" s="28"/>
    </row>
    <row r="80" spans="1:32" x14ac:dyDescent="0.25">
      <c r="A80" s="32" t="s">
        <v>266</v>
      </c>
      <c r="AF80" s="28"/>
    </row>
    <row r="81" spans="1:32" x14ac:dyDescent="0.25">
      <c r="A81" s="32" t="s">
        <v>267</v>
      </c>
      <c r="AF81" s="28"/>
    </row>
    <row r="82" spans="1:32" x14ac:dyDescent="0.25">
      <c r="A82" s="32" t="s">
        <v>268</v>
      </c>
      <c r="AF82" s="28"/>
    </row>
    <row r="83" spans="1:32" x14ac:dyDescent="0.25">
      <c r="A83" s="32" t="s">
        <v>269</v>
      </c>
      <c r="AF83" s="28"/>
    </row>
    <row r="84" spans="1:32" x14ac:dyDescent="0.25">
      <c r="A84" s="32" t="s">
        <v>270</v>
      </c>
      <c r="AF84" s="28"/>
    </row>
    <row r="85" spans="1:32" x14ac:dyDescent="0.25">
      <c r="A85" s="32" t="s">
        <v>271</v>
      </c>
      <c r="AF85" s="28"/>
    </row>
    <row r="86" spans="1:32" x14ac:dyDescent="0.25">
      <c r="A86" s="32" t="s">
        <v>272</v>
      </c>
      <c r="AF86" s="28"/>
    </row>
    <row r="87" spans="1:32" x14ac:dyDescent="0.25">
      <c r="A87" s="32" t="s">
        <v>273</v>
      </c>
      <c r="AF87" s="28"/>
    </row>
    <row r="88" spans="1:32" x14ac:dyDescent="0.25">
      <c r="A88" s="32" t="s">
        <v>274</v>
      </c>
      <c r="AF88" s="28"/>
    </row>
    <row r="89" spans="1:32" x14ac:dyDescent="0.25">
      <c r="A89" s="32" t="s">
        <v>275</v>
      </c>
      <c r="AF89" s="28"/>
    </row>
    <row r="90" spans="1:32" x14ac:dyDescent="0.25">
      <c r="A90" s="32" t="s">
        <v>276</v>
      </c>
      <c r="AF90" s="28"/>
    </row>
    <row r="91" spans="1:32" x14ac:dyDescent="0.25">
      <c r="A91" s="32" t="s">
        <v>277</v>
      </c>
      <c r="AF91" s="28"/>
    </row>
    <row r="92" spans="1:32" x14ac:dyDescent="0.25">
      <c r="A92" s="32" t="s">
        <v>278</v>
      </c>
      <c r="AF92" s="28"/>
    </row>
    <row r="93" spans="1:32" x14ac:dyDescent="0.25">
      <c r="A93" s="32" t="s">
        <v>279</v>
      </c>
      <c r="AF93" s="28"/>
    </row>
    <row r="94" spans="1:32" x14ac:dyDescent="0.25">
      <c r="A94" s="32" t="s">
        <v>280</v>
      </c>
      <c r="AF94" s="28"/>
    </row>
    <row r="95" spans="1:32" x14ac:dyDescent="0.25">
      <c r="A95" s="32" t="s">
        <v>114</v>
      </c>
      <c r="AF95" s="28"/>
    </row>
    <row r="96" spans="1:32" x14ac:dyDescent="0.25">
      <c r="A96" s="32" t="s">
        <v>115</v>
      </c>
      <c r="AF96" s="28"/>
    </row>
    <row r="97" spans="1:32" x14ac:dyDescent="0.25">
      <c r="A97" s="32" t="s">
        <v>116</v>
      </c>
      <c r="AF97" s="28"/>
    </row>
    <row r="98" spans="1:32" x14ac:dyDescent="0.25">
      <c r="A98" s="32" t="s">
        <v>281</v>
      </c>
      <c r="AF98" s="28"/>
    </row>
    <row r="99" spans="1:32" x14ac:dyDescent="0.25">
      <c r="A99" s="32" t="s">
        <v>201</v>
      </c>
      <c r="AF99" s="28"/>
    </row>
    <row r="100" spans="1:32" x14ac:dyDescent="0.25">
      <c r="A100" s="32" t="s">
        <v>282</v>
      </c>
      <c r="AF100" s="28"/>
    </row>
    <row r="101" spans="1:32" x14ac:dyDescent="0.25">
      <c r="A101" s="32" t="s">
        <v>283</v>
      </c>
      <c r="AF101" s="28"/>
    </row>
    <row r="102" spans="1:32" x14ac:dyDescent="0.25">
      <c r="A102" s="32" t="s">
        <v>129</v>
      </c>
      <c r="AF102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3"/>
  <sheetViews>
    <sheetView workbookViewId="0"/>
  </sheetViews>
  <sheetFormatPr defaultRowHeight="15" x14ac:dyDescent="0.25"/>
  <cols>
    <col min="1" max="1" width="45.7109375" customWidth="1"/>
    <col min="2" max="32" width="9.28515625" customWidth="1"/>
  </cols>
  <sheetData>
    <row r="1" spans="1:32" ht="15.75" x14ac:dyDescent="0.25">
      <c r="A1" s="10" t="s">
        <v>132</v>
      </c>
      <c r="B1" s="10"/>
      <c r="C1" s="10"/>
      <c r="D1" s="10"/>
      <c r="E1" s="10"/>
      <c r="AF1" s="28"/>
    </row>
    <row r="2" spans="1:32" x14ac:dyDescent="0.25">
      <c r="A2" s="8" t="s">
        <v>133</v>
      </c>
      <c r="B2" s="8"/>
      <c r="C2" s="8"/>
      <c r="AF2" s="28"/>
    </row>
    <row r="3" spans="1:32" ht="15" customHeight="1" x14ac:dyDescent="0.25">
      <c r="A3" s="29" t="s">
        <v>46</v>
      </c>
      <c r="B3" s="30" t="s">
        <v>46</v>
      </c>
      <c r="C3" s="30" t="s">
        <v>46</v>
      </c>
      <c r="D3" s="30" t="s">
        <v>46</v>
      </c>
      <c r="E3" s="30" t="s">
        <v>46</v>
      </c>
      <c r="F3" s="30" t="s">
        <v>46</v>
      </c>
      <c r="G3" s="30" t="s">
        <v>46</v>
      </c>
      <c r="H3" s="30" t="s">
        <v>46</v>
      </c>
      <c r="I3" s="30" t="s">
        <v>46</v>
      </c>
      <c r="J3" s="30" t="s">
        <v>46</v>
      </c>
      <c r="K3" s="30" t="s">
        <v>46</v>
      </c>
      <c r="L3" s="30" t="s">
        <v>46</v>
      </c>
      <c r="M3" s="30" t="s">
        <v>46</v>
      </c>
      <c r="N3" s="30" t="s">
        <v>46</v>
      </c>
      <c r="O3" s="30" t="s">
        <v>46</v>
      </c>
      <c r="P3" s="30" t="s">
        <v>46</v>
      </c>
      <c r="Q3" s="30" t="s">
        <v>46</v>
      </c>
      <c r="R3" s="30" t="s">
        <v>46</v>
      </c>
      <c r="S3" s="30" t="s">
        <v>46</v>
      </c>
      <c r="T3" s="30" t="s">
        <v>46</v>
      </c>
      <c r="U3" s="30" t="s">
        <v>46</v>
      </c>
      <c r="V3" s="30" t="s">
        <v>46</v>
      </c>
      <c r="W3" s="30" t="s">
        <v>46</v>
      </c>
      <c r="X3" s="30" t="s">
        <v>46</v>
      </c>
      <c r="Y3" s="30" t="s">
        <v>46</v>
      </c>
      <c r="Z3" s="30" t="s">
        <v>46</v>
      </c>
      <c r="AA3" s="30" t="s">
        <v>46</v>
      </c>
      <c r="AB3" s="30" t="s">
        <v>46</v>
      </c>
      <c r="AC3" s="30" t="s">
        <v>46</v>
      </c>
      <c r="AD3" s="30" t="s">
        <v>46</v>
      </c>
      <c r="AE3" s="30" t="s">
        <v>46</v>
      </c>
      <c r="AF3" s="30"/>
    </row>
    <row r="4" spans="1:32" ht="15" customHeight="1" thickBot="1" x14ac:dyDescent="0.3">
      <c r="A4" s="9" t="s">
        <v>134</v>
      </c>
      <c r="B4" s="9">
        <v>2011</v>
      </c>
      <c r="C4" s="9">
        <v>2012</v>
      </c>
      <c r="D4" s="9">
        <v>2013</v>
      </c>
      <c r="E4" s="9">
        <v>2014</v>
      </c>
      <c r="F4" s="9">
        <v>2015</v>
      </c>
      <c r="G4" s="9">
        <v>2016</v>
      </c>
      <c r="H4" s="9">
        <v>2017</v>
      </c>
      <c r="I4" s="9">
        <v>2018</v>
      </c>
      <c r="J4" s="9">
        <v>2019</v>
      </c>
      <c r="K4" s="9">
        <v>2020</v>
      </c>
      <c r="L4" s="9">
        <v>2021</v>
      </c>
      <c r="M4" s="9">
        <v>2022</v>
      </c>
      <c r="N4" s="9">
        <v>2023</v>
      </c>
      <c r="O4" s="9">
        <v>2024</v>
      </c>
      <c r="P4" s="9">
        <v>2025</v>
      </c>
      <c r="Q4" s="9">
        <v>2026</v>
      </c>
      <c r="R4" s="9">
        <v>2027</v>
      </c>
      <c r="S4" s="9">
        <v>2028</v>
      </c>
      <c r="T4" s="9">
        <v>2029</v>
      </c>
      <c r="U4" s="9">
        <v>2030</v>
      </c>
      <c r="V4" s="9">
        <v>2031</v>
      </c>
      <c r="W4" s="9">
        <v>2032</v>
      </c>
      <c r="X4" s="9">
        <v>2033</v>
      </c>
      <c r="Y4" s="9">
        <v>2034</v>
      </c>
      <c r="Z4" s="9">
        <v>2035</v>
      </c>
      <c r="AA4" s="9">
        <v>2036</v>
      </c>
      <c r="AB4" s="9">
        <v>2037</v>
      </c>
      <c r="AC4" s="9">
        <v>2038</v>
      </c>
      <c r="AD4" s="9">
        <v>2039</v>
      </c>
      <c r="AE4" s="9">
        <v>2040</v>
      </c>
      <c r="AF4" s="31" t="s">
        <v>135</v>
      </c>
    </row>
    <row r="5" spans="1:32" ht="15" customHeight="1" thickTop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32" ht="15" customHeight="1" x14ac:dyDescent="0.25">
      <c r="A6" s="16" t="s">
        <v>136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spans="1:32" ht="15" customHeight="1" x14ac:dyDescent="0.25">
      <c r="A7" s="15" t="s">
        <v>137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 spans="1:32" ht="15" customHeight="1" x14ac:dyDescent="0.25">
      <c r="A8" s="15" t="s">
        <v>138</v>
      </c>
      <c r="B8" s="18">
        <v>77.962897999999996</v>
      </c>
      <c r="C8" s="18">
        <v>78.104904000000005</v>
      </c>
      <c r="D8" s="18">
        <v>78.225905999999995</v>
      </c>
      <c r="E8" s="18">
        <v>78.293998999999999</v>
      </c>
      <c r="F8" s="18">
        <v>78.261100999999996</v>
      </c>
      <c r="G8" s="18">
        <v>78.111098999999996</v>
      </c>
      <c r="H8" s="18">
        <v>78.515427000000003</v>
      </c>
      <c r="I8" s="18">
        <v>78.411620999999997</v>
      </c>
      <c r="J8" s="18">
        <v>78.411620999999997</v>
      </c>
      <c r="K8" s="18">
        <v>78.411620999999997</v>
      </c>
      <c r="L8" s="18">
        <v>78.651695000000004</v>
      </c>
      <c r="M8" s="18">
        <v>78.661689999999993</v>
      </c>
      <c r="N8" s="18">
        <v>78.973693999999995</v>
      </c>
      <c r="O8" s="18">
        <v>79.099875999999995</v>
      </c>
      <c r="P8" s="18">
        <v>79.099875999999995</v>
      </c>
      <c r="Q8" s="18">
        <v>79.114875999999995</v>
      </c>
      <c r="R8" s="18">
        <v>79.316710999999998</v>
      </c>
      <c r="S8" s="18">
        <v>79.416313000000002</v>
      </c>
      <c r="T8" s="18">
        <v>79.651909000000003</v>
      </c>
      <c r="U8" s="18">
        <v>79.745109999999997</v>
      </c>
      <c r="V8" s="18">
        <v>79.802109000000002</v>
      </c>
      <c r="W8" s="18">
        <v>79.894463000000002</v>
      </c>
      <c r="X8" s="18">
        <v>79.894463000000002</v>
      </c>
      <c r="Y8" s="18">
        <v>79.923653000000002</v>
      </c>
      <c r="Z8" s="18">
        <v>80.073691999999994</v>
      </c>
      <c r="AA8" s="18">
        <v>80.130713999999998</v>
      </c>
      <c r="AB8" s="18">
        <v>80.130713999999998</v>
      </c>
      <c r="AC8" s="18">
        <v>80.160713000000001</v>
      </c>
      <c r="AD8" s="18">
        <v>80.336410999999998</v>
      </c>
      <c r="AE8" s="18">
        <v>80.345093000000006</v>
      </c>
      <c r="AF8" s="19">
        <v>1.01E-3</v>
      </c>
    </row>
    <row r="9" spans="1:32" ht="15" customHeight="1" x14ac:dyDescent="0.25">
      <c r="A9" s="15" t="s">
        <v>139</v>
      </c>
      <c r="B9" s="18">
        <v>2.4518</v>
      </c>
      <c r="C9" s="18">
        <v>2.5811000000000002</v>
      </c>
      <c r="D9" s="18">
        <v>2.6229</v>
      </c>
      <c r="E9" s="18">
        <v>2.6229</v>
      </c>
      <c r="F9" s="18">
        <v>2.6229</v>
      </c>
      <c r="G9" s="18">
        <v>2.8229000000000002</v>
      </c>
      <c r="H9" s="18">
        <v>3.192669</v>
      </c>
      <c r="I9" s="18">
        <v>3.5866690000000001</v>
      </c>
      <c r="J9" s="18">
        <v>3.8618990000000002</v>
      </c>
      <c r="K9" s="18">
        <v>4.0249199999999998</v>
      </c>
      <c r="L9" s="18">
        <v>4.2288290000000002</v>
      </c>
      <c r="M9" s="18">
        <v>4.4189829999999999</v>
      </c>
      <c r="N9" s="18">
        <v>4.6156030000000001</v>
      </c>
      <c r="O9" s="18">
        <v>4.9193210000000001</v>
      </c>
      <c r="P9" s="18">
        <v>5.1510610000000003</v>
      </c>
      <c r="Q9" s="18">
        <v>5.3591499999999996</v>
      </c>
      <c r="R9" s="18">
        <v>5.8091499999999998</v>
      </c>
      <c r="S9" s="18">
        <v>6.0893560000000004</v>
      </c>
      <c r="T9" s="18">
        <v>6.3302969999999998</v>
      </c>
      <c r="U9" s="18">
        <v>6.58209</v>
      </c>
      <c r="V9" s="18">
        <v>6.9143400000000002</v>
      </c>
      <c r="W9" s="18">
        <v>7.245768</v>
      </c>
      <c r="X9" s="18">
        <v>7.5404739999999997</v>
      </c>
      <c r="Y9" s="18">
        <v>7.8283719999999999</v>
      </c>
      <c r="Z9" s="18">
        <v>7.99193</v>
      </c>
      <c r="AA9" s="18">
        <v>8.1656650000000006</v>
      </c>
      <c r="AB9" s="18">
        <v>8.3012599999999992</v>
      </c>
      <c r="AC9" s="18">
        <v>8.5043260000000007</v>
      </c>
      <c r="AD9" s="18">
        <v>8.6740779999999997</v>
      </c>
      <c r="AE9" s="18">
        <v>8.8021180000000001</v>
      </c>
      <c r="AF9" s="19">
        <v>4.4787E-2</v>
      </c>
    </row>
    <row r="10" spans="1:32" ht="15" customHeight="1" x14ac:dyDescent="0.25">
      <c r="A10" s="15" t="s">
        <v>140</v>
      </c>
      <c r="B10" s="18">
        <v>3.4539</v>
      </c>
      <c r="C10" s="18">
        <v>3.5682</v>
      </c>
      <c r="D10" s="18">
        <v>3.5914000000000001</v>
      </c>
      <c r="E10" s="18">
        <v>3.6368</v>
      </c>
      <c r="F10" s="18">
        <v>3.6309999999999998</v>
      </c>
      <c r="G10" s="18">
        <v>3.6326000000000001</v>
      </c>
      <c r="H10" s="18">
        <v>3.6326000000000001</v>
      </c>
      <c r="I10" s="18">
        <v>3.6318000000000001</v>
      </c>
      <c r="J10" s="18">
        <v>3.6318000000000001</v>
      </c>
      <c r="K10" s="18">
        <v>3.6318000000000001</v>
      </c>
      <c r="L10" s="18">
        <v>3.6318000000000001</v>
      </c>
      <c r="M10" s="18">
        <v>3.6318000000000001</v>
      </c>
      <c r="N10" s="18">
        <v>3.6318000000000001</v>
      </c>
      <c r="O10" s="18">
        <v>3.6318000000000001</v>
      </c>
      <c r="P10" s="18">
        <v>3.6318000000000001</v>
      </c>
      <c r="Q10" s="18">
        <v>3.6318000000000001</v>
      </c>
      <c r="R10" s="18">
        <v>3.6318000000000001</v>
      </c>
      <c r="S10" s="18">
        <v>3.6318000000000001</v>
      </c>
      <c r="T10" s="18">
        <v>3.6318000000000001</v>
      </c>
      <c r="U10" s="18">
        <v>3.6318000000000001</v>
      </c>
      <c r="V10" s="18">
        <v>3.6318000000000001</v>
      </c>
      <c r="W10" s="18">
        <v>3.6318000000000001</v>
      </c>
      <c r="X10" s="18">
        <v>3.6318000000000001</v>
      </c>
      <c r="Y10" s="18">
        <v>3.6318000000000001</v>
      </c>
      <c r="Z10" s="18">
        <v>3.6318000000000001</v>
      </c>
      <c r="AA10" s="18">
        <v>3.6318000000000001</v>
      </c>
      <c r="AB10" s="18">
        <v>3.6318000000000001</v>
      </c>
      <c r="AC10" s="18">
        <v>3.6318000000000001</v>
      </c>
      <c r="AD10" s="18">
        <v>3.6318000000000001</v>
      </c>
      <c r="AE10" s="18">
        <v>3.6318000000000001</v>
      </c>
      <c r="AF10" s="19">
        <v>6.3100000000000005E-4</v>
      </c>
    </row>
    <row r="11" spans="1:32" ht="15" customHeight="1" x14ac:dyDescent="0.25">
      <c r="A11" s="15" t="s">
        <v>141</v>
      </c>
      <c r="B11" s="18">
        <v>2.5634009999999998</v>
      </c>
      <c r="C11" s="18">
        <v>2.698601</v>
      </c>
      <c r="D11" s="18">
        <v>3.0147010000000001</v>
      </c>
      <c r="E11" s="18">
        <v>3.0895009999999998</v>
      </c>
      <c r="F11" s="18">
        <v>3.1375009999999999</v>
      </c>
      <c r="G11" s="18">
        <v>3.1375009999999999</v>
      </c>
      <c r="H11" s="18">
        <v>3.1375009999999999</v>
      </c>
      <c r="I11" s="18">
        <v>3.1375009999999999</v>
      </c>
      <c r="J11" s="18">
        <v>3.1375009999999999</v>
      </c>
      <c r="K11" s="18">
        <v>3.1375009999999999</v>
      </c>
      <c r="L11" s="18">
        <v>3.1375009999999999</v>
      </c>
      <c r="M11" s="18">
        <v>3.1375009999999999</v>
      </c>
      <c r="N11" s="18">
        <v>3.1375009999999999</v>
      </c>
      <c r="O11" s="18">
        <v>3.1375009999999999</v>
      </c>
      <c r="P11" s="18">
        <v>3.1375009999999999</v>
      </c>
      <c r="Q11" s="18">
        <v>3.1375009999999999</v>
      </c>
      <c r="R11" s="18">
        <v>3.1375009999999999</v>
      </c>
      <c r="S11" s="18">
        <v>3.1375009999999999</v>
      </c>
      <c r="T11" s="18">
        <v>3.1375009999999999</v>
      </c>
      <c r="U11" s="18">
        <v>3.1375009999999999</v>
      </c>
      <c r="V11" s="18">
        <v>3.1375009999999999</v>
      </c>
      <c r="W11" s="18">
        <v>3.1375009999999999</v>
      </c>
      <c r="X11" s="18">
        <v>3.145689</v>
      </c>
      <c r="Y11" s="18">
        <v>3.158318</v>
      </c>
      <c r="Z11" s="18">
        <v>3.1740140000000001</v>
      </c>
      <c r="AA11" s="18">
        <v>3.2127569999999999</v>
      </c>
      <c r="AB11" s="18">
        <v>3.2706270000000002</v>
      </c>
      <c r="AC11" s="18">
        <v>3.3356710000000001</v>
      </c>
      <c r="AD11" s="18">
        <v>3.3996430000000002</v>
      </c>
      <c r="AE11" s="18">
        <v>3.4587940000000001</v>
      </c>
      <c r="AF11" s="19">
        <v>8.9029999999999995E-3</v>
      </c>
    </row>
    <row r="12" spans="1:32" ht="15" customHeight="1" x14ac:dyDescent="0.25">
      <c r="A12" s="15" t="s">
        <v>142</v>
      </c>
      <c r="B12" s="18">
        <v>0.47599999999999998</v>
      </c>
      <c r="C12" s="18">
        <v>0.47599999999999998</v>
      </c>
      <c r="D12" s="18">
        <v>1.351</v>
      </c>
      <c r="E12" s="18">
        <v>1.726</v>
      </c>
      <c r="F12" s="18">
        <v>1.726</v>
      </c>
      <c r="G12" s="18">
        <v>1.726</v>
      </c>
      <c r="H12" s="18">
        <v>1.726</v>
      </c>
      <c r="I12" s="18">
        <v>1.726</v>
      </c>
      <c r="J12" s="18">
        <v>1.726</v>
      </c>
      <c r="K12" s="18">
        <v>1.726</v>
      </c>
      <c r="L12" s="18">
        <v>1.726</v>
      </c>
      <c r="M12" s="18">
        <v>1.726</v>
      </c>
      <c r="N12" s="18">
        <v>1.726</v>
      </c>
      <c r="O12" s="18">
        <v>1.726</v>
      </c>
      <c r="P12" s="18">
        <v>1.726</v>
      </c>
      <c r="Q12" s="18">
        <v>1.726</v>
      </c>
      <c r="R12" s="18">
        <v>1.726</v>
      </c>
      <c r="S12" s="18">
        <v>1.726</v>
      </c>
      <c r="T12" s="18">
        <v>1.726</v>
      </c>
      <c r="U12" s="18">
        <v>1.726</v>
      </c>
      <c r="V12" s="18">
        <v>1.726</v>
      </c>
      <c r="W12" s="18">
        <v>1.726</v>
      </c>
      <c r="X12" s="18">
        <v>1.726</v>
      </c>
      <c r="Y12" s="18">
        <v>1.726</v>
      </c>
      <c r="Z12" s="18">
        <v>1.726</v>
      </c>
      <c r="AA12" s="18">
        <v>1.726</v>
      </c>
      <c r="AB12" s="18">
        <v>1.726</v>
      </c>
      <c r="AC12" s="18">
        <v>1.726</v>
      </c>
      <c r="AD12" s="18">
        <v>1.726</v>
      </c>
      <c r="AE12" s="18">
        <v>1.726</v>
      </c>
      <c r="AF12" s="19">
        <v>4.7079999999999997E-2</v>
      </c>
    </row>
    <row r="13" spans="1:32" ht="15" customHeight="1" x14ac:dyDescent="0.25">
      <c r="A13" s="15" t="s">
        <v>143</v>
      </c>
      <c r="B13" s="18">
        <v>1.0511999999999999</v>
      </c>
      <c r="C13" s="18">
        <v>2.4893000000000001</v>
      </c>
      <c r="D13" s="18">
        <v>5.0770999999999997</v>
      </c>
      <c r="E13" s="18">
        <v>6.4939</v>
      </c>
      <c r="F13" s="18">
        <v>7.2751929999999998</v>
      </c>
      <c r="G13" s="18">
        <v>7.9047919999999996</v>
      </c>
      <c r="H13" s="18">
        <v>7.9047919999999996</v>
      </c>
      <c r="I13" s="18">
        <v>7.9047919999999996</v>
      </c>
      <c r="J13" s="18">
        <v>7.9047919999999996</v>
      </c>
      <c r="K13" s="18">
        <v>7.9047919999999996</v>
      </c>
      <c r="L13" s="18">
        <v>7.9047919999999996</v>
      </c>
      <c r="M13" s="18">
        <v>7.9047919999999996</v>
      </c>
      <c r="N13" s="18">
        <v>7.9047919999999996</v>
      </c>
      <c r="O13" s="18">
        <v>7.9210079999999996</v>
      </c>
      <c r="P13" s="18">
        <v>7.9555100000000003</v>
      </c>
      <c r="Q13" s="18">
        <v>8.0298250000000007</v>
      </c>
      <c r="R13" s="18">
        <v>8.0834740000000007</v>
      </c>
      <c r="S13" s="18">
        <v>8.2178550000000001</v>
      </c>
      <c r="T13" s="18">
        <v>8.3937200000000001</v>
      </c>
      <c r="U13" s="18">
        <v>8.6161340000000006</v>
      </c>
      <c r="V13" s="18">
        <v>8.9270399999999999</v>
      </c>
      <c r="W13" s="18">
        <v>9.0064159999999998</v>
      </c>
      <c r="X13" s="18">
        <v>9.1980249999999995</v>
      </c>
      <c r="Y13" s="18">
        <v>9.7215969999999992</v>
      </c>
      <c r="Z13" s="18">
        <v>10.329511</v>
      </c>
      <c r="AA13" s="18">
        <v>11.329511</v>
      </c>
      <c r="AB13" s="18">
        <v>12.479509999999999</v>
      </c>
      <c r="AC13" s="18">
        <v>13.802011</v>
      </c>
      <c r="AD13" s="18">
        <v>15.322886</v>
      </c>
      <c r="AE13" s="18">
        <v>17.07189</v>
      </c>
      <c r="AF13" s="19">
        <v>7.1184999999999998E-2</v>
      </c>
    </row>
    <row r="14" spans="1:32" ht="15" customHeight="1" x14ac:dyDescent="0.25">
      <c r="A14" s="15" t="s">
        <v>144</v>
      </c>
      <c r="B14" s="18">
        <v>46.325504000000002</v>
      </c>
      <c r="C14" s="18">
        <v>59.005710999999998</v>
      </c>
      <c r="D14" s="18">
        <v>59.944606999999998</v>
      </c>
      <c r="E14" s="18">
        <v>61.009608999999998</v>
      </c>
      <c r="F14" s="18">
        <v>75.594718999999998</v>
      </c>
      <c r="G14" s="18">
        <v>75.594718999999998</v>
      </c>
      <c r="H14" s="18">
        <v>75.594718999999998</v>
      </c>
      <c r="I14" s="18">
        <v>75.594718999999998</v>
      </c>
      <c r="J14" s="18">
        <v>75.594718999999998</v>
      </c>
      <c r="K14" s="18">
        <v>75.594718999999998</v>
      </c>
      <c r="L14" s="18">
        <v>75.594718999999998</v>
      </c>
      <c r="M14" s="18">
        <v>75.594718999999998</v>
      </c>
      <c r="N14" s="18">
        <v>75.594718999999998</v>
      </c>
      <c r="O14" s="18">
        <v>75.594718999999998</v>
      </c>
      <c r="P14" s="18">
        <v>75.621666000000005</v>
      </c>
      <c r="Q14" s="18">
        <v>75.702743999999996</v>
      </c>
      <c r="R14" s="18">
        <v>75.752052000000006</v>
      </c>
      <c r="S14" s="18">
        <v>75.881516000000005</v>
      </c>
      <c r="T14" s="18">
        <v>76.003394999999998</v>
      </c>
      <c r="U14" s="18">
        <v>76.122428999999997</v>
      </c>
      <c r="V14" s="18">
        <v>76.287537</v>
      </c>
      <c r="W14" s="18">
        <v>76.393889999999999</v>
      </c>
      <c r="X14" s="18">
        <v>76.641234999999995</v>
      </c>
      <c r="Y14" s="18">
        <v>77.109261000000004</v>
      </c>
      <c r="Z14" s="18">
        <v>78.609261000000004</v>
      </c>
      <c r="AA14" s="18">
        <v>80.334259000000003</v>
      </c>
      <c r="AB14" s="18">
        <v>81.449477999999999</v>
      </c>
      <c r="AC14" s="18">
        <v>83.433228</v>
      </c>
      <c r="AD14" s="18">
        <v>84.313934000000003</v>
      </c>
      <c r="AE14" s="18">
        <v>85.481330999999997</v>
      </c>
      <c r="AF14" s="19">
        <v>1.3325999999999999E-2</v>
      </c>
    </row>
    <row r="15" spans="1:32" ht="15" customHeight="1" x14ac:dyDescent="0.25">
      <c r="A15" s="15" t="s">
        <v>145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9" t="s">
        <v>70</v>
      </c>
    </row>
    <row r="16" spans="1:32" ht="15" customHeight="1" x14ac:dyDescent="0.25">
      <c r="A16" s="16" t="s">
        <v>146</v>
      </c>
      <c r="B16" s="21">
        <v>134.28469799999999</v>
      </c>
      <c r="C16" s="21">
        <v>148.923813</v>
      </c>
      <c r="D16" s="21">
        <v>153.82762099999999</v>
      </c>
      <c r="E16" s="21">
        <v>156.87271100000001</v>
      </c>
      <c r="F16" s="21">
        <v>172.248413</v>
      </c>
      <c r="G16" s="21">
        <v>172.92961099999999</v>
      </c>
      <c r="H16" s="21">
        <v>173.70370500000001</v>
      </c>
      <c r="I16" s="21">
        <v>173.99310299999999</v>
      </c>
      <c r="J16" s="21">
        <v>174.26834099999999</v>
      </c>
      <c r="K16" s="21">
        <v>174.43135100000001</v>
      </c>
      <c r="L16" s="21">
        <v>174.875336</v>
      </c>
      <c r="M16" s="21">
        <v>175.07548499999999</v>
      </c>
      <c r="N16" s="21">
        <v>175.58410599999999</v>
      </c>
      <c r="O16" s="21">
        <v>176.03021200000001</v>
      </c>
      <c r="P16" s="21">
        <v>176.32342499999999</v>
      </c>
      <c r="Q16" s="21">
        <v>176.70190400000001</v>
      </c>
      <c r="R16" s="21">
        <v>177.45669599999999</v>
      </c>
      <c r="S16" s="21">
        <v>178.10034200000001</v>
      </c>
      <c r="T16" s="21">
        <v>178.87463399999999</v>
      </c>
      <c r="U16" s="21">
        <v>179.56106600000001</v>
      </c>
      <c r="V16" s="21">
        <v>180.426331</v>
      </c>
      <c r="W16" s="21">
        <v>181.03582800000001</v>
      </c>
      <c r="X16" s="21">
        <v>181.77767900000001</v>
      </c>
      <c r="Y16" s="21">
        <v>183.09899899999999</v>
      </c>
      <c r="Z16" s="21">
        <v>185.53619399999999</v>
      </c>
      <c r="AA16" s="21">
        <v>188.53070099999999</v>
      </c>
      <c r="AB16" s="21">
        <v>190.98938000000001</v>
      </c>
      <c r="AC16" s="21">
        <v>194.59375</v>
      </c>
      <c r="AD16" s="21">
        <v>197.40475499999999</v>
      </c>
      <c r="AE16" s="21">
        <v>200.51702900000001</v>
      </c>
      <c r="AF16" s="22">
        <v>1.068E-2</v>
      </c>
    </row>
    <row r="17" spans="1:32" ht="15" customHeight="1" x14ac:dyDescent="0.25">
      <c r="A17" s="15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19"/>
    </row>
    <row r="18" spans="1:32" ht="15" customHeight="1" x14ac:dyDescent="0.25">
      <c r="A18" s="16" t="s">
        <v>147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19"/>
    </row>
    <row r="19" spans="1:32" ht="15" customHeight="1" x14ac:dyDescent="0.25">
      <c r="A19" s="15" t="s">
        <v>138</v>
      </c>
      <c r="B19" s="18">
        <v>316.64999399999999</v>
      </c>
      <c r="C19" s="18">
        <v>273.88799999999998</v>
      </c>
      <c r="D19" s="18">
        <v>264.99139400000001</v>
      </c>
      <c r="E19" s="18">
        <v>271.47363300000001</v>
      </c>
      <c r="F19" s="18">
        <v>277.45361300000002</v>
      </c>
      <c r="G19" s="18">
        <v>282.62664799999999</v>
      </c>
      <c r="H19" s="18">
        <v>288.19082600000002</v>
      </c>
      <c r="I19" s="18">
        <v>287.63952599999999</v>
      </c>
      <c r="J19" s="18">
        <v>287.658142</v>
      </c>
      <c r="K19" s="18">
        <v>287.66793799999999</v>
      </c>
      <c r="L19" s="18">
        <v>289.031677</v>
      </c>
      <c r="M19" s="18">
        <v>289.11077899999998</v>
      </c>
      <c r="N19" s="18">
        <v>290.50759900000003</v>
      </c>
      <c r="O19" s="18">
        <v>291.15499899999998</v>
      </c>
      <c r="P19" s="18">
        <v>291.17184400000002</v>
      </c>
      <c r="Q19" s="18">
        <v>291.29376200000002</v>
      </c>
      <c r="R19" s="18">
        <v>292.14123499999999</v>
      </c>
      <c r="S19" s="18">
        <v>292.65466300000003</v>
      </c>
      <c r="T19" s="18">
        <v>293.82839999999999</v>
      </c>
      <c r="U19" s="18">
        <v>294.350098</v>
      </c>
      <c r="V19" s="18">
        <v>294.69921900000003</v>
      </c>
      <c r="W19" s="18">
        <v>295.25219700000002</v>
      </c>
      <c r="X19" s="18">
        <v>295.26620500000001</v>
      </c>
      <c r="Y19" s="18">
        <v>295.480591</v>
      </c>
      <c r="Z19" s="18">
        <v>296.14282200000002</v>
      </c>
      <c r="AA19" s="18">
        <v>296.46343999999999</v>
      </c>
      <c r="AB19" s="18">
        <v>296.47860700000001</v>
      </c>
      <c r="AC19" s="18">
        <v>296.63125600000001</v>
      </c>
      <c r="AD19" s="18">
        <v>297.275665</v>
      </c>
      <c r="AE19" s="18">
        <v>297.33746300000001</v>
      </c>
      <c r="AF19" s="19">
        <v>2.9380000000000001E-3</v>
      </c>
    </row>
    <row r="20" spans="1:32" ht="15" customHeight="1" x14ac:dyDescent="0.25">
      <c r="A20" s="15" t="s">
        <v>139</v>
      </c>
      <c r="B20" s="18">
        <v>15.316883000000001</v>
      </c>
      <c r="C20" s="18">
        <v>15.562199</v>
      </c>
      <c r="D20" s="18">
        <v>16.784562999999999</v>
      </c>
      <c r="E20" s="18">
        <v>17.002707999999998</v>
      </c>
      <c r="F20" s="18">
        <v>17.003509999999999</v>
      </c>
      <c r="G20" s="18">
        <v>18.586790000000001</v>
      </c>
      <c r="H20" s="18">
        <v>21.561530999999999</v>
      </c>
      <c r="I20" s="18">
        <v>24.696684000000001</v>
      </c>
      <c r="J20" s="18">
        <v>26.909689</v>
      </c>
      <c r="K20" s="18">
        <v>28.238683999999999</v>
      </c>
      <c r="L20" s="18">
        <v>29.884998</v>
      </c>
      <c r="M20" s="18">
        <v>31.457964</v>
      </c>
      <c r="N20" s="18">
        <v>33.075073000000003</v>
      </c>
      <c r="O20" s="18">
        <v>35.537909999999997</v>
      </c>
      <c r="P20" s="18">
        <v>37.442599999999999</v>
      </c>
      <c r="Q20" s="18">
        <v>39.165641999999998</v>
      </c>
      <c r="R20" s="18">
        <v>42.798350999999997</v>
      </c>
      <c r="S20" s="18">
        <v>45.070292999999999</v>
      </c>
      <c r="T20" s="18">
        <v>47.010452000000001</v>
      </c>
      <c r="U20" s="18">
        <v>49.041682999999999</v>
      </c>
      <c r="V20" s="18">
        <v>51.735008000000001</v>
      </c>
      <c r="W20" s="18">
        <v>54.460296999999997</v>
      </c>
      <c r="X20" s="18">
        <v>56.890174999999999</v>
      </c>
      <c r="Y20" s="18">
        <v>59.263908000000001</v>
      </c>
      <c r="Z20" s="18">
        <v>60.601635000000002</v>
      </c>
      <c r="AA20" s="18">
        <v>62.021403999999997</v>
      </c>
      <c r="AB20" s="18">
        <v>63.142829999999996</v>
      </c>
      <c r="AC20" s="18">
        <v>64.810135000000002</v>
      </c>
      <c r="AD20" s="18">
        <v>66.209091000000001</v>
      </c>
      <c r="AE20" s="18">
        <v>67.26088</v>
      </c>
      <c r="AF20" s="19">
        <v>5.3666999999999999E-2</v>
      </c>
    </row>
    <row r="21" spans="1:32" ht="15" customHeight="1" x14ac:dyDescent="0.25">
      <c r="A21" s="15" t="s">
        <v>148</v>
      </c>
      <c r="B21" s="18">
        <v>16.197289000000001</v>
      </c>
      <c r="C21" s="18">
        <v>16.789121999999999</v>
      </c>
      <c r="D21" s="18">
        <v>18.331907000000001</v>
      </c>
      <c r="E21" s="18">
        <v>19.119032000000001</v>
      </c>
      <c r="F21" s="18">
        <v>18.390656</v>
      </c>
      <c r="G21" s="18">
        <v>18.466158</v>
      </c>
      <c r="H21" s="18">
        <v>18.199224000000001</v>
      </c>
      <c r="I21" s="18">
        <v>18.384861000000001</v>
      </c>
      <c r="J21" s="18">
        <v>18.578406999999999</v>
      </c>
      <c r="K21" s="18">
        <v>19.047369</v>
      </c>
      <c r="L21" s="18">
        <v>18.577598999999999</v>
      </c>
      <c r="M21" s="18">
        <v>18.112266999999999</v>
      </c>
      <c r="N21" s="18">
        <v>18.568396</v>
      </c>
      <c r="O21" s="18">
        <v>18.737784999999999</v>
      </c>
      <c r="P21" s="18">
        <v>18.186603999999999</v>
      </c>
      <c r="Q21" s="18">
        <v>18.253129999999999</v>
      </c>
      <c r="R21" s="18">
        <v>18.258081000000001</v>
      </c>
      <c r="S21" s="18">
        <v>18.276496999999999</v>
      </c>
      <c r="T21" s="18">
        <v>18.152929</v>
      </c>
      <c r="U21" s="18">
        <v>18.152059999999999</v>
      </c>
      <c r="V21" s="18">
        <v>18.255972</v>
      </c>
      <c r="W21" s="18">
        <v>18.525162000000002</v>
      </c>
      <c r="X21" s="18">
        <v>18.260854999999999</v>
      </c>
      <c r="Y21" s="18">
        <v>18.770696999999998</v>
      </c>
      <c r="Z21" s="18">
        <v>18.663233000000002</v>
      </c>
      <c r="AA21" s="18">
        <v>18.761744</v>
      </c>
      <c r="AB21" s="18">
        <v>18.738257999999998</v>
      </c>
      <c r="AC21" s="18">
        <v>19.114761000000001</v>
      </c>
      <c r="AD21" s="18">
        <v>18.734515999999999</v>
      </c>
      <c r="AE21" s="18">
        <v>19.213186</v>
      </c>
      <c r="AF21" s="19">
        <v>4.8279999999999998E-3</v>
      </c>
    </row>
    <row r="22" spans="1:32" ht="15" customHeight="1" x14ac:dyDescent="0.25">
      <c r="A22" s="15" t="s">
        <v>149</v>
      </c>
      <c r="B22" s="18">
        <v>10.732447000000001</v>
      </c>
      <c r="C22" s="18">
        <v>11.042315</v>
      </c>
      <c r="D22" s="18">
        <v>11.215700999999999</v>
      </c>
      <c r="E22" s="18">
        <v>13.156205999999999</v>
      </c>
      <c r="F22" s="18">
        <v>12.930742</v>
      </c>
      <c r="G22" s="18">
        <v>19.755614999999999</v>
      </c>
      <c r="H22" s="18">
        <v>22.894894000000001</v>
      </c>
      <c r="I22" s="18">
        <v>27.99719</v>
      </c>
      <c r="J22" s="18">
        <v>31.325851</v>
      </c>
      <c r="K22" s="18">
        <v>36.713379000000003</v>
      </c>
      <c r="L22" s="18">
        <v>43.306156000000001</v>
      </c>
      <c r="M22" s="18">
        <v>45.052951999999998</v>
      </c>
      <c r="N22" s="18">
        <v>50.633826999999997</v>
      </c>
      <c r="O22" s="18">
        <v>52.151031000000003</v>
      </c>
      <c r="P22" s="18">
        <v>58.873401999999999</v>
      </c>
      <c r="Q22" s="18">
        <v>59.813667000000002</v>
      </c>
      <c r="R22" s="18">
        <v>60.140182000000003</v>
      </c>
      <c r="S22" s="18">
        <v>60.954734999999999</v>
      </c>
      <c r="T22" s="18">
        <v>64.962967000000006</v>
      </c>
      <c r="U22" s="18">
        <v>67.501639999999995</v>
      </c>
      <c r="V22" s="18">
        <v>69.233733999999998</v>
      </c>
      <c r="W22" s="18">
        <v>69.874656999999999</v>
      </c>
      <c r="X22" s="18">
        <v>69.972877999999994</v>
      </c>
      <c r="Y22" s="18">
        <v>70.301270000000002</v>
      </c>
      <c r="Z22" s="18">
        <v>70.387687999999997</v>
      </c>
      <c r="AA22" s="18">
        <v>70.663337999999996</v>
      </c>
      <c r="AB22" s="18">
        <v>71.212242000000003</v>
      </c>
      <c r="AC22" s="18">
        <v>71.394942999999998</v>
      </c>
      <c r="AD22" s="18">
        <v>71.804946999999999</v>
      </c>
      <c r="AE22" s="18">
        <v>72.218590000000006</v>
      </c>
      <c r="AF22" s="19">
        <v>6.9370000000000001E-2</v>
      </c>
    </row>
    <row r="23" spans="1:32" ht="15" customHeight="1" x14ac:dyDescent="0.25">
      <c r="A23" s="15" t="s">
        <v>150</v>
      </c>
      <c r="B23" s="18">
        <v>9.5453840000000003</v>
      </c>
      <c r="C23" s="18">
        <v>9.8418700000000001</v>
      </c>
      <c r="D23" s="18">
        <v>10.029242</v>
      </c>
      <c r="E23" s="18">
        <v>11.907044000000001</v>
      </c>
      <c r="F23" s="18">
        <v>11.595186999999999</v>
      </c>
      <c r="G23" s="18">
        <v>13.024994</v>
      </c>
      <c r="H23" s="18">
        <v>13.745005000000001</v>
      </c>
      <c r="I23" s="18">
        <v>13.944307</v>
      </c>
      <c r="J23" s="18">
        <v>15.431597</v>
      </c>
      <c r="K23" s="18">
        <v>15.312328000000001</v>
      </c>
      <c r="L23" s="18">
        <v>15.753913000000001</v>
      </c>
      <c r="M23" s="18">
        <v>15.899444000000001</v>
      </c>
      <c r="N23" s="18">
        <v>15.964871</v>
      </c>
      <c r="O23" s="18">
        <v>16.167619999999999</v>
      </c>
      <c r="P23" s="18">
        <v>15.953566</v>
      </c>
      <c r="Q23" s="18">
        <v>15.937714</v>
      </c>
      <c r="R23" s="18">
        <v>16.023243000000001</v>
      </c>
      <c r="S23" s="18">
        <v>16.006371000000001</v>
      </c>
      <c r="T23" s="18">
        <v>16.024010000000001</v>
      </c>
      <c r="U23" s="18">
        <v>16.17062</v>
      </c>
      <c r="V23" s="18">
        <v>16.173425999999999</v>
      </c>
      <c r="W23" s="18">
        <v>16.149666</v>
      </c>
      <c r="X23" s="18">
        <v>16.306941999999999</v>
      </c>
      <c r="Y23" s="18">
        <v>16.663554999999999</v>
      </c>
      <c r="Z23" s="18">
        <v>16.796842999999999</v>
      </c>
      <c r="AA23" s="18">
        <v>17.128734999999999</v>
      </c>
      <c r="AB23" s="18">
        <v>17.577824</v>
      </c>
      <c r="AC23" s="18">
        <v>18.032247999999999</v>
      </c>
      <c r="AD23" s="18">
        <v>18.537624000000001</v>
      </c>
      <c r="AE23" s="18">
        <v>18.987995000000002</v>
      </c>
      <c r="AF23" s="19">
        <v>2.3747999999999998E-2</v>
      </c>
    </row>
    <row r="24" spans="1:32" ht="15" customHeight="1" x14ac:dyDescent="0.25">
      <c r="A24" s="15" t="s">
        <v>151</v>
      </c>
      <c r="B24" s="18">
        <v>1.187063</v>
      </c>
      <c r="C24" s="18">
        <v>1.200445</v>
      </c>
      <c r="D24" s="18">
        <v>1.1864600000000001</v>
      </c>
      <c r="E24" s="18">
        <v>1.249161</v>
      </c>
      <c r="F24" s="18">
        <v>1.335555</v>
      </c>
      <c r="G24" s="18">
        <v>6.73062</v>
      </c>
      <c r="H24" s="18">
        <v>9.1498910000000002</v>
      </c>
      <c r="I24" s="18">
        <v>14.052884000000001</v>
      </c>
      <c r="J24" s="18">
        <v>15.894254999999999</v>
      </c>
      <c r="K24" s="18">
        <v>21.401050999999999</v>
      </c>
      <c r="L24" s="18">
        <v>27.552242</v>
      </c>
      <c r="M24" s="18">
        <v>29.153507000000001</v>
      </c>
      <c r="N24" s="18">
        <v>34.668956999999999</v>
      </c>
      <c r="O24" s="18">
        <v>35.983414000000003</v>
      </c>
      <c r="P24" s="18">
        <v>42.919837999999999</v>
      </c>
      <c r="Q24" s="18">
        <v>43.875954</v>
      </c>
      <c r="R24" s="18">
        <v>44.11694</v>
      </c>
      <c r="S24" s="18">
        <v>44.948363999999998</v>
      </c>
      <c r="T24" s="18">
        <v>48.938957000000002</v>
      </c>
      <c r="U24" s="18">
        <v>51.331020000000002</v>
      </c>
      <c r="V24" s="18">
        <v>53.060310000000001</v>
      </c>
      <c r="W24" s="18">
        <v>53.724991000000003</v>
      </c>
      <c r="X24" s="18">
        <v>53.665936000000002</v>
      </c>
      <c r="Y24" s="18">
        <v>53.637714000000003</v>
      </c>
      <c r="Z24" s="18">
        <v>53.590843</v>
      </c>
      <c r="AA24" s="18">
        <v>53.534602999999997</v>
      </c>
      <c r="AB24" s="18">
        <v>53.634417999999997</v>
      </c>
      <c r="AC24" s="18">
        <v>53.362693999999998</v>
      </c>
      <c r="AD24" s="18">
        <v>53.267322999999998</v>
      </c>
      <c r="AE24" s="18">
        <v>53.230595000000001</v>
      </c>
      <c r="AF24" s="19">
        <v>0.14502499999999999</v>
      </c>
    </row>
    <row r="25" spans="1:32" ht="15" customHeight="1" x14ac:dyDescent="0.25">
      <c r="A25" s="15" t="s">
        <v>142</v>
      </c>
      <c r="B25" s="18">
        <v>0.80900000000000005</v>
      </c>
      <c r="C25" s="18">
        <v>0.90100000000000002</v>
      </c>
      <c r="D25" s="18">
        <v>1.192949</v>
      </c>
      <c r="E25" s="18">
        <v>3.1623489999999999</v>
      </c>
      <c r="F25" s="18">
        <v>3.5289459999999999</v>
      </c>
      <c r="G25" s="18">
        <v>3.516724</v>
      </c>
      <c r="H25" s="18">
        <v>3.521026</v>
      </c>
      <c r="I25" s="18">
        <v>3.5182730000000002</v>
      </c>
      <c r="J25" s="18">
        <v>3.5236399999999999</v>
      </c>
      <c r="K25" s="18">
        <v>3.5237409999999998</v>
      </c>
      <c r="L25" s="18">
        <v>3.5329060000000001</v>
      </c>
      <c r="M25" s="18">
        <v>3.5324680000000002</v>
      </c>
      <c r="N25" s="18">
        <v>3.5330720000000002</v>
      </c>
      <c r="O25" s="18">
        <v>3.5344199999999999</v>
      </c>
      <c r="P25" s="18">
        <v>3.5289730000000001</v>
      </c>
      <c r="Q25" s="18">
        <v>3.530643</v>
      </c>
      <c r="R25" s="18">
        <v>3.5332340000000002</v>
      </c>
      <c r="S25" s="18">
        <v>3.534421</v>
      </c>
      <c r="T25" s="18">
        <v>3.5341309999999999</v>
      </c>
      <c r="U25" s="18">
        <v>3.5318510000000001</v>
      </c>
      <c r="V25" s="18">
        <v>3.5319159999999998</v>
      </c>
      <c r="W25" s="18">
        <v>3.5331920000000001</v>
      </c>
      <c r="X25" s="18">
        <v>3.533191</v>
      </c>
      <c r="Y25" s="18">
        <v>3.5337540000000001</v>
      </c>
      <c r="Z25" s="18">
        <v>3.5331929999999998</v>
      </c>
      <c r="AA25" s="18">
        <v>3.5180769999999999</v>
      </c>
      <c r="AB25" s="18">
        <v>3.5235319999999999</v>
      </c>
      <c r="AC25" s="18">
        <v>3.5261979999999999</v>
      </c>
      <c r="AD25" s="18">
        <v>3.5263040000000001</v>
      </c>
      <c r="AE25" s="18">
        <v>3.5303559999999998</v>
      </c>
      <c r="AF25" s="19">
        <v>4.9981999999999999E-2</v>
      </c>
    </row>
    <row r="26" spans="1:32" ht="15" customHeight="1" x14ac:dyDescent="0.25">
      <c r="A26" s="15" t="s">
        <v>143</v>
      </c>
      <c r="B26" s="18">
        <v>0.91500000000000004</v>
      </c>
      <c r="C26" s="18">
        <v>3.246</v>
      </c>
      <c r="D26" s="18">
        <v>5.7533880000000002</v>
      </c>
      <c r="E26" s="18">
        <v>10.175015</v>
      </c>
      <c r="F26" s="18">
        <v>12.153437</v>
      </c>
      <c r="G26" s="18">
        <v>13.784098999999999</v>
      </c>
      <c r="H26" s="18">
        <v>14.535971999999999</v>
      </c>
      <c r="I26" s="18">
        <v>14.535974</v>
      </c>
      <c r="J26" s="18">
        <v>14.546049</v>
      </c>
      <c r="K26" s="18">
        <v>14.543850000000001</v>
      </c>
      <c r="L26" s="18">
        <v>14.567048</v>
      </c>
      <c r="M26" s="18">
        <v>14.565464</v>
      </c>
      <c r="N26" s="18">
        <v>14.561403</v>
      </c>
      <c r="O26" s="18">
        <v>14.58797</v>
      </c>
      <c r="P26" s="18">
        <v>14.646632</v>
      </c>
      <c r="Q26" s="18">
        <v>14.795292</v>
      </c>
      <c r="R26" s="18">
        <v>14.952524</v>
      </c>
      <c r="S26" s="18">
        <v>15.212192</v>
      </c>
      <c r="T26" s="18">
        <v>15.592374</v>
      </c>
      <c r="U26" s="18">
        <v>16.070791</v>
      </c>
      <c r="V26" s="18">
        <v>16.728788000000002</v>
      </c>
      <c r="W26" s="18">
        <v>17.149232999999999</v>
      </c>
      <c r="X26" s="18">
        <v>17.510739999999998</v>
      </c>
      <c r="Y26" s="18">
        <v>18.467400000000001</v>
      </c>
      <c r="Z26" s="18">
        <v>19.861919</v>
      </c>
      <c r="AA26" s="18">
        <v>21.949200000000001</v>
      </c>
      <c r="AB26" s="18">
        <v>24.679089000000001</v>
      </c>
      <c r="AC26" s="18">
        <v>27.581757</v>
      </c>
      <c r="AD26" s="18">
        <v>31.093706000000001</v>
      </c>
      <c r="AE26" s="18">
        <v>35.236896999999999</v>
      </c>
      <c r="AF26" s="19">
        <v>8.8899000000000006E-2</v>
      </c>
    </row>
    <row r="27" spans="1:32" ht="15" customHeight="1" x14ac:dyDescent="0.25">
      <c r="A27" s="15" t="s">
        <v>144</v>
      </c>
      <c r="B27" s="18">
        <v>120.118004</v>
      </c>
      <c r="C27" s="18">
        <v>141.86599699999999</v>
      </c>
      <c r="D27" s="18">
        <v>164.58883700000001</v>
      </c>
      <c r="E27" s="18">
        <v>167.099884</v>
      </c>
      <c r="F27" s="18">
        <v>198.36196899999999</v>
      </c>
      <c r="G27" s="18">
        <v>217.48933400000001</v>
      </c>
      <c r="H27" s="18">
        <v>217.51370199999999</v>
      </c>
      <c r="I27" s="18">
        <v>217.51084900000001</v>
      </c>
      <c r="J27" s="18">
        <v>217.519485</v>
      </c>
      <c r="K27" s="18">
        <v>217.526794</v>
      </c>
      <c r="L27" s="18">
        <v>217.524338</v>
      </c>
      <c r="M27" s="18">
        <v>217.56959499999999</v>
      </c>
      <c r="N27" s="18">
        <v>217.55519100000001</v>
      </c>
      <c r="O27" s="18">
        <v>217.561432</v>
      </c>
      <c r="P27" s="18">
        <v>217.61531099999999</v>
      </c>
      <c r="Q27" s="18">
        <v>217.80363500000001</v>
      </c>
      <c r="R27" s="18">
        <v>218.007462</v>
      </c>
      <c r="S27" s="18">
        <v>218.29415900000001</v>
      </c>
      <c r="T27" s="18">
        <v>218.675003</v>
      </c>
      <c r="U27" s="18">
        <v>219.06300400000001</v>
      </c>
      <c r="V27" s="18">
        <v>219.49508700000001</v>
      </c>
      <c r="W27" s="18">
        <v>219.89460800000001</v>
      </c>
      <c r="X27" s="18">
        <v>220.50588999999999</v>
      </c>
      <c r="Y27" s="18">
        <v>221.688095</v>
      </c>
      <c r="Z27" s="18">
        <v>225.1138</v>
      </c>
      <c r="AA27" s="18">
        <v>230.56373600000001</v>
      </c>
      <c r="AB27" s="18">
        <v>235.17010500000001</v>
      </c>
      <c r="AC27" s="18">
        <v>240.398087</v>
      </c>
      <c r="AD27" s="18">
        <v>244.59307899999999</v>
      </c>
      <c r="AE27" s="18">
        <v>248.02119400000001</v>
      </c>
      <c r="AF27" s="19">
        <v>2.0150999999999999E-2</v>
      </c>
    </row>
    <row r="28" spans="1:32" ht="15" customHeight="1" x14ac:dyDescent="0.25">
      <c r="A28" s="15" t="s">
        <v>145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9" t="s">
        <v>70</v>
      </c>
    </row>
    <row r="29" spans="1:32" ht="15" customHeight="1" x14ac:dyDescent="0.25">
      <c r="A29" s="16" t="s">
        <v>152</v>
      </c>
      <c r="B29" s="21">
        <v>480.73864700000001</v>
      </c>
      <c r="C29" s="21">
        <v>463.294647</v>
      </c>
      <c r="D29" s="21">
        <v>482.85876500000001</v>
      </c>
      <c r="E29" s="21">
        <v>501.18884300000002</v>
      </c>
      <c r="F29" s="21">
        <v>539.82287599999995</v>
      </c>
      <c r="G29" s="21">
        <v>574.22534199999996</v>
      </c>
      <c r="H29" s="21">
        <v>586.41717500000004</v>
      </c>
      <c r="I29" s="21">
        <v>594.28332499999999</v>
      </c>
      <c r="J29" s="21">
        <v>600.06127900000001</v>
      </c>
      <c r="K29" s="21">
        <v>607.26171899999997</v>
      </c>
      <c r="L29" s="21">
        <v>616.42474400000003</v>
      </c>
      <c r="M29" s="21">
        <v>619.40148899999997</v>
      </c>
      <c r="N29" s="21">
        <v>628.43457000000001</v>
      </c>
      <c r="O29" s="21">
        <v>633.26556400000004</v>
      </c>
      <c r="P29" s="21">
        <v>641.46539299999995</v>
      </c>
      <c r="Q29" s="21">
        <v>644.65576199999998</v>
      </c>
      <c r="R29" s="21">
        <v>649.83105499999999</v>
      </c>
      <c r="S29" s="21">
        <v>653.99694799999997</v>
      </c>
      <c r="T29" s="21">
        <v>661.75628700000004</v>
      </c>
      <c r="U29" s="21">
        <v>667.71118200000001</v>
      </c>
      <c r="V29" s="21">
        <v>673.67974900000002</v>
      </c>
      <c r="W29" s="21">
        <v>678.68933100000004</v>
      </c>
      <c r="X29" s="21">
        <v>681.93994099999998</v>
      </c>
      <c r="Y29" s="21">
        <v>687.50573699999995</v>
      </c>
      <c r="Z29" s="21">
        <v>694.30432099999996</v>
      </c>
      <c r="AA29" s="21">
        <v>703.94091800000001</v>
      </c>
      <c r="AB29" s="21">
        <v>712.94470200000001</v>
      </c>
      <c r="AC29" s="21">
        <v>723.45715299999995</v>
      </c>
      <c r="AD29" s="21">
        <v>733.23730499999999</v>
      </c>
      <c r="AE29" s="21">
        <v>742.81860400000005</v>
      </c>
      <c r="AF29" s="22">
        <v>1.7003000000000001E-2</v>
      </c>
    </row>
    <row r="30" spans="1:32" ht="15" customHeight="1" x14ac:dyDescent="0.25">
      <c r="A30" s="15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19"/>
    </row>
    <row r="31" spans="1:32" ht="15" customHeight="1" x14ac:dyDescent="0.25">
      <c r="A31" s="16" t="s">
        <v>153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19"/>
    </row>
    <row r="32" spans="1:32" ht="15" customHeight="1" x14ac:dyDescent="0.25">
      <c r="A32" s="15" t="s">
        <v>137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19"/>
    </row>
    <row r="33" spans="1:32" ht="15" customHeight="1" x14ac:dyDescent="0.25">
      <c r="A33" s="15" t="s">
        <v>138</v>
      </c>
      <c r="B33" s="18">
        <v>0.32646399999999998</v>
      </c>
      <c r="C33" s="18">
        <v>0.28590100000000002</v>
      </c>
      <c r="D33" s="18">
        <v>0.28590100000000002</v>
      </c>
      <c r="E33" s="18">
        <v>0.28590100000000002</v>
      </c>
      <c r="F33" s="18">
        <v>0.28590100000000002</v>
      </c>
      <c r="G33" s="18">
        <v>0.28590100000000002</v>
      </c>
      <c r="H33" s="18">
        <v>0.28590100000000002</v>
      </c>
      <c r="I33" s="18">
        <v>0.28590100000000002</v>
      </c>
      <c r="J33" s="18">
        <v>0.28590100000000002</v>
      </c>
      <c r="K33" s="18">
        <v>0.28590100000000002</v>
      </c>
      <c r="L33" s="18">
        <v>0.28590100000000002</v>
      </c>
      <c r="M33" s="18">
        <v>0.28590100000000002</v>
      </c>
      <c r="N33" s="18">
        <v>0.28590100000000002</v>
      </c>
      <c r="O33" s="18">
        <v>0.28590100000000002</v>
      </c>
      <c r="P33" s="18">
        <v>0.28590100000000002</v>
      </c>
      <c r="Q33" s="18">
        <v>0.28590100000000002</v>
      </c>
      <c r="R33" s="18">
        <v>0.28590100000000002</v>
      </c>
      <c r="S33" s="18">
        <v>0.28590100000000002</v>
      </c>
      <c r="T33" s="18">
        <v>0.28590100000000002</v>
      </c>
      <c r="U33" s="18">
        <v>0.28590100000000002</v>
      </c>
      <c r="V33" s="18">
        <v>0.28590100000000002</v>
      </c>
      <c r="W33" s="18">
        <v>0.28590100000000002</v>
      </c>
      <c r="X33" s="18">
        <v>0.28590100000000002</v>
      </c>
      <c r="Y33" s="18">
        <v>0.28590100000000002</v>
      </c>
      <c r="Z33" s="18">
        <v>0.28590100000000002</v>
      </c>
      <c r="AA33" s="18">
        <v>0.28590100000000002</v>
      </c>
      <c r="AB33" s="18">
        <v>0.28590100000000002</v>
      </c>
      <c r="AC33" s="18">
        <v>0.28590100000000002</v>
      </c>
      <c r="AD33" s="18">
        <v>0.28590100000000002</v>
      </c>
      <c r="AE33" s="18">
        <v>0.28590100000000002</v>
      </c>
      <c r="AF33" s="19">
        <v>0</v>
      </c>
    </row>
    <row r="34" spans="1:32" ht="15" customHeight="1" x14ac:dyDescent="0.25">
      <c r="A34" s="15" t="s">
        <v>154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9" t="s">
        <v>70</v>
      </c>
    </row>
    <row r="35" spans="1:32" ht="15" customHeight="1" x14ac:dyDescent="0.25">
      <c r="A35" s="15" t="s">
        <v>155</v>
      </c>
      <c r="B35" s="18">
        <v>0.36693900000000002</v>
      </c>
      <c r="C35" s="18">
        <v>0.46982200000000002</v>
      </c>
      <c r="D35" s="18">
        <v>0.46982200000000002</v>
      </c>
      <c r="E35" s="18">
        <v>0.46982200000000002</v>
      </c>
      <c r="F35" s="18">
        <v>0.46982200000000002</v>
      </c>
      <c r="G35" s="18">
        <v>0.46982200000000002</v>
      </c>
      <c r="H35" s="18">
        <v>0.46982200000000002</v>
      </c>
      <c r="I35" s="18">
        <v>0.46982200000000002</v>
      </c>
      <c r="J35" s="18">
        <v>0.46982200000000002</v>
      </c>
      <c r="K35" s="18">
        <v>0.46982200000000002</v>
      </c>
      <c r="L35" s="18">
        <v>0.46982200000000002</v>
      </c>
      <c r="M35" s="18">
        <v>0.46982200000000002</v>
      </c>
      <c r="N35" s="18">
        <v>0.46982200000000002</v>
      </c>
      <c r="O35" s="18">
        <v>0.46982200000000002</v>
      </c>
      <c r="P35" s="18">
        <v>0.46982200000000002</v>
      </c>
      <c r="Q35" s="18">
        <v>0.46982200000000002</v>
      </c>
      <c r="R35" s="18">
        <v>0.46982200000000002</v>
      </c>
      <c r="S35" s="18">
        <v>0.46982200000000002</v>
      </c>
      <c r="T35" s="18">
        <v>0.46982200000000002</v>
      </c>
      <c r="U35" s="18">
        <v>0.46982200000000002</v>
      </c>
      <c r="V35" s="18">
        <v>0.46982200000000002</v>
      </c>
      <c r="W35" s="18">
        <v>0.46982200000000002</v>
      </c>
      <c r="X35" s="18">
        <v>0.46982200000000002</v>
      </c>
      <c r="Y35" s="18">
        <v>0.46982200000000002</v>
      </c>
      <c r="Z35" s="18">
        <v>0.46982200000000002</v>
      </c>
      <c r="AA35" s="18">
        <v>0.46982200000000002</v>
      </c>
      <c r="AB35" s="18">
        <v>0.46982200000000002</v>
      </c>
      <c r="AC35" s="18">
        <v>0.46982200000000002</v>
      </c>
      <c r="AD35" s="18">
        <v>0.46982200000000002</v>
      </c>
      <c r="AE35" s="18">
        <v>0.46982200000000002</v>
      </c>
      <c r="AF35" s="19">
        <v>0</v>
      </c>
    </row>
    <row r="36" spans="1:32" ht="15" customHeight="1" x14ac:dyDescent="0.25">
      <c r="A36" s="15" t="s">
        <v>156</v>
      </c>
      <c r="B36" s="18">
        <v>4.8525229999999997</v>
      </c>
      <c r="C36" s="18">
        <v>4.8867130000000003</v>
      </c>
      <c r="D36" s="18">
        <v>5.0452919999999999</v>
      </c>
      <c r="E36" s="18">
        <v>5.143084</v>
      </c>
      <c r="F36" s="18">
        <v>5.4231980000000002</v>
      </c>
      <c r="G36" s="18">
        <v>5.6542729999999999</v>
      </c>
      <c r="H36" s="18">
        <v>5.8280940000000001</v>
      </c>
      <c r="I36" s="18">
        <v>5.9405270000000003</v>
      </c>
      <c r="J36" s="18">
        <v>6.0849630000000001</v>
      </c>
      <c r="K36" s="18">
        <v>6.2736910000000004</v>
      </c>
      <c r="L36" s="18">
        <v>6.5046660000000003</v>
      </c>
      <c r="M36" s="18">
        <v>6.6907230000000002</v>
      </c>
      <c r="N36" s="18">
        <v>6.8664149999999999</v>
      </c>
      <c r="O36" s="18">
        <v>7.0095640000000001</v>
      </c>
      <c r="P36" s="18">
        <v>7.1651480000000003</v>
      </c>
      <c r="Q36" s="18">
        <v>7.345002</v>
      </c>
      <c r="R36" s="18">
        <v>7.4872719999999999</v>
      </c>
      <c r="S36" s="18">
        <v>7.6441420000000004</v>
      </c>
      <c r="T36" s="18">
        <v>7.7974439999999996</v>
      </c>
      <c r="U36" s="18">
        <v>7.9471610000000004</v>
      </c>
      <c r="V36" s="18">
        <v>8.1056799999999996</v>
      </c>
      <c r="W36" s="18">
        <v>8.2380030000000009</v>
      </c>
      <c r="X36" s="18">
        <v>8.3969740000000002</v>
      </c>
      <c r="Y36" s="18">
        <v>8.5723249999999993</v>
      </c>
      <c r="Z36" s="18">
        <v>8.738569</v>
      </c>
      <c r="AA36" s="18">
        <v>8.9237590000000004</v>
      </c>
      <c r="AB36" s="18">
        <v>9.1036300000000008</v>
      </c>
      <c r="AC36" s="18">
        <v>9.2776730000000001</v>
      </c>
      <c r="AD36" s="18">
        <v>9.4527870000000007</v>
      </c>
      <c r="AE36" s="18">
        <v>9.6180050000000001</v>
      </c>
      <c r="AF36" s="19">
        <v>2.4476999999999999E-2</v>
      </c>
    </row>
    <row r="37" spans="1:32" ht="15" customHeight="1" x14ac:dyDescent="0.25">
      <c r="A37" s="15" t="s">
        <v>143</v>
      </c>
      <c r="B37" s="18">
        <v>2.889033</v>
      </c>
      <c r="C37" s="18">
        <v>4.7146670000000004</v>
      </c>
      <c r="D37" s="18">
        <v>6.351426</v>
      </c>
      <c r="E37" s="18">
        <v>7.9902610000000003</v>
      </c>
      <c r="F37" s="18">
        <v>9.9403070000000007</v>
      </c>
      <c r="G37" s="18">
        <v>11.942543000000001</v>
      </c>
      <c r="H37" s="18">
        <v>12.055814</v>
      </c>
      <c r="I37" s="18">
        <v>12.203480000000001</v>
      </c>
      <c r="J37" s="18">
        <v>12.417298000000001</v>
      </c>
      <c r="K37" s="18">
        <v>12.749891999999999</v>
      </c>
      <c r="L37" s="18">
        <v>13.136146999999999</v>
      </c>
      <c r="M37" s="18">
        <v>13.567256</v>
      </c>
      <c r="N37" s="18">
        <v>14.038714000000001</v>
      </c>
      <c r="O37" s="18">
        <v>14.576532</v>
      </c>
      <c r="P37" s="18">
        <v>15.179422000000001</v>
      </c>
      <c r="Q37" s="18">
        <v>15.827325</v>
      </c>
      <c r="R37" s="18">
        <v>16.528694000000002</v>
      </c>
      <c r="S37" s="18">
        <v>17.283574999999999</v>
      </c>
      <c r="T37" s="18">
        <v>18.073919</v>
      </c>
      <c r="U37" s="18">
        <v>18.931379</v>
      </c>
      <c r="V37" s="18">
        <v>19.821847999999999</v>
      </c>
      <c r="W37" s="18">
        <v>20.730948999999999</v>
      </c>
      <c r="X37" s="18">
        <v>21.661788999999999</v>
      </c>
      <c r="Y37" s="18">
        <v>22.669325000000001</v>
      </c>
      <c r="Z37" s="18">
        <v>23.72916</v>
      </c>
      <c r="AA37" s="18">
        <v>24.829412000000001</v>
      </c>
      <c r="AB37" s="18">
        <v>25.958155000000001</v>
      </c>
      <c r="AC37" s="18">
        <v>27.103090000000002</v>
      </c>
      <c r="AD37" s="18">
        <v>28.270962000000001</v>
      </c>
      <c r="AE37" s="18">
        <v>29.466169000000001</v>
      </c>
      <c r="AF37" s="19">
        <v>6.7638000000000004E-2</v>
      </c>
    </row>
    <row r="38" spans="1:32" ht="15" customHeight="1" x14ac:dyDescent="0.25">
      <c r="A38" s="15" t="s">
        <v>144</v>
      </c>
      <c r="B38" s="18">
        <v>0.141568</v>
      </c>
      <c r="C38" s="18">
        <v>0.15229100000000001</v>
      </c>
      <c r="D38" s="18">
        <v>0.18695999999999999</v>
      </c>
      <c r="E38" s="18">
        <v>0.30679499999999998</v>
      </c>
      <c r="F38" s="18">
        <v>0.52529099999999995</v>
      </c>
      <c r="G38" s="18">
        <v>0.69726699999999997</v>
      </c>
      <c r="H38" s="18">
        <v>0.69728999999999997</v>
      </c>
      <c r="I38" s="18">
        <v>0.697384</v>
      </c>
      <c r="J38" s="18">
        <v>0.69777900000000004</v>
      </c>
      <c r="K38" s="18">
        <v>0.69878600000000002</v>
      </c>
      <c r="L38" s="18">
        <v>0.70088600000000001</v>
      </c>
      <c r="M38" s="18">
        <v>0.70426</v>
      </c>
      <c r="N38" s="18">
        <v>0.71032899999999999</v>
      </c>
      <c r="O38" s="18">
        <v>0.72393200000000002</v>
      </c>
      <c r="P38" s="18">
        <v>0.74449399999999999</v>
      </c>
      <c r="Q38" s="18">
        <v>0.77021899999999999</v>
      </c>
      <c r="R38" s="18">
        <v>0.80024700000000004</v>
      </c>
      <c r="S38" s="18">
        <v>0.83182500000000004</v>
      </c>
      <c r="T38" s="18">
        <v>0.86409999999999998</v>
      </c>
      <c r="U38" s="18">
        <v>0.89748399999999995</v>
      </c>
      <c r="V38" s="18">
        <v>0.93206500000000003</v>
      </c>
      <c r="W38" s="18">
        <v>0.96805799999999997</v>
      </c>
      <c r="X38" s="18">
        <v>1.0053300000000001</v>
      </c>
      <c r="Y38" s="18">
        <v>1.0444180000000001</v>
      </c>
      <c r="Z38" s="18">
        <v>1.0873969999999999</v>
      </c>
      <c r="AA38" s="18">
        <v>1.1350849999999999</v>
      </c>
      <c r="AB38" s="18">
        <v>1.1903809999999999</v>
      </c>
      <c r="AC38" s="18">
        <v>1.2541340000000001</v>
      </c>
      <c r="AD38" s="18">
        <v>1.3341229999999999</v>
      </c>
      <c r="AE38" s="18">
        <v>1.4241520000000001</v>
      </c>
      <c r="AF38" s="19">
        <v>8.3113999999999993E-2</v>
      </c>
    </row>
    <row r="39" spans="1:32" ht="15" customHeight="1" x14ac:dyDescent="0.25">
      <c r="A39" s="16" t="s">
        <v>157</v>
      </c>
      <c r="B39" s="21">
        <v>8.5765270000000005</v>
      </c>
      <c r="C39" s="21">
        <v>10.509395</v>
      </c>
      <c r="D39" s="21">
        <v>12.339401000000001</v>
      </c>
      <c r="E39" s="21">
        <v>14.195862999999999</v>
      </c>
      <c r="F39" s="21">
        <v>16.64452</v>
      </c>
      <c r="G39" s="21">
        <v>19.049807000000001</v>
      </c>
      <c r="H39" s="21">
        <v>19.336922000000001</v>
      </c>
      <c r="I39" s="21">
        <v>19.597114999999999</v>
      </c>
      <c r="J39" s="21">
        <v>19.955763000000001</v>
      </c>
      <c r="K39" s="21">
        <v>20.478092</v>
      </c>
      <c r="L39" s="21">
        <v>21.097424</v>
      </c>
      <c r="M39" s="21">
        <v>21.717962</v>
      </c>
      <c r="N39" s="21">
        <v>22.371181</v>
      </c>
      <c r="O39" s="21">
        <v>23.065752</v>
      </c>
      <c r="P39" s="21">
        <v>23.844788000000001</v>
      </c>
      <c r="Q39" s="21">
        <v>24.698270999999998</v>
      </c>
      <c r="R39" s="21">
        <v>25.571937999999999</v>
      </c>
      <c r="S39" s="21">
        <v>26.515266</v>
      </c>
      <c r="T39" s="21">
        <v>27.491185999999999</v>
      </c>
      <c r="U39" s="21">
        <v>28.531745999999998</v>
      </c>
      <c r="V39" s="21">
        <v>29.615314000000001</v>
      </c>
      <c r="W39" s="21">
        <v>30.692731999999999</v>
      </c>
      <c r="X39" s="21">
        <v>31.819814999999998</v>
      </c>
      <c r="Y39" s="21">
        <v>33.041789999999999</v>
      </c>
      <c r="Z39" s="21">
        <v>34.310851999999997</v>
      </c>
      <c r="AA39" s="21">
        <v>35.643982000000001</v>
      </c>
      <c r="AB39" s="21">
        <v>37.007888999999999</v>
      </c>
      <c r="AC39" s="21">
        <v>38.390621000000003</v>
      </c>
      <c r="AD39" s="21">
        <v>39.813594999999999</v>
      </c>
      <c r="AE39" s="21">
        <v>41.264049999999997</v>
      </c>
      <c r="AF39" s="22">
        <v>5.006E-2</v>
      </c>
    </row>
    <row r="40" spans="1:32" ht="15" customHeight="1" x14ac:dyDescent="0.25">
      <c r="A40" s="15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19"/>
    </row>
    <row r="41" spans="1:32" ht="15" customHeight="1" x14ac:dyDescent="0.25">
      <c r="A41" s="16" t="s">
        <v>147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19"/>
    </row>
    <row r="42" spans="1:32" ht="15" customHeight="1" x14ac:dyDescent="0.25">
      <c r="A42" s="15" t="s">
        <v>138</v>
      </c>
      <c r="B42" s="18">
        <v>1.8181700000000001</v>
      </c>
      <c r="C42" s="18">
        <v>1.381872</v>
      </c>
      <c r="D42" s="18">
        <v>1.381875</v>
      </c>
      <c r="E42" s="18">
        <v>1.381875</v>
      </c>
      <c r="F42" s="18">
        <v>1.381875</v>
      </c>
      <c r="G42" s="18">
        <v>1.381875</v>
      </c>
      <c r="H42" s="18">
        <v>1.381875</v>
      </c>
      <c r="I42" s="18">
        <v>1.381875</v>
      </c>
      <c r="J42" s="18">
        <v>1.381875</v>
      </c>
      <c r="K42" s="18">
        <v>1.381875</v>
      </c>
      <c r="L42" s="18">
        <v>1.381875</v>
      </c>
      <c r="M42" s="18">
        <v>1.381875</v>
      </c>
      <c r="N42" s="18">
        <v>1.381875</v>
      </c>
      <c r="O42" s="18">
        <v>1.381875</v>
      </c>
      <c r="P42" s="18">
        <v>1.381875</v>
      </c>
      <c r="Q42" s="18">
        <v>1.381875</v>
      </c>
      <c r="R42" s="18">
        <v>1.381875</v>
      </c>
      <c r="S42" s="18">
        <v>1.381875</v>
      </c>
      <c r="T42" s="18">
        <v>1.381875</v>
      </c>
      <c r="U42" s="18">
        <v>1.381875</v>
      </c>
      <c r="V42" s="18">
        <v>1.381875</v>
      </c>
      <c r="W42" s="18">
        <v>1.381875</v>
      </c>
      <c r="X42" s="18">
        <v>1.381875</v>
      </c>
      <c r="Y42" s="18">
        <v>1.381875</v>
      </c>
      <c r="Z42" s="18">
        <v>1.381875</v>
      </c>
      <c r="AA42" s="18">
        <v>1.381875</v>
      </c>
      <c r="AB42" s="18">
        <v>1.381875</v>
      </c>
      <c r="AC42" s="18">
        <v>1.381875</v>
      </c>
      <c r="AD42" s="18">
        <v>1.381875</v>
      </c>
      <c r="AE42" s="18">
        <v>1.381875</v>
      </c>
      <c r="AF42" s="19">
        <v>0</v>
      </c>
    </row>
    <row r="43" spans="1:32" ht="15" customHeight="1" x14ac:dyDescent="0.25">
      <c r="A43" s="15" t="s">
        <v>154</v>
      </c>
      <c r="B43" s="18">
        <v>0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9" t="s">
        <v>70</v>
      </c>
    </row>
    <row r="44" spans="1:32" ht="15" customHeight="1" x14ac:dyDescent="0.25">
      <c r="A44" s="15" t="s">
        <v>155</v>
      </c>
      <c r="B44" s="18">
        <v>2.9102269999999999</v>
      </c>
      <c r="C44" s="18">
        <v>3.6494200000000001</v>
      </c>
      <c r="D44" s="18">
        <v>3.6498970000000002</v>
      </c>
      <c r="E44" s="18">
        <v>3.6498970000000002</v>
      </c>
      <c r="F44" s="18">
        <v>3.6293769999999999</v>
      </c>
      <c r="G44" s="18">
        <v>3.6293769999999999</v>
      </c>
      <c r="H44" s="18">
        <v>3.6293769999999999</v>
      </c>
      <c r="I44" s="18">
        <v>3.6293769999999999</v>
      </c>
      <c r="J44" s="18">
        <v>3.6293769999999999</v>
      </c>
      <c r="K44" s="18">
        <v>3.6293769999999999</v>
      </c>
      <c r="L44" s="18">
        <v>3.6293769999999999</v>
      </c>
      <c r="M44" s="18">
        <v>3.6293769999999999</v>
      </c>
      <c r="N44" s="18">
        <v>3.6293769999999999</v>
      </c>
      <c r="O44" s="18">
        <v>3.6293769999999999</v>
      </c>
      <c r="P44" s="18">
        <v>3.6293769999999999</v>
      </c>
      <c r="Q44" s="18">
        <v>3.6293769999999999</v>
      </c>
      <c r="R44" s="18">
        <v>3.6293769999999999</v>
      </c>
      <c r="S44" s="18">
        <v>3.6293769999999999</v>
      </c>
      <c r="T44" s="18">
        <v>3.6293769999999999</v>
      </c>
      <c r="U44" s="18">
        <v>3.6293769999999999</v>
      </c>
      <c r="V44" s="18">
        <v>3.6293769999999999</v>
      </c>
      <c r="W44" s="18">
        <v>3.6293769999999999</v>
      </c>
      <c r="X44" s="18">
        <v>3.6293769999999999</v>
      </c>
      <c r="Y44" s="18">
        <v>3.6293769999999999</v>
      </c>
      <c r="Z44" s="18">
        <v>3.6293769999999999</v>
      </c>
      <c r="AA44" s="18">
        <v>3.6293769999999999</v>
      </c>
      <c r="AB44" s="18">
        <v>3.6293769999999999</v>
      </c>
      <c r="AC44" s="18">
        <v>3.6293769999999999</v>
      </c>
      <c r="AD44" s="18">
        <v>3.6293769999999999</v>
      </c>
      <c r="AE44" s="18">
        <v>3.6293769999999999</v>
      </c>
      <c r="AF44" s="19">
        <v>-1.9699999999999999E-4</v>
      </c>
    </row>
    <row r="45" spans="1:32" ht="15" customHeight="1" x14ac:dyDescent="0.25">
      <c r="A45" s="15" t="s">
        <v>156</v>
      </c>
      <c r="B45" s="18">
        <v>26.692307</v>
      </c>
      <c r="C45" s="18">
        <v>26.530526999999999</v>
      </c>
      <c r="D45" s="18">
        <v>27.419564999999999</v>
      </c>
      <c r="E45" s="18">
        <v>27.979572000000001</v>
      </c>
      <c r="F45" s="18">
        <v>29.384844000000001</v>
      </c>
      <c r="G45" s="18">
        <v>30.660392999999999</v>
      </c>
      <c r="H45" s="18">
        <v>31.58906</v>
      </c>
      <c r="I45" s="18">
        <v>32.194983999999998</v>
      </c>
      <c r="J45" s="18">
        <v>33.022945</v>
      </c>
      <c r="K45" s="18">
        <v>34.096572999999999</v>
      </c>
      <c r="L45" s="18">
        <v>35.338779000000002</v>
      </c>
      <c r="M45" s="18">
        <v>36.413609000000001</v>
      </c>
      <c r="N45" s="18">
        <v>37.439320000000002</v>
      </c>
      <c r="O45" s="18">
        <v>38.275042999999997</v>
      </c>
      <c r="P45" s="18">
        <v>39.183376000000003</v>
      </c>
      <c r="Q45" s="18">
        <v>40.233383000000003</v>
      </c>
      <c r="R45" s="18">
        <v>41.063988000000002</v>
      </c>
      <c r="S45" s="18">
        <v>41.979824000000001</v>
      </c>
      <c r="T45" s="18">
        <v>42.874817</v>
      </c>
      <c r="U45" s="18">
        <v>43.748885999999999</v>
      </c>
      <c r="V45" s="18">
        <v>44.674339000000003</v>
      </c>
      <c r="W45" s="18">
        <v>45.446869</v>
      </c>
      <c r="X45" s="18">
        <v>46.374957999999999</v>
      </c>
      <c r="Y45" s="18">
        <v>47.398701000000003</v>
      </c>
      <c r="Z45" s="18">
        <v>48.369259</v>
      </c>
      <c r="AA45" s="18">
        <v>49.450423999999998</v>
      </c>
      <c r="AB45" s="18">
        <v>50.500534000000002</v>
      </c>
      <c r="AC45" s="18">
        <v>51.516627999999997</v>
      </c>
      <c r="AD45" s="18">
        <v>52.538970999999997</v>
      </c>
      <c r="AE45" s="18">
        <v>53.503532</v>
      </c>
      <c r="AF45" s="19">
        <v>2.5368000000000002E-2</v>
      </c>
    </row>
    <row r="46" spans="1:32" ht="15" customHeight="1" x14ac:dyDescent="0.25">
      <c r="A46" s="15" t="s">
        <v>143</v>
      </c>
      <c r="B46" s="18">
        <v>4.511056</v>
      </c>
      <c r="C46" s="18">
        <v>7.3519490000000003</v>
      </c>
      <c r="D46" s="18">
        <v>9.8562619999999992</v>
      </c>
      <c r="E46" s="18">
        <v>12.381554</v>
      </c>
      <c r="F46" s="18">
        <v>15.422815</v>
      </c>
      <c r="G46" s="18">
        <v>18.564152</v>
      </c>
      <c r="H46" s="18">
        <v>18.753174000000001</v>
      </c>
      <c r="I46" s="18">
        <v>18.999455999999999</v>
      </c>
      <c r="J46" s="18">
        <v>19.355034</v>
      </c>
      <c r="K46" s="18">
        <v>19.908003000000001</v>
      </c>
      <c r="L46" s="18">
        <v>20.54711</v>
      </c>
      <c r="M46" s="18">
        <v>21.261536</v>
      </c>
      <c r="N46" s="18">
        <v>22.042491999999999</v>
      </c>
      <c r="O46" s="18">
        <v>22.927150999999999</v>
      </c>
      <c r="P46" s="18">
        <v>23.916571000000001</v>
      </c>
      <c r="Q46" s="18">
        <v>24.980640000000001</v>
      </c>
      <c r="R46" s="18">
        <v>26.132269000000001</v>
      </c>
      <c r="S46" s="18">
        <v>27.374034999999999</v>
      </c>
      <c r="T46" s="18">
        <v>28.674637000000001</v>
      </c>
      <c r="U46" s="18">
        <v>30.085699000000002</v>
      </c>
      <c r="V46" s="18">
        <v>31.552499999999998</v>
      </c>
      <c r="W46" s="18">
        <v>33.051665999999997</v>
      </c>
      <c r="X46" s="18">
        <v>34.587929000000003</v>
      </c>
      <c r="Y46" s="18">
        <v>36.251167000000002</v>
      </c>
      <c r="Z46" s="18">
        <v>38.000889000000001</v>
      </c>
      <c r="AA46" s="18">
        <v>39.817489999999999</v>
      </c>
      <c r="AB46" s="18">
        <v>41.681080000000001</v>
      </c>
      <c r="AC46" s="18">
        <v>43.57056</v>
      </c>
      <c r="AD46" s="18">
        <v>45.494804000000002</v>
      </c>
      <c r="AE46" s="18">
        <v>47.461288000000003</v>
      </c>
      <c r="AF46" s="19">
        <v>6.8874000000000005E-2</v>
      </c>
    </row>
    <row r="47" spans="1:32" ht="15" customHeight="1" x14ac:dyDescent="0.25">
      <c r="A47" s="15" t="s">
        <v>144</v>
      </c>
      <c r="B47" s="18">
        <v>0.18213099999999999</v>
      </c>
      <c r="C47" s="18">
        <v>0.197741</v>
      </c>
      <c r="D47" s="18">
        <v>0.24826599999999999</v>
      </c>
      <c r="E47" s="18">
        <v>0.41303299999999998</v>
      </c>
      <c r="F47" s="18">
        <v>0.71054899999999999</v>
      </c>
      <c r="G47" s="18">
        <v>0.96006999999999998</v>
      </c>
      <c r="H47" s="18">
        <v>0.96010499999999999</v>
      </c>
      <c r="I47" s="18">
        <v>0.96024200000000004</v>
      </c>
      <c r="J47" s="18">
        <v>0.96082199999999995</v>
      </c>
      <c r="K47" s="18">
        <v>0.96230199999999999</v>
      </c>
      <c r="L47" s="18">
        <v>0.965387</v>
      </c>
      <c r="M47" s="18">
        <v>0.97034500000000001</v>
      </c>
      <c r="N47" s="18">
        <v>0.97926100000000005</v>
      </c>
      <c r="O47" s="18">
        <v>0.99924599999999997</v>
      </c>
      <c r="P47" s="18">
        <v>1.0294559999999999</v>
      </c>
      <c r="Q47" s="18">
        <v>1.0672509999999999</v>
      </c>
      <c r="R47" s="18">
        <v>1.1113679999999999</v>
      </c>
      <c r="S47" s="18">
        <v>1.157762</v>
      </c>
      <c r="T47" s="18">
        <v>1.2051799999999999</v>
      </c>
      <c r="U47" s="18">
        <v>1.2542230000000001</v>
      </c>
      <c r="V47" s="18">
        <v>1.3050139999999999</v>
      </c>
      <c r="W47" s="18">
        <v>1.357855</v>
      </c>
      <c r="X47" s="18">
        <v>1.4125270000000001</v>
      </c>
      <c r="Y47" s="18">
        <v>1.4697169999999999</v>
      </c>
      <c r="Z47" s="18">
        <v>1.53217</v>
      </c>
      <c r="AA47" s="18">
        <v>1.600732</v>
      </c>
      <c r="AB47" s="18">
        <v>1.6793610000000001</v>
      </c>
      <c r="AC47" s="18">
        <v>1.7695369999999999</v>
      </c>
      <c r="AD47" s="18">
        <v>1.8824380000000001</v>
      </c>
      <c r="AE47" s="18">
        <v>2.009112</v>
      </c>
      <c r="AF47" s="19">
        <v>8.6328000000000002E-2</v>
      </c>
    </row>
    <row r="48" spans="1:32" ht="15" customHeight="1" x14ac:dyDescent="0.25">
      <c r="A48" s="16" t="s">
        <v>158</v>
      </c>
      <c r="B48" s="21">
        <v>36.113892</v>
      </c>
      <c r="C48" s="21">
        <v>39.111511</v>
      </c>
      <c r="D48" s="21">
        <v>42.555861999999998</v>
      </c>
      <c r="E48" s="21">
        <v>45.805931000000001</v>
      </c>
      <c r="F48" s="21">
        <v>50.529457000000001</v>
      </c>
      <c r="G48" s="21">
        <v>55.195869000000002</v>
      </c>
      <c r="H48" s="21">
        <v>56.313591000000002</v>
      </c>
      <c r="I48" s="21">
        <v>57.165939000000002</v>
      </c>
      <c r="J48" s="21">
        <v>58.350056000000002</v>
      </c>
      <c r="K48" s="21">
        <v>59.978133999999997</v>
      </c>
      <c r="L48" s="21">
        <v>61.862526000000003</v>
      </c>
      <c r="M48" s="21">
        <v>63.656742000000001</v>
      </c>
      <c r="N48" s="21">
        <v>65.472328000000005</v>
      </c>
      <c r="O48" s="21">
        <v>67.212692000000004</v>
      </c>
      <c r="P48" s="21">
        <v>69.140656000000007</v>
      </c>
      <c r="Q48" s="21">
        <v>71.292534000000003</v>
      </c>
      <c r="R48" s="21">
        <v>73.318877999999998</v>
      </c>
      <c r="S48" s="21">
        <v>75.522873000000004</v>
      </c>
      <c r="T48" s="21">
        <v>77.765884</v>
      </c>
      <c r="U48" s="21">
        <v>80.100066999999996</v>
      </c>
      <c r="V48" s="21">
        <v>82.543105999999995</v>
      </c>
      <c r="W48" s="21">
        <v>84.867644999999996</v>
      </c>
      <c r="X48" s="21">
        <v>87.386664999999994</v>
      </c>
      <c r="Y48" s="21">
        <v>90.130836000000002</v>
      </c>
      <c r="Z48" s="21">
        <v>92.913573999999997</v>
      </c>
      <c r="AA48" s="21">
        <v>95.879897999999997</v>
      </c>
      <c r="AB48" s="21">
        <v>98.872230999999999</v>
      </c>
      <c r="AC48" s="21">
        <v>101.867981</v>
      </c>
      <c r="AD48" s="21">
        <v>104.92746699999999</v>
      </c>
      <c r="AE48" s="21">
        <v>107.985184</v>
      </c>
      <c r="AF48" s="22">
        <v>3.6935999999999997E-2</v>
      </c>
    </row>
    <row r="49" spans="1:32" ht="15" customHeight="1" x14ac:dyDescent="0.25">
      <c r="A49" s="15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19"/>
    </row>
    <row r="50" spans="1:32" ht="15" customHeight="1" x14ac:dyDescent="0.25">
      <c r="A50" s="15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19"/>
    </row>
    <row r="51" spans="1:32" ht="15" customHeight="1" x14ac:dyDescent="0.25">
      <c r="A51" s="16" t="s">
        <v>159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19"/>
    </row>
    <row r="52" spans="1:32" ht="15" customHeight="1" x14ac:dyDescent="0.25">
      <c r="A52" s="15" t="s">
        <v>160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19"/>
    </row>
    <row r="53" spans="1:32" ht="15" customHeight="1" x14ac:dyDescent="0.25">
      <c r="A53" s="15" t="s">
        <v>161</v>
      </c>
      <c r="B53" s="18">
        <v>78.289360000000002</v>
      </c>
      <c r="C53" s="18">
        <v>78.390808000000007</v>
      </c>
      <c r="D53" s="18">
        <v>78.511809999999997</v>
      </c>
      <c r="E53" s="18">
        <v>78.579903000000002</v>
      </c>
      <c r="F53" s="18">
        <v>78.547004999999999</v>
      </c>
      <c r="G53" s="18">
        <v>78.397002999999998</v>
      </c>
      <c r="H53" s="18">
        <v>78.801331000000005</v>
      </c>
      <c r="I53" s="18">
        <v>78.697524999999999</v>
      </c>
      <c r="J53" s="18">
        <v>78.697524999999999</v>
      </c>
      <c r="K53" s="18">
        <v>78.697524999999999</v>
      </c>
      <c r="L53" s="18">
        <v>78.937599000000006</v>
      </c>
      <c r="M53" s="18">
        <v>78.947593999999995</v>
      </c>
      <c r="N53" s="18">
        <v>79.259597999999997</v>
      </c>
      <c r="O53" s="18">
        <v>79.385779999999997</v>
      </c>
      <c r="P53" s="18">
        <v>79.385779999999997</v>
      </c>
      <c r="Q53" s="18">
        <v>79.400779999999997</v>
      </c>
      <c r="R53" s="18">
        <v>79.602615</v>
      </c>
      <c r="S53" s="18">
        <v>79.702217000000005</v>
      </c>
      <c r="T53" s="18">
        <v>79.937813000000006</v>
      </c>
      <c r="U53" s="18">
        <v>80.031013000000002</v>
      </c>
      <c r="V53" s="18">
        <v>80.088013000000004</v>
      </c>
      <c r="W53" s="18">
        <v>80.180367000000004</v>
      </c>
      <c r="X53" s="18">
        <v>80.180367000000004</v>
      </c>
      <c r="Y53" s="18">
        <v>80.209557000000004</v>
      </c>
      <c r="Z53" s="18">
        <v>80.359595999999996</v>
      </c>
      <c r="AA53" s="18">
        <v>80.416618</v>
      </c>
      <c r="AB53" s="18">
        <v>80.416618</v>
      </c>
      <c r="AC53" s="18">
        <v>80.446617000000003</v>
      </c>
      <c r="AD53" s="18">
        <v>80.622314000000003</v>
      </c>
      <c r="AE53" s="18">
        <v>80.630996999999994</v>
      </c>
      <c r="AF53" s="19">
        <v>1.0070000000000001E-3</v>
      </c>
    </row>
    <row r="54" spans="1:32" ht="15" customHeight="1" x14ac:dyDescent="0.25">
      <c r="A54" s="15" t="s">
        <v>162</v>
      </c>
      <c r="B54" s="18">
        <v>2.4518</v>
      </c>
      <c r="C54" s="18">
        <v>2.5811000000000002</v>
      </c>
      <c r="D54" s="18">
        <v>2.6229</v>
      </c>
      <c r="E54" s="18">
        <v>2.6229</v>
      </c>
      <c r="F54" s="18">
        <v>2.6229</v>
      </c>
      <c r="G54" s="18">
        <v>2.8229000000000002</v>
      </c>
      <c r="H54" s="18">
        <v>3.192669</v>
      </c>
      <c r="I54" s="18">
        <v>3.5866690000000001</v>
      </c>
      <c r="J54" s="18">
        <v>3.8618990000000002</v>
      </c>
      <c r="K54" s="18">
        <v>4.0249199999999998</v>
      </c>
      <c r="L54" s="18">
        <v>4.2288290000000002</v>
      </c>
      <c r="M54" s="18">
        <v>4.4189829999999999</v>
      </c>
      <c r="N54" s="18">
        <v>4.6156030000000001</v>
      </c>
      <c r="O54" s="18">
        <v>4.9193210000000001</v>
      </c>
      <c r="P54" s="18">
        <v>5.1510610000000003</v>
      </c>
      <c r="Q54" s="18">
        <v>5.3591499999999996</v>
      </c>
      <c r="R54" s="18">
        <v>5.8091499999999998</v>
      </c>
      <c r="S54" s="18">
        <v>6.0893560000000004</v>
      </c>
      <c r="T54" s="18">
        <v>6.3302969999999998</v>
      </c>
      <c r="U54" s="18">
        <v>6.58209</v>
      </c>
      <c r="V54" s="18">
        <v>6.9143400000000002</v>
      </c>
      <c r="W54" s="18">
        <v>7.245768</v>
      </c>
      <c r="X54" s="18">
        <v>7.5404739999999997</v>
      </c>
      <c r="Y54" s="18">
        <v>7.8283719999999999</v>
      </c>
      <c r="Z54" s="18">
        <v>7.99193</v>
      </c>
      <c r="AA54" s="18">
        <v>8.1656650000000006</v>
      </c>
      <c r="AB54" s="18">
        <v>8.3012599999999992</v>
      </c>
      <c r="AC54" s="18">
        <v>8.5043260000000007</v>
      </c>
      <c r="AD54" s="18">
        <v>8.6740779999999997</v>
      </c>
      <c r="AE54" s="18">
        <v>8.8021180000000001</v>
      </c>
      <c r="AF54" s="19">
        <v>4.4787E-2</v>
      </c>
    </row>
    <row r="55" spans="1:32" ht="15" customHeight="1" x14ac:dyDescent="0.25">
      <c r="A55" s="15" t="s">
        <v>163</v>
      </c>
      <c r="B55" s="18">
        <v>3.8208389999999999</v>
      </c>
      <c r="C55" s="18">
        <v>4.0380229999999999</v>
      </c>
      <c r="D55" s="18">
        <v>4.061223</v>
      </c>
      <c r="E55" s="18">
        <v>4.1066229999999999</v>
      </c>
      <c r="F55" s="18">
        <v>4.100822</v>
      </c>
      <c r="G55" s="18">
        <v>4.1024229999999999</v>
      </c>
      <c r="H55" s="18">
        <v>4.1024229999999999</v>
      </c>
      <c r="I55" s="18">
        <v>4.101623</v>
      </c>
      <c r="J55" s="18">
        <v>4.101623</v>
      </c>
      <c r="K55" s="18">
        <v>4.101623</v>
      </c>
      <c r="L55" s="18">
        <v>4.101623</v>
      </c>
      <c r="M55" s="18">
        <v>4.101623</v>
      </c>
      <c r="N55" s="18">
        <v>4.101623</v>
      </c>
      <c r="O55" s="18">
        <v>4.101623</v>
      </c>
      <c r="P55" s="18">
        <v>4.101623</v>
      </c>
      <c r="Q55" s="18">
        <v>4.101623</v>
      </c>
      <c r="R55" s="18">
        <v>4.101623</v>
      </c>
      <c r="S55" s="18">
        <v>4.101623</v>
      </c>
      <c r="T55" s="18">
        <v>4.101623</v>
      </c>
      <c r="U55" s="18">
        <v>4.101623</v>
      </c>
      <c r="V55" s="18">
        <v>4.101623</v>
      </c>
      <c r="W55" s="18">
        <v>4.101623</v>
      </c>
      <c r="X55" s="18">
        <v>4.101623</v>
      </c>
      <c r="Y55" s="18">
        <v>4.101623</v>
      </c>
      <c r="Z55" s="18">
        <v>4.101623</v>
      </c>
      <c r="AA55" s="18">
        <v>4.101623</v>
      </c>
      <c r="AB55" s="18">
        <v>4.101623</v>
      </c>
      <c r="AC55" s="18">
        <v>4.101623</v>
      </c>
      <c r="AD55" s="18">
        <v>4.101623</v>
      </c>
      <c r="AE55" s="18">
        <v>4.101623</v>
      </c>
      <c r="AF55" s="19">
        <v>5.5800000000000001E-4</v>
      </c>
    </row>
    <row r="56" spans="1:32" ht="15" customHeight="1" x14ac:dyDescent="0.25">
      <c r="A56" s="15" t="s">
        <v>164</v>
      </c>
      <c r="B56" s="18">
        <v>7.4159249999999997</v>
      </c>
      <c r="C56" s="18">
        <v>7.5853140000000003</v>
      </c>
      <c r="D56" s="18">
        <v>8.0599930000000004</v>
      </c>
      <c r="E56" s="18">
        <v>8.2325850000000003</v>
      </c>
      <c r="F56" s="18">
        <v>8.5606989999999996</v>
      </c>
      <c r="G56" s="18">
        <v>8.7917749999999995</v>
      </c>
      <c r="H56" s="18">
        <v>8.9655950000000004</v>
      </c>
      <c r="I56" s="18">
        <v>9.0780290000000008</v>
      </c>
      <c r="J56" s="18">
        <v>9.2224640000000004</v>
      </c>
      <c r="K56" s="18">
        <v>9.4111919999999998</v>
      </c>
      <c r="L56" s="18">
        <v>9.6421679999999999</v>
      </c>
      <c r="M56" s="18">
        <v>9.8282240000000005</v>
      </c>
      <c r="N56" s="18">
        <v>10.003916</v>
      </c>
      <c r="O56" s="18">
        <v>10.147065</v>
      </c>
      <c r="P56" s="18">
        <v>10.302649000000001</v>
      </c>
      <c r="Q56" s="18">
        <v>10.482502999999999</v>
      </c>
      <c r="R56" s="18">
        <v>10.624772999999999</v>
      </c>
      <c r="S56" s="18">
        <v>10.781643000000001</v>
      </c>
      <c r="T56" s="18">
        <v>10.934945000000001</v>
      </c>
      <c r="U56" s="18">
        <v>11.084661000000001</v>
      </c>
      <c r="V56" s="18">
        <v>11.243181</v>
      </c>
      <c r="W56" s="18">
        <v>11.375503999999999</v>
      </c>
      <c r="X56" s="18">
        <v>11.542664</v>
      </c>
      <c r="Y56" s="18">
        <v>11.730642</v>
      </c>
      <c r="Z56" s="18">
        <v>11.912583</v>
      </c>
      <c r="AA56" s="18">
        <v>12.136514999999999</v>
      </c>
      <c r="AB56" s="18">
        <v>12.374257</v>
      </c>
      <c r="AC56" s="18">
        <v>12.613344</v>
      </c>
      <c r="AD56" s="18">
        <v>12.85243</v>
      </c>
      <c r="AE56" s="18">
        <v>13.076798</v>
      </c>
      <c r="AF56" s="19">
        <v>1.9640999999999999E-2</v>
      </c>
    </row>
    <row r="57" spans="1:32" ht="15" customHeight="1" x14ac:dyDescent="0.25">
      <c r="A57" s="15" t="s">
        <v>165</v>
      </c>
      <c r="B57" s="18">
        <v>4.4162330000000001</v>
      </c>
      <c r="C57" s="18">
        <v>7.6799670000000004</v>
      </c>
      <c r="D57" s="18">
        <v>12.779526000000001</v>
      </c>
      <c r="E57" s="18">
        <v>16.210160999999999</v>
      </c>
      <c r="F57" s="18">
        <v>18.941500000000001</v>
      </c>
      <c r="G57" s="18">
        <v>21.573336000000001</v>
      </c>
      <c r="H57" s="18">
        <v>21.686606999999999</v>
      </c>
      <c r="I57" s="18">
        <v>21.834271999999999</v>
      </c>
      <c r="J57" s="18">
        <v>22.048092</v>
      </c>
      <c r="K57" s="18">
        <v>22.380683999999999</v>
      </c>
      <c r="L57" s="18">
        <v>22.766940999999999</v>
      </c>
      <c r="M57" s="18">
        <v>23.198048</v>
      </c>
      <c r="N57" s="18">
        <v>23.669505999999998</v>
      </c>
      <c r="O57" s="18">
        <v>24.223541000000001</v>
      </c>
      <c r="P57" s="18">
        <v>24.860931000000001</v>
      </c>
      <c r="Q57" s="18">
        <v>25.583148999999999</v>
      </c>
      <c r="R57" s="18">
        <v>26.338169000000001</v>
      </c>
      <c r="S57" s="18">
        <v>27.227429999999998</v>
      </c>
      <c r="T57" s="18">
        <v>28.193638</v>
      </c>
      <c r="U57" s="18">
        <v>29.273513999999999</v>
      </c>
      <c r="V57" s="18">
        <v>30.474888</v>
      </c>
      <c r="W57" s="18">
        <v>31.463366000000001</v>
      </c>
      <c r="X57" s="18">
        <v>32.585814999999997</v>
      </c>
      <c r="Y57" s="18">
        <v>34.11692</v>
      </c>
      <c r="Z57" s="18">
        <v>35.784672</v>
      </c>
      <c r="AA57" s="18">
        <v>37.884922000000003</v>
      </c>
      <c r="AB57" s="18">
        <v>40.163665999999999</v>
      </c>
      <c r="AC57" s="18">
        <v>42.631100000000004</v>
      </c>
      <c r="AD57" s="18">
        <v>45.319847000000003</v>
      </c>
      <c r="AE57" s="18">
        <v>48.264060999999998</v>
      </c>
      <c r="AF57" s="19">
        <v>6.7848000000000006E-2</v>
      </c>
    </row>
    <row r="58" spans="1:32" ht="15" customHeight="1" x14ac:dyDescent="0.25">
      <c r="A58" s="15" t="s">
        <v>166</v>
      </c>
      <c r="B58" s="18">
        <v>46.467072000000002</v>
      </c>
      <c r="C58" s="18">
        <v>59.158000999999999</v>
      </c>
      <c r="D58" s="18">
        <v>60.131565000000002</v>
      </c>
      <c r="E58" s="18">
        <v>61.316406000000001</v>
      </c>
      <c r="F58" s="18">
        <v>76.120009999999994</v>
      </c>
      <c r="G58" s="18">
        <v>76.291984999999997</v>
      </c>
      <c r="H58" s="18">
        <v>76.292006999999998</v>
      </c>
      <c r="I58" s="18">
        <v>76.292098999999993</v>
      </c>
      <c r="J58" s="18">
        <v>76.292496</v>
      </c>
      <c r="K58" s="18">
        <v>76.293503000000001</v>
      </c>
      <c r="L58" s="18">
        <v>76.295608999999999</v>
      </c>
      <c r="M58" s="18">
        <v>76.298980999999998</v>
      </c>
      <c r="N58" s="18">
        <v>76.305046000000004</v>
      </c>
      <c r="O58" s="18">
        <v>76.318648999999994</v>
      </c>
      <c r="P58" s="18">
        <v>76.366157999999999</v>
      </c>
      <c r="Q58" s="18">
        <v>76.472960999999998</v>
      </c>
      <c r="R58" s="18">
        <v>76.552299000000005</v>
      </c>
      <c r="S58" s="18">
        <v>76.713341</v>
      </c>
      <c r="T58" s="18">
        <v>76.867492999999996</v>
      </c>
      <c r="U58" s="18">
        <v>77.019913000000003</v>
      </c>
      <c r="V58" s="18">
        <v>77.219604000000004</v>
      </c>
      <c r="W58" s="18">
        <v>77.361946000000003</v>
      </c>
      <c r="X58" s="18">
        <v>77.646568000000002</v>
      </c>
      <c r="Y58" s="18">
        <v>78.153678999999997</v>
      </c>
      <c r="Z58" s="18">
        <v>79.696655000000007</v>
      </c>
      <c r="AA58" s="18">
        <v>81.469345000000004</v>
      </c>
      <c r="AB58" s="18">
        <v>82.639861999999994</v>
      </c>
      <c r="AC58" s="18">
        <v>84.687363000000005</v>
      </c>
      <c r="AD58" s="18">
        <v>85.648055999999997</v>
      </c>
      <c r="AE58" s="18">
        <v>86.905486999999994</v>
      </c>
      <c r="AF58" s="19">
        <v>1.3831E-2</v>
      </c>
    </row>
    <row r="59" spans="1:32" ht="15" customHeight="1" x14ac:dyDescent="0.25">
      <c r="A59" s="16" t="s">
        <v>167</v>
      </c>
      <c r="B59" s="21">
        <v>142.861221</v>
      </c>
      <c r="C59" s="21">
        <v>159.433212</v>
      </c>
      <c r="D59" s="21">
        <v>166.167023</v>
      </c>
      <c r="E59" s="21">
        <v>171.06857299999999</v>
      </c>
      <c r="F59" s="21">
        <v>188.892944</v>
      </c>
      <c r="G59" s="21">
        <v>191.97943100000001</v>
      </c>
      <c r="H59" s="21">
        <v>193.040649</v>
      </c>
      <c r="I59" s="21">
        <v>193.59021000000001</v>
      </c>
      <c r="J59" s="21">
        <v>194.22410600000001</v>
      </c>
      <c r="K59" s="21">
        <v>194.90945400000001</v>
      </c>
      <c r="L59" s="21">
        <v>195.97276299999999</v>
      </c>
      <c r="M59" s="21">
        <v>196.79345699999999</v>
      </c>
      <c r="N59" s="21">
        <v>197.95529199999999</v>
      </c>
      <c r="O59" s="21">
        <v>199.095978</v>
      </c>
      <c r="P59" s="21">
        <v>200.16821300000001</v>
      </c>
      <c r="Q59" s="21">
        <v>201.40017700000001</v>
      </c>
      <c r="R59" s="21">
        <v>203.02862500000001</v>
      </c>
      <c r="S59" s="21">
        <v>204.615601</v>
      </c>
      <c r="T59" s="21">
        <v>206.365814</v>
      </c>
      <c r="U59" s="21">
        <v>208.09281899999999</v>
      </c>
      <c r="V59" s="21">
        <v>210.041641</v>
      </c>
      <c r="W59" s="21">
        <v>211.728577</v>
      </c>
      <c r="X59" s="21">
        <v>213.59750399999999</v>
      </c>
      <c r="Y59" s="21">
        <v>216.14080799999999</v>
      </c>
      <c r="Z59" s="21">
        <v>219.847061</v>
      </c>
      <c r="AA59" s="21">
        <v>224.17468299999999</v>
      </c>
      <c r="AB59" s="21">
        <v>227.99728400000001</v>
      </c>
      <c r="AC59" s="21">
        <v>232.984375</v>
      </c>
      <c r="AD59" s="21">
        <v>237.21835300000001</v>
      </c>
      <c r="AE59" s="21">
        <v>241.781082</v>
      </c>
      <c r="AF59" s="22">
        <v>1.4983E-2</v>
      </c>
    </row>
    <row r="60" spans="1:32" ht="15" customHeight="1" x14ac:dyDescent="0.25">
      <c r="A60" s="15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19"/>
    </row>
    <row r="61" spans="1:32" ht="15" customHeight="1" x14ac:dyDescent="0.25">
      <c r="A61" s="16" t="s">
        <v>168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19"/>
    </row>
    <row r="62" spans="1:32" ht="15" customHeight="1" x14ac:dyDescent="0.25">
      <c r="A62" s="15" t="s">
        <v>161</v>
      </c>
      <c r="B62" s="18">
        <v>318.46816999999999</v>
      </c>
      <c r="C62" s="18">
        <v>275.26986699999998</v>
      </c>
      <c r="D62" s="18">
        <v>266.37326000000002</v>
      </c>
      <c r="E62" s="18">
        <v>272.85549900000001</v>
      </c>
      <c r="F62" s="18">
        <v>278.83548000000002</v>
      </c>
      <c r="G62" s="18">
        <v>284.00851399999999</v>
      </c>
      <c r="H62" s="18">
        <v>289.57269300000002</v>
      </c>
      <c r="I62" s="18">
        <v>289.02139299999999</v>
      </c>
      <c r="J62" s="18">
        <v>289.040009</v>
      </c>
      <c r="K62" s="18">
        <v>289.04980499999999</v>
      </c>
      <c r="L62" s="18">
        <v>290.413544</v>
      </c>
      <c r="M62" s="18">
        <v>290.49264499999998</v>
      </c>
      <c r="N62" s="18">
        <v>291.88946499999997</v>
      </c>
      <c r="O62" s="18">
        <v>292.53686499999998</v>
      </c>
      <c r="P62" s="18">
        <v>292.55371100000002</v>
      </c>
      <c r="Q62" s="18">
        <v>292.67562900000001</v>
      </c>
      <c r="R62" s="18">
        <v>293.52310199999999</v>
      </c>
      <c r="S62" s="18">
        <v>294.03653000000003</v>
      </c>
      <c r="T62" s="18">
        <v>295.21026599999999</v>
      </c>
      <c r="U62" s="18">
        <v>295.731964</v>
      </c>
      <c r="V62" s="18">
        <v>296.08108499999997</v>
      </c>
      <c r="W62" s="18">
        <v>296.63406400000002</v>
      </c>
      <c r="X62" s="18">
        <v>296.64807100000002</v>
      </c>
      <c r="Y62" s="18">
        <v>296.86245700000001</v>
      </c>
      <c r="Z62" s="18">
        <v>297.52468900000002</v>
      </c>
      <c r="AA62" s="18">
        <v>297.84530599999999</v>
      </c>
      <c r="AB62" s="18">
        <v>297.86047400000001</v>
      </c>
      <c r="AC62" s="18">
        <v>298.01312300000001</v>
      </c>
      <c r="AD62" s="18">
        <v>298.657532</v>
      </c>
      <c r="AE62" s="18">
        <v>298.71933000000001</v>
      </c>
      <c r="AF62" s="19">
        <v>2.9239999999999999E-3</v>
      </c>
    </row>
    <row r="63" spans="1:32" ht="15" customHeight="1" x14ac:dyDescent="0.25">
      <c r="A63" s="15" t="s">
        <v>162</v>
      </c>
      <c r="B63" s="18">
        <v>15.316883000000001</v>
      </c>
      <c r="C63" s="18">
        <v>15.562199</v>
      </c>
      <c r="D63" s="18">
        <v>16.784562999999999</v>
      </c>
      <c r="E63" s="18">
        <v>17.002707999999998</v>
      </c>
      <c r="F63" s="18">
        <v>17.003509999999999</v>
      </c>
      <c r="G63" s="18">
        <v>18.586790000000001</v>
      </c>
      <c r="H63" s="18">
        <v>21.561530999999999</v>
      </c>
      <c r="I63" s="18">
        <v>24.696684000000001</v>
      </c>
      <c r="J63" s="18">
        <v>26.909689</v>
      </c>
      <c r="K63" s="18">
        <v>28.238683999999999</v>
      </c>
      <c r="L63" s="18">
        <v>29.884998</v>
      </c>
      <c r="M63" s="18">
        <v>31.457964</v>
      </c>
      <c r="N63" s="18">
        <v>33.075073000000003</v>
      </c>
      <c r="O63" s="18">
        <v>35.537909999999997</v>
      </c>
      <c r="P63" s="18">
        <v>37.442599999999999</v>
      </c>
      <c r="Q63" s="18">
        <v>39.165641999999998</v>
      </c>
      <c r="R63" s="18">
        <v>42.798350999999997</v>
      </c>
      <c r="S63" s="18">
        <v>45.070292999999999</v>
      </c>
      <c r="T63" s="18">
        <v>47.010452000000001</v>
      </c>
      <c r="U63" s="18">
        <v>49.041682999999999</v>
      </c>
      <c r="V63" s="18">
        <v>51.735008000000001</v>
      </c>
      <c r="W63" s="18">
        <v>54.460296999999997</v>
      </c>
      <c r="X63" s="18">
        <v>56.890174999999999</v>
      </c>
      <c r="Y63" s="18">
        <v>59.263908000000001</v>
      </c>
      <c r="Z63" s="18">
        <v>60.601635000000002</v>
      </c>
      <c r="AA63" s="18">
        <v>62.021403999999997</v>
      </c>
      <c r="AB63" s="18">
        <v>63.142829999999996</v>
      </c>
      <c r="AC63" s="18">
        <v>64.810135000000002</v>
      </c>
      <c r="AD63" s="18">
        <v>66.209091000000001</v>
      </c>
      <c r="AE63" s="18">
        <v>67.26088</v>
      </c>
      <c r="AF63" s="19">
        <v>5.3666999999999999E-2</v>
      </c>
    </row>
    <row r="64" spans="1:32" ht="15" customHeight="1" x14ac:dyDescent="0.25">
      <c r="A64" s="15" t="s">
        <v>163</v>
      </c>
      <c r="B64" s="18">
        <v>19.107514999999999</v>
      </c>
      <c r="C64" s="18">
        <v>20.438541000000001</v>
      </c>
      <c r="D64" s="18">
        <v>21.981804</v>
      </c>
      <c r="E64" s="18">
        <v>22.768929</v>
      </c>
      <c r="F64" s="18">
        <v>22.020033000000002</v>
      </c>
      <c r="G64" s="18">
        <v>22.095535000000002</v>
      </c>
      <c r="H64" s="18">
        <v>21.828602</v>
      </c>
      <c r="I64" s="18">
        <v>22.014237999999999</v>
      </c>
      <c r="J64" s="18">
        <v>22.207785000000001</v>
      </c>
      <c r="K64" s="18">
        <v>22.676746000000001</v>
      </c>
      <c r="L64" s="18">
        <v>22.206976000000001</v>
      </c>
      <c r="M64" s="18">
        <v>21.741644000000001</v>
      </c>
      <c r="N64" s="18">
        <v>22.197773000000002</v>
      </c>
      <c r="O64" s="18">
        <v>22.367163000000001</v>
      </c>
      <c r="P64" s="18">
        <v>21.815981000000001</v>
      </c>
      <c r="Q64" s="18">
        <v>21.882507</v>
      </c>
      <c r="R64" s="18">
        <v>21.887459</v>
      </c>
      <c r="S64" s="18">
        <v>21.905874000000001</v>
      </c>
      <c r="T64" s="18">
        <v>21.782306999999999</v>
      </c>
      <c r="U64" s="18">
        <v>21.781437</v>
      </c>
      <c r="V64" s="18">
        <v>21.885349000000001</v>
      </c>
      <c r="W64" s="18">
        <v>22.154539</v>
      </c>
      <c r="X64" s="18">
        <v>21.890232000000001</v>
      </c>
      <c r="Y64" s="18">
        <v>22.400074</v>
      </c>
      <c r="Z64" s="18">
        <v>22.29261</v>
      </c>
      <c r="AA64" s="18">
        <v>22.391120999999998</v>
      </c>
      <c r="AB64" s="18">
        <v>22.367636000000001</v>
      </c>
      <c r="AC64" s="18">
        <v>22.744139000000001</v>
      </c>
      <c r="AD64" s="18">
        <v>22.363893999999998</v>
      </c>
      <c r="AE64" s="18">
        <v>22.842563999999999</v>
      </c>
      <c r="AF64" s="19">
        <v>3.9789999999999999E-3</v>
      </c>
    </row>
    <row r="65" spans="1:32" ht="15" customHeight="1" x14ac:dyDescent="0.25">
      <c r="A65" s="15" t="s">
        <v>169</v>
      </c>
      <c r="B65" s="18">
        <v>37.424751000000001</v>
      </c>
      <c r="C65" s="18">
        <v>37.572842000000001</v>
      </c>
      <c r="D65" s="18">
        <v>38.635264999999997</v>
      </c>
      <c r="E65" s="18">
        <v>41.135779999999997</v>
      </c>
      <c r="F65" s="18">
        <v>42.315586000000003</v>
      </c>
      <c r="G65" s="18">
        <v>50.416007999999998</v>
      </c>
      <c r="H65" s="18">
        <v>54.483955000000002</v>
      </c>
      <c r="I65" s="18">
        <v>60.192177000000001</v>
      </c>
      <c r="J65" s="18">
        <v>64.348800999999995</v>
      </c>
      <c r="K65" s="18">
        <v>70.809951999999996</v>
      </c>
      <c r="L65" s="18">
        <v>78.644936000000001</v>
      </c>
      <c r="M65" s="18">
        <v>81.466560000000001</v>
      </c>
      <c r="N65" s="18">
        <v>88.073150999999996</v>
      </c>
      <c r="O65" s="18">
        <v>90.426070999999993</v>
      </c>
      <c r="P65" s="18">
        <v>98.056777999999994</v>
      </c>
      <c r="Q65" s="18">
        <v>100.04705</v>
      </c>
      <c r="R65" s="18">
        <v>101.20417</v>
      </c>
      <c r="S65" s="18">
        <v>102.934555</v>
      </c>
      <c r="T65" s="18">
        <v>107.837784</v>
      </c>
      <c r="U65" s="18">
        <v>111.25052599999999</v>
      </c>
      <c r="V65" s="18">
        <v>113.908073</v>
      </c>
      <c r="W65" s="18">
        <v>115.32152600000001</v>
      </c>
      <c r="X65" s="18">
        <v>116.34783899999999</v>
      </c>
      <c r="Y65" s="18">
        <v>117.699966</v>
      </c>
      <c r="Z65" s="18">
        <v>118.75694300000001</v>
      </c>
      <c r="AA65" s="18">
        <v>120.11376199999999</v>
      </c>
      <c r="AB65" s="18">
        <v>121.71277600000001</v>
      </c>
      <c r="AC65" s="18">
        <v>122.911575</v>
      </c>
      <c r="AD65" s="18">
        <v>124.343918</v>
      </c>
      <c r="AE65" s="18">
        <v>125.722122</v>
      </c>
      <c r="AF65" s="19">
        <v>4.4079E-2</v>
      </c>
    </row>
    <row r="66" spans="1:32" ht="15" customHeight="1" x14ac:dyDescent="0.25">
      <c r="A66" s="15" t="s">
        <v>165</v>
      </c>
      <c r="B66" s="18">
        <v>6.2350560000000002</v>
      </c>
      <c r="C66" s="18">
        <v>11.498949</v>
      </c>
      <c r="D66" s="18">
        <v>16.802599000000001</v>
      </c>
      <c r="E66" s="18">
        <v>25.718917999999999</v>
      </c>
      <c r="F66" s="18">
        <v>31.105198000000001</v>
      </c>
      <c r="G66" s="18">
        <v>35.864975000000001</v>
      </c>
      <c r="H66" s="18">
        <v>36.810172999999999</v>
      </c>
      <c r="I66" s="18">
        <v>37.053702999999999</v>
      </c>
      <c r="J66" s="18">
        <v>37.424720999999998</v>
      </c>
      <c r="K66" s="18">
        <v>37.975594000000001</v>
      </c>
      <c r="L66" s="18">
        <v>38.647064</v>
      </c>
      <c r="M66" s="18">
        <v>39.359467000000002</v>
      </c>
      <c r="N66" s="18">
        <v>40.136966999999999</v>
      </c>
      <c r="O66" s="18">
        <v>41.049540999999998</v>
      </c>
      <c r="P66" s="18">
        <v>42.092177999999997</v>
      </c>
      <c r="Q66" s="18">
        <v>43.306576</v>
      </c>
      <c r="R66" s="18">
        <v>44.618026999999998</v>
      </c>
      <c r="S66" s="18">
        <v>46.120646999999998</v>
      </c>
      <c r="T66" s="18">
        <v>47.801139999999997</v>
      </c>
      <c r="U66" s="18">
        <v>49.688338999999999</v>
      </c>
      <c r="V66" s="18">
        <v>51.813201999999997</v>
      </c>
      <c r="W66" s="18">
        <v>53.734093000000001</v>
      </c>
      <c r="X66" s="18">
        <v>55.631858999999999</v>
      </c>
      <c r="Y66" s="18">
        <v>58.252319</v>
      </c>
      <c r="Z66" s="18">
        <v>61.396003999999998</v>
      </c>
      <c r="AA66" s="18">
        <v>65.284767000000002</v>
      </c>
      <c r="AB66" s="18">
        <v>69.883697999999995</v>
      </c>
      <c r="AC66" s="18">
        <v>74.678512999999995</v>
      </c>
      <c r="AD66" s="18">
        <v>80.114814999999993</v>
      </c>
      <c r="AE66" s="18">
        <v>86.228545999999994</v>
      </c>
      <c r="AF66" s="19">
        <v>7.4607000000000007E-2</v>
      </c>
    </row>
    <row r="67" spans="1:32" ht="15" customHeight="1" x14ac:dyDescent="0.25">
      <c r="A67" s="15" t="s">
        <v>166</v>
      </c>
      <c r="B67" s="18">
        <v>120.300133</v>
      </c>
      <c r="C67" s="18">
        <v>142.06373600000001</v>
      </c>
      <c r="D67" s="18">
        <v>164.837097</v>
      </c>
      <c r="E67" s="18">
        <v>167.512924</v>
      </c>
      <c r="F67" s="18">
        <v>199.07252500000001</v>
      </c>
      <c r="G67" s="18">
        <v>218.44940199999999</v>
      </c>
      <c r="H67" s="18">
        <v>218.47380100000001</v>
      </c>
      <c r="I67" s="18">
        <v>218.47108499999999</v>
      </c>
      <c r="J67" s="18">
        <v>218.480301</v>
      </c>
      <c r="K67" s="18">
        <v>218.48909</v>
      </c>
      <c r="L67" s="18">
        <v>218.48973100000001</v>
      </c>
      <c r="M67" s="18">
        <v>218.53994800000001</v>
      </c>
      <c r="N67" s="18">
        <v>218.53445400000001</v>
      </c>
      <c r="O67" s="18">
        <v>218.56068400000001</v>
      </c>
      <c r="P67" s="18">
        <v>218.64475999999999</v>
      </c>
      <c r="Q67" s="18">
        <v>218.87088</v>
      </c>
      <c r="R67" s="18">
        <v>219.11883499999999</v>
      </c>
      <c r="S67" s="18">
        <v>219.45192</v>
      </c>
      <c r="T67" s="18">
        <v>219.880188</v>
      </c>
      <c r="U67" s="18">
        <v>220.31723</v>
      </c>
      <c r="V67" s="18">
        <v>220.800095</v>
      </c>
      <c r="W67" s="18">
        <v>221.25245699999999</v>
      </c>
      <c r="X67" s="18">
        <v>221.91841099999999</v>
      </c>
      <c r="Y67" s="18">
        <v>223.15780599999999</v>
      </c>
      <c r="Z67" s="18">
        <v>226.64596599999999</v>
      </c>
      <c r="AA67" s="18">
        <v>232.16447400000001</v>
      </c>
      <c r="AB67" s="18">
        <v>236.84947199999999</v>
      </c>
      <c r="AC67" s="18">
        <v>242.167618</v>
      </c>
      <c r="AD67" s="18">
        <v>246.47551000000001</v>
      </c>
      <c r="AE67" s="18">
        <v>250.030304</v>
      </c>
      <c r="AF67" s="19">
        <v>2.0395E-2</v>
      </c>
    </row>
    <row r="68" spans="1:32" ht="15" customHeight="1" thickBot="1" x14ac:dyDescent="0.3">
      <c r="A68" s="16" t="s">
        <v>170</v>
      </c>
      <c r="B68" s="21">
        <v>516.85247800000002</v>
      </c>
      <c r="C68" s="21">
        <v>502.40612800000002</v>
      </c>
      <c r="D68" s="21">
        <v>525.41461200000003</v>
      </c>
      <c r="E68" s="21">
        <v>546.99475099999995</v>
      </c>
      <c r="F68" s="21">
        <v>590.35229500000003</v>
      </c>
      <c r="G68" s="21">
        <v>629.42126499999995</v>
      </c>
      <c r="H68" s="21">
        <v>642.730774</v>
      </c>
      <c r="I68" s="21">
        <v>651.44928000000004</v>
      </c>
      <c r="J68" s="21">
        <v>658.41131600000006</v>
      </c>
      <c r="K68" s="21">
        <v>667.239868</v>
      </c>
      <c r="L68" s="21">
        <v>678.28723100000002</v>
      </c>
      <c r="M68" s="21">
        <v>683.05822799999999</v>
      </c>
      <c r="N68" s="21">
        <v>693.90686000000005</v>
      </c>
      <c r="O68" s="21">
        <v>700.47820999999999</v>
      </c>
      <c r="P68" s="21">
        <v>710.60601799999995</v>
      </c>
      <c r="Q68" s="21">
        <v>715.94830300000001</v>
      </c>
      <c r="R68" s="21">
        <v>723.149902</v>
      </c>
      <c r="S68" s="21">
        <v>729.51983600000005</v>
      </c>
      <c r="T68" s="21">
        <v>739.522156</v>
      </c>
      <c r="U68" s="21">
        <v>747.81115699999998</v>
      </c>
      <c r="V68" s="21">
        <v>756.22283900000002</v>
      </c>
      <c r="W68" s="21">
        <v>763.55694600000004</v>
      </c>
      <c r="X68" s="21">
        <v>769.32653800000003</v>
      </c>
      <c r="Y68" s="21">
        <v>777.63659700000005</v>
      </c>
      <c r="Z68" s="21">
        <v>787.21777299999997</v>
      </c>
      <c r="AA68" s="21">
        <v>799.82086200000003</v>
      </c>
      <c r="AB68" s="21">
        <v>811.81689500000005</v>
      </c>
      <c r="AC68" s="21">
        <v>825.32507299999997</v>
      </c>
      <c r="AD68" s="21">
        <v>838.16479500000003</v>
      </c>
      <c r="AE68" s="21">
        <v>850.80371100000002</v>
      </c>
      <c r="AF68" s="22">
        <v>1.8991000000000001E-2</v>
      </c>
    </row>
    <row r="69" spans="1:32" ht="15" customHeight="1" x14ac:dyDescent="0.25">
      <c r="A69" s="52" t="s">
        <v>171</v>
      </c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</row>
    <row r="70" spans="1:32" ht="15" customHeight="1" x14ac:dyDescent="0.25">
      <c r="A70" s="32" t="s">
        <v>172</v>
      </c>
      <c r="AF70" s="28"/>
    </row>
    <row r="71" spans="1:32" ht="15" customHeight="1" x14ac:dyDescent="0.25">
      <c r="A71" s="32" t="s">
        <v>173</v>
      </c>
      <c r="AF71" s="28"/>
    </row>
    <row r="72" spans="1:32" ht="15" customHeight="1" x14ac:dyDescent="0.25">
      <c r="A72" s="32" t="s">
        <v>174</v>
      </c>
      <c r="AF72" s="28"/>
    </row>
    <row r="73" spans="1:32" ht="15" customHeight="1" x14ac:dyDescent="0.25">
      <c r="A73" s="32" t="s">
        <v>175</v>
      </c>
      <c r="AF73" s="28"/>
    </row>
    <row r="74" spans="1:32" ht="15" customHeight="1" x14ac:dyDescent="0.25">
      <c r="A74" s="32" t="s">
        <v>176</v>
      </c>
      <c r="AF74" s="28"/>
    </row>
    <row r="75" spans="1:32" x14ac:dyDescent="0.25">
      <c r="A75" s="32" t="s">
        <v>177</v>
      </c>
      <c r="AF75" s="28"/>
    </row>
    <row r="76" spans="1:32" x14ac:dyDescent="0.25">
      <c r="A76" s="32" t="s">
        <v>178</v>
      </c>
      <c r="AF76" s="28"/>
    </row>
    <row r="77" spans="1:32" x14ac:dyDescent="0.25">
      <c r="A77" s="32" t="s">
        <v>179</v>
      </c>
      <c r="AF77" s="28"/>
    </row>
    <row r="78" spans="1:32" x14ac:dyDescent="0.25">
      <c r="A78" s="32" t="s">
        <v>180</v>
      </c>
      <c r="AF78" s="28"/>
    </row>
    <row r="79" spans="1:32" x14ac:dyDescent="0.25">
      <c r="A79" s="32" t="s">
        <v>181</v>
      </c>
      <c r="AF79" s="28"/>
    </row>
    <row r="80" spans="1:32" x14ac:dyDescent="0.25">
      <c r="A80" s="32" t="s">
        <v>182</v>
      </c>
      <c r="AF80" s="28"/>
    </row>
    <row r="81" spans="1:32" x14ac:dyDescent="0.25">
      <c r="A81" s="32" t="s">
        <v>183</v>
      </c>
      <c r="AF81" s="28"/>
    </row>
    <row r="82" spans="1:32" x14ac:dyDescent="0.25">
      <c r="A82" s="32" t="s">
        <v>184</v>
      </c>
      <c r="AF82" s="28"/>
    </row>
    <row r="83" spans="1:32" x14ac:dyDescent="0.25">
      <c r="A83" s="32" t="s">
        <v>185</v>
      </c>
      <c r="AF83" s="28"/>
    </row>
    <row r="84" spans="1:32" x14ac:dyDescent="0.25">
      <c r="A84" s="32" t="s">
        <v>186</v>
      </c>
      <c r="AF84" s="28"/>
    </row>
    <row r="85" spans="1:32" x14ac:dyDescent="0.25">
      <c r="A85" s="32" t="s">
        <v>187</v>
      </c>
      <c r="AF85" s="28"/>
    </row>
    <row r="86" spans="1:32" x14ac:dyDescent="0.25">
      <c r="A86" s="32" t="s">
        <v>188</v>
      </c>
      <c r="AF86" s="28"/>
    </row>
    <row r="87" spans="1:32" x14ac:dyDescent="0.25">
      <c r="A87" s="32" t="s">
        <v>189</v>
      </c>
      <c r="AF87" s="28"/>
    </row>
    <row r="88" spans="1:32" x14ac:dyDescent="0.25">
      <c r="A88" s="32" t="s">
        <v>190</v>
      </c>
      <c r="AF88" s="28"/>
    </row>
    <row r="89" spans="1:32" x14ac:dyDescent="0.25">
      <c r="A89" s="32" t="s">
        <v>191</v>
      </c>
      <c r="AF89" s="28"/>
    </row>
    <row r="90" spans="1:32" x14ac:dyDescent="0.25">
      <c r="A90" s="32" t="s">
        <v>192</v>
      </c>
      <c r="AF90" s="28"/>
    </row>
    <row r="91" spans="1:32" x14ac:dyDescent="0.25">
      <c r="A91" s="32" t="s">
        <v>193</v>
      </c>
      <c r="AF91" s="28"/>
    </row>
    <row r="92" spans="1:32" x14ac:dyDescent="0.25">
      <c r="A92" s="32" t="s">
        <v>194</v>
      </c>
      <c r="AF92" s="28"/>
    </row>
    <row r="93" spans="1:32" x14ac:dyDescent="0.25">
      <c r="A93" s="32" t="s">
        <v>195</v>
      </c>
      <c r="AF93" s="28"/>
    </row>
    <row r="94" spans="1:32" x14ac:dyDescent="0.25">
      <c r="A94" s="32" t="s">
        <v>196</v>
      </c>
      <c r="AF94" s="28"/>
    </row>
    <row r="95" spans="1:32" x14ac:dyDescent="0.25">
      <c r="A95" s="32" t="s">
        <v>197</v>
      </c>
    </row>
    <row r="96" spans="1:32" x14ac:dyDescent="0.25">
      <c r="A96" s="32" t="s">
        <v>198</v>
      </c>
    </row>
    <row r="97" spans="1:1" x14ac:dyDescent="0.25">
      <c r="A97" s="32" t="s">
        <v>114</v>
      </c>
    </row>
    <row r="98" spans="1:1" x14ac:dyDescent="0.25">
      <c r="A98" s="32" t="s">
        <v>115</v>
      </c>
    </row>
    <row r="99" spans="1:1" x14ac:dyDescent="0.25">
      <c r="A99" s="32" t="s">
        <v>116</v>
      </c>
    </row>
    <row r="100" spans="1:1" x14ac:dyDescent="0.25">
      <c r="A100" s="32" t="s">
        <v>199</v>
      </c>
    </row>
    <row r="101" spans="1:1" x14ac:dyDescent="0.25">
      <c r="A101" s="32" t="s">
        <v>200</v>
      </c>
    </row>
    <row r="102" spans="1:1" x14ac:dyDescent="0.25">
      <c r="A102" s="32" t="s">
        <v>201</v>
      </c>
    </row>
    <row r="103" spans="1:1" x14ac:dyDescent="0.25">
      <c r="A103" s="32" t="s">
        <v>129</v>
      </c>
    </row>
  </sheetData>
  <mergeCells count="1">
    <mergeCell ref="A69:AF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/>
  </sheetViews>
  <sheetFormatPr defaultRowHeight="15" x14ac:dyDescent="0.25"/>
  <cols>
    <col min="1" max="1" width="37" customWidth="1"/>
    <col min="2" max="2" width="86.5703125" customWidth="1"/>
  </cols>
  <sheetData>
    <row r="1" spans="1:13" x14ac:dyDescent="0.25">
      <c r="A1" t="s">
        <v>130</v>
      </c>
    </row>
    <row r="2" spans="1:13" x14ac:dyDescent="0.25">
      <c r="A2" t="s">
        <v>131</v>
      </c>
    </row>
    <row r="3" spans="1:13" x14ac:dyDescent="0.25">
      <c r="A3" t="s">
        <v>375</v>
      </c>
    </row>
    <row r="4" spans="1:13" x14ac:dyDescent="0.25">
      <c r="A4" t="s">
        <v>376</v>
      </c>
    </row>
    <row r="6" spans="1:13" x14ac:dyDescent="0.25">
      <c r="A6" s="1"/>
      <c r="B6" s="1"/>
      <c r="C6" s="1" t="str">
        <f>'JCT Table 1'!C7</f>
        <v>Corporations</v>
      </c>
      <c r="D6" s="1"/>
      <c r="E6" s="1"/>
      <c r="F6" s="1"/>
      <c r="G6" s="1"/>
      <c r="H6" s="1" t="str">
        <f>'JCT Table 1'!H7</f>
        <v>Individuals</v>
      </c>
      <c r="I6" s="1"/>
      <c r="J6" s="1"/>
      <c r="K6" s="1"/>
      <c r="L6" s="1"/>
      <c r="M6" s="4" t="str">
        <f>'JCT Table 1'!M7</f>
        <v>Total</v>
      </c>
    </row>
    <row r="7" spans="1:13" x14ac:dyDescent="0.25">
      <c r="A7" s="1" t="str">
        <f>'JCT Table 1'!A8</f>
        <v>Model Energy Source(s)</v>
      </c>
      <c r="B7" s="1" t="str">
        <f>'JCT Table 1'!B8</f>
        <v>Function</v>
      </c>
      <c r="C7" s="1">
        <f>'JCT Table 1'!C8</f>
        <v>2014</v>
      </c>
      <c r="D7" s="1">
        <f>'JCT Table 1'!D8</f>
        <v>2015</v>
      </c>
      <c r="E7" s="1">
        <f>'JCT Table 1'!E8</f>
        <v>2016</v>
      </c>
      <c r="F7" s="1">
        <f>'JCT Table 1'!F8</f>
        <v>2017</v>
      </c>
      <c r="G7" s="1">
        <f>'JCT Table 1'!G8</f>
        <v>2018</v>
      </c>
      <c r="H7" s="1">
        <f>'JCT Table 1'!H8</f>
        <v>2014</v>
      </c>
      <c r="I7" s="1">
        <f>'JCT Table 1'!I8</f>
        <v>2015</v>
      </c>
      <c r="J7" s="1">
        <f>'JCT Table 1'!J8</f>
        <v>2016</v>
      </c>
      <c r="K7" s="1">
        <f>'JCT Table 1'!K8</f>
        <v>2017</v>
      </c>
      <c r="L7" s="1">
        <f>'JCT Table 1'!L8</f>
        <v>2018</v>
      </c>
      <c r="M7" s="1" t="str">
        <f>'JCT Table 1'!M8</f>
        <v>2014-2018</v>
      </c>
    </row>
    <row r="8" spans="1:13" x14ac:dyDescent="0.25">
      <c r="A8" s="7" t="str">
        <f>'JCT Table 1'!A9</f>
        <v>wind, solar</v>
      </c>
      <c r="B8" s="33" t="str">
        <f>'JCT Table 1'!B9</f>
        <v>Credit for holders of clean renewable energy bonds</v>
      </c>
      <c r="C8" s="34">
        <f>'JCT Table 1'!C9</f>
        <v>3.7500000000000006E-2</v>
      </c>
      <c r="D8" s="34">
        <f>'JCT Table 1'!D9</f>
        <v>3.7500000000000006E-2</v>
      </c>
      <c r="E8" s="34">
        <f>'JCT Table 1'!E9</f>
        <v>3.7500000000000006E-2</v>
      </c>
      <c r="F8" s="34">
        <f>'JCT Table 1'!F9</f>
        <v>3.7500000000000006E-2</v>
      </c>
      <c r="G8" s="34">
        <f>'JCT Table 1'!G9</f>
        <v>3.7500000000000006E-2</v>
      </c>
      <c r="H8" s="34">
        <f>'JCT Table 1'!H9</f>
        <v>3.7500000000000006E-2</v>
      </c>
      <c r="I8" s="34">
        <f>'JCT Table 1'!I9</f>
        <v>3.7500000000000006E-2</v>
      </c>
      <c r="J8" s="34">
        <f>'JCT Table 1'!J9</f>
        <v>3.7500000000000006E-2</v>
      </c>
      <c r="K8" s="35">
        <f>'JCT Table 1'!K9</f>
        <v>0.1</v>
      </c>
      <c r="L8" s="35">
        <f>'JCT Table 1'!L9</f>
        <v>0.1</v>
      </c>
      <c r="M8">
        <f>'JCT Table 1'!M9</f>
        <v>0.5</v>
      </c>
    </row>
    <row r="9" spans="1:13" x14ac:dyDescent="0.25">
      <c r="A9" s="7" t="s">
        <v>23</v>
      </c>
      <c r="B9" s="37"/>
      <c r="C9" s="5">
        <f>C8*('AEO Table 16'!E$27/SUM('AEO Table 16'!E$25:E$27))</f>
        <v>3.4728115837811942E-2</v>
      </c>
      <c r="D9" s="5">
        <f>D8*('AEO Table 16'!F$27/SUM('AEO Table 16'!F$25:F$27))</f>
        <v>3.4752488295042711E-2</v>
      </c>
      <c r="E9" s="5">
        <f>E8*('AEO Table 16'!G$27/SUM('AEO Table 16'!G$25:G$27))</f>
        <v>3.4736762942749771E-2</v>
      </c>
      <c r="F9" s="5">
        <f>F8*('AEO Table 16'!H$27/SUM('AEO Table 16'!H$25:H$27))</f>
        <v>3.4625544793983297E-2</v>
      </c>
      <c r="G9" s="5">
        <f>G8*('AEO Table 16'!I$27/SUM('AEO Table 16'!I$25:I$27))</f>
        <v>3.4625914348108688E-2</v>
      </c>
      <c r="H9" s="5">
        <f>H8*('AEO Table 16'!E$27/SUM('AEO Table 16'!E$25:E$27))</f>
        <v>3.4728115837811942E-2</v>
      </c>
      <c r="I9" s="5">
        <f>I8*('AEO Table 16'!F$27/SUM('AEO Table 16'!F$25:F$27))</f>
        <v>3.4752488295042711E-2</v>
      </c>
      <c r="J9" s="5">
        <f>J8*('AEO Table 16'!G$27/SUM('AEO Table 16'!G$25:G$27))</f>
        <v>3.4736762942749771E-2</v>
      </c>
      <c r="K9" s="5">
        <f>K8*('AEO Table 16'!H$27/SUM('AEO Table 16'!H$25:H$27))</f>
        <v>9.2334786117288792E-2</v>
      </c>
      <c r="L9" s="5">
        <f>L8*('AEO Table 16'!I$27/SUM('AEO Table 16'!I$25:I$27))</f>
        <v>9.2335771594956498E-2</v>
      </c>
    </row>
    <row r="10" spans="1:13" x14ac:dyDescent="0.25">
      <c r="A10" s="7" t="s">
        <v>22</v>
      </c>
      <c r="B10" s="37"/>
      <c r="C10" s="5">
        <f>C8*(SUM('AEO Table 16'!E$25:E$26)/SUM('AEO Table 16'!E$25:E$27))</f>
        <v>2.7718841621880647E-3</v>
      </c>
      <c r="D10" s="5">
        <f>D8*(SUM('AEO Table 16'!F$25:F$26)/SUM('AEO Table 16'!F$25:F$27))</f>
        <v>2.7475117049572985E-3</v>
      </c>
      <c r="E10" s="5">
        <f>E8*(SUM('AEO Table 16'!G$25:G$26)/SUM('AEO Table 16'!G$25:G$27))</f>
        <v>2.7632370572502328E-3</v>
      </c>
      <c r="F10" s="5">
        <f>F8*(SUM('AEO Table 16'!H$25:H$26)/SUM('AEO Table 16'!H$25:H$27))</f>
        <v>2.8744552060167082E-3</v>
      </c>
      <c r="G10" s="5">
        <f>G8*(SUM('AEO Table 16'!I$25:I$26)/SUM('AEO Table 16'!I$25:I$27))</f>
        <v>2.8740856518913141E-3</v>
      </c>
      <c r="H10" s="5">
        <f>H8*(SUM('AEO Table 16'!E$25:E$26)/SUM('AEO Table 16'!E$25:E$27))</f>
        <v>2.7718841621880647E-3</v>
      </c>
      <c r="I10" s="5">
        <f>I8*(SUM('AEO Table 16'!F$25:F$26)/SUM('AEO Table 16'!F$25:F$27))</f>
        <v>2.7475117049572985E-3</v>
      </c>
      <c r="J10" s="5">
        <f>J8*(SUM('AEO Table 16'!G$25:G$26)/SUM('AEO Table 16'!G$25:G$27))</f>
        <v>2.7632370572502328E-3</v>
      </c>
      <c r="K10" s="5">
        <f>K8*(SUM('AEO Table 16'!H$25:H$26)/SUM('AEO Table 16'!H$25:H$27))</f>
        <v>7.6652138827112207E-3</v>
      </c>
      <c r="L10" s="5">
        <f>L8*(SUM('AEO Table 16'!I$25:I$26)/SUM('AEO Table 16'!I$25:I$27))</f>
        <v>7.6642284050435043E-3</v>
      </c>
    </row>
    <row r="11" spans="1:13" x14ac:dyDescent="0.25">
      <c r="A11" s="7" t="str">
        <f>'JCT Table 1'!A10</f>
        <v>solar</v>
      </c>
      <c r="B11" s="7" t="str">
        <f>'JCT Table 1'!B10</f>
        <v>Energy credit (section 48): Solar</v>
      </c>
      <c r="C11">
        <f>'JCT Table 1'!C10</f>
        <v>0.4</v>
      </c>
      <c r="D11">
        <f>'JCT Table 1'!D10</f>
        <v>0.4</v>
      </c>
      <c r="E11">
        <f>'JCT Table 1'!E10</f>
        <v>0.4</v>
      </c>
      <c r="F11">
        <f>'JCT Table 1'!F10</f>
        <v>0.4</v>
      </c>
      <c r="G11">
        <f>'JCT Table 1'!G10</f>
        <v>0.3</v>
      </c>
      <c r="H11">
        <f>'JCT Table 1'!H10</f>
        <v>0.1</v>
      </c>
      <c r="I11">
        <f>'JCT Table 1'!I10</f>
        <v>0.1</v>
      </c>
      <c r="J11">
        <f>'JCT Table 1'!J10</f>
        <v>0.1</v>
      </c>
      <c r="K11">
        <f>'JCT Table 1'!K10</f>
        <v>0.1</v>
      </c>
      <c r="L11">
        <f>'JCT Table 1'!L10</f>
        <v>0.1</v>
      </c>
      <c r="M11">
        <f>'JCT Table 1'!M10</f>
        <v>2.9</v>
      </c>
    </row>
    <row r="12" spans="1:13" x14ac:dyDescent="0.25">
      <c r="A12" s="7" t="str">
        <f>'JCT Table 1'!A11</f>
        <v>wind</v>
      </c>
      <c r="B12" s="7" t="str">
        <f>'JCT Table 1'!B11</f>
        <v>Energy credit (section 48): Small wind</v>
      </c>
      <c r="C12" s="5">
        <f>'JCT Table 1'!C11</f>
        <v>2.5000000000000001E-3</v>
      </c>
      <c r="D12" s="5">
        <f>'JCT Table 1'!D11</f>
        <v>2.5000000000000001E-3</v>
      </c>
      <c r="E12" s="5">
        <f>'JCT Table 1'!E11</f>
        <v>2.5000000000000001E-3</v>
      </c>
      <c r="F12" s="5">
        <f>'JCT Table 1'!F11</f>
        <v>2.5000000000000001E-3</v>
      </c>
      <c r="G12" s="5">
        <f>'JCT Table 1'!G11</f>
        <v>2.5000000000000001E-3</v>
      </c>
      <c r="H12" s="5">
        <f>'JCT Table 1'!H11</f>
        <v>2.5000000000000001E-3</v>
      </c>
      <c r="I12" s="5">
        <f>'JCT Table 1'!I11</f>
        <v>2.5000000000000001E-3</v>
      </c>
      <c r="J12" s="5">
        <f>'JCT Table 1'!J11</f>
        <v>2.5000000000000001E-3</v>
      </c>
      <c r="K12" s="5">
        <f>'JCT Table 1'!K11</f>
        <v>2.5000000000000001E-3</v>
      </c>
      <c r="L12" s="5">
        <f>'JCT Table 1'!L11</f>
        <v>2.5000000000000001E-3</v>
      </c>
      <c r="M12">
        <f>'JCT Table 1'!M11</f>
        <v>2.5000000000000001E-2</v>
      </c>
    </row>
    <row r="13" spans="1:13" x14ac:dyDescent="0.25">
      <c r="A13" s="7" t="str">
        <f>'JCT Table 1'!A12</f>
        <v>wind</v>
      </c>
      <c r="B13" s="7" t="str">
        <f>'JCT Table 1'!B12</f>
        <v>Credits for electricity production from renewable resources (section 45): Wind</v>
      </c>
      <c r="C13">
        <f>'JCT Table 1'!C12</f>
        <v>1.1000000000000001</v>
      </c>
      <c r="D13">
        <f>'JCT Table 1'!D12</f>
        <v>2.2999999999999998</v>
      </c>
      <c r="E13">
        <f>'JCT Table 1'!E12</f>
        <v>2.9</v>
      </c>
      <c r="F13">
        <f>'JCT Table 1'!F12</f>
        <v>3.3</v>
      </c>
      <c r="G13">
        <f>'JCT Table 1'!G12</f>
        <v>3.4</v>
      </c>
      <c r="H13">
        <f>'JCT Table 1'!H12</f>
        <v>0.1</v>
      </c>
      <c r="I13">
        <f>'JCT Table 1'!I12</f>
        <v>0.1</v>
      </c>
      <c r="J13">
        <f>'JCT Table 1'!J12</f>
        <v>0.2</v>
      </c>
      <c r="K13">
        <f>'JCT Table 1'!K12</f>
        <v>0.2</v>
      </c>
      <c r="L13">
        <f>'JCT Table 1'!L12</f>
        <v>0.2</v>
      </c>
      <c r="M13">
        <f>'JCT Table 1'!M12</f>
        <v>13.8</v>
      </c>
    </row>
    <row r="14" spans="1:13" ht="15" customHeight="1" x14ac:dyDescent="0.25">
      <c r="A14" s="7" t="str">
        <f>'JCT Table 1'!A13</f>
        <v>hydro</v>
      </c>
      <c r="B14" s="7" t="str">
        <f>'JCT Table 1'!B13</f>
        <v>Credits for electricity production from renewable resources (section 45): Qualified hydropower</v>
      </c>
      <c r="C14">
        <f>'JCT Table 1'!C13</f>
        <v>0.01</v>
      </c>
      <c r="D14">
        <f>'JCT Table 1'!D13</f>
        <v>0.01</v>
      </c>
      <c r="E14">
        <f>'JCT Table 1'!E13</f>
        <v>0.01</v>
      </c>
      <c r="F14">
        <f>'JCT Table 1'!F13</f>
        <v>0.01</v>
      </c>
      <c r="G14">
        <f>'JCT Table 1'!G13</f>
        <v>0.01</v>
      </c>
      <c r="H14">
        <f>'JCT Table 1'!H13</f>
        <v>0.01</v>
      </c>
      <c r="I14">
        <f>'JCT Table 1'!I13</f>
        <v>0.01</v>
      </c>
      <c r="J14">
        <f>'JCT Table 1'!J13</f>
        <v>0.01</v>
      </c>
      <c r="K14">
        <f>'JCT Table 1'!K13</f>
        <v>0.01</v>
      </c>
      <c r="L14">
        <f>'JCT Table 1'!L13</f>
        <v>0.01</v>
      </c>
      <c r="M14">
        <f>'JCT Table 1'!M13</f>
        <v>0.1</v>
      </c>
    </row>
    <row r="15" spans="1:13" x14ac:dyDescent="0.25">
      <c r="A15" s="7" t="str">
        <f>'JCT Table 1'!A14</f>
        <v>biomass</v>
      </c>
      <c r="B15" s="7" t="str">
        <f>'JCT Table 1'!B14</f>
        <v>Credits for electricity production from renewable resources (section 45): Open-loop biomass</v>
      </c>
      <c r="C15">
        <f>'JCT Table 1'!C14</f>
        <v>0.3</v>
      </c>
      <c r="D15">
        <f>'JCT Table 1'!D14</f>
        <v>0.4</v>
      </c>
      <c r="E15">
        <f>'JCT Table 1'!E14</f>
        <v>0.4</v>
      </c>
      <c r="F15">
        <f>'JCT Table 1'!F14</f>
        <v>0.4</v>
      </c>
      <c r="G15">
        <f>'JCT Table 1'!G14</f>
        <v>0.4</v>
      </c>
      <c r="M15">
        <f>'JCT Table 1'!M14</f>
        <v>1.9</v>
      </c>
    </row>
    <row r="16" spans="1:13" x14ac:dyDescent="0.25">
      <c r="A16" s="7" t="str">
        <f>'JCT Table 1'!A15</f>
        <v>coal</v>
      </c>
      <c r="B16" s="7" t="str">
        <f>'JCT Table 1'!B15</f>
        <v>Credits for investments in clean coal facilities</v>
      </c>
      <c r="C16">
        <f>'JCT Table 1'!C15</f>
        <v>0.2</v>
      </c>
      <c r="D16">
        <f>'JCT Table 1'!D15</f>
        <v>0.2</v>
      </c>
      <c r="E16">
        <f>'JCT Table 1'!E15</f>
        <v>0.2</v>
      </c>
      <c r="F16">
        <f>'JCT Table 1'!F15</f>
        <v>0.2</v>
      </c>
      <c r="G16">
        <f>'JCT Table 1'!G15</f>
        <v>0.2</v>
      </c>
      <c r="M16">
        <f>'JCT Table 1'!M15</f>
        <v>1</v>
      </c>
    </row>
    <row r="17" spans="1:13" x14ac:dyDescent="0.25">
      <c r="A17" s="7" t="str">
        <f>'JCT Table 1'!A16</f>
        <v>coal</v>
      </c>
      <c r="B17" s="7" t="str">
        <f>'JCT Table 1'!B16</f>
        <v>Coal production credits: Refined coal</v>
      </c>
      <c r="C17">
        <f>'JCT Table 1'!C16</f>
        <v>0.01</v>
      </c>
      <c r="D17">
        <f>'JCT Table 1'!D16</f>
        <v>0.01</v>
      </c>
      <c r="E17">
        <f>'JCT Table 1'!E16</f>
        <v>0.01</v>
      </c>
      <c r="F17">
        <f>'JCT Table 1'!F16</f>
        <v>0.01</v>
      </c>
      <c r="G17">
        <f>'JCT Table 1'!G16</f>
        <v>0.01</v>
      </c>
      <c r="M17">
        <f>'JCT Table 1'!M16</f>
        <v>0.1</v>
      </c>
    </row>
    <row r="18" spans="1:13" x14ac:dyDescent="0.25">
      <c r="A18" s="7" t="str">
        <f>'JCT Table 1'!A17</f>
        <v>coal</v>
      </c>
      <c r="B18" s="7" t="str">
        <f>'JCT Table 1'!B17</f>
        <v>Coal production credits: Indian coal</v>
      </c>
      <c r="C18">
        <f>'JCT Table 1'!C17</f>
        <v>0.01</v>
      </c>
      <c r="D18">
        <f>'JCT Table 1'!D17</f>
        <v>0.01</v>
      </c>
      <c r="E18">
        <f>'JCT Table 1'!E17</f>
        <v>0.01</v>
      </c>
      <c r="F18">
        <f>'JCT Table 1'!F17</f>
        <v>0.01</v>
      </c>
      <c r="G18">
        <f>'JCT Table 1'!G17</f>
        <v>0.01</v>
      </c>
      <c r="M18">
        <f>'JCT Table 1'!M17</f>
        <v>0.1</v>
      </c>
    </row>
    <row r="19" spans="1:13" ht="30" x14ac:dyDescent="0.25">
      <c r="A19" s="7" t="str">
        <f>'JCT Table 1'!A18</f>
        <v>natural gas, petroleum gasoline, petroleum diesel, jet fuel</v>
      </c>
      <c r="B19" s="33" t="str">
        <f>'JCT Table 1'!B18</f>
        <v>Expensing of exploration and development costs, fuels: Oil and gas</v>
      </c>
      <c r="C19" s="35">
        <f>'JCT Table 1'!C18</f>
        <v>0.9</v>
      </c>
      <c r="D19" s="35">
        <f>'JCT Table 1'!D18</f>
        <v>0.9</v>
      </c>
      <c r="E19" s="35">
        <f>'JCT Table 1'!E18</f>
        <v>0.9</v>
      </c>
      <c r="F19" s="35">
        <f>'JCT Table 1'!F18</f>
        <v>1</v>
      </c>
      <c r="G19" s="35">
        <f>'JCT Table 1'!G18</f>
        <v>1</v>
      </c>
      <c r="H19" s="35">
        <f>'JCT Table 1'!H18</f>
        <v>0.2</v>
      </c>
      <c r="I19" s="35">
        <f>'JCT Table 1'!I18</f>
        <v>0.2</v>
      </c>
      <c r="J19" s="35">
        <f>'JCT Table 1'!J18</f>
        <v>0.3</v>
      </c>
      <c r="K19" s="35">
        <f>'JCT Table 1'!K18</f>
        <v>0.3</v>
      </c>
      <c r="L19" s="35">
        <f>'JCT Table 1'!L18</f>
        <v>0.3</v>
      </c>
      <c r="M19">
        <f>'JCT Table 1'!M18</f>
        <v>6</v>
      </c>
    </row>
    <row r="20" spans="1:13" x14ac:dyDescent="0.25">
      <c r="A20" s="7" t="s">
        <v>37</v>
      </c>
      <c r="B20" s="37"/>
      <c r="C20">
        <f>C19*(SUM('AEO Table 1'!E$8:E$9)/SUM('AEO Table 1'!E$7:E$9))</f>
        <v>0.54707989954299996</v>
      </c>
      <c r="D20">
        <f>D19*(SUM('AEO Table 1'!F$8:F$9)/SUM('AEO Table 1'!F$7:F$9))</f>
        <v>0.53774926254722955</v>
      </c>
      <c r="E20">
        <f>E19*(SUM('AEO Table 1'!G$8:G$9)/SUM('AEO Table 1'!G$7:G$9))</f>
        <v>0.53470382297128471</v>
      </c>
      <c r="F20">
        <f>F19*(SUM('AEO Table 1'!H$8:H$9)/SUM('AEO Table 1'!H$7:H$9))</f>
        <v>0.59977041943992992</v>
      </c>
      <c r="G20">
        <f>G19*(SUM('AEO Table 1'!I$8:I$9)/SUM('AEO Table 1'!I$7:I$9))</f>
        <v>0.60588255833926585</v>
      </c>
      <c r="H20">
        <f>H19*(SUM('AEO Table 1'!E$8:E$9)/SUM('AEO Table 1'!E$7:E$9))</f>
        <v>0.12157331100955555</v>
      </c>
      <c r="I20">
        <f>I19*(SUM('AEO Table 1'!F$8:F$9)/SUM('AEO Table 1'!F$7:F$9))</f>
        <v>0.11949983612160656</v>
      </c>
      <c r="J20">
        <f>J19*(SUM('AEO Table 1'!G$8:G$9)/SUM('AEO Table 1'!G$7:G$9))</f>
        <v>0.1782346076570949</v>
      </c>
      <c r="K20">
        <f>K19*(SUM('AEO Table 1'!H$8:H$9)/SUM('AEO Table 1'!H$7:H$9))</f>
        <v>0.17993112583197898</v>
      </c>
      <c r="L20">
        <f>L19*(SUM('AEO Table 1'!I$8:I$9)/SUM('AEO Table 1'!I$7:I$9))</f>
        <v>0.18176476750177975</v>
      </c>
    </row>
    <row r="21" spans="1:13" x14ac:dyDescent="0.25">
      <c r="A21" s="7" t="s">
        <v>284</v>
      </c>
      <c r="B21" s="37"/>
      <c r="C21">
        <f>C19*('AEO Table 11'!E$49/SUM('AEO Table 1'!E$7:E$9))</f>
        <v>0.16842688903435052</v>
      </c>
      <c r="D21">
        <f>D19*('AEO Table 11'!F$49/SUM('AEO Table 1'!F$7:F$9))</f>
        <v>0.16496652968756784</v>
      </c>
      <c r="E21">
        <f>E19*('AEO Table 11'!G$49/SUM('AEO Table 1'!G$7:G$9))</f>
        <v>0.15671592963344144</v>
      </c>
      <c r="F21">
        <f>F19*('AEO Table 11'!H$49/SUM('AEO Table 1'!H$7:H$9))</f>
        <v>0.17028461563629707</v>
      </c>
      <c r="G21">
        <f>G19*('AEO Table 11'!I$49/SUM('AEO Table 1'!I$7:I$9))</f>
        <v>0.16567038633896941</v>
      </c>
      <c r="H21">
        <f>H19*('AEO Table 11'!E$49/SUM('AEO Table 1'!E$7:E$9))</f>
        <v>3.7428197563189006E-2</v>
      </c>
      <c r="I21">
        <f>I19*('AEO Table 11'!F$49/SUM('AEO Table 1'!F$7:F$9))</f>
        <v>3.6659228819459516E-2</v>
      </c>
      <c r="J21">
        <f>J19*('AEO Table 11'!G$49/SUM('AEO Table 1'!G$7:G$9))</f>
        <v>5.223864321114715E-2</v>
      </c>
      <c r="K21">
        <f>K19*('AEO Table 11'!H$49/SUM('AEO Table 1'!H$7:H$9))</f>
        <v>5.1085384690889121E-2</v>
      </c>
      <c r="L21">
        <f>L19*('AEO Table 11'!I$49/SUM('AEO Table 1'!I$7:I$9))</f>
        <v>4.9701115901690823E-2</v>
      </c>
    </row>
    <row r="22" spans="1:13" x14ac:dyDescent="0.25">
      <c r="A22" s="7" t="s">
        <v>285</v>
      </c>
      <c r="B22" s="37"/>
      <c r="C22">
        <f>C19*('AEO Table 11'!E$52/SUM('AEO Table 1'!E$7:E$9))</f>
        <v>7.5919575616887822E-2</v>
      </c>
      <c r="D22">
        <f>D19*('AEO Table 11'!F$52/SUM('AEO Table 1'!F$7:F$9))</f>
        <v>7.684607693683071E-2</v>
      </c>
      <c r="E22">
        <f>E19*('AEO Table 11'!G$52/SUM('AEO Table 1'!G$7:G$9))</f>
        <v>7.5033195039545156E-2</v>
      </c>
      <c r="F22">
        <f>F19*('AEO Table 11'!H$52/SUM('AEO Table 1'!H$7:H$9))</f>
        <v>8.3090830719855804E-2</v>
      </c>
      <c r="G22">
        <f>G19*('AEO Table 11'!I$52/SUM('AEO Table 1'!I$7:I$9))</f>
        <v>8.2095587367634879E-2</v>
      </c>
      <c r="H22">
        <f>H19*('AEO Table 11'!E$52/SUM('AEO Table 1'!E$7:E$9))</f>
        <v>1.6871016803752852E-2</v>
      </c>
      <c r="I22">
        <f>I19*('AEO Table 11'!F$52/SUM('AEO Table 1'!F$7:F$9))</f>
        <v>1.7076905985962381E-2</v>
      </c>
      <c r="J22">
        <f>J19*('AEO Table 11'!G$52/SUM('AEO Table 1'!G$7:G$9))</f>
        <v>2.5011065013181715E-2</v>
      </c>
      <c r="K22">
        <f>K19*('AEO Table 11'!H$52/SUM('AEO Table 1'!H$7:H$9))</f>
        <v>2.4927249215956741E-2</v>
      </c>
      <c r="L22">
        <f>L19*('AEO Table 11'!I$52/SUM('AEO Table 1'!I$7:I$9))</f>
        <v>2.4628676210290464E-2</v>
      </c>
    </row>
    <row r="23" spans="1:13" x14ac:dyDescent="0.25">
      <c r="A23" s="7" t="s">
        <v>286</v>
      </c>
      <c r="B23" s="37"/>
      <c r="C23">
        <f>C19*('AEO Table 11'!E$51/SUM('AEO Table 1'!E$7:E$9))</f>
        <v>2.7306964266396592E-2</v>
      </c>
      <c r="D23">
        <f>D19*('AEO Table 11'!F$51/SUM('AEO Table 1'!F$7:F$9))</f>
        <v>2.7455981661669231E-2</v>
      </c>
      <c r="E23">
        <f>E19*('AEO Table 11'!G$51/SUM('AEO Table 1'!G$7:G$9))</f>
        <v>2.6344069551089463E-2</v>
      </c>
      <c r="F23">
        <f>F19*('AEO Table 11'!H$51/SUM('AEO Table 1'!H$7:H$9))</f>
        <v>2.8963170526595867E-2</v>
      </c>
      <c r="G23">
        <f>G19*('AEO Table 11'!I$51/SUM('AEO Table 1'!I$7:I$9))</f>
        <v>2.8588769324606026E-2</v>
      </c>
      <c r="H23">
        <f>H19*('AEO Table 11'!E$51/SUM('AEO Table 1'!E$7:E$9))</f>
        <v>6.0682142814214649E-3</v>
      </c>
      <c r="I23">
        <f>I19*('AEO Table 11'!F$51/SUM('AEO Table 1'!F$7:F$9))</f>
        <v>6.1013292581487185E-3</v>
      </c>
      <c r="J23">
        <f>J19*('AEO Table 11'!G$51/SUM('AEO Table 1'!G$7:G$9))</f>
        <v>8.7813565170298206E-3</v>
      </c>
      <c r="K23">
        <f>K19*('AEO Table 11'!H$51/SUM('AEO Table 1'!H$7:H$9))</f>
        <v>8.6889511579787606E-3</v>
      </c>
      <c r="L23">
        <f>L19*('AEO Table 11'!I$51/SUM('AEO Table 1'!I$7:I$9))</f>
        <v>8.5766307973818082E-3</v>
      </c>
    </row>
    <row r="24" spans="1:13" ht="30" x14ac:dyDescent="0.25">
      <c r="A24" s="7" t="str">
        <f>'JCT Table 1'!A19</f>
        <v>natural gas, petroleum gasoline, petroleum diesel, jet fuel</v>
      </c>
      <c r="B24" s="33" t="str">
        <f>'JCT Table 1'!B19</f>
        <v>Excess of percentage over cost depletion, fuels: Oil and gas</v>
      </c>
      <c r="C24" s="35">
        <f>'JCT Table 1'!C19</f>
        <v>1</v>
      </c>
      <c r="D24" s="35">
        <f>'JCT Table 1'!D19</f>
        <v>1.5</v>
      </c>
      <c r="E24" s="35">
        <f>'JCT Table 1'!E19</f>
        <v>1.6</v>
      </c>
      <c r="F24" s="35">
        <f>'JCT Table 1'!F19</f>
        <v>1.6</v>
      </c>
      <c r="G24" s="35">
        <f>'JCT Table 1'!G19</f>
        <v>1.6</v>
      </c>
      <c r="H24" s="35">
        <f>'JCT Table 1'!H19</f>
        <v>2.0000000000000285E-2</v>
      </c>
      <c r="I24" s="35">
        <f>'JCT Table 1'!I19</f>
        <v>2.0000000000000285E-2</v>
      </c>
      <c r="J24" s="35">
        <f>'JCT Table 1'!J19</f>
        <v>2.0000000000000285E-2</v>
      </c>
      <c r="K24" s="35">
        <f>'JCT Table 1'!K19</f>
        <v>2.0000000000000285E-2</v>
      </c>
      <c r="L24" s="35">
        <f>'JCT Table 1'!L19</f>
        <v>2.0000000000000285E-2</v>
      </c>
      <c r="M24">
        <f>'JCT Table 1'!M19</f>
        <v>7.4</v>
      </c>
    </row>
    <row r="25" spans="1:13" x14ac:dyDescent="0.25">
      <c r="A25" s="7" t="s">
        <v>37</v>
      </c>
      <c r="B25" s="37"/>
      <c r="C25">
        <f>C24*(SUM('AEO Table 1'!E$8:E$9)/SUM('AEO Table 1'!E$7:E$9))</f>
        <v>0.60786655504777776</v>
      </c>
      <c r="D25">
        <f>D24*(SUM('AEO Table 1'!F$8:F$9)/SUM('AEO Table 1'!F$7:F$9))</f>
        <v>0.89624877091204913</v>
      </c>
      <c r="E25">
        <f>E24*(SUM('AEO Table 1'!G$8:G$9)/SUM('AEO Table 1'!G$7:G$9))</f>
        <v>0.95058457417117281</v>
      </c>
      <c r="F25">
        <f>F24*(SUM('AEO Table 1'!H$8:H$9)/SUM('AEO Table 1'!H$7:H$9))</f>
        <v>0.95963267110388795</v>
      </c>
      <c r="G25">
        <f>G24*(SUM('AEO Table 1'!I$8:I$9)/SUM('AEO Table 1'!I$7:I$9))</f>
        <v>0.96941209334282541</v>
      </c>
      <c r="H25">
        <f>H24*(SUM('AEO Table 1'!E$8:E$9)/SUM('AEO Table 1'!E$7:E$9))</f>
        <v>1.2157331100955729E-2</v>
      </c>
      <c r="I25">
        <f>I24*(SUM('AEO Table 1'!F$8:F$9)/SUM('AEO Table 1'!F$7:F$9))</f>
        <v>1.1949983612160825E-2</v>
      </c>
      <c r="J25">
        <f>J24*(SUM('AEO Table 1'!G$8:G$9)/SUM('AEO Table 1'!G$7:G$9))</f>
        <v>1.1882307177139829E-2</v>
      </c>
      <c r="K25">
        <f>K24*(SUM('AEO Table 1'!H$8:H$9)/SUM('AEO Table 1'!H$7:H$9))</f>
        <v>1.199540838879877E-2</v>
      </c>
      <c r="L25">
        <f>L24*(SUM('AEO Table 1'!I$8:I$9)/SUM('AEO Table 1'!I$7:I$9))</f>
        <v>1.211765116678549E-2</v>
      </c>
    </row>
    <row r="26" spans="1:13" x14ac:dyDescent="0.25">
      <c r="A26" s="7" t="s">
        <v>284</v>
      </c>
      <c r="B26" s="37"/>
      <c r="C26">
        <f>C24*('AEO Table 11'!E$49/SUM('AEO Table 1'!E$7:E$9))</f>
        <v>0.18714098781594501</v>
      </c>
      <c r="D26">
        <f>D24*('AEO Table 11'!F$49/SUM('AEO Table 1'!F$7:F$9))</f>
        <v>0.27494421614594639</v>
      </c>
      <c r="E26">
        <f>E24*('AEO Table 11'!G$49/SUM('AEO Table 1'!G$7:G$9))</f>
        <v>0.27860609712611811</v>
      </c>
      <c r="F26">
        <f>F24*('AEO Table 11'!H$49/SUM('AEO Table 1'!H$7:H$9))</f>
        <v>0.27245538501807531</v>
      </c>
      <c r="G26">
        <f>G24*('AEO Table 11'!I$49/SUM('AEO Table 1'!I$7:I$9))</f>
        <v>0.26507261814235106</v>
      </c>
      <c r="H26">
        <f>H24*('AEO Table 11'!E$49/SUM('AEO Table 1'!E$7:E$9))</f>
        <v>3.7428197563189537E-3</v>
      </c>
      <c r="I26">
        <f>I24*('AEO Table 11'!F$49/SUM('AEO Table 1'!F$7:F$9))</f>
        <v>3.6659228819460039E-3</v>
      </c>
      <c r="J26">
        <f>J24*('AEO Table 11'!G$49/SUM('AEO Table 1'!G$7:G$9))</f>
        <v>3.4825762140765263E-3</v>
      </c>
      <c r="K26">
        <f>K24*('AEO Table 11'!H$49/SUM('AEO Table 1'!H$7:H$9))</f>
        <v>3.4056923127259897E-3</v>
      </c>
      <c r="L26">
        <f>L24*('AEO Table 11'!I$49/SUM('AEO Table 1'!I$7:I$9))</f>
        <v>3.3134077267794352E-3</v>
      </c>
    </row>
    <row r="27" spans="1:13" x14ac:dyDescent="0.25">
      <c r="A27" s="7" t="s">
        <v>285</v>
      </c>
      <c r="B27" s="37"/>
      <c r="C27">
        <f>C24*('AEO Table 11'!E$52/SUM('AEO Table 1'!E$7:E$9))</f>
        <v>8.4355084018764251E-2</v>
      </c>
      <c r="D27">
        <f>D24*('AEO Table 11'!F$52/SUM('AEO Table 1'!F$7:F$9))</f>
        <v>0.12807679489471785</v>
      </c>
      <c r="E27">
        <f>E24*('AEO Table 11'!G$52/SUM('AEO Table 1'!G$7:G$9))</f>
        <v>0.13339234673696918</v>
      </c>
      <c r="F27">
        <f>F24*('AEO Table 11'!H$52/SUM('AEO Table 1'!H$7:H$9))</f>
        <v>0.13294532915176929</v>
      </c>
      <c r="G27">
        <f>G24*('AEO Table 11'!I$52/SUM('AEO Table 1'!I$7:I$9))</f>
        <v>0.1313529397882158</v>
      </c>
      <c r="H27">
        <f>H24*('AEO Table 11'!E$52/SUM('AEO Table 1'!E$7:E$9))</f>
        <v>1.6871016803753091E-3</v>
      </c>
      <c r="I27">
        <f>I24*('AEO Table 11'!F$52/SUM('AEO Table 1'!F$7:F$9))</f>
        <v>1.7076905985962622E-3</v>
      </c>
      <c r="J27">
        <f>J24*('AEO Table 11'!G$52/SUM('AEO Table 1'!G$7:G$9))</f>
        <v>1.6674043342121382E-3</v>
      </c>
      <c r="K27">
        <f>K24*('AEO Table 11'!H$52/SUM('AEO Table 1'!H$7:H$9))</f>
        <v>1.6618166143971397E-3</v>
      </c>
      <c r="L27">
        <f>L24*('AEO Table 11'!I$52/SUM('AEO Table 1'!I$7:I$9))</f>
        <v>1.641911747352721E-3</v>
      </c>
    </row>
    <row r="28" spans="1:13" x14ac:dyDescent="0.25">
      <c r="A28" s="7" t="s">
        <v>286</v>
      </c>
      <c r="B28" s="37"/>
      <c r="C28">
        <f>C24*('AEO Table 11'!E$51/SUM('AEO Table 1'!E$7:E$9))</f>
        <v>3.0341071407107324E-2</v>
      </c>
      <c r="D28">
        <f>D24*('AEO Table 11'!F$51/SUM('AEO Table 1'!F$7:F$9))</f>
        <v>4.5759969436115384E-2</v>
      </c>
      <c r="E28">
        <f>E24*('AEO Table 11'!G$51/SUM('AEO Table 1'!G$7:G$9))</f>
        <v>4.6833901424159052E-2</v>
      </c>
      <c r="F28">
        <f>F24*('AEO Table 11'!H$51/SUM('AEO Table 1'!H$7:H$9))</f>
        <v>4.6341072842553392E-2</v>
      </c>
      <c r="G28">
        <f>G24*('AEO Table 11'!I$51/SUM('AEO Table 1'!I$7:I$9))</f>
        <v>4.5742030919369646E-2</v>
      </c>
      <c r="H28">
        <f>H24*('AEO Table 11'!E$51/SUM('AEO Table 1'!E$7:E$9))</f>
        <v>6.0682142814215509E-4</v>
      </c>
      <c r="I28">
        <f>I24*('AEO Table 11'!F$51/SUM('AEO Table 1'!F$7:F$9))</f>
        <v>6.1013292581488048E-4</v>
      </c>
      <c r="J28">
        <f>J24*('AEO Table 11'!G$51/SUM('AEO Table 1'!G$7:G$9))</f>
        <v>5.8542376780199642E-4</v>
      </c>
      <c r="K28">
        <f>K24*('AEO Table 11'!H$51/SUM('AEO Table 1'!H$7:H$9))</f>
        <v>5.7926341053192562E-4</v>
      </c>
      <c r="L28">
        <f>L24*('AEO Table 11'!I$51/SUM('AEO Table 1'!I$7:I$9))</f>
        <v>5.7177538649212862E-4</v>
      </c>
    </row>
    <row r="29" spans="1:13" ht="30" x14ac:dyDescent="0.25">
      <c r="A29" s="7" t="str">
        <f>'JCT Table 1'!A20</f>
        <v>natural gas, petroleum gasoline, petroleum diesel, jet fuel</v>
      </c>
      <c r="B29" s="33" t="str">
        <f>'JCT Table 1'!B20</f>
        <v>Amortization of geological and geophysical expenditures associated with oil and gas exploration</v>
      </c>
      <c r="C29" s="35">
        <f>'JCT Table 1'!C20</f>
        <v>0.1</v>
      </c>
      <c r="D29" s="35">
        <f>'JCT Table 1'!D20</f>
        <v>0.1</v>
      </c>
      <c r="E29" s="35">
        <f>'JCT Table 1'!E20</f>
        <v>0.1</v>
      </c>
      <c r="F29" s="35">
        <f>'JCT Table 1'!F20</f>
        <v>0.1</v>
      </c>
      <c r="G29" s="35">
        <f>'JCT Table 1'!G20</f>
        <v>0.1</v>
      </c>
      <c r="H29" s="35">
        <f>'JCT Table 1'!H20</f>
        <v>3.9999999999999994E-2</v>
      </c>
      <c r="I29" s="35">
        <f>'JCT Table 1'!I20</f>
        <v>3.9999999999999994E-2</v>
      </c>
      <c r="J29" s="35">
        <f>'JCT Table 1'!J20</f>
        <v>3.9999999999999994E-2</v>
      </c>
      <c r="K29" s="35">
        <f>'JCT Table 1'!K20</f>
        <v>3.9999999999999994E-2</v>
      </c>
      <c r="L29" s="35">
        <f>'JCT Table 1'!L20</f>
        <v>3.9999999999999994E-2</v>
      </c>
      <c r="M29">
        <f>'JCT Table 1'!M20</f>
        <v>0.7</v>
      </c>
    </row>
    <row r="30" spans="1:13" x14ac:dyDescent="0.25">
      <c r="A30" s="7" t="s">
        <v>37</v>
      </c>
      <c r="B30" s="37"/>
      <c r="C30">
        <f>C29*(SUM('AEO Table 1'!E$8:E$9)/SUM('AEO Table 1'!E$7:E$9))</f>
        <v>6.0786655504777777E-2</v>
      </c>
      <c r="D30">
        <f>D29*(SUM('AEO Table 1'!F$8:F$9)/SUM('AEO Table 1'!F$7:F$9))</f>
        <v>5.9749918060803278E-2</v>
      </c>
      <c r="E30">
        <f>E29*(SUM('AEO Table 1'!G$8:G$9)/SUM('AEO Table 1'!G$7:G$9))</f>
        <v>5.9411535885698301E-2</v>
      </c>
      <c r="F30">
        <f>F29*(SUM('AEO Table 1'!H$8:H$9)/SUM('AEO Table 1'!H$7:H$9))</f>
        <v>5.9977041943992997E-2</v>
      </c>
      <c r="G30">
        <f>G29*(SUM('AEO Table 1'!I$8:I$9)/SUM('AEO Table 1'!I$7:I$9))</f>
        <v>6.0588255833926588E-2</v>
      </c>
      <c r="H30">
        <f>H29*(SUM('AEO Table 1'!E$8:E$9)/SUM('AEO Table 1'!E$7:E$9))</f>
        <v>2.4314662201911107E-2</v>
      </c>
      <c r="I30">
        <f>I29*(SUM('AEO Table 1'!F$8:F$9)/SUM('AEO Table 1'!F$7:F$9))</f>
        <v>2.3899967224321306E-2</v>
      </c>
      <c r="J30">
        <f>J29*(SUM('AEO Table 1'!G$8:G$9)/SUM('AEO Table 1'!G$7:G$9))</f>
        <v>2.3764614354279314E-2</v>
      </c>
      <c r="K30">
        <f>K29*(SUM('AEO Table 1'!H$8:H$9)/SUM('AEO Table 1'!H$7:H$9))</f>
        <v>2.3990816777597193E-2</v>
      </c>
      <c r="L30">
        <f>L29*(SUM('AEO Table 1'!I$8:I$9)/SUM('AEO Table 1'!I$7:I$9))</f>
        <v>2.423530233357063E-2</v>
      </c>
    </row>
    <row r="31" spans="1:13" x14ac:dyDescent="0.25">
      <c r="A31" s="7" t="s">
        <v>284</v>
      </c>
      <c r="B31" s="37"/>
      <c r="C31">
        <f>C29*('AEO Table 11'!E$49/SUM('AEO Table 1'!E$7:E$9))</f>
        <v>1.8714098781594503E-2</v>
      </c>
      <c r="D31">
        <f>D29*('AEO Table 11'!F$49/SUM('AEO Table 1'!F$7:F$9))</f>
        <v>1.8329614409729758E-2</v>
      </c>
      <c r="E31">
        <f>E29*('AEO Table 11'!G$49/SUM('AEO Table 1'!G$7:G$9))</f>
        <v>1.7412881070382382E-2</v>
      </c>
      <c r="F31">
        <f>F29*('AEO Table 11'!H$49/SUM('AEO Table 1'!H$7:H$9))</f>
        <v>1.7028461563629707E-2</v>
      </c>
      <c r="G31">
        <f>G29*('AEO Table 11'!I$49/SUM('AEO Table 1'!I$7:I$9))</f>
        <v>1.6567038633896941E-2</v>
      </c>
      <c r="H31">
        <f>H29*('AEO Table 11'!E$49/SUM('AEO Table 1'!E$7:E$9))</f>
        <v>7.4856395126377991E-3</v>
      </c>
      <c r="I31">
        <f>I29*('AEO Table 11'!F$49/SUM('AEO Table 1'!F$7:F$9))</f>
        <v>7.331845763891902E-3</v>
      </c>
      <c r="J31">
        <f>J29*('AEO Table 11'!G$49/SUM('AEO Table 1'!G$7:G$9))</f>
        <v>6.965152428152952E-3</v>
      </c>
      <c r="K31">
        <f>K29*('AEO Table 11'!H$49/SUM('AEO Table 1'!H$7:H$9))</f>
        <v>6.8113846254518814E-3</v>
      </c>
      <c r="L31">
        <f>L29*('AEO Table 11'!I$49/SUM('AEO Table 1'!I$7:I$9))</f>
        <v>6.626815453558775E-3</v>
      </c>
    </row>
    <row r="32" spans="1:13" x14ac:dyDescent="0.25">
      <c r="A32" s="7" t="s">
        <v>285</v>
      </c>
      <c r="B32" s="37"/>
      <c r="C32">
        <f>C29*('AEO Table 11'!E$52/SUM('AEO Table 1'!E$7:E$9))</f>
        <v>8.4355084018764258E-3</v>
      </c>
      <c r="D32">
        <f>D29*('AEO Table 11'!F$52/SUM('AEO Table 1'!F$7:F$9))</f>
        <v>8.5384529929811905E-3</v>
      </c>
      <c r="E32">
        <f>E29*('AEO Table 11'!G$52/SUM('AEO Table 1'!G$7:G$9))</f>
        <v>8.3370216710605734E-3</v>
      </c>
      <c r="F32">
        <f>F29*('AEO Table 11'!H$52/SUM('AEO Table 1'!H$7:H$9))</f>
        <v>8.3090830719855808E-3</v>
      </c>
      <c r="G32">
        <f>G29*('AEO Table 11'!I$52/SUM('AEO Table 1'!I$7:I$9))</f>
        <v>8.2095587367634875E-3</v>
      </c>
      <c r="H32">
        <f>H29*('AEO Table 11'!E$52/SUM('AEO Table 1'!E$7:E$9))</f>
        <v>3.3742033607505697E-3</v>
      </c>
      <c r="I32">
        <f>I29*('AEO Table 11'!F$52/SUM('AEO Table 1'!F$7:F$9))</f>
        <v>3.4153811971924753E-3</v>
      </c>
      <c r="J32">
        <f>J29*('AEO Table 11'!G$52/SUM('AEO Table 1'!G$7:G$9))</f>
        <v>3.3348086684242286E-3</v>
      </c>
      <c r="K32">
        <f>K29*('AEO Table 11'!H$52/SUM('AEO Table 1'!H$7:H$9))</f>
        <v>3.3236332287942317E-3</v>
      </c>
      <c r="L32">
        <f>L29*('AEO Table 11'!I$52/SUM('AEO Table 1'!I$7:I$9))</f>
        <v>3.2838234947053947E-3</v>
      </c>
    </row>
    <row r="33" spans="1:13" x14ac:dyDescent="0.25">
      <c r="A33" s="7" t="s">
        <v>286</v>
      </c>
      <c r="B33" s="37"/>
      <c r="C33">
        <f>C29*('AEO Table 11'!E$51/SUM('AEO Table 1'!E$7:E$9))</f>
        <v>3.0341071407107324E-3</v>
      </c>
      <c r="D33">
        <f>D29*('AEO Table 11'!F$51/SUM('AEO Table 1'!F$7:F$9))</f>
        <v>3.0506646290743593E-3</v>
      </c>
      <c r="E33">
        <f>E29*('AEO Table 11'!G$51/SUM('AEO Table 1'!G$7:G$9))</f>
        <v>2.9271188390099408E-3</v>
      </c>
      <c r="F33">
        <f>F29*('AEO Table 11'!H$51/SUM('AEO Table 1'!H$7:H$9))</f>
        <v>2.896317052659587E-3</v>
      </c>
      <c r="G33">
        <f>G29*('AEO Table 11'!I$51/SUM('AEO Table 1'!I$7:I$9))</f>
        <v>2.8588769324606029E-3</v>
      </c>
      <c r="H33">
        <f>H29*('AEO Table 11'!E$51/SUM('AEO Table 1'!E$7:E$9))</f>
        <v>1.2136428562842928E-3</v>
      </c>
      <c r="I33">
        <f>I29*('AEO Table 11'!F$51/SUM('AEO Table 1'!F$7:F$9))</f>
        <v>1.2202658516297434E-3</v>
      </c>
      <c r="J33">
        <f>J29*('AEO Table 11'!G$51/SUM('AEO Table 1'!G$7:G$9))</f>
        <v>1.1708475356039759E-3</v>
      </c>
      <c r="K33">
        <f>K29*('AEO Table 11'!H$51/SUM('AEO Table 1'!H$7:H$9))</f>
        <v>1.1585268210638345E-3</v>
      </c>
      <c r="L33">
        <f>L29*('AEO Table 11'!I$51/SUM('AEO Table 1'!I$7:I$9))</f>
        <v>1.143550772984241E-3</v>
      </c>
    </row>
    <row r="34" spans="1:13" x14ac:dyDescent="0.25">
      <c r="A34" s="7" t="str">
        <f>'JCT Table 1'!A21</f>
        <v>coal</v>
      </c>
      <c r="B34" s="7" t="str">
        <f>'JCT Table 1'!B21</f>
        <v>Amortization of air pollution control facilities</v>
      </c>
      <c r="C34">
        <f>'JCT Table 1'!C21</f>
        <v>0.4</v>
      </c>
      <c r="D34">
        <f>'JCT Table 1'!D21</f>
        <v>0.4</v>
      </c>
      <c r="E34">
        <f>'JCT Table 1'!E21</f>
        <v>0.4</v>
      </c>
      <c r="F34">
        <f>'JCT Table 1'!F21</f>
        <v>0.3</v>
      </c>
      <c r="G34">
        <f>'JCT Table 1'!G21</f>
        <v>0.3</v>
      </c>
      <c r="M34">
        <f>'JCT Table 1'!M21</f>
        <v>1.8</v>
      </c>
    </row>
    <row r="35" spans="1:13" x14ac:dyDescent="0.25">
      <c r="A35" s="7" t="str">
        <f>'JCT Table 1'!A22</f>
        <v>wind, solar</v>
      </c>
      <c r="B35" s="33" t="str">
        <f>'JCT Table 1'!B22</f>
        <v>Five-year MACRS for certain energy property (solar, wind, etc.)</v>
      </c>
      <c r="C35" s="35">
        <f>'JCT Table 1'!C22</f>
        <v>0.3</v>
      </c>
      <c r="D35" s="35">
        <f>'JCT Table 1'!D22</f>
        <v>0.3</v>
      </c>
      <c r="E35" s="35">
        <f>'JCT Table 1'!E22</f>
        <v>0.3</v>
      </c>
      <c r="F35" s="35">
        <f>'JCT Table 1'!F22</f>
        <v>0.3</v>
      </c>
      <c r="G35" s="35">
        <f>'JCT Table 1'!G22</f>
        <v>0.2</v>
      </c>
      <c r="H35" s="35"/>
      <c r="I35" s="35"/>
      <c r="J35" s="35"/>
      <c r="K35" s="35"/>
      <c r="L35" s="35"/>
      <c r="M35">
        <f>'JCT Table 1'!M22</f>
        <v>1.4</v>
      </c>
    </row>
    <row r="36" spans="1:13" x14ac:dyDescent="0.25">
      <c r="A36" s="7" t="s">
        <v>23</v>
      </c>
      <c r="B36" s="37"/>
      <c r="C36" s="5">
        <f>C35*('AEO Table 16'!E$27/SUM('AEO Table 16'!E$25:E$27))</f>
        <v>0.27782492670249548</v>
      </c>
      <c r="D36" s="5">
        <f>D35*('AEO Table 16'!F$27/SUM('AEO Table 16'!F$25:F$27))</f>
        <v>0.27801990636034163</v>
      </c>
      <c r="E36" s="5">
        <f>E35*('AEO Table 16'!G$27/SUM('AEO Table 16'!G$25:G$27))</f>
        <v>0.27789410354199812</v>
      </c>
      <c r="F36" s="5">
        <f>F35*('AEO Table 16'!H$27/SUM('AEO Table 16'!H$25:H$27))</f>
        <v>0.27700435835186632</v>
      </c>
      <c r="G36" s="5">
        <f>G35*('AEO Table 16'!I$27/SUM('AEO Table 16'!I$25:I$27))</f>
        <v>0.184671543189913</v>
      </c>
      <c r="H36" s="5"/>
      <c r="I36" s="5"/>
      <c r="J36" s="5"/>
      <c r="K36" s="5"/>
      <c r="L36" s="5"/>
    </row>
    <row r="37" spans="1:13" x14ac:dyDescent="0.25">
      <c r="A37" s="7" t="s">
        <v>22</v>
      </c>
      <c r="B37" s="37"/>
      <c r="C37" s="5">
        <f>C35*(SUM('AEO Table 16'!E$25:E$26)/SUM('AEO Table 16'!E$25:E$27))</f>
        <v>2.2175073297504514E-2</v>
      </c>
      <c r="D37" s="5">
        <f>D35*(SUM('AEO Table 16'!F$25:F$26)/SUM('AEO Table 16'!F$25:F$27))</f>
        <v>2.1980093639658384E-2</v>
      </c>
      <c r="E37" s="5">
        <f>E35*(SUM('AEO Table 16'!G$25:G$26)/SUM('AEO Table 16'!G$25:G$27))</f>
        <v>2.2105896458001855E-2</v>
      </c>
      <c r="F37" s="5">
        <f>F35*(SUM('AEO Table 16'!H$25:H$26)/SUM('AEO Table 16'!H$25:H$27))</f>
        <v>2.2995641648133662E-2</v>
      </c>
      <c r="G37" s="5">
        <f>G35*(SUM('AEO Table 16'!I$25:I$26)/SUM('AEO Table 16'!I$25:I$27))</f>
        <v>1.5328456810087009E-2</v>
      </c>
      <c r="H37" s="5"/>
      <c r="I37" s="5"/>
      <c r="J37" s="5"/>
      <c r="K37" s="5"/>
      <c r="L37" s="5"/>
    </row>
    <row r="38" spans="1:13" x14ac:dyDescent="0.25">
      <c r="A38" s="7" t="str">
        <f>'JCT Table 1'!A23</f>
        <v>natural gas</v>
      </c>
      <c r="B38" s="7" t="str">
        <f>'JCT Table 1'!B23</f>
        <v>15-year MACRS for natural gas distribution line</v>
      </c>
      <c r="C38">
        <f>'JCT Table 1'!C23</f>
        <v>0.2</v>
      </c>
      <c r="D38">
        <f>'JCT Table 1'!D23</f>
        <v>0.2</v>
      </c>
      <c r="E38">
        <f>'JCT Table 1'!E23</f>
        <v>0.2</v>
      </c>
      <c r="F38">
        <f>'JCT Table 1'!F23</f>
        <v>0.1</v>
      </c>
      <c r="G38">
        <f>'JCT Table 1'!G23</f>
        <v>0.1</v>
      </c>
      <c r="M38">
        <f>'JCT Table 1'!M23</f>
        <v>0.8</v>
      </c>
    </row>
    <row r="39" spans="1:13" ht="30" x14ac:dyDescent="0.25">
      <c r="A39" s="7" t="str">
        <f>'JCT Table 1'!A24</f>
        <v>natural gas, petroleum gasoline, petroleum diesel, jet fuel</v>
      </c>
      <c r="B39" s="33" t="str">
        <f>'JCT Table 1'!B24</f>
        <v>Exceptions for publicly traded partnership with qualified income derived from certain energy-related activities</v>
      </c>
      <c r="C39" s="35"/>
      <c r="D39" s="35"/>
      <c r="E39" s="35"/>
      <c r="F39" s="35"/>
      <c r="G39" s="35"/>
      <c r="H39" s="35">
        <f>'JCT Table 1'!H24</f>
        <v>1.1000000000000001</v>
      </c>
      <c r="I39" s="35">
        <f>'JCT Table 1'!I24</f>
        <v>1.1000000000000001</v>
      </c>
      <c r="J39" s="35">
        <f>'JCT Table 1'!J24</f>
        <v>1.2</v>
      </c>
      <c r="K39" s="35">
        <f>'JCT Table 1'!K24</f>
        <v>1.2</v>
      </c>
      <c r="L39" s="35">
        <f>'JCT Table 1'!L24</f>
        <v>1.2</v>
      </c>
      <c r="M39">
        <f>'JCT Table 1'!M24</f>
        <v>5.8</v>
      </c>
    </row>
    <row r="40" spans="1:13" x14ac:dyDescent="0.25">
      <c r="A40" s="7" t="s">
        <v>37</v>
      </c>
      <c r="B40" s="37"/>
      <c r="H40">
        <f>H39*(SUM('AEO Table 1'!E$8:E$9)/SUM('AEO Table 1'!E$7:E$9))</f>
        <v>0.66865321055255555</v>
      </c>
      <c r="I40">
        <f>I39*(SUM('AEO Table 1'!F$8:F$9)/SUM('AEO Table 1'!F$7:F$9))</f>
        <v>0.65724909866883607</v>
      </c>
      <c r="J40">
        <f>J39*(SUM('AEO Table 1'!G$8:G$9)/SUM('AEO Table 1'!G$7:G$9))</f>
        <v>0.71293843062837958</v>
      </c>
      <c r="K40">
        <f>K39*(SUM('AEO Table 1'!H$8:H$9)/SUM('AEO Table 1'!H$7:H$9))</f>
        <v>0.71972450332791593</v>
      </c>
      <c r="L40">
        <f>L39*(SUM('AEO Table 1'!I$8:I$9)/SUM('AEO Table 1'!I$7:I$9))</f>
        <v>0.727059070007119</v>
      </c>
    </row>
    <row r="41" spans="1:13" x14ac:dyDescent="0.25">
      <c r="A41" s="7" t="s">
        <v>284</v>
      </c>
      <c r="B41" s="37"/>
      <c r="H41">
        <f>H39*('AEO Table 11'!E$49/SUM('AEO Table 1'!E$7:E$9))</f>
        <v>0.20585508659753954</v>
      </c>
      <c r="I41">
        <f>I39*('AEO Table 11'!F$49/SUM('AEO Table 1'!F$7:F$9))</f>
        <v>0.20162575850702735</v>
      </c>
      <c r="J41">
        <f>J39*('AEO Table 11'!G$49/SUM('AEO Table 1'!G$7:G$9))</f>
        <v>0.2089545728445886</v>
      </c>
      <c r="K41">
        <f>K39*('AEO Table 11'!H$49/SUM('AEO Table 1'!H$7:H$9))</f>
        <v>0.20434153876355649</v>
      </c>
      <c r="L41">
        <f>L39*('AEO Table 11'!I$49/SUM('AEO Table 1'!I$7:I$9))</f>
        <v>0.19880446360676329</v>
      </c>
    </row>
    <row r="42" spans="1:13" x14ac:dyDescent="0.25">
      <c r="A42" s="7" t="s">
        <v>285</v>
      </c>
      <c r="B42" s="37"/>
      <c r="H42">
        <f>H39*('AEO Table 11'!E$52/SUM('AEO Table 1'!E$7:E$9))</f>
        <v>9.279059242064068E-2</v>
      </c>
      <c r="I42">
        <f>I39*('AEO Table 11'!F$52/SUM('AEO Table 1'!F$7:F$9))</f>
        <v>9.3922982922793094E-2</v>
      </c>
      <c r="J42">
        <f>J39*('AEO Table 11'!G$52/SUM('AEO Table 1'!G$7:G$9))</f>
        <v>0.10004426005272686</v>
      </c>
      <c r="K42">
        <f>K39*('AEO Table 11'!H$52/SUM('AEO Table 1'!H$7:H$9))</f>
        <v>9.9708996863826962E-2</v>
      </c>
      <c r="L42">
        <f>L39*('AEO Table 11'!I$52/SUM('AEO Table 1'!I$7:I$9))</f>
        <v>9.8514704841161857E-2</v>
      </c>
    </row>
    <row r="43" spans="1:13" x14ac:dyDescent="0.25">
      <c r="A43" s="7" t="s">
        <v>286</v>
      </c>
      <c r="B43" s="37"/>
      <c r="H43">
        <f>H39*('AEO Table 11'!E$51/SUM('AEO Table 1'!E$7:E$9))</f>
        <v>3.337517854781806E-2</v>
      </c>
      <c r="I43">
        <f>I39*('AEO Table 11'!F$51/SUM('AEO Table 1'!F$7:F$9))</f>
        <v>3.3557310919817951E-2</v>
      </c>
      <c r="J43">
        <f>J39*('AEO Table 11'!G$51/SUM('AEO Table 1'!G$7:G$9))</f>
        <v>3.5125426068119282E-2</v>
      </c>
      <c r="K43">
        <f>K39*('AEO Table 11'!H$51/SUM('AEO Table 1'!H$7:H$9))</f>
        <v>3.4755804631915042E-2</v>
      </c>
      <c r="L43">
        <f>L39*('AEO Table 11'!I$51/SUM('AEO Table 1'!I$7:I$9))</f>
        <v>3.4306523189527233E-2</v>
      </c>
    </row>
    <row r="44" spans="1:13" x14ac:dyDescent="0.25">
      <c r="A44" s="7" t="str">
        <f>'JCT Table 1'!A25</f>
        <v>nuclear</v>
      </c>
      <c r="B44" s="7" t="str">
        <f>'JCT Table 1'!B25</f>
        <v>Special tax rate for nuclear decommissioning reserve funds</v>
      </c>
      <c r="C44">
        <f>'JCT Table 1'!C25</f>
        <v>0.2</v>
      </c>
      <c r="D44">
        <f>'JCT Table 1'!D25</f>
        <v>0.2</v>
      </c>
      <c r="E44">
        <f>'JCT Table 1'!E25</f>
        <v>0.2</v>
      </c>
      <c r="F44">
        <f>'JCT Table 1'!F25</f>
        <v>0.3</v>
      </c>
      <c r="G44">
        <f>'JCT Table 1'!G25</f>
        <v>0.3</v>
      </c>
      <c r="M44">
        <f>'JCT Table 1'!M25</f>
        <v>1.2</v>
      </c>
    </row>
    <row r="45" spans="1:13" ht="30" x14ac:dyDescent="0.25">
      <c r="A45" s="7" t="str">
        <f>'JCT Table 1'!A26</f>
        <v>natural gas, petroleum gasoline, petroleum diesel, jet fuel</v>
      </c>
      <c r="B45" s="33" t="str">
        <f>'JCT Table 1'!B26</f>
        <v>Treatment of income from exploration and mining of natural resources as qualifying income under the publicly-traded partnership rules</v>
      </c>
      <c r="C45" s="35"/>
      <c r="D45" s="35"/>
      <c r="E45" s="35"/>
      <c r="F45" s="35"/>
      <c r="G45" s="35"/>
      <c r="H45" s="35">
        <f>'JCT Table 1'!H26</f>
        <v>0.1</v>
      </c>
      <c r="I45" s="35">
        <f>'JCT Table 1'!I26</f>
        <v>0.1</v>
      </c>
      <c r="J45" s="35">
        <f>'JCT Table 1'!J26</f>
        <v>0.1</v>
      </c>
      <c r="K45" s="35">
        <f>'JCT Table 1'!K26</f>
        <v>0.1</v>
      </c>
      <c r="L45" s="35">
        <f>'JCT Table 1'!L26</f>
        <v>0.1</v>
      </c>
      <c r="M45">
        <f>'JCT Table 1'!M26</f>
        <v>0.5</v>
      </c>
    </row>
    <row r="46" spans="1:13" x14ac:dyDescent="0.25">
      <c r="A46" s="7" t="s">
        <v>37</v>
      </c>
      <c r="H46">
        <f>H45*(SUM('AEO Table 1'!E$8:E$9)/SUM('AEO Table 1'!E$7:E$9))</f>
        <v>6.0786655504777777E-2</v>
      </c>
      <c r="I46">
        <f>I45*(SUM('AEO Table 1'!F$8:F$9)/SUM('AEO Table 1'!F$7:F$9))</f>
        <v>5.9749918060803278E-2</v>
      </c>
      <c r="J46">
        <f>J45*(SUM('AEO Table 1'!G$8:G$9)/SUM('AEO Table 1'!G$7:G$9))</f>
        <v>5.9411535885698301E-2</v>
      </c>
      <c r="K46">
        <f>K45*(SUM('AEO Table 1'!H$8:H$9)/SUM('AEO Table 1'!H$7:H$9))</f>
        <v>5.9977041943992997E-2</v>
      </c>
      <c r="L46">
        <f>L45*(SUM('AEO Table 1'!I$8:I$9)/SUM('AEO Table 1'!I$7:I$9))</f>
        <v>6.0588255833926588E-2</v>
      </c>
    </row>
    <row r="47" spans="1:13" x14ac:dyDescent="0.25">
      <c r="A47" s="7" t="s">
        <v>284</v>
      </c>
      <c r="H47">
        <f>H45*('AEO Table 11'!E$49/SUM('AEO Table 1'!E$7:E$9))</f>
        <v>1.8714098781594503E-2</v>
      </c>
      <c r="I47">
        <f>I45*('AEO Table 11'!F$49/SUM('AEO Table 1'!F$7:F$9))</f>
        <v>1.8329614409729758E-2</v>
      </c>
      <c r="J47">
        <f>J45*('AEO Table 11'!G$49/SUM('AEO Table 1'!G$7:G$9))</f>
        <v>1.7412881070382382E-2</v>
      </c>
      <c r="K47">
        <f>K45*('AEO Table 11'!H$49/SUM('AEO Table 1'!H$7:H$9))</f>
        <v>1.7028461563629707E-2</v>
      </c>
      <c r="L47">
        <f>L45*('AEO Table 11'!I$49/SUM('AEO Table 1'!I$7:I$9))</f>
        <v>1.6567038633896941E-2</v>
      </c>
    </row>
    <row r="48" spans="1:13" x14ac:dyDescent="0.25">
      <c r="A48" s="7" t="s">
        <v>285</v>
      </c>
      <c r="H48">
        <f>H45*('AEO Table 11'!E$52/SUM('AEO Table 1'!E$7:E$9))</f>
        <v>8.4355084018764258E-3</v>
      </c>
      <c r="I48">
        <f>I45*('AEO Table 11'!F$52/SUM('AEO Table 1'!F$7:F$9))</f>
        <v>8.5384529929811905E-3</v>
      </c>
      <c r="J48">
        <f>J45*('AEO Table 11'!G$52/SUM('AEO Table 1'!G$7:G$9))</f>
        <v>8.3370216710605734E-3</v>
      </c>
      <c r="K48">
        <f>K45*('AEO Table 11'!H$52/SUM('AEO Table 1'!H$7:H$9))</f>
        <v>8.3090830719855808E-3</v>
      </c>
      <c r="L48">
        <f>L45*('AEO Table 11'!I$52/SUM('AEO Table 1'!I$7:I$9))</f>
        <v>8.2095587367634875E-3</v>
      </c>
    </row>
    <row r="49" spans="1:12" x14ac:dyDescent="0.25">
      <c r="A49" s="7" t="s">
        <v>286</v>
      </c>
      <c r="H49">
        <f>H45*('AEO Table 11'!E$51/SUM('AEO Table 1'!E$7:E$9))</f>
        <v>3.0341071407107324E-3</v>
      </c>
      <c r="I49">
        <f>I45*('AEO Table 11'!F$51/SUM('AEO Table 1'!F$7:F$9))</f>
        <v>3.0506646290743593E-3</v>
      </c>
      <c r="J49">
        <f>J45*('AEO Table 11'!G$51/SUM('AEO Table 1'!G$7:G$9))</f>
        <v>2.9271188390099408E-3</v>
      </c>
      <c r="K49">
        <f>K45*('AEO Table 11'!H$51/SUM('AEO Table 1'!H$7:H$9))</f>
        <v>2.896317052659587E-3</v>
      </c>
      <c r="L49">
        <f>L45*('AEO Table 11'!I$51/SUM('AEO Table 1'!I$7:I$9))</f>
        <v>2.8588769324606029E-3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C28" sqref="C28"/>
    </sheetView>
  </sheetViews>
  <sheetFormatPr defaultRowHeight="15" x14ac:dyDescent="0.25"/>
  <cols>
    <col min="1" max="1" width="22.140625" customWidth="1"/>
    <col min="2" max="7" width="9.140625" customWidth="1"/>
  </cols>
  <sheetData>
    <row r="1" spans="1:16" x14ac:dyDescent="0.25">
      <c r="A1" t="s">
        <v>377</v>
      </c>
    </row>
    <row r="2" spans="1:16" x14ac:dyDescent="0.25">
      <c r="A2" t="s">
        <v>378</v>
      </c>
    </row>
    <row r="4" spans="1:16" x14ac:dyDescent="0.25">
      <c r="A4" s="42" t="s">
        <v>292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5" spans="1:16" x14ac:dyDescent="0.25">
      <c r="B5" s="1" t="s">
        <v>8</v>
      </c>
      <c r="C5" s="1"/>
      <c r="D5" s="1"/>
      <c r="E5" s="1"/>
      <c r="F5" s="1"/>
      <c r="G5" s="44" t="s">
        <v>9</v>
      </c>
      <c r="H5" s="1"/>
      <c r="I5" s="1"/>
      <c r="J5" s="1"/>
      <c r="K5" s="1"/>
      <c r="L5" s="44" t="s">
        <v>293</v>
      </c>
    </row>
    <row r="6" spans="1:16" x14ac:dyDescent="0.25">
      <c r="A6" s="1" t="s">
        <v>21</v>
      </c>
      <c r="B6" s="1">
        <v>2014</v>
      </c>
      <c r="C6" s="1">
        <v>2015</v>
      </c>
      <c r="D6" s="1">
        <v>2016</v>
      </c>
      <c r="E6" s="1">
        <v>2017</v>
      </c>
      <c r="F6" s="1">
        <v>2018</v>
      </c>
      <c r="G6" s="44">
        <v>2014</v>
      </c>
      <c r="H6" s="1">
        <v>2015</v>
      </c>
      <c r="I6" s="1">
        <v>2016</v>
      </c>
      <c r="J6" s="1">
        <v>2017</v>
      </c>
      <c r="K6" s="1">
        <v>2018</v>
      </c>
      <c r="L6" s="44">
        <v>2014</v>
      </c>
      <c r="M6" s="1">
        <v>2015</v>
      </c>
      <c r="N6" s="1">
        <v>2016</v>
      </c>
      <c r="O6" s="1">
        <v>2017</v>
      </c>
      <c r="P6" s="1">
        <v>2018</v>
      </c>
    </row>
    <row r="7" spans="1:16" x14ac:dyDescent="0.25">
      <c r="A7" t="s">
        <v>26</v>
      </c>
      <c r="B7">
        <f>SUM('Fuel Breakdown'!C16:C18,'Fuel Breakdown'!C34)</f>
        <v>0.62000000000000011</v>
      </c>
      <c r="C7">
        <f>SUM('Fuel Breakdown'!D16:D18,'Fuel Breakdown'!D34)</f>
        <v>0.62000000000000011</v>
      </c>
      <c r="D7">
        <f>SUM('Fuel Breakdown'!E16:E18,'Fuel Breakdown'!E34)</f>
        <v>0.62000000000000011</v>
      </c>
      <c r="E7">
        <f>SUM('Fuel Breakdown'!F16:F18,'Fuel Breakdown'!F34)</f>
        <v>0.52</v>
      </c>
      <c r="F7">
        <f>SUM('Fuel Breakdown'!G16:G18,'Fuel Breakdown'!G34)</f>
        <v>0.52</v>
      </c>
      <c r="G7" s="45">
        <f>SUM('Fuel Breakdown'!H16:H18,'Fuel Breakdown'!H34)</f>
        <v>0</v>
      </c>
      <c r="H7">
        <f>SUM('Fuel Breakdown'!I16:I18,'Fuel Breakdown'!I34)</f>
        <v>0</v>
      </c>
      <c r="I7">
        <f>SUM('Fuel Breakdown'!J16:J18,'Fuel Breakdown'!J34)</f>
        <v>0</v>
      </c>
      <c r="J7">
        <f>SUM('Fuel Breakdown'!K16:K18,'Fuel Breakdown'!K34)</f>
        <v>0</v>
      </c>
      <c r="K7">
        <f>SUM('Fuel Breakdown'!L16:L18,'Fuel Breakdown'!L34)</f>
        <v>0</v>
      </c>
      <c r="L7" s="45">
        <f>SUM(B7,G7)</f>
        <v>0.62000000000000011</v>
      </c>
      <c r="M7" s="46">
        <f t="shared" ref="M7:P7" si="0">SUM(C7,H7)</f>
        <v>0.62000000000000011</v>
      </c>
      <c r="N7" s="46">
        <f t="shared" si="0"/>
        <v>0.62000000000000011</v>
      </c>
      <c r="O7" s="46">
        <f t="shared" si="0"/>
        <v>0.52</v>
      </c>
      <c r="P7" s="46">
        <f t="shared" si="0"/>
        <v>0.52</v>
      </c>
    </row>
    <row r="8" spans="1:16" x14ac:dyDescent="0.25">
      <c r="A8" t="s">
        <v>37</v>
      </c>
      <c r="B8">
        <f>SUM('Fuel Breakdown'!C20,'Fuel Breakdown'!C25,'Fuel Breakdown'!C30,'Fuel Breakdown'!C38,'Fuel Breakdown'!C40,'Fuel Breakdown'!C46)</f>
        <v>1.4157331100955555</v>
      </c>
      <c r="C8">
        <f>SUM('Fuel Breakdown'!D20,'Fuel Breakdown'!D25,'Fuel Breakdown'!D30,'Fuel Breakdown'!D38,'Fuel Breakdown'!D40,'Fuel Breakdown'!D46)</f>
        <v>1.693747951520082</v>
      </c>
      <c r="D8">
        <f>SUM('Fuel Breakdown'!E20,'Fuel Breakdown'!E25,'Fuel Breakdown'!E30,'Fuel Breakdown'!E38,'Fuel Breakdown'!E40,'Fuel Breakdown'!E46)</f>
        <v>1.7446999330281558</v>
      </c>
      <c r="E8">
        <f>SUM('Fuel Breakdown'!F20,'Fuel Breakdown'!F25,'Fuel Breakdown'!F30,'Fuel Breakdown'!F38,'Fuel Breakdown'!F40,'Fuel Breakdown'!F46)</f>
        <v>1.7193801324878109</v>
      </c>
      <c r="F8">
        <f>SUM('Fuel Breakdown'!G20,'Fuel Breakdown'!G25,'Fuel Breakdown'!G30,'Fuel Breakdown'!G38,'Fuel Breakdown'!G40,'Fuel Breakdown'!G46)</f>
        <v>1.735882907516018</v>
      </c>
      <c r="G8" s="45">
        <f>SUM('Fuel Breakdown'!H20,'Fuel Breakdown'!H25,'Fuel Breakdown'!H30,'Fuel Breakdown'!H38,'Fuel Breakdown'!H40,'Fuel Breakdown'!H46)</f>
        <v>0.88748517036975572</v>
      </c>
      <c r="H8">
        <f>SUM('Fuel Breakdown'!I20,'Fuel Breakdown'!I25,'Fuel Breakdown'!I30,'Fuel Breakdown'!I38,'Fuel Breakdown'!I40,'Fuel Breakdown'!I46)</f>
        <v>0.87234880368772805</v>
      </c>
      <c r="I8">
        <f>SUM('Fuel Breakdown'!J20,'Fuel Breakdown'!J25,'Fuel Breakdown'!J30,'Fuel Breakdown'!J38,'Fuel Breakdown'!J40,'Fuel Breakdown'!J46)</f>
        <v>0.98623149570259183</v>
      </c>
      <c r="J8">
        <f>SUM('Fuel Breakdown'!K20,'Fuel Breakdown'!K25,'Fuel Breakdown'!K30,'Fuel Breakdown'!K38,'Fuel Breakdown'!K40,'Fuel Breakdown'!K46)</f>
        <v>0.99561889627028388</v>
      </c>
      <c r="K8">
        <f>SUM('Fuel Breakdown'!L20,'Fuel Breakdown'!L25,'Fuel Breakdown'!L30,'Fuel Breakdown'!L38,'Fuel Breakdown'!L40,'Fuel Breakdown'!L46)</f>
        <v>1.0057650468431816</v>
      </c>
      <c r="L8" s="45">
        <f t="shared" ref="L8:L18" si="1">SUM(B8,G8)</f>
        <v>2.3032182804653112</v>
      </c>
      <c r="M8" s="46">
        <f t="shared" ref="M8:M18" si="2">SUM(C8,H8)</f>
        <v>2.56609675520781</v>
      </c>
      <c r="N8" s="46">
        <f t="shared" ref="N8:N18" si="3">SUM(D8,I8)</f>
        <v>2.7309314287307478</v>
      </c>
      <c r="O8" s="46">
        <f t="shared" ref="O8:O18" si="4">SUM(E8,J8)</f>
        <v>2.7149990287580947</v>
      </c>
      <c r="P8" s="46">
        <f t="shared" ref="P8:P18" si="5">SUM(F8,K8)</f>
        <v>2.7416479543591996</v>
      </c>
    </row>
    <row r="9" spans="1:16" x14ac:dyDescent="0.25">
      <c r="A9" t="s">
        <v>40</v>
      </c>
      <c r="B9">
        <f>'Fuel Breakdown'!C44</f>
        <v>0.2</v>
      </c>
      <c r="C9">
        <f>'Fuel Breakdown'!D44</f>
        <v>0.2</v>
      </c>
      <c r="D9">
        <f>'Fuel Breakdown'!E44</f>
        <v>0.2</v>
      </c>
      <c r="E9">
        <f>'Fuel Breakdown'!F44</f>
        <v>0.3</v>
      </c>
      <c r="F9">
        <f>'Fuel Breakdown'!G44</f>
        <v>0.3</v>
      </c>
      <c r="G9" s="45">
        <f>'Fuel Breakdown'!H44</f>
        <v>0</v>
      </c>
      <c r="H9">
        <f>'Fuel Breakdown'!I44</f>
        <v>0</v>
      </c>
      <c r="I9">
        <f>'Fuel Breakdown'!J44</f>
        <v>0</v>
      </c>
      <c r="J9">
        <f>'Fuel Breakdown'!K44</f>
        <v>0</v>
      </c>
      <c r="K9">
        <f>'Fuel Breakdown'!L44</f>
        <v>0</v>
      </c>
      <c r="L9" s="45">
        <f t="shared" si="1"/>
        <v>0.2</v>
      </c>
      <c r="M9" s="46">
        <f t="shared" si="2"/>
        <v>0.2</v>
      </c>
      <c r="N9" s="46">
        <f t="shared" si="3"/>
        <v>0.2</v>
      </c>
      <c r="O9" s="46">
        <f t="shared" si="4"/>
        <v>0.3</v>
      </c>
      <c r="P9" s="46">
        <f t="shared" si="5"/>
        <v>0.3</v>
      </c>
    </row>
    <row r="10" spans="1:16" x14ac:dyDescent="0.25">
      <c r="A10" t="s">
        <v>24</v>
      </c>
      <c r="B10">
        <f>'Fuel Breakdown'!C14</f>
        <v>0.01</v>
      </c>
      <c r="C10">
        <f>'Fuel Breakdown'!D14</f>
        <v>0.01</v>
      </c>
      <c r="D10">
        <f>'Fuel Breakdown'!E14</f>
        <v>0.01</v>
      </c>
      <c r="E10">
        <f>'Fuel Breakdown'!F14</f>
        <v>0.01</v>
      </c>
      <c r="F10">
        <f>'Fuel Breakdown'!G14</f>
        <v>0.01</v>
      </c>
      <c r="G10" s="45">
        <f>'Fuel Breakdown'!H14</f>
        <v>0.01</v>
      </c>
      <c r="H10">
        <f>'Fuel Breakdown'!I14</f>
        <v>0.01</v>
      </c>
      <c r="I10">
        <f>'Fuel Breakdown'!J14</f>
        <v>0.01</v>
      </c>
      <c r="J10">
        <f>'Fuel Breakdown'!K14</f>
        <v>0.01</v>
      </c>
      <c r="K10">
        <f>'Fuel Breakdown'!L14</f>
        <v>0.01</v>
      </c>
      <c r="L10" s="45">
        <f t="shared" si="1"/>
        <v>0.02</v>
      </c>
      <c r="M10" s="46">
        <f t="shared" si="2"/>
        <v>0.02</v>
      </c>
      <c r="N10" s="46">
        <f t="shared" si="3"/>
        <v>0.02</v>
      </c>
      <c r="O10" s="46">
        <f t="shared" si="4"/>
        <v>0.02</v>
      </c>
      <c r="P10" s="46">
        <f t="shared" si="5"/>
        <v>0.02</v>
      </c>
    </row>
    <row r="11" spans="1:16" x14ac:dyDescent="0.25">
      <c r="A11" t="s">
        <v>23</v>
      </c>
      <c r="B11">
        <f>SUM('Fuel Breakdown'!C9,'Fuel Breakdown'!C12:C13,'Fuel Breakdown'!C36)</f>
        <v>1.4150530425403076</v>
      </c>
      <c r="C11">
        <f>SUM('Fuel Breakdown'!D9,'Fuel Breakdown'!D12:D13,'Fuel Breakdown'!D36)</f>
        <v>2.615272394655384</v>
      </c>
      <c r="D11">
        <f>SUM('Fuel Breakdown'!E9,'Fuel Breakdown'!E12:E13,'Fuel Breakdown'!E36)</f>
        <v>3.2151308664847478</v>
      </c>
      <c r="E11">
        <f>SUM('Fuel Breakdown'!F9,'Fuel Breakdown'!F12:F13,'Fuel Breakdown'!F36)</f>
        <v>3.6141299031458494</v>
      </c>
      <c r="F11">
        <f>SUM('Fuel Breakdown'!G9,'Fuel Breakdown'!G12:G13,'Fuel Breakdown'!G36)</f>
        <v>3.6217974575380216</v>
      </c>
      <c r="G11" s="45">
        <f>SUM('Fuel Breakdown'!H9,'Fuel Breakdown'!H12:H13,'Fuel Breakdown'!H36)</f>
        <v>0.13722811583781194</v>
      </c>
      <c r="H11">
        <f>SUM('Fuel Breakdown'!I9,'Fuel Breakdown'!I12:I13,'Fuel Breakdown'!I36)</f>
        <v>0.13725248829504272</v>
      </c>
      <c r="I11">
        <f>SUM('Fuel Breakdown'!J9,'Fuel Breakdown'!J12:J13,'Fuel Breakdown'!J36)</f>
        <v>0.23723676294274978</v>
      </c>
      <c r="J11">
        <f>SUM('Fuel Breakdown'!K9,'Fuel Breakdown'!K12:K13,'Fuel Breakdown'!K36)</f>
        <v>0.29483478611728881</v>
      </c>
      <c r="K11">
        <f>SUM('Fuel Breakdown'!L9,'Fuel Breakdown'!L12:L13,'Fuel Breakdown'!L36)</f>
        <v>0.2948357715949565</v>
      </c>
      <c r="L11" s="45">
        <f t="shared" si="1"/>
        <v>1.5522811583781195</v>
      </c>
      <c r="M11" s="46">
        <f t="shared" si="2"/>
        <v>2.7525248829504267</v>
      </c>
      <c r="N11" s="46">
        <f t="shared" si="3"/>
        <v>3.4523676294274974</v>
      </c>
      <c r="O11" s="46">
        <f t="shared" si="4"/>
        <v>3.9089646892631382</v>
      </c>
      <c r="P11" s="46">
        <f t="shared" si="5"/>
        <v>3.916633229132978</v>
      </c>
    </row>
    <row r="12" spans="1:16" x14ac:dyDescent="0.25">
      <c r="A12" t="s">
        <v>22</v>
      </c>
      <c r="B12">
        <f>SUM('Fuel Breakdown'!C10:C11,'Fuel Breakdown'!C37)</f>
        <v>0.42494695745969258</v>
      </c>
      <c r="C12">
        <f>SUM('Fuel Breakdown'!D10:D11,'Fuel Breakdown'!D37)</f>
        <v>0.42472760534461568</v>
      </c>
      <c r="D12">
        <f>SUM('Fuel Breakdown'!E10:E11,'Fuel Breakdown'!E37)</f>
        <v>0.42486913351525213</v>
      </c>
      <c r="E12">
        <f>SUM('Fuel Breakdown'!F10:F11,'Fuel Breakdown'!F37)</f>
        <v>0.42587009685415039</v>
      </c>
      <c r="F12">
        <f>SUM('Fuel Breakdown'!G10:G11,'Fuel Breakdown'!G37)</f>
        <v>0.31820254246197827</v>
      </c>
      <c r="G12" s="45">
        <f>SUM('Fuel Breakdown'!H10:H11,'Fuel Breakdown'!H37)</f>
        <v>0.10277188416218808</v>
      </c>
      <c r="H12">
        <f>SUM('Fuel Breakdown'!I10:I11,'Fuel Breakdown'!I37)</f>
        <v>0.1027475117049573</v>
      </c>
      <c r="I12">
        <f>SUM('Fuel Breakdown'!J10:J11,'Fuel Breakdown'!J37)</f>
        <v>0.10276323705725024</v>
      </c>
      <c r="J12">
        <f>SUM('Fuel Breakdown'!K10:K11,'Fuel Breakdown'!K37)</f>
        <v>0.10766521388271122</v>
      </c>
      <c r="K12">
        <f>SUM('Fuel Breakdown'!L10:L11,'Fuel Breakdown'!L37)</f>
        <v>0.10766422840504351</v>
      </c>
      <c r="L12" s="45">
        <f t="shared" si="1"/>
        <v>0.52771884162188065</v>
      </c>
      <c r="M12" s="46">
        <f t="shared" si="2"/>
        <v>0.52747511704957295</v>
      </c>
      <c r="N12" s="46">
        <f t="shared" si="3"/>
        <v>0.52763237057250234</v>
      </c>
      <c r="O12" s="46">
        <f t="shared" si="4"/>
        <v>0.53353531073686167</v>
      </c>
      <c r="P12" s="46">
        <f t="shared" si="5"/>
        <v>0.42586677086702179</v>
      </c>
    </row>
    <row r="13" spans="1:16" x14ac:dyDescent="0.25">
      <c r="A13" t="s">
        <v>25</v>
      </c>
      <c r="B13">
        <f>'Fuel Breakdown'!C15</f>
        <v>0.3</v>
      </c>
      <c r="C13">
        <f>'Fuel Breakdown'!D15</f>
        <v>0.4</v>
      </c>
      <c r="D13">
        <f>'Fuel Breakdown'!E15</f>
        <v>0.4</v>
      </c>
      <c r="E13">
        <f>'Fuel Breakdown'!F15</f>
        <v>0.4</v>
      </c>
      <c r="F13">
        <f>'Fuel Breakdown'!G15</f>
        <v>0.4</v>
      </c>
      <c r="G13" s="45">
        <f>'Fuel Breakdown'!H15</f>
        <v>0</v>
      </c>
      <c r="H13">
        <f>'Fuel Breakdown'!I15</f>
        <v>0</v>
      </c>
      <c r="I13">
        <f>'Fuel Breakdown'!J15</f>
        <v>0</v>
      </c>
      <c r="J13">
        <f>'Fuel Breakdown'!K15</f>
        <v>0</v>
      </c>
      <c r="K13">
        <f>'Fuel Breakdown'!L15</f>
        <v>0</v>
      </c>
      <c r="L13" s="45">
        <f t="shared" si="1"/>
        <v>0.3</v>
      </c>
      <c r="M13" s="46">
        <f t="shared" si="2"/>
        <v>0.4</v>
      </c>
      <c r="N13" s="46">
        <f t="shared" si="3"/>
        <v>0.4</v>
      </c>
      <c r="O13" s="46">
        <f t="shared" si="4"/>
        <v>0.4</v>
      </c>
      <c r="P13" s="46">
        <f t="shared" si="5"/>
        <v>0.4</v>
      </c>
    </row>
    <row r="14" spans="1:16" x14ac:dyDescent="0.25">
      <c r="A14" t="s">
        <v>284</v>
      </c>
      <c r="B14">
        <f>SUM('Fuel Breakdown'!C21,'Fuel Breakdown'!C26,'Fuel Breakdown'!C31,'Fuel Breakdown'!C41,'Fuel Breakdown'!C47)</f>
        <v>0.37428197563189008</v>
      </c>
      <c r="C14">
        <f>SUM('Fuel Breakdown'!D21,'Fuel Breakdown'!D26,'Fuel Breakdown'!D31,'Fuel Breakdown'!D41,'Fuel Breakdown'!D47)</f>
        <v>0.45824036024324394</v>
      </c>
      <c r="D14">
        <f>SUM('Fuel Breakdown'!E21,'Fuel Breakdown'!E26,'Fuel Breakdown'!E31,'Fuel Breakdown'!E41,'Fuel Breakdown'!E47)</f>
        <v>0.45273490782994191</v>
      </c>
      <c r="E14">
        <f>SUM('Fuel Breakdown'!F21,'Fuel Breakdown'!F26,'Fuel Breakdown'!F31,'Fuel Breakdown'!F41,'Fuel Breakdown'!F47)</f>
        <v>0.45976846221800205</v>
      </c>
      <c r="F14">
        <f>SUM('Fuel Breakdown'!G21,'Fuel Breakdown'!G26,'Fuel Breakdown'!G31,'Fuel Breakdown'!G41,'Fuel Breakdown'!G47)</f>
        <v>0.44731004311521738</v>
      </c>
      <c r="G14" s="45">
        <f>SUM('Fuel Breakdown'!H21,'Fuel Breakdown'!H26,'Fuel Breakdown'!H31,'Fuel Breakdown'!H41,'Fuel Breakdown'!H47)</f>
        <v>0.27322584221127982</v>
      </c>
      <c r="H14">
        <f>SUM('Fuel Breakdown'!I21,'Fuel Breakdown'!I26,'Fuel Breakdown'!I31,'Fuel Breakdown'!I41,'Fuel Breakdown'!I47)</f>
        <v>0.26761237038205454</v>
      </c>
      <c r="I14">
        <f>SUM('Fuel Breakdown'!J21,'Fuel Breakdown'!J26,'Fuel Breakdown'!J31,'Fuel Breakdown'!J41,'Fuel Breakdown'!J47)</f>
        <v>0.28905382576834759</v>
      </c>
      <c r="J14">
        <f>SUM('Fuel Breakdown'!K21,'Fuel Breakdown'!K26,'Fuel Breakdown'!K31,'Fuel Breakdown'!K41,'Fuel Breakdown'!K47)</f>
        <v>0.28267246195625317</v>
      </c>
      <c r="K14">
        <f>SUM('Fuel Breakdown'!L21,'Fuel Breakdown'!L26,'Fuel Breakdown'!L31,'Fuel Breakdown'!L41,'Fuel Breakdown'!L47)</f>
        <v>0.27501284132268922</v>
      </c>
      <c r="L14" s="45">
        <f t="shared" si="1"/>
        <v>0.64750781784316991</v>
      </c>
      <c r="M14" s="46">
        <f t="shared" si="2"/>
        <v>0.72585273062529843</v>
      </c>
      <c r="N14" s="46">
        <f t="shared" si="3"/>
        <v>0.74178873359828956</v>
      </c>
      <c r="O14" s="46">
        <f t="shared" si="4"/>
        <v>0.74244092417425522</v>
      </c>
      <c r="P14" s="46">
        <f t="shared" si="5"/>
        <v>0.7223228844379066</v>
      </c>
    </row>
    <row r="15" spans="1:16" x14ac:dyDescent="0.25">
      <c r="A15" t="s">
        <v>285</v>
      </c>
      <c r="B15">
        <f>SUM('Fuel Breakdown'!C22,'Fuel Breakdown'!C27,'Fuel Breakdown'!C32,'Fuel Breakdown'!C42,'Fuel Breakdown'!C48)</f>
        <v>0.1687101680375285</v>
      </c>
      <c r="C15">
        <f>SUM('Fuel Breakdown'!D22,'Fuel Breakdown'!D27,'Fuel Breakdown'!D32,'Fuel Breakdown'!D42,'Fuel Breakdown'!D48)</f>
        <v>0.21346132482452976</v>
      </c>
      <c r="D15">
        <f>SUM('Fuel Breakdown'!E22,'Fuel Breakdown'!E27,'Fuel Breakdown'!E32,'Fuel Breakdown'!E42,'Fuel Breakdown'!E48)</f>
        <v>0.21676256344757491</v>
      </c>
      <c r="E15">
        <f>SUM('Fuel Breakdown'!F22,'Fuel Breakdown'!F27,'Fuel Breakdown'!F32,'Fuel Breakdown'!F42,'Fuel Breakdown'!F48)</f>
        <v>0.22434524294361069</v>
      </c>
      <c r="F15">
        <f>SUM('Fuel Breakdown'!G22,'Fuel Breakdown'!G27,'Fuel Breakdown'!G32,'Fuel Breakdown'!G42,'Fuel Breakdown'!G48)</f>
        <v>0.22165808589261415</v>
      </c>
      <c r="G15" s="45">
        <f>SUM('Fuel Breakdown'!H22,'Fuel Breakdown'!H27,'Fuel Breakdown'!H32,'Fuel Breakdown'!H42,'Fuel Breakdown'!H48)</f>
        <v>0.12315842266739584</v>
      </c>
      <c r="H15">
        <f>SUM('Fuel Breakdown'!I22,'Fuel Breakdown'!I27,'Fuel Breakdown'!I32,'Fuel Breakdown'!I42,'Fuel Breakdown'!I48)</f>
        <v>0.1246614136975254</v>
      </c>
      <c r="I15">
        <f>SUM('Fuel Breakdown'!J22,'Fuel Breakdown'!J27,'Fuel Breakdown'!J32,'Fuel Breakdown'!J42,'Fuel Breakdown'!J48)</f>
        <v>0.13839455973960552</v>
      </c>
      <c r="J15">
        <f>SUM('Fuel Breakdown'!K22,'Fuel Breakdown'!K27,'Fuel Breakdown'!K32,'Fuel Breakdown'!K42,'Fuel Breakdown'!K48)</f>
        <v>0.13793077899496065</v>
      </c>
      <c r="K15">
        <f>SUM('Fuel Breakdown'!L22,'Fuel Breakdown'!L27,'Fuel Breakdown'!L32,'Fuel Breakdown'!L42,'Fuel Breakdown'!L48)</f>
        <v>0.13627867503027391</v>
      </c>
      <c r="L15" s="45">
        <f t="shared" si="1"/>
        <v>0.29186859070492432</v>
      </c>
      <c r="M15" s="46">
        <f t="shared" si="2"/>
        <v>0.33812273852205516</v>
      </c>
      <c r="N15" s="46">
        <f t="shared" si="3"/>
        <v>0.3551571231871804</v>
      </c>
      <c r="O15" s="46">
        <f t="shared" si="4"/>
        <v>0.36227602193857134</v>
      </c>
      <c r="P15" s="46">
        <f t="shared" si="5"/>
        <v>0.35793676092288806</v>
      </c>
    </row>
    <row r="16" spans="1:16" x14ac:dyDescent="0.25">
      <c r="A16" t="s">
        <v>287</v>
      </c>
      <c r="B16">
        <v>0</v>
      </c>
      <c r="C16">
        <v>0</v>
      </c>
      <c r="D16">
        <v>0</v>
      </c>
      <c r="E16">
        <v>0</v>
      </c>
      <c r="F16">
        <v>0</v>
      </c>
      <c r="G16" s="45">
        <v>0</v>
      </c>
      <c r="H16">
        <v>0</v>
      </c>
      <c r="I16">
        <v>0</v>
      </c>
      <c r="J16">
        <v>0</v>
      </c>
      <c r="K16">
        <v>0</v>
      </c>
      <c r="L16" s="45">
        <f t="shared" si="1"/>
        <v>0</v>
      </c>
      <c r="M16" s="46">
        <f t="shared" si="2"/>
        <v>0</v>
      </c>
      <c r="N16" s="46">
        <f t="shared" si="3"/>
        <v>0</v>
      </c>
      <c r="O16" s="46">
        <f t="shared" si="4"/>
        <v>0</v>
      </c>
      <c r="P16" s="46">
        <f t="shared" si="5"/>
        <v>0</v>
      </c>
    </row>
    <row r="17" spans="1:16" x14ac:dyDescent="0.25">
      <c r="A17" t="s">
        <v>288</v>
      </c>
      <c r="B17">
        <v>0</v>
      </c>
      <c r="C17">
        <v>0</v>
      </c>
      <c r="D17">
        <v>0</v>
      </c>
      <c r="E17">
        <v>0</v>
      </c>
      <c r="F17">
        <v>0</v>
      </c>
      <c r="G17" s="45">
        <v>0</v>
      </c>
      <c r="H17">
        <v>0</v>
      </c>
      <c r="I17">
        <v>0</v>
      </c>
      <c r="J17">
        <v>0</v>
      </c>
      <c r="K17">
        <v>0</v>
      </c>
      <c r="L17" s="45">
        <f t="shared" si="1"/>
        <v>0</v>
      </c>
      <c r="M17" s="46">
        <f t="shared" si="2"/>
        <v>0</v>
      </c>
      <c r="N17" s="46">
        <f t="shared" si="3"/>
        <v>0</v>
      </c>
      <c r="O17" s="46">
        <f t="shared" si="4"/>
        <v>0</v>
      </c>
      <c r="P17" s="46">
        <f t="shared" si="5"/>
        <v>0</v>
      </c>
    </row>
    <row r="18" spans="1:16" x14ac:dyDescent="0.25">
      <c r="A18" t="s">
        <v>286</v>
      </c>
      <c r="B18">
        <f>SUM('Fuel Breakdown'!C23,'Fuel Breakdown'!C28,'Fuel Breakdown'!C33,'Fuel Breakdown'!C43,'Fuel Breakdown'!C49)</f>
        <v>6.0682142814214649E-2</v>
      </c>
      <c r="C18">
        <f>SUM('Fuel Breakdown'!D23,'Fuel Breakdown'!D28,'Fuel Breakdown'!D33,'Fuel Breakdown'!D43,'Fuel Breakdown'!D49)</f>
        <v>7.6266615726858972E-2</v>
      </c>
      <c r="D18">
        <f>SUM('Fuel Breakdown'!E23,'Fuel Breakdown'!E28,'Fuel Breakdown'!E33,'Fuel Breakdown'!E43,'Fuel Breakdown'!E49)</f>
        <v>7.6105089814258453E-2</v>
      </c>
      <c r="E18">
        <f>SUM('Fuel Breakdown'!F23,'Fuel Breakdown'!F28,'Fuel Breakdown'!F33,'Fuel Breakdown'!F43,'Fuel Breakdown'!F49)</f>
        <v>7.820056042180884E-2</v>
      </c>
      <c r="F18">
        <f>SUM('Fuel Breakdown'!G23,'Fuel Breakdown'!G28,'Fuel Breakdown'!G33,'Fuel Breakdown'!G43,'Fuel Breakdown'!G49)</f>
        <v>7.718967717643628E-2</v>
      </c>
      <c r="G18" s="45">
        <f>SUM('Fuel Breakdown'!H23,'Fuel Breakdown'!H28,'Fuel Breakdown'!H33,'Fuel Breakdown'!H43,'Fuel Breakdown'!H49)</f>
        <v>4.4297964254376709E-2</v>
      </c>
      <c r="H18">
        <f>SUM('Fuel Breakdown'!I23,'Fuel Breakdown'!I28,'Fuel Breakdown'!I33,'Fuel Breakdown'!I43,'Fuel Breakdown'!I49)</f>
        <v>4.4539703584485654E-2</v>
      </c>
      <c r="I18">
        <f>SUM('Fuel Breakdown'!J23,'Fuel Breakdown'!J28,'Fuel Breakdown'!J33,'Fuel Breakdown'!J43,'Fuel Breakdown'!J49)</f>
        <v>4.8590172727565009E-2</v>
      </c>
      <c r="J18">
        <f>SUM('Fuel Breakdown'!K23,'Fuel Breakdown'!K28,'Fuel Breakdown'!K33,'Fuel Breakdown'!K43,'Fuel Breakdown'!K49)</f>
        <v>4.8078863074149152E-2</v>
      </c>
      <c r="K18">
        <f>SUM('Fuel Breakdown'!L23,'Fuel Breakdown'!L28,'Fuel Breakdown'!L33,'Fuel Breakdown'!L43,'Fuel Breakdown'!L49)</f>
        <v>4.7457357078846019E-2</v>
      </c>
      <c r="L18" s="45">
        <f t="shared" si="1"/>
        <v>0.10498010706859136</v>
      </c>
      <c r="M18" s="46">
        <f t="shared" si="2"/>
        <v>0.12080631931134463</v>
      </c>
      <c r="N18" s="46">
        <f t="shared" si="3"/>
        <v>0.12469526254182346</v>
      </c>
      <c r="O18" s="46">
        <f t="shared" si="4"/>
        <v>0.126279423495958</v>
      </c>
      <c r="P18" s="46">
        <f t="shared" si="5"/>
        <v>0.1246470342552823</v>
      </c>
    </row>
    <row r="21" spans="1:16" x14ac:dyDescent="0.25">
      <c r="A21" s="42" t="s">
        <v>49</v>
      </c>
      <c r="B21" s="43"/>
      <c r="C21" s="43"/>
      <c r="D21" s="43"/>
      <c r="E21" s="43"/>
      <c r="F21" s="43"/>
      <c r="G21" s="43"/>
      <c r="H21" s="38"/>
      <c r="I21" s="38"/>
      <c r="J21" s="38"/>
      <c r="K21" s="38"/>
    </row>
    <row r="22" spans="1:16" x14ac:dyDescent="0.25">
      <c r="A22" s="1" t="s">
        <v>21</v>
      </c>
      <c r="B22" s="1" t="s">
        <v>294</v>
      </c>
      <c r="C22" s="1">
        <v>2014</v>
      </c>
      <c r="D22" s="1">
        <v>2015</v>
      </c>
      <c r="E22" s="1">
        <v>2016</v>
      </c>
      <c r="F22" s="1">
        <v>2017</v>
      </c>
      <c r="G22" s="1">
        <v>2018</v>
      </c>
    </row>
    <row r="23" spans="1:16" x14ac:dyDescent="0.25">
      <c r="A23" t="s">
        <v>26</v>
      </c>
      <c r="B23" t="s">
        <v>295</v>
      </c>
      <c r="C23" s="49">
        <f>'AEO Table 1'!E10*10^15</f>
        <v>2.1208128E+16</v>
      </c>
      <c r="D23" s="49">
        <f>'AEO Table 1'!F10*10^15</f>
        <v>2.133547E+16</v>
      </c>
      <c r="E23" s="49">
        <f>'AEO Table 1'!G10*10^15</f>
        <v>2.0553171E+16</v>
      </c>
      <c r="F23" s="49">
        <f>'AEO Table 1'!H10*10^15</f>
        <v>2.1076187E+16</v>
      </c>
      <c r="G23" s="49">
        <f>'AEO Table 1'!I10*10^15</f>
        <v>2.1519417E+16</v>
      </c>
    </row>
    <row r="24" spans="1:16" x14ac:dyDescent="0.25">
      <c r="A24" t="s">
        <v>37</v>
      </c>
      <c r="B24" t="s">
        <v>295</v>
      </c>
      <c r="C24" s="49">
        <f>SUM('AEO Table 1'!E8:E9)*10^15</f>
        <v>2.8168431E+16</v>
      </c>
      <c r="D24" s="49">
        <f>SUM('AEO Table 1'!F8:F9)*10^15</f>
        <v>2.8591863E+16</v>
      </c>
      <c r="E24" s="49">
        <f>SUM('AEO Table 1'!G8:G9)*10^15</f>
        <v>2.9768822E+16</v>
      </c>
      <c r="F24" s="49">
        <f>SUM('AEO Table 1'!H8:H9)*10^15</f>
        <v>3.052139E+16</v>
      </c>
      <c r="G24" s="49">
        <f>SUM('AEO Table 1'!I8:I9)*10^15</f>
        <v>3.1371952999999996E+16</v>
      </c>
    </row>
    <row r="25" spans="1:16" x14ac:dyDescent="0.25">
      <c r="A25" t="s">
        <v>40</v>
      </c>
      <c r="B25" t="s">
        <v>296</v>
      </c>
      <c r="C25" s="49">
        <f>'AEO Table 8'!E13*10^6</f>
        <v>759076904</v>
      </c>
      <c r="D25" s="49">
        <f>'AEO Table 8'!F13*10^6</f>
        <v>773722046</v>
      </c>
      <c r="E25" s="49">
        <f>'AEO Table 8'!G13*10^6</f>
        <v>784319275</v>
      </c>
      <c r="F25" s="49">
        <f>'AEO Table 8'!H13*10^6</f>
        <v>797148315</v>
      </c>
      <c r="G25" s="49">
        <f>'AEO Table 8'!I13*10^6</f>
        <v>793327820</v>
      </c>
    </row>
    <row r="26" spans="1:16" x14ac:dyDescent="0.25">
      <c r="A26" t="s">
        <v>24</v>
      </c>
      <c r="B26" t="s">
        <v>296</v>
      </c>
      <c r="C26" s="49">
        <f>'AEO Table 16'!E19*10^6</f>
        <v>271473633</v>
      </c>
      <c r="D26" s="49">
        <f>'AEO Table 16'!F19*10^6</f>
        <v>277453613</v>
      </c>
      <c r="E26" s="49">
        <f>'AEO Table 16'!G19*10^6</f>
        <v>282626648</v>
      </c>
      <c r="F26" s="49">
        <f>'AEO Table 16'!H19*10^6</f>
        <v>288190826</v>
      </c>
      <c r="G26" s="49">
        <f>'AEO Table 16'!I19*10^6</f>
        <v>287639526</v>
      </c>
    </row>
    <row r="27" spans="1:16" x14ac:dyDescent="0.25">
      <c r="A27" t="s">
        <v>23</v>
      </c>
      <c r="B27" t="s">
        <v>296</v>
      </c>
      <c r="C27" s="49">
        <f>'AEO Table 16'!E27*10^6</f>
        <v>167099884</v>
      </c>
      <c r="D27" s="49">
        <f>'AEO Table 16'!F27*10^6</f>
        <v>198361969</v>
      </c>
      <c r="E27" s="49">
        <f>'AEO Table 16'!G27*10^6</f>
        <v>217489334</v>
      </c>
      <c r="F27" s="49">
        <f>'AEO Table 16'!H27*10^6</f>
        <v>217513702</v>
      </c>
      <c r="G27" s="49">
        <f>'AEO Table 16'!I27*10^6</f>
        <v>217510849</v>
      </c>
    </row>
    <row r="28" spans="1:16" x14ac:dyDescent="0.25">
      <c r="A28" t="s">
        <v>22</v>
      </c>
      <c r="B28" t="s">
        <v>296</v>
      </c>
      <c r="C28" s="49">
        <f>SUM('AEO Table 16'!E25:E26)*10^6</f>
        <v>13337364</v>
      </c>
      <c r="D28" s="49">
        <f>SUM('AEO Table 16'!F25:F26)*10^6</f>
        <v>15682383</v>
      </c>
      <c r="E28" s="49">
        <f>SUM('AEO Table 16'!G25:G26)*10^6</f>
        <v>17300823</v>
      </c>
      <c r="F28" s="49">
        <f>SUM('AEO Table 16'!H25:H26)*10^6</f>
        <v>18056998</v>
      </c>
      <c r="G28" s="49">
        <f>SUM('AEO Table 16'!I25:I26)*10^6</f>
        <v>18054247</v>
      </c>
    </row>
    <row r="29" spans="1:16" x14ac:dyDescent="0.25">
      <c r="A29" t="s">
        <v>25</v>
      </c>
      <c r="B29" t="s">
        <v>295</v>
      </c>
      <c r="C29" s="49">
        <f>'AEO Table 1'!E13*10^15</f>
        <v>3999223000000000</v>
      </c>
      <c r="D29" s="49">
        <f>'AEO Table 1'!F13*10^15</f>
        <v>4165426000000000</v>
      </c>
      <c r="E29" s="49">
        <f>'AEO Table 1'!G13*10^15</f>
        <v>4272749000000000</v>
      </c>
      <c r="F29" s="49">
        <f>'AEO Table 1'!H13*10^15</f>
        <v>4358018999999999.5</v>
      </c>
      <c r="G29" s="49">
        <f>'AEO Table 1'!I13*10^15</f>
        <v>4456756000000000.5</v>
      </c>
    </row>
    <row r="30" spans="1:16" x14ac:dyDescent="0.25">
      <c r="A30" t="s">
        <v>284</v>
      </c>
      <c r="B30" t="s">
        <v>295</v>
      </c>
      <c r="C30" s="49">
        <f>'AEO Table 1'!E7*10^15*('AEO Table 11'!E49/'AEO Table 11'!E61)</f>
        <v>8426904735934916</v>
      </c>
      <c r="D30" s="49">
        <f>'AEO Table 1'!F7*10^15*('AEO Table 11'!F49/'AEO Table 11'!F61)</f>
        <v>8813991148087512</v>
      </c>
      <c r="E30" s="49">
        <f>'AEO Table 1'!G7*10^15*('AEO Table 11'!G49/'AEO Table 11'!G61)</f>
        <v>9161529708082812</v>
      </c>
      <c r="F30" s="49">
        <f>'AEO Table 1'!H7*10^15*('AEO Table 11'!H49/'AEO Table 11'!H61)</f>
        <v>9057028216526844</v>
      </c>
      <c r="G30" s="49">
        <f>'AEO Table 1'!I7*10^15*('AEO Table 11'!I49/'AEO Table 11'!I61)</f>
        <v>8960222766281808</v>
      </c>
    </row>
    <row r="31" spans="1:16" x14ac:dyDescent="0.25">
      <c r="A31" t="s">
        <v>285</v>
      </c>
      <c r="B31" t="s">
        <v>295</v>
      </c>
      <c r="C31" s="49">
        <f>'AEO Table 1'!E7*10^15*('AEO Table 11'!E52/'AEO Table 11'!E61)</f>
        <v>3798485117098143</v>
      </c>
      <c r="D31" s="49">
        <f>'AEO Table 1'!F7*10^15*('AEO Table 11'!F52/'AEO Table 11'!F61)</f>
        <v>4105806451583020</v>
      </c>
      <c r="E31" s="49">
        <f>'AEO Table 1'!G7*10^15*('AEO Table 11'!G52/'AEO Table 11'!G61)</f>
        <v>4386400585154536.5</v>
      </c>
      <c r="F31" s="49">
        <f>'AEO Table 1'!H7*10^15*('AEO Table 11'!H52/'AEO Table 11'!H61)</f>
        <v>4419400986708856</v>
      </c>
      <c r="G31" s="49">
        <f>'AEO Table 1'!I7*10^15*('AEO Table 11'!I52/'AEO Table 11'!I61)</f>
        <v>4440110071559185</v>
      </c>
    </row>
    <row r="32" spans="1:16" x14ac:dyDescent="0.25">
      <c r="A32" t="s">
        <v>287</v>
      </c>
      <c r="B32" t="s">
        <v>295</v>
      </c>
      <c r="C32" s="49" t="s">
        <v>297</v>
      </c>
      <c r="D32" s="49"/>
      <c r="E32" s="49"/>
      <c r="F32" s="49"/>
      <c r="G32" s="49"/>
    </row>
    <row r="33" spans="1:7" x14ac:dyDescent="0.25">
      <c r="A33" t="s">
        <v>288</v>
      </c>
      <c r="B33" t="s">
        <v>295</v>
      </c>
      <c r="C33" s="49" t="s">
        <v>297</v>
      </c>
      <c r="D33" s="49"/>
      <c r="E33" s="49"/>
      <c r="F33" s="49"/>
      <c r="G33" s="49"/>
    </row>
    <row r="34" spans="1:7" x14ac:dyDescent="0.25">
      <c r="A34" t="s">
        <v>286</v>
      </c>
      <c r="B34" t="s">
        <v>295</v>
      </c>
      <c r="C34" s="49">
        <f>'AEO Table 1'!E7*10^15*('AEO Table 11'!E51/'AEO Table 11'!E61)</f>
        <v>1366249699319516.2</v>
      </c>
      <c r="D34" s="49">
        <f>'AEO Table 1'!F7*10^15*('AEO Table 11'!F51/'AEO Table 11'!F61)</f>
        <v>1466944717733509</v>
      </c>
      <c r="E34" s="49">
        <f>'AEO Table 1'!G7*10^15*('AEO Table 11'!G51/'AEO Table 11'!G61)</f>
        <v>1540060263105532.5</v>
      </c>
      <c r="F34" s="49">
        <f>'AEO Table 1'!H7*10^15*('AEO Table 11'!H51/'AEO Table 11'!H61)</f>
        <v>1540481221508201</v>
      </c>
      <c r="G34" s="49">
        <f>'AEO Table 1'!I7*10^15*('AEO Table 11'!I51/'AEO Table 11'!I61)</f>
        <v>1546213221463701.5</v>
      </c>
    </row>
    <row r="37" spans="1:7" x14ac:dyDescent="0.25">
      <c r="A37" s="42" t="s">
        <v>371</v>
      </c>
      <c r="B37" s="43"/>
      <c r="C37" s="43"/>
      <c r="D37" s="43"/>
      <c r="E37" s="43"/>
      <c r="F37" s="43"/>
      <c r="G37" s="43"/>
    </row>
    <row r="38" spans="1:7" x14ac:dyDescent="0.25">
      <c r="A38" s="1" t="s">
        <v>21</v>
      </c>
      <c r="B38" s="1" t="s">
        <v>294</v>
      </c>
      <c r="C38" s="1">
        <v>2014</v>
      </c>
      <c r="D38" s="1">
        <v>2015</v>
      </c>
      <c r="E38" s="1">
        <v>2016</v>
      </c>
      <c r="F38" s="1">
        <v>2017</v>
      </c>
      <c r="G38" s="1">
        <v>2018</v>
      </c>
    </row>
    <row r="39" spans="1:7" x14ac:dyDescent="0.25">
      <c r="A39" t="s">
        <v>26</v>
      </c>
      <c r="B39" t="s">
        <v>372</v>
      </c>
      <c r="C39" s="49">
        <f>L7*10^9/C23</f>
        <v>2.9234074784912659E-8</v>
      </c>
      <c r="D39" s="49">
        <f t="shared" ref="D39:G39" si="6">M7*10^9/D23</f>
        <v>2.9059589500489099E-8</v>
      </c>
      <c r="E39" s="49">
        <f t="shared" si="6"/>
        <v>3.0165661541958667E-8</v>
      </c>
      <c r="F39" s="49">
        <f t="shared" si="6"/>
        <v>2.4672394489572521E-8</v>
      </c>
      <c r="G39" s="49">
        <f t="shared" si="6"/>
        <v>2.4164223408096975E-8</v>
      </c>
    </row>
    <row r="40" spans="1:7" x14ac:dyDescent="0.25">
      <c r="A40" t="s">
        <v>37</v>
      </c>
      <c r="B40" t="s">
        <v>372</v>
      </c>
      <c r="C40" s="49">
        <f>L8*10^9/C24</f>
        <v>8.1765941470624016E-8</v>
      </c>
      <c r="D40" s="49">
        <f t="shared" ref="D40:G40" si="7">M8*10^9/D24</f>
        <v>8.9749197357577227E-8</v>
      </c>
      <c r="E40" s="49">
        <f t="shared" si="7"/>
        <v>9.1737974338747688E-8</v>
      </c>
      <c r="F40" s="49">
        <f t="shared" si="7"/>
        <v>8.8953977153664852E-8</v>
      </c>
      <c r="G40" s="49">
        <f t="shared" si="7"/>
        <v>8.7391688823427726E-8</v>
      </c>
    </row>
    <row r="41" spans="1:7" x14ac:dyDescent="0.25">
      <c r="A41" t="s">
        <v>40</v>
      </c>
      <c r="B41" t="s">
        <v>373</v>
      </c>
      <c r="C41" s="6">
        <f t="shared" ref="C41:C44" si="8">L9*10^9/C25</f>
        <v>0.26347791501241619</v>
      </c>
      <c r="D41" s="6">
        <f t="shared" ref="D41:D44" si="9">M9*10^9/D25</f>
        <v>0.25849076038864738</v>
      </c>
      <c r="E41" s="6">
        <f t="shared" ref="E41:E44" si="10">N9*10^9/E25</f>
        <v>0.25499819572839133</v>
      </c>
      <c r="F41" s="6">
        <f t="shared" ref="F41:F44" si="11">O9*10^9/F25</f>
        <v>0.37634150929617155</v>
      </c>
      <c r="G41" s="6">
        <f t="shared" ref="G41:G44" si="12">P9*10^9/G25</f>
        <v>0.37815388851483867</v>
      </c>
    </row>
    <row r="42" spans="1:7" x14ac:dyDescent="0.25">
      <c r="A42" t="s">
        <v>24</v>
      </c>
      <c r="B42" t="s">
        <v>373</v>
      </c>
      <c r="C42" s="6">
        <f t="shared" si="8"/>
        <v>7.3671979775656524E-2</v>
      </c>
      <c r="D42" s="6">
        <f t="shared" si="9"/>
        <v>7.2084121679828334E-2</v>
      </c>
      <c r="E42" s="6">
        <f t="shared" si="10"/>
        <v>7.0764735531944609E-2</v>
      </c>
      <c r="F42" s="6">
        <f t="shared" si="11"/>
        <v>6.9398461698430336E-2</v>
      </c>
      <c r="G42" s="6">
        <f t="shared" si="12"/>
        <v>6.9531473223189783E-2</v>
      </c>
    </row>
    <row r="43" spans="1:7" x14ac:dyDescent="0.25">
      <c r="A43" t="s">
        <v>23</v>
      </c>
      <c r="B43" t="s">
        <v>373</v>
      </c>
      <c r="C43" s="6">
        <f t="shared" si="8"/>
        <v>9.2895406102024545</v>
      </c>
      <c r="D43" s="6">
        <f t="shared" si="9"/>
        <v>13.876273243438245</v>
      </c>
      <c r="E43" s="6">
        <f t="shared" si="10"/>
        <v>15.87373305132976</v>
      </c>
      <c r="F43" s="6">
        <f t="shared" si="11"/>
        <v>17.971119305684653</v>
      </c>
      <c r="G43" s="6">
        <f t="shared" si="12"/>
        <v>18.006610921430305</v>
      </c>
    </row>
    <row r="44" spans="1:7" x14ac:dyDescent="0.25">
      <c r="A44" t="s">
        <v>22</v>
      </c>
      <c r="B44" t="s">
        <v>373</v>
      </c>
      <c r="C44" s="6">
        <f t="shared" si="8"/>
        <v>39.566952032041762</v>
      </c>
      <c r="D44" s="6">
        <f t="shared" si="9"/>
        <v>33.634882979810719</v>
      </c>
      <c r="E44" s="6">
        <f t="shared" si="10"/>
        <v>30.497530121688566</v>
      </c>
      <c r="F44" s="6">
        <f t="shared" si="11"/>
        <v>29.547287469205106</v>
      </c>
      <c r="G44" s="6">
        <f t="shared" si="12"/>
        <v>23.588176835457155</v>
      </c>
    </row>
    <row r="45" spans="1:7" x14ac:dyDescent="0.25">
      <c r="A45" t="s">
        <v>25</v>
      </c>
      <c r="B45" t="s">
        <v>372</v>
      </c>
      <c r="C45" s="49">
        <f>L13*10^9/C29</f>
        <v>7.5014571580529521E-8</v>
      </c>
      <c r="D45" s="49">
        <f t="shared" ref="D45:G45" si="13">M13*10^9/D29</f>
        <v>9.602859347399282E-8</v>
      </c>
      <c r="E45" s="49">
        <f t="shared" si="13"/>
        <v>9.3616545226504062E-8</v>
      </c>
      <c r="F45" s="49">
        <f t="shared" si="13"/>
        <v>9.1784822415872915E-8</v>
      </c>
      <c r="G45" s="49">
        <f t="shared" si="13"/>
        <v>8.9751379703084481E-8</v>
      </c>
    </row>
    <row r="46" spans="1:7" x14ac:dyDescent="0.25">
      <c r="A46" t="s">
        <v>284</v>
      </c>
      <c r="B46" t="s">
        <v>372</v>
      </c>
      <c r="C46" s="49">
        <f t="shared" ref="C46:C50" si="14">L14*10^9/C30</f>
        <v>7.6838155661354189E-8</v>
      </c>
      <c r="D46" s="49">
        <f t="shared" ref="D46:D50" si="15">M14*10^9/D30</f>
        <v>8.235233260732242E-8</v>
      </c>
      <c r="E46" s="49">
        <f t="shared" ref="E46:E50" si="16">N14*10^9/E30</f>
        <v>8.0967781280438594E-8</v>
      </c>
      <c r="F46" s="49">
        <f t="shared" ref="F46:F50" si="17">O14*10^9/F30</f>
        <v>8.1974010285126814E-8</v>
      </c>
      <c r="G46" s="49">
        <f t="shared" ref="G46:G50" si="18">P14*10^9/G30</f>
        <v>8.061438909265494E-8</v>
      </c>
    </row>
    <row r="47" spans="1:7" x14ac:dyDescent="0.25">
      <c r="A47" t="s">
        <v>285</v>
      </c>
      <c r="B47" t="s">
        <v>372</v>
      </c>
      <c r="C47" s="49">
        <f t="shared" si="14"/>
        <v>7.6838155661354202E-8</v>
      </c>
      <c r="D47" s="49">
        <f t="shared" si="15"/>
        <v>8.2352332607322433E-8</v>
      </c>
      <c r="E47" s="49">
        <f t="shared" si="16"/>
        <v>8.0967781280438594E-8</v>
      </c>
      <c r="F47" s="49">
        <f t="shared" si="17"/>
        <v>8.1974010285126814E-8</v>
      </c>
      <c r="G47" s="49">
        <f t="shared" si="18"/>
        <v>8.0614389092654927E-8</v>
      </c>
    </row>
    <row r="48" spans="1:7" x14ac:dyDescent="0.25">
      <c r="A48" t="s">
        <v>287</v>
      </c>
      <c r="B48" t="s">
        <v>372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</row>
    <row r="49" spans="1:7" x14ac:dyDescent="0.25">
      <c r="A49" t="s">
        <v>288</v>
      </c>
      <c r="B49" t="s">
        <v>372</v>
      </c>
      <c r="C49" s="50">
        <v>0</v>
      </c>
      <c r="D49" s="50">
        <v>0</v>
      </c>
      <c r="E49" s="50">
        <v>0</v>
      </c>
      <c r="F49" s="50">
        <v>0</v>
      </c>
      <c r="G49" s="50">
        <v>0</v>
      </c>
    </row>
    <row r="50" spans="1:7" x14ac:dyDescent="0.25">
      <c r="A50" t="s">
        <v>286</v>
      </c>
      <c r="B50" t="s">
        <v>372</v>
      </c>
      <c r="C50" s="49">
        <f t="shared" si="14"/>
        <v>7.6838155661354202E-8</v>
      </c>
      <c r="D50" s="49">
        <f t="shared" si="15"/>
        <v>8.2352332607322407E-8</v>
      </c>
      <c r="E50" s="49">
        <f t="shared" si="16"/>
        <v>8.0967781280438594E-8</v>
      </c>
      <c r="F50" s="49">
        <f t="shared" si="17"/>
        <v>8.1974010285126828E-8</v>
      </c>
      <c r="G50" s="49">
        <f t="shared" si="18"/>
        <v>8.0614389092654954E-8</v>
      </c>
    </row>
  </sheetData>
  <pageMargins left="0.7" right="0.7" top="0.75" bottom="0.75" header="0.3" footer="0.3"/>
  <ignoredErrors>
    <ignoredError sqref="C24:G24 C28:G28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15"/>
  <sheetViews>
    <sheetView workbookViewId="0"/>
  </sheetViews>
  <sheetFormatPr defaultRowHeight="15" x14ac:dyDescent="0.25"/>
  <cols>
    <col min="1" max="1" width="26.5703125" customWidth="1"/>
  </cols>
  <sheetData>
    <row r="1" spans="1:19" x14ac:dyDescent="0.25">
      <c r="A1" t="s">
        <v>395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x14ac:dyDescent="0.25">
      <c r="A2" t="s">
        <v>396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 t="s">
        <v>401</v>
      </c>
      <c r="B3" s="49">
        <f>C3</f>
        <v>2.9234074784912659E-8</v>
      </c>
      <c r="C3" s="49">
        <f>'By Fuel Totals'!C39</f>
        <v>2.9234074784912659E-8</v>
      </c>
      <c r="D3" s="49">
        <f>'By Fuel Totals'!D39</f>
        <v>2.9059589500489099E-8</v>
      </c>
      <c r="E3" s="49">
        <f>'By Fuel Totals'!E39</f>
        <v>3.0165661541958667E-8</v>
      </c>
      <c r="F3" s="49">
        <f>'By Fuel Totals'!F39</f>
        <v>2.4672394489572521E-8</v>
      </c>
      <c r="G3" s="49">
        <f>'By Fuel Totals'!G39</f>
        <v>2.4164223408096975E-8</v>
      </c>
      <c r="H3" s="49">
        <f>$G3</f>
        <v>2.4164223408096975E-8</v>
      </c>
      <c r="I3" s="49">
        <f t="shared" ref="I3:S4" si="0">$G3</f>
        <v>2.4164223408096975E-8</v>
      </c>
      <c r="J3" s="49">
        <f t="shared" si="0"/>
        <v>2.4164223408096975E-8</v>
      </c>
      <c r="K3" s="49">
        <f t="shared" si="0"/>
        <v>2.4164223408096975E-8</v>
      </c>
      <c r="L3" s="49">
        <f t="shared" si="0"/>
        <v>2.4164223408096975E-8</v>
      </c>
      <c r="M3" s="49">
        <f t="shared" si="0"/>
        <v>2.4164223408096975E-8</v>
      </c>
      <c r="N3" s="49">
        <f t="shared" si="0"/>
        <v>2.4164223408096975E-8</v>
      </c>
      <c r="O3" s="49">
        <f t="shared" si="0"/>
        <v>2.4164223408096975E-8</v>
      </c>
      <c r="P3" s="49">
        <f t="shared" si="0"/>
        <v>2.4164223408096975E-8</v>
      </c>
      <c r="Q3" s="49">
        <f t="shared" si="0"/>
        <v>2.4164223408096975E-8</v>
      </c>
      <c r="R3" s="49">
        <f t="shared" si="0"/>
        <v>2.4164223408096975E-8</v>
      </c>
      <c r="S3" s="49">
        <f t="shared" si="0"/>
        <v>2.4164223408096975E-8</v>
      </c>
    </row>
    <row r="4" spans="1:19" x14ac:dyDescent="0.25">
      <c r="A4" t="s">
        <v>402</v>
      </c>
      <c r="B4" s="49">
        <f>C4</f>
        <v>8.1765941470624016E-8</v>
      </c>
      <c r="C4" s="49">
        <f>'By Fuel Totals'!C40</f>
        <v>8.1765941470624016E-8</v>
      </c>
      <c r="D4" s="49">
        <f>'By Fuel Totals'!D40</f>
        <v>8.9749197357577227E-8</v>
      </c>
      <c r="E4" s="49">
        <f>'By Fuel Totals'!E40</f>
        <v>9.1737974338747688E-8</v>
      </c>
      <c r="F4" s="49">
        <f>'By Fuel Totals'!F40</f>
        <v>8.8953977153664852E-8</v>
      </c>
      <c r="G4" s="49">
        <f>'By Fuel Totals'!G40</f>
        <v>8.7391688823427726E-8</v>
      </c>
      <c r="H4" s="49">
        <f>$G4</f>
        <v>8.7391688823427726E-8</v>
      </c>
      <c r="I4" s="49">
        <f t="shared" si="0"/>
        <v>8.7391688823427726E-8</v>
      </c>
      <c r="J4" s="49">
        <f t="shared" si="0"/>
        <v>8.7391688823427726E-8</v>
      </c>
      <c r="K4" s="49">
        <f t="shared" si="0"/>
        <v>8.7391688823427726E-8</v>
      </c>
      <c r="L4" s="49">
        <f t="shared" si="0"/>
        <v>8.7391688823427726E-8</v>
      </c>
      <c r="M4" s="49">
        <f t="shared" si="0"/>
        <v>8.7391688823427726E-8</v>
      </c>
      <c r="N4" s="49">
        <f t="shared" si="0"/>
        <v>8.7391688823427726E-8</v>
      </c>
      <c r="O4" s="49">
        <f t="shared" si="0"/>
        <v>8.7391688823427726E-8</v>
      </c>
      <c r="P4" s="49">
        <f t="shared" si="0"/>
        <v>8.7391688823427726E-8</v>
      </c>
      <c r="Q4" s="49">
        <f t="shared" si="0"/>
        <v>8.7391688823427726E-8</v>
      </c>
      <c r="R4" s="49">
        <f t="shared" si="0"/>
        <v>8.7391688823427726E-8</v>
      </c>
      <c r="S4" s="49">
        <f t="shared" si="0"/>
        <v>8.7391688823427726E-8</v>
      </c>
    </row>
    <row r="5" spans="1:19" x14ac:dyDescent="0.25">
      <c r="A5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403</v>
      </c>
      <c r="B9" s="49">
        <f>C9</f>
        <v>7.5014571580529521E-8</v>
      </c>
      <c r="C9" s="49">
        <f>'By Fuel Totals'!C45</f>
        <v>7.5014571580529521E-8</v>
      </c>
      <c r="D9" s="49">
        <f>'By Fuel Totals'!D45</f>
        <v>9.602859347399282E-8</v>
      </c>
      <c r="E9" s="49">
        <f>'By Fuel Totals'!E45</f>
        <v>9.3616545226504062E-8</v>
      </c>
      <c r="F9" s="49">
        <f>'By Fuel Totals'!F45</f>
        <v>9.1784822415872915E-8</v>
      </c>
      <c r="G9" s="49">
        <f>'By Fuel Totals'!G45</f>
        <v>8.9751379703084481E-8</v>
      </c>
      <c r="H9" s="49">
        <f>$G9</f>
        <v>8.9751379703084481E-8</v>
      </c>
      <c r="I9" s="49">
        <f t="shared" ref="I9:S11" si="1">$G9</f>
        <v>8.9751379703084481E-8</v>
      </c>
      <c r="J9" s="49">
        <f t="shared" si="1"/>
        <v>8.9751379703084481E-8</v>
      </c>
      <c r="K9" s="49">
        <f t="shared" si="1"/>
        <v>8.9751379703084481E-8</v>
      </c>
      <c r="L9" s="49">
        <f t="shared" si="1"/>
        <v>8.9751379703084481E-8</v>
      </c>
      <c r="M9" s="49">
        <f t="shared" si="1"/>
        <v>8.9751379703084481E-8</v>
      </c>
      <c r="N9" s="49">
        <f t="shared" si="1"/>
        <v>8.9751379703084481E-8</v>
      </c>
      <c r="O9" s="49">
        <f t="shared" si="1"/>
        <v>8.9751379703084481E-8</v>
      </c>
      <c r="P9" s="49">
        <f t="shared" si="1"/>
        <v>8.9751379703084481E-8</v>
      </c>
      <c r="Q9" s="49">
        <f t="shared" si="1"/>
        <v>8.9751379703084481E-8</v>
      </c>
      <c r="R9" s="49">
        <f t="shared" si="1"/>
        <v>8.9751379703084481E-8</v>
      </c>
      <c r="S9" s="49">
        <f t="shared" si="1"/>
        <v>8.9751379703084481E-8</v>
      </c>
    </row>
    <row r="10" spans="1:19" x14ac:dyDescent="0.25">
      <c r="A10" t="s">
        <v>404</v>
      </c>
      <c r="B10" s="49">
        <f>C10</f>
        <v>7.6838155661354189E-8</v>
      </c>
      <c r="C10" s="49">
        <f>'By Fuel Totals'!C46</f>
        <v>7.6838155661354189E-8</v>
      </c>
      <c r="D10" s="49">
        <f>'By Fuel Totals'!D46</f>
        <v>8.235233260732242E-8</v>
      </c>
      <c r="E10" s="49">
        <f>'By Fuel Totals'!E46</f>
        <v>8.0967781280438594E-8</v>
      </c>
      <c r="F10" s="49">
        <f>'By Fuel Totals'!F46</f>
        <v>8.1974010285126814E-8</v>
      </c>
      <c r="G10" s="49">
        <f>'By Fuel Totals'!G46</f>
        <v>8.061438909265494E-8</v>
      </c>
      <c r="H10" s="49">
        <f>$G10</f>
        <v>8.061438909265494E-8</v>
      </c>
      <c r="I10" s="49">
        <f t="shared" si="1"/>
        <v>8.061438909265494E-8</v>
      </c>
      <c r="J10" s="49">
        <f t="shared" si="1"/>
        <v>8.061438909265494E-8</v>
      </c>
      <c r="K10" s="49">
        <f t="shared" si="1"/>
        <v>8.061438909265494E-8</v>
      </c>
      <c r="L10" s="49">
        <f t="shared" si="1"/>
        <v>8.061438909265494E-8</v>
      </c>
      <c r="M10" s="49">
        <f t="shared" si="1"/>
        <v>8.061438909265494E-8</v>
      </c>
      <c r="N10" s="49">
        <f t="shared" si="1"/>
        <v>8.061438909265494E-8</v>
      </c>
      <c r="O10" s="49">
        <f t="shared" si="1"/>
        <v>8.061438909265494E-8</v>
      </c>
      <c r="P10" s="49">
        <f t="shared" si="1"/>
        <v>8.061438909265494E-8</v>
      </c>
      <c r="Q10" s="49">
        <f t="shared" si="1"/>
        <v>8.061438909265494E-8</v>
      </c>
      <c r="R10" s="49">
        <f t="shared" si="1"/>
        <v>8.061438909265494E-8</v>
      </c>
      <c r="S10" s="49">
        <f t="shared" si="1"/>
        <v>8.061438909265494E-8</v>
      </c>
    </row>
    <row r="11" spans="1:19" x14ac:dyDescent="0.25">
      <c r="A11" t="s">
        <v>405</v>
      </c>
      <c r="B11" s="49">
        <f>C11</f>
        <v>7.6838155661354202E-8</v>
      </c>
      <c r="C11" s="49">
        <f>'By Fuel Totals'!C47</f>
        <v>7.6838155661354202E-8</v>
      </c>
      <c r="D11" s="49">
        <f>'By Fuel Totals'!D47</f>
        <v>8.2352332607322433E-8</v>
      </c>
      <c r="E11" s="49">
        <f>'By Fuel Totals'!E47</f>
        <v>8.0967781280438594E-8</v>
      </c>
      <c r="F11" s="49">
        <f>'By Fuel Totals'!F47</f>
        <v>8.1974010285126814E-8</v>
      </c>
      <c r="G11" s="49">
        <f>'By Fuel Totals'!G47</f>
        <v>8.0614389092654927E-8</v>
      </c>
      <c r="H11" s="49">
        <f>$G11</f>
        <v>8.0614389092654927E-8</v>
      </c>
      <c r="I11" s="49">
        <f t="shared" si="1"/>
        <v>8.0614389092654927E-8</v>
      </c>
      <c r="J11" s="49">
        <f t="shared" si="1"/>
        <v>8.0614389092654927E-8</v>
      </c>
      <c r="K11" s="49">
        <f t="shared" si="1"/>
        <v>8.0614389092654927E-8</v>
      </c>
      <c r="L11" s="49">
        <f t="shared" si="1"/>
        <v>8.0614389092654927E-8</v>
      </c>
      <c r="M11" s="49">
        <f t="shared" si="1"/>
        <v>8.0614389092654927E-8</v>
      </c>
      <c r="N11" s="49">
        <f t="shared" si="1"/>
        <v>8.0614389092654927E-8</v>
      </c>
      <c r="O11" s="49">
        <f t="shared" si="1"/>
        <v>8.0614389092654927E-8</v>
      </c>
      <c r="P11" s="49">
        <f t="shared" si="1"/>
        <v>8.0614389092654927E-8</v>
      </c>
      <c r="Q11" s="49">
        <f t="shared" si="1"/>
        <v>8.0614389092654927E-8</v>
      </c>
      <c r="R11" s="49">
        <f t="shared" si="1"/>
        <v>8.0614389092654927E-8</v>
      </c>
      <c r="S11" s="49">
        <f t="shared" si="1"/>
        <v>8.0614389092654927E-8</v>
      </c>
    </row>
    <row r="12" spans="1:19" x14ac:dyDescent="0.25">
      <c r="A12" t="s">
        <v>287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t="s">
        <v>288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406</v>
      </c>
      <c r="B14" s="49">
        <f>C14</f>
        <v>7.6838155661354202E-8</v>
      </c>
      <c r="C14" s="49">
        <f>'By Fuel Totals'!C50</f>
        <v>7.6838155661354202E-8</v>
      </c>
      <c r="D14" s="49">
        <f>'By Fuel Totals'!D50</f>
        <v>8.2352332607322407E-8</v>
      </c>
      <c r="E14" s="49">
        <f>'By Fuel Totals'!E50</f>
        <v>8.0967781280438594E-8</v>
      </c>
      <c r="F14" s="49">
        <f>'By Fuel Totals'!F50</f>
        <v>8.1974010285126828E-8</v>
      </c>
      <c r="G14" s="49">
        <f>'By Fuel Totals'!G50</f>
        <v>8.0614389092654954E-8</v>
      </c>
      <c r="H14" s="49">
        <f>$G14</f>
        <v>8.0614389092654954E-8</v>
      </c>
      <c r="I14" s="49">
        <f t="shared" ref="I14:S14" si="2">$G14</f>
        <v>8.0614389092654954E-8</v>
      </c>
      <c r="J14" s="49">
        <f t="shared" si="2"/>
        <v>8.0614389092654954E-8</v>
      </c>
      <c r="K14" s="49">
        <f t="shared" si="2"/>
        <v>8.0614389092654954E-8</v>
      </c>
      <c r="L14" s="49">
        <f t="shared" si="2"/>
        <v>8.0614389092654954E-8</v>
      </c>
      <c r="M14" s="49">
        <f t="shared" si="2"/>
        <v>8.0614389092654954E-8</v>
      </c>
      <c r="N14" s="49">
        <f t="shared" si="2"/>
        <v>8.0614389092654954E-8</v>
      </c>
      <c r="O14" s="49">
        <f t="shared" si="2"/>
        <v>8.0614389092654954E-8</v>
      </c>
      <c r="P14" s="49">
        <f t="shared" si="2"/>
        <v>8.0614389092654954E-8</v>
      </c>
      <c r="Q14" s="49">
        <f t="shared" si="2"/>
        <v>8.0614389092654954E-8</v>
      </c>
      <c r="R14" s="49">
        <f t="shared" si="2"/>
        <v>8.0614389092654954E-8</v>
      </c>
      <c r="S14" s="49">
        <f t="shared" si="2"/>
        <v>8.0614389092654954E-8</v>
      </c>
    </row>
    <row r="15" spans="1:19" x14ac:dyDescent="0.25">
      <c r="A15" t="s">
        <v>412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JCT Table 1</vt:lpstr>
      <vt:lpstr>AEO Table 1</vt:lpstr>
      <vt:lpstr>AEO Table 8</vt:lpstr>
      <vt:lpstr>AEO Table 11</vt:lpstr>
      <vt:lpstr>AEO Table 16</vt:lpstr>
      <vt:lpstr>Fuel Breakdown</vt:lpstr>
      <vt:lpstr>By Fuel Totals</vt:lpstr>
      <vt:lpstr>BS-BSfTFpEUP</vt:lpstr>
      <vt:lpstr>BS-BSpUEO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2014-08-21T02:04:37Z</dcterms:created>
  <dcterms:modified xsi:type="dcterms:W3CDTF">2015-06-13T20:47:28Z</dcterms:modified>
</cp:coreProperties>
</file>