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PolicyLevers!$A$1:$N$178</definedName>
  </definedNames>
  <calcPr calcId="145621"/>
</workbook>
</file>

<file path=xl/calcChain.xml><?xml version="1.0" encoding="utf-8"?>
<calcChain xmlns="http://schemas.openxmlformats.org/spreadsheetml/2006/main">
  <c r="K29" i="1" l="1"/>
  <c r="K89" i="1" l="1"/>
  <c r="K88" i="1"/>
  <c r="K74" i="1"/>
  <c r="K52" i="1"/>
  <c r="K21" i="1"/>
  <c r="K10" i="1"/>
  <c r="K7" i="1"/>
  <c r="K6" i="1"/>
  <c r="K5" i="1"/>
  <c r="K3" i="1"/>
  <c r="K4" i="1"/>
  <c r="B301" i="13" l="1"/>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24" i="1" l="1"/>
  <c r="Q121" i="1"/>
  <c r="Q120" i="1"/>
  <c r="Q114" i="1"/>
  <c r="Q113" i="1"/>
  <c r="Q81" i="1"/>
  <c r="Q80" i="1"/>
  <c r="Q79" i="1"/>
  <c r="Q78" i="1"/>
  <c r="Q77" i="1"/>
  <c r="Q76" i="1"/>
  <c r="Q75" i="1"/>
  <c r="Q67" i="1"/>
  <c r="Q68" i="1"/>
  <c r="Q69" i="1"/>
  <c r="Q70" i="1"/>
  <c r="Q30" i="1" l="1"/>
  <c r="Q31" i="1" s="1"/>
  <c r="Q32" i="1" s="1"/>
  <c r="Q33" i="1" s="1"/>
  <c r="Q34" i="1" s="1"/>
  <c r="Q23" i="1"/>
  <c r="Q24" i="1"/>
  <c r="Q25" i="1"/>
  <c r="Q26" i="1"/>
  <c r="Q22" i="1"/>
  <c r="M183" i="1" l="1"/>
  <c r="L183" i="1"/>
  <c r="K183" i="1"/>
  <c r="J183" i="1"/>
  <c r="M182" i="1"/>
  <c r="L182" i="1"/>
  <c r="K182" i="1"/>
  <c r="J182" i="1"/>
  <c r="M181" i="1"/>
  <c r="L181" i="1"/>
  <c r="K181" i="1"/>
  <c r="J181" i="1"/>
  <c r="M180" i="1"/>
  <c r="L180" i="1"/>
  <c r="K180" i="1"/>
  <c r="J180" i="1"/>
  <c r="M179" i="1"/>
  <c r="L179" i="1"/>
  <c r="K179" i="1"/>
  <c r="J179" i="1"/>
  <c r="C183" i="1"/>
  <c r="B183" i="1"/>
  <c r="A183" i="1"/>
  <c r="C182" i="1"/>
  <c r="B182" i="1"/>
  <c r="A182" i="1"/>
  <c r="C181" i="1"/>
  <c r="B181" i="1"/>
  <c r="A181" i="1"/>
  <c r="C180" i="1"/>
  <c r="B180" i="1"/>
  <c r="A180" i="1"/>
  <c r="C179" i="1"/>
  <c r="B179" i="1"/>
  <c r="A179" i="1"/>
  <c r="M177" i="1"/>
  <c r="L177" i="1"/>
  <c r="K177" i="1"/>
  <c r="J177" i="1"/>
  <c r="M176" i="1"/>
  <c r="L176" i="1"/>
  <c r="K176" i="1"/>
  <c r="J176" i="1"/>
  <c r="M175" i="1"/>
  <c r="L175" i="1"/>
  <c r="K175" i="1"/>
  <c r="J175" i="1"/>
  <c r="M174" i="1"/>
  <c r="L174" i="1"/>
  <c r="K174" i="1"/>
  <c r="J174" i="1"/>
  <c r="M173" i="1"/>
  <c r="L173" i="1"/>
  <c r="K173" i="1"/>
  <c r="J173" i="1"/>
  <c r="M172" i="1"/>
  <c r="L172" i="1"/>
  <c r="K172" i="1"/>
  <c r="J172" i="1"/>
  <c r="M171" i="1"/>
  <c r="L171" i="1"/>
  <c r="K171" i="1"/>
  <c r="J171" i="1"/>
  <c r="C177" i="1"/>
  <c r="B177" i="1"/>
  <c r="A177" i="1"/>
  <c r="C176" i="1"/>
  <c r="B176" i="1"/>
  <c r="A176" i="1"/>
  <c r="C175" i="1"/>
  <c r="B175" i="1"/>
  <c r="A175" i="1"/>
  <c r="C174" i="1"/>
  <c r="B174" i="1"/>
  <c r="A174" i="1"/>
  <c r="C173" i="1"/>
  <c r="B173" i="1"/>
  <c r="A173" i="1"/>
  <c r="C172" i="1"/>
  <c r="B172" i="1"/>
  <c r="A172" i="1"/>
  <c r="C171" i="1"/>
  <c r="B171" i="1"/>
  <c r="A171" i="1"/>
  <c r="M169" i="1"/>
  <c r="L169" i="1"/>
  <c r="K169" i="1"/>
  <c r="J169" i="1"/>
  <c r="M164" i="1"/>
  <c r="L164" i="1"/>
  <c r="K164" i="1"/>
  <c r="J164" i="1"/>
  <c r="M163" i="1"/>
  <c r="L163" i="1"/>
  <c r="K163" i="1"/>
  <c r="J163" i="1"/>
  <c r="C169" i="1"/>
  <c r="B169" i="1"/>
  <c r="A169" i="1"/>
  <c r="C168" i="1"/>
  <c r="B168" i="1"/>
  <c r="A168" i="1"/>
  <c r="C167" i="1"/>
  <c r="B167" i="1"/>
  <c r="A167" i="1"/>
  <c r="C166" i="1"/>
  <c r="B166" i="1"/>
  <c r="A166" i="1"/>
  <c r="C165" i="1"/>
  <c r="B165" i="1"/>
  <c r="A165" i="1"/>
  <c r="C164" i="1"/>
  <c r="B164" i="1"/>
  <c r="A164" i="1"/>
  <c r="C163" i="1"/>
  <c r="B163" i="1"/>
  <c r="A163" i="1"/>
  <c r="M154" i="1"/>
  <c r="L154" i="1"/>
  <c r="K154" i="1"/>
  <c r="J154" i="1"/>
  <c r="M153" i="1"/>
  <c r="L153" i="1"/>
  <c r="K153" i="1"/>
  <c r="J153" i="1"/>
  <c r="M152" i="1"/>
  <c r="L152" i="1"/>
  <c r="K152" i="1"/>
  <c r="J152" i="1"/>
  <c r="M151" i="1"/>
  <c r="L151" i="1"/>
  <c r="K151" i="1"/>
  <c r="J151" i="1"/>
  <c r="M150" i="1"/>
  <c r="L150" i="1"/>
  <c r="K150" i="1"/>
  <c r="J150" i="1"/>
  <c r="C154" i="1"/>
  <c r="B154" i="1"/>
  <c r="A154" i="1"/>
  <c r="C153" i="1"/>
  <c r="B153" i="1"/>
  <c r="A153" i="1"/>
  <c r="C152" i="1"/>
  <c r="B152" i="1"/>
  <c r="A152" i="1"/>
  <c r="C151" i="1"/>
  <c r="B151" i="1"/>
  <c r="A151" i="1"/>
  <c r="C150" i="1"/>
  <c r="B150" i="1"/>
  <c r="A150" i="1"/>
  <c r="M160" i="1"/>
  <c r="L160" i="1"/>
  <c r="K160" i="1"/>
  <c r="J160" i="1"/>
  <c r="M159" i="1"/>
  <c r="L159" i="1"/>
  <c r="K159" i="1"/>
  <c r="J159" i="1"/>
  <c r="M158" i="1"/>
  <c r="L158" i="1"/>
  <c r="K158" i="1"/>
  <c r="J158" i="1"/>
  <c r="M157" i="1"/>
  <c r="L157" i="1"/>
  <c r="K157" i="1"/>
  <c r="J157" i="1"/>
  <c r="M156" i="1"/>
  <c r="L156" i="1"/>
  <c r="K156" i="1"/>
  <c r="J156" i="1"/>
  <c r="C160" i="1"/>
  <c r="B160" i="1"/>
  <c r="A160" i="1"/>
  <c r="C159" i="1"/>
  <c r="B159" i="1"/>
  <c r="A159" i="1"/>
  <c r="C158" i="1"/>
  <c r="B158" i="1"/>
  <c r="A158" i="1"/>
  <c r="C157" i="1"/>
  <c r="B157" i="1"/>
  <c r="A157" i="1"/>
  <c r="C156" i="1"/>
  <c r="B156" i="1"/>
  <c r="A156" i="1"/>
  <c r="M131" i="1"/>
  <c r="L131" i="1"/>
  <c r="K131" i="1"/>
  <c r="J131" i="1"/>
  <c r="M130" i="1"/>
  <c r="L130" i="1"/>
  <c r="K130" i="1"/>
  <c r="J130" i="1"/>
  <c r="M129" i="1"/>
  <c r="L129" i="1"/>
  <c r="K129" i="1"/>
  <c r="J129" i="1"/>
  <c r="M128" i="1"/>
  <c r="L128" i="1"/>
  <c r="K128" i="1"/>
  <c r="J128" i="1"/>
  <c r="M127" i="1"/>
  <c r="L127" i="1"/>
  <c r="K127" i="1"/>
  <c r="J127" i="1"/>
  <c r="M148" i="1"/>
  <c r="L148" i="1"/>
  <c r="K148" i="1"/>
  <c r="J148" i="1"/>
  <c r="M147" i="1"/>
  <c r="L147" i="1"/>
  <c r="K147" i="1"/>
  <c r="J147" i="1"/>
  <c r="M146" i="1"/>
  <c r="L146" i="1"/>
  <c r="K146" i="1"/>
  <c r="J146" i="1"/>
  <c r="M145" i="1"/>
  <c r="L145" i="1"/>
  <c r="K145" i="1"/>
  <c r="J145" i="1"/>
  <c r="M144" i="1"/>
  <c r="L144" i="1"/>
  <c r="K144" i="1"/>
  <c r="J144" i="1"/>
  <c r="M143" i="1"/>
  <c r="L143" i="1"/>
  <c r="K143" i="1"/>
  <c r="J143" i="1"/>
  <c r="M142" i="1"/>
  <c r="L142" i="1"/>
  <c r="K142" i="1"/>
  <c r="J142" i="1"/>
  <c r="C148" i="1"/>
  <c r="B148" i="1"/>
  <c r="A148" i="1"/>
  <c r="C147" i="1"/>
  <c r="B147" i="1"/>
  <c r="A147" i="1"/>
  <c r="C146" i="1"/>
  <c r="B146" i="1"/>
  <c r="A146" i="1"/>
  <c r="C145" i="1"/>
  <c r="B145" i="1"/>
  <c r="A145" i="1"/>
  <c r="C144" i="1"/>
  <c r="B144" i="1"/>
  <c r="A144" i="1"/>
  <c r="C143" i="1"/>
  <c r="B143" i="1"/>
  <c r="A143" i="1"/>
  <c r="C142" i="1"/>
  <c r="B142" i="1"/>
  <c r="A142" i="1"/>
  <c r="A80" i="1"/>
  <c r="M140" i="1"/>
  <c r="L140" i="1"/>
  <c r="K140" i="1"/>
  <c r="J140" i="1"/>
  <c r="M139" i="1"/>
  <c r="L139" i="1"/>
  <c r="K139" i="1"/>
  <c r="J139" i="1"/>
  <c r="M138" i="1"/>
  <c r="L138" i="1"/>
  <c r="K138" i="1"/>
  <c r="J138" i="1"/>
  <c r="M137" i="1"/>
  <c r="L137" i="1"/>
  <c r="K137" i="1"/>
  <c r="J137" i="1"/>
  <c r="M136" i="1"/>
  <c r="L136" i="1"/>
  <c r="K136" i="1"/>
  <c r="J136" i="1"/>
  <c r="M135" i="1"/>
  <c r="L135" i="1"/>
  <c r="K135" i="1"/>
  <c r="J135" i="1"/>
  <c r="M134" i="1"/>
  <c r="L134" i="1"/>
  <c r="K134" i="1"/>
  <c r="J134" i="1"/>
  <c r="A135" i="1"/>
  <c r="B135" i="1"/>
  <c r="C135" i="1"/>
  <c r="A136" i="1"/>
  <c r="B136" i="1"/>
  <c r="C136" i="1"/>
  <c r="A137" i="1"/>
  <c r="B137" i="1"/>
  <c r="C137" i="1"/>
  <c r="A138" i="1"/>
  <c r="B138" i="1"/>
  <c r="C138" i="1"/>
  <c r="A139" i="1"/>
  <c r="B139" i="1"/>
  <c r="C139" i="1"/>
  <c r="A140" i="1"/>
  <c r="B140" i="1"/>
  <c r="C140" i="1"/>
  <c r="B134" i="1"/>
  <c r="C134" i="1"/>
  <c r="A134" i="1"/>
  <c r="A128" i="1"/>
  <c r="B128" i="1"/>
  <c r="C128" i="1"/>
  <c r="A129" i="1"/>
  <c r="B129" i="1"/>
  <c r="C129" i="1"/>
  <c r="A130" i="1"/>
  <c r="B130" i="1"/>
  <c r="C130" i="1"/>
  <c r="A131" i="1"/>
  <c r="B131" i="1"/>
  <c r="C131" i="1"/>
  <c r="B127" i="1"/>
  <c r="C127" i="1"/>
  <c r="A127" i="1"/>
  <c r="M109" i="1"/>
  <c r="L109" i="1"/>
  <c r="K109" i="1"/>
  <c r="J109" i="1"/>
  <c r="M106" i="1"/>
  <c r="L106" i="1"/>
  <c r="K106" i="1"/>
  <c r="J106" i="1"/>
  <c r="M105" i="1"/>
  <c r="L105" i="1"/>
  <c r="K105" i="1"/>
  <c r="J105" i="1"/>
  <c r="M103" i="1"/>
  <c r="L103" i="1"/>
  <c r="K103" i="1"/>
  <c r="J103" i="1"/>
  <c r="M102" i="1"/>
  <c r="L102" i="1"/>
  <c r="K102" i="1"/>
  <c r="J102" i="1"/>
  <c r="M101" i="1"/>
  <c r="L101" i="1"/>
  <c r="K101" i="1"/>
  <c r="J101" i="1"/>
  <c r="M100" i="1"/>
  <c r="L100" i="1"/>
  <c r="K100" i="1"/>
  <c r="J100" i="1"/>
  <c r="M99" i="1"/>
  <c r="L99" i="1"/>
  <c r="K99" i="1"/>
  <c r="J99" i="1"/>
  <c r="J67" i="1" l="1"/>
  <c r="K67" i="1"/>
  <c r="L67" i="1"/>
  <c r="M67" i="1"/>
  <c r="J68" i="1"/>
  <c r="K68" i="1"/>
  <c r="L68" i="1"/>
  <c r="M68" i="1"/>
  <c r="J69" i="1"/>
  <c r="K69" i="1"/>
  <c r="L69" i="1"/>
  <c r="M69" i="1"/>
  <c r="J70" i="1"/>
  <c r="K70" i="1"/>
  <c r="L70" i="1"/>
  <c r="M70" i="1"/>
  <c r="C110" i="1"/>
  <c r="B110" i="1"/>
  <c r="A110"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B98" i="1"/>
  <c r="C98" i="1"/>
  <c r="A98" i="1"/>
  <c r="C80" i="1" l="1"/>
  <c r="B80" i="1"/>
  <c r="M80" i="1"/>
  <c r="L80" i="1"/>
  <c r="J80" i="1"/>
  <c r="J76" i="1"/>
  <c r="L76" i="1"/>
  <c r="M76" i="1"/>
  <c r="J77" i="1"/>
  <c r="L77" i="1"/>
  <c r="M77" i="1"/>
  <c r="J78" i="1"/>
  <c r="L78" i="1"/>
  <c r="M78" i="1"/>
  <c r="J79" i="1"/>
  <c r="L79" i="1"/>
  <c r="M79" i="1"/>
  <c r="J81" i="1"/>
  <c r="L81" i="1"/>
  <c r="M81" i="1"/>
  <c r="L75" i="1"/>
  <c r="M75" i="1"/>
  <c r="J75" i="1"/>
  <c r="A81" i="1" l="1"/>
  <c r="A79" i="1"/>
  <c r="A78" i="1"/>
  <c r="A77" i="1"/>
  <c r="A76" i="1"/>
  <c r="C81" i="1"/>
  <c r="B81" i="1"/>
  <c r="C79" i="1"/>
  <c r="B79" i="1"/>
  <c r="C78" i="1"/>
  <c r="B78" i="1"/>
  <c r="C77" i="1"/>
  <c r="B77" i="1"/>
  <c r="C76" i="1"/>
  <c r="B76" i="1"/>
  <c r="C75" i="1"/>
  <c r="B75" i="1"/>
  <c r="A75" i="1"/>
  <c r="K45" i="1" l="1"/>
  <c r="L45" i="1"/>
  <c r="M45" i="1"/>
  <c r="J45" i="1"/>
  <c r="A45" i="1" l="1"/>
  <c r="B45" i="1"/>
  <c r="C45" i="1"/>
  <c r="A46" i="1"/>
  <c r="B46" i="1"/>
  <c r="C46" i="1"/>
  <c r="A47" i="1"/>
  <c r="B47" i="1"/>
  <c r="C47" i="1"/>
  <c r="A48" i="1"/>
  <c r="B48" i="1"/>
  <c r="C48" i="1"/>
  <c r="A49" i="1"/>
  <c r="B49" i="1"/>
  <c r="C49" i="1"/>
  <c r="A50" i="1"/>
  <c r="B50" i="1"/>
  <c r="C50" i="1"/>
  <c r="B44" i="1"/>
  <c r="C44" i="1"/>
  <c r="A44" i="1"/>
  <c r="A56" i="1"/>
  <c r="B56" i="1"/>
  <c r="C56" i="1"/>
  <c r="A57" i="1"/>
  <c r="B57" i="1"/>
  <c r="C57" i="1"/>
  <c r="A58" i="1"/>
  <c r="B58" i="1"/>
  <c r="C58" i="1"/>
  <c r="A59" i="1"/>
  <c r="B59" i="1"/>
  <c r="C59" i="1"/>
  <c r="A60" i="1"/>
  <c r="B60" i="1"/>
  <c r="C60" i="1"/>
  <c r="A61" i="1"/>
  <c r="B61" i="1"/>
  <c r="C61" i="1"/>
  <c r="B55" i="1"/>
  <c r="C55" i="1"/>
  <c r="A55" i="1"/>
  <c r="M39" i="1" l="1"/>
  <c r="L39" i="1"/>
  <c r="K39" i="1"/>
  <c r="J39" i="1"/>
  <c r="K36" i="1"/>
  <c r="L36" i="1"/>
  <c r="M36" i="1"/>
  <c r="J36" i="1"/>
  <c r="A37" i="1"/>
  <c r="B37" i="1"/>
  <c r="C37" i="1"/>
  <c r="A38" i="1"/>
  <c r="B38" i="1"/>
  <c r="C38" i="1"/>
  <c r="A39" i="1"/>
  <c r="B39" i="1"/>
  <c r="C39" i="1"/>
  <c r="A40" i="1"/>
  <c r="B40" i="1"/>
  <c r="C40" i="1"/>
  <c r="B36" i="1"/>
  <c r="C36" i="1"/>
  <c r="A36" i="1"/>
  <c r="M31" i="1"/>
  <c r="L31" i="1"/>
  <c r="K31" i="1"/>
  <c r="J31" i="1"/>
  <c r="M34" i="1"/>
  <c r="L34" i="1"/>
  <c r="K34" i="1"/>
  <c r="J34" i="1"/>
  <c r="M33" i="1"/>
  <c r="L33" i="1"/>
  <c r="K33" i="1"/>
  <c r="J33" i="1"/>
  <c r="M32" i="1"/>
  <c r="L32" i="1"/>
  <c r="K32" i="1"/>
  <c r="J32" i="1"/>
  <c r="M30" i="1"/>
  <c r="L30" i="1"/>
  <c r="K30" i="1"/>
  <c r="J30" i="1"/>
  <c r="A31" i="1"/>
  <c r="B31" i="1"/>
  <c r="C31" i="1"/>
  <c r="A32" i="1"/>
  <c r="B32" i="1"/>
  <c r="C32" i="1"/>
  <c r="A33" i="1"/>
  <c r="B33" i="1"/>
  <c r="C33" i="1"/>
  <c r="A34" i="1"/>
  <c r="B34" i="1"/>
  <c r="C34" i="1"/>
  <c r="B30" i="1"/>
  <c r="C30" i="1"/>
  <c r="A30" i="1"/>
  <c r="M26" i="1" l="1"/>
  <c r="L26" i="1"/>
  <c r="K26" i="1"/>
  <c r="J26" i="1"/>
  <c r="M25" i="1"/>
  <c r="L25" i="1"/>
  <c r="K25" i="1"/>
  <c r="J25" i="1"/>
  <c r="M24" i="1"/>
  <c r="L24" i="1"/>
  <c r="K24" i="1"/>
  <c r="J24" i="1"/>
  <c r="M23" i="1"/>
  <c r="L23" i="1"/>
  <c r="K23" i="1"/>
  <c r="J23" i="1"/>
  <c r="M22" i="1"/>
  <c r="L22" i="1"/>
  <c r="K22" i="1"/>
  <c r="J22" i="1"/>
  <c r="A23" i="1"/>
  <c r="B23" i="1"/>
  <c r="C23" i="1"/>
  <c r="A24" i="1"/>
  <c r="B24" i="1"/>
  <c r="C24" i="1"/>
  <c r="A25" i="1"/>
  <c r="B25" i="1"/>
  <c r="C25" i="1"/>
  <c r="A26" i="1"/>
  <c r="B26" i="1"/>
  <c r="C26" i="1"/>
  <c r="B22" i="1"/>
  <c r="C22" i="1"/>
  <c r="A22"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24" i="1" l="1"/>
  <c r="L121" i="1"/>
  <c r="L120" i="1"/>
  <c r="L114" i="1"/>
  <c r="L113" i="1"/>
  <c r="C125" i="1" l="1"/>
  <c r="B125" i="1"/>
  <c r="A125" i="1"/>
  <c r="A132" i="1" l="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M124" i="1"/>
  <c r="K124" i="1"/>
  <c r="M121" i="1"/>
  <c r="K121" i="1"/>
  <c r="M120" i="1"/>
  <c r="K120" i="1"/>
  <c r="M114" i="1"/>
  <c r="K114" i="1"/>
  <c r="M113" i="1"/>
  <c r="K113" i="1"/>
  <c r="J124" i="1"/>
  <c r="J121" i="1"/>
  <c r="J120" i="1"/>
  <c r="J114" i="1"/>
  <c r="J113" i="1"/>
  <c r="C68" i="1" l="1"/>
  <c r="B68" i="1"/>
  <c r="A68" i="1"/>
  <c r="C70" i="1"/>
  <c r="B70" i="1"/>
  <c r="A70" i="1"/>
  <c r="C69" i="1"/>
  <c r="B69" i="1"/>
  <c r="A69" i="1"/>
  <c r="C67" i="1"/>
  <c r="B67" i="1"/>
  <c r="A67" i="1"/>
  <c r="C66" i="1"/>
  <c r="B66" i="1"/>
  <c r="A66" i="1"/>
  <c r="C65" i="1"/>
  <c r="B65" i="1"/>
  <c r="A65" i="1"/>
  <c r="C64" i="1"/>
  <c r="B64" i="1"/>
  <c r="A64" i="1"/>
  <c r="C19" i="1" l="1"/>
  <c r="B19" i="1"/>
  <c r="A19" i="1"/>
  <c r="C18" i="1"/>
  <c r="B18" i="1"/>
  <c r="A18" i="1"/>
  <c r="C17" i="1"/>
  <c r="B17" i="1"/>
  <c r="A17" i="1"/>
  <c r="C16" i="1"/>
  <c r="B16" i="1"/>
  <c r="A16" i="1"/>
  <c r="C15" i="1"/>
  <c r="B15" i="1"/>
  <c r="A15" i="1"/>
  <c r="C14" i="1"/>
  <c r="B14" i="1"/>
  <c r="A14" i="1"/>
  <c r="C13" i="1"/>
  <c r="B13" i="1"/>
  <c r="A13" i="1"/>
  <c r="C12" i="1"/>
  <c r="B12" i="1"/>
  <c r="A12" i="1"/>
  <c r="K79" i="1" l="1"/>
  <c r="K80" i="1" l="1"/>
  <c r="K77" i="1"/>
  <c r="K75" i="1"/>
  <c r="K78" i="1"/>
  <c r="K76" i="1"/>
  <c r="K81" i="1"/>
</calcChain>
</file>

<file path=xl/sharedStrings.xml><?xml version="1.0" encoding="utf-8"?>
<sst xmlns="http://schemas.openxmlformats.org/spreadsheetml/2006/main" count="1625" uniqueCount="658">
  <si>
    <t>Short Name</t>
  </si>
  <si>
    <t>Vensim Variable Name</t>
  </si>
  <si>
    <t>Text for Pop-Over Panel Description</t>
  </si>
  <si>
    <t>Sector</t>
  </si>
  <si>
    <t>Transportation</t>
  </si>
  <si>
    <t>Fuel Economy Standard</t>
  </si>
  <si>
    <t>Fraction of TDM Package Implemented by End Year</t>
  </si>
  <si>
    <t>Boolean Rebate Program for Efficient Components</t>
  </si>
  <si>
    <t>Reduction in E Use Allowed by Component Eff Std by End Year</t>
  </si>
  <si>
    <t>Boolean Improved Contractor Edu and Training</t>
  </si>
  <si>
    <t>Percent New Nonelec Component Sales Shifted to Elec by End Year</t>
  </si>
  <si>
    <t>Electricity Supply</t>
  </si>
  <si>
    <t>Industry</t>
  </si>
  <si>
    <t>Fraction of CO2e from Vented Byproduct Gasses Avoided by End Year</t>
  </si>
  <si>
    <t>Fraction of Methane Destruction Opportunities Achieved by End Year</t>
  </si>
  <si>
    <t>Fraction of Addressable Process Emissions Avoided via Worker Training by End Year</t>
  </si>
  <si>
    <t>Fraction of Cement Clinker Substitution Made by End Year</t>
  </si>
  <si>
    <t>Fraction of Methane Capture Opportunities Achieved by End Year</t>
  </si>
  <si>
    <t>Fraction of Installation and System Integration Issues Remedied by End Year</t>
  </si>
  <si>
    <t>Fraction of Potential Cogeneration and Waste Heat Recovery Adopted by End Year</t>
  </si>
  <si>
    <t>Percentage Improvement in Eqpt Efficiency Standards above BAU by End Year</t>
  </si>
  <si>
    <t>Cross-Sector</t>
  </si>
  <si>
    <t>Additional Fuel Tax Rate by Fuel by End Year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</si>
  <si>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</si>
  <si>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</si>
  <si>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</si>
  <si>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</si>
  <si>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</si>
  <si>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</si>
  <si>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</si>
  <si>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</si>
  <si>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</si>
  <si>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</si>
  <si>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</si>
  <si>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</si>
  <si>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</si>
  <si>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</si>
  <si>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</si>
  <si>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</si>
  <si>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</si>
  <si>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</si>
  <si>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</si>
  <si>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</si>
  <si>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</si>
  <si>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</si>
  <si>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</si>
  <si>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</si>
  <si>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</si>
  <si>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</si>
  <si>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</si>
  <si>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Percent Nonelec Vehicles Shifted to Elec by End Year</t>
  </si>
  <si>
    <t>Fraction of Additional Demand Response Potential Achieved</t>
  </si>
  <si>
    <t>Additional Non Hydro Storage Annual Growth Percentage</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</si>
  <si>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</si>
  <si>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</si>
  <si>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</si>
  <si>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</si>
  <si>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</si>
  <si>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</si>
  <si>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</si>
  <si>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</si>
  <si>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</si>
  <si>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</si>
  <si>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</si>
  <si>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</si>
  <si>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Renewable Portfolio Std Percentage in End Year</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</si>
  <si>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</si>
  <si>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</si>
  <si>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</si>
  <si>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</si>
  <si>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</si>
  <si>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</si>
  <si>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</si>
  <si>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</si>
  <si>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</si>
  <si>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</si>
  <si>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</si>
  <si>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</si>
  <si>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</si>
  <si>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</si>
  <si>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</si>
  <si>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</si>
  <si>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</si>
  <si>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</si>
  <si>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</si>
  <si>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</si>
  <si>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</si>
  <si>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</si>
  <si>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</si>
  <si>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</si>
  <si>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</si>
  <si>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</si>
  <si>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</si>
  <si>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</si>
  <si>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Fraction of Coal Use Converted to Other Fuels by End Year</t>
  </si>
  <si>
    <t>Fraction of Non CHP Heat Production Converted to CHP by End Year</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</si>
  <si>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</si>
  <si>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</si>
  <si>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</si>
  <si>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</si>
  <si>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</si>
  <si>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</si>
  <si>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</si>
  <si>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</si>
  <si>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</si>
  <si>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</si>
  <si>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</si>
  <si>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</si>
  <si>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</si>
  <si>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</si>
  <si>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</si>
  <si>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</si>
  <si>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</si>
  <si>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</si>
  <si>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</si>
  <si>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</si>
  <si>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</si>
  <si>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</si>
  <si>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Government, Other Industries, Consumers, Building Component Suppliers, Industrial Equipment Suppliers, Electricity Suppliers, Coal and Mineral Suppliers, Petroleum and Natural Gas Suppliers, Biomass and Biofuel Suppliers</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</si>
  <si>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</si>
  <si>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</si>
  <si>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</si>
  <si>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</si>
  <si>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</si>
  <si>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</si>
  <si>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</si>
  <si>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</si>
  <si>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</si>
  <si>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</si>
  <si>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</si>
  <si>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</si>
  <si>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</si>
  <si>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</si>
  <si>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</si>
  <si>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</si>
  <si>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</si>
  <si>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</si>
  <si>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</si>
  <si>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</si>
  <si>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</si>
  <si>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</si>
  <si>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</si>
  <si>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</si>
  <si>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</si>
  <si>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</si>
  <si>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</si>
  <si>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</si>
  <si>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</si>
  <si>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</si>
  <si>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</si>
  <si>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</si>
  <si>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</si>
  <si>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</si>
  <si>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</si>
  <si>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</si>
  <si>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</si>
  <si>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</si>
  <si>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</si>
  <si>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</si>
  <si>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</si>
  <si>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</si>
  <si>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</si>
  <si>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</si>
  <si>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</si>
  <si>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</si>
  <si>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</si>
  <si>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</si>
  <si>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</si>
  <si>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</si>
  <si>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</si>
  <si>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</si>
  <si>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</si>
  <si>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</si>
  <si>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</si>
  <si>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</si>
  <si>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</si>
  <si>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</si>
  <si>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</si>
  <si>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</si>
  <si>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</si>
  <si>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</si>
  <si>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</si>
  <si>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</si>
  <si>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Percentage Additional Improvement of Fuel Economy Std by End Year</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</si>
  <si>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</si>
  <si>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</si>
  <si>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</si>
  <si>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</si>
  <si>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</si>
  <si>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</si>
  <si>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</si>
  <si>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</si>
  <si>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</si>
  <si>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</si>
  <si>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</si>
  <si>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</si>
  <si>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</si>
  <si>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</si>
  <si>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</si>
  <si>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</si>
  <si>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Contract Based Dispatch</t>
  </si>
  <si>
    <t>Boolean Use Contract Based Dispatch in Policy Case</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</si>
  <si>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</si>
  <si>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</si>
  <si>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</si>
  <si>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</si>
  <si>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</si>
  <si>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</si>
  <si>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</si>
  <si>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Percentage Increase in Transmission Capacity vs BAU by End Year</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</si>
  <si>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</si>
  <si>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</si>
  <si>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</si>
  <si>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</si>
  <si>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</si>
  <si>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</si>
  <si>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</si>
  <si>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</si>
  <si>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</si>
  <si>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</si>
  <si>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</si>
  <si>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</si>
  <si>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</si>
  <si>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</si>
  <si>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</si>
  <si>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</si>
  <si>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</si>
  <si>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</si>
  <si>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</si>
  <si>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</si>
  <si>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</si>
  <si>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</si>
  <si>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</si>
  <si>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</si>
  <si>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</si>
  <si>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Fraction of Abatement from Cropland Management Achieved by End Year</t>
  </si>
  <si>
    <t>Fraction of Abatement from Rice Cultivation Measures Achieved by End Year</t>
  </si>
  <si>
    <t>Fraction of Abatement from Livestock Measures Achieved by End Year</t>
  </si>
  <si>
    <t>Energy Innovation Recommended</t>
  </si>
  <si>
    <t>Business as Usual</t>
  </si>
  <si>
    <t>for the Energy Policy Simulator.  The data in other tabs in this spreadsheet are used</t>
  </si>
  <si>
    <t>**Description:** This policy reduces emissions of greenhouse gases from the inudstry sector by improving worker training and equipment maintenance. // **Implementation schedule:** This policy is . // **Guidance for setting values:** If this policy is fully implemented, process emissions in 2030 are reduced by 4.5% from the natural gas and petroleum industry and 20.1% from the "other industries" category.</t>
  </si>
  <si>
    <t>Carbon Tax by End Year</t>
  </si>
  <si>
    <t>$/metric ton CO2e</t>
  </si>
  <si>
    <t>Percent Reduction in BAU Subsidies</t>
  </si>
  <si>
    <t>$/MWh</t>
  </si>
  <si>
    <t>% reduction in BAU subsidies</t>
  </si>
  <si>
    <t>% of BAU price</t>
  </si>
  <si>
    <t>Boolean Prevent Policies from Affecting Electricity Prices</t>
  </si>
  <si>
    <t>Fixed Electricity Prices</t>
  </si>
  <si>
    <t>RnD Building Capital Cost Perc Reduction by End Year</t>
  </si>
  <si>
    <t>RnD CCS Capital Cost Perc Reduction by End Year</t>
  </si>
  <si>
    <t>RnD Electricity Capital Cost Perc Reduction by End Year</t>
  </si>
  <si>
    <t>RnD Building Fuel Use Perc Reduction by End Year</t>
  </si>
  <si>
    <t>RnD Transportation Capital Cost Perc Reduction by End Year</t>
  </si>
  <si>
    <t>Motorbikes</t>
  </si>
  <si>
    <t>RnD Industry Capital Cost Perc Reduction by End Year</t>
  </si>
  <si>
    <t>RnD CCS Fuel Use Perc Reduction by End Year</t>
  </si>
  <si>
    <t>RnD Electricity Fuel Use Perc Reduction by End Year</t>
  </si>
  <si>
    <t>RnD Industry Fuel Use Perc Reduction by End Year</t>
  </si>
  <si>
    <t>RnD Transportation Fuel Use Perc Reduction by End Year</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</si>
  <si>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</si>
  <si>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</si>
  <si>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</si>
  <si>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</si>
  <si>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</si>
  <si>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</si>
  <si>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</si>
  <si>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</si>
  <si>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</si>
  <si>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</si>
  <si>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</si>
  <si>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</si>
  <si>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</si>
  <si>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</si>
  <si>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</si>
  <si>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**Description:** This policy specifies the fraction of potential electricity generation that must come from qualifying renewable sources (wind, solar, and biomass) in 2030.  Various model constraints, such as limits on the amount of renewables that can be built and integrated into the grid in a given year, take precedence if they conflict with the RPS.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</si>
  <si>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</si>
  <si>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</si>
  <si>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</si>
  <si>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</si>
  <si>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</si>
  <si>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</si>
  <si>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</si>
  <si>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</si>
  <si>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</si>
  <si>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</si>
  <si>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</si>
  <si>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</si>
  <si>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</si>
  <si>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</si>
  <si>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</si>
  <si>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</si>
  <si>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</si>
  <si>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</si>
  <si>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</si>
  <si>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</si>
  <si>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</si>
  <si>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</si>
  <si>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</si>
  <si>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</si>
  <si>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</si>
  <si>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</si>
  <si>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</si>
  <si>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</si>
  <si>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</si>
  <si>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</si>
  <si>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</si>
  <si>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</si>
  <si>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</si>
  <si>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</si>
  <si>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</si>
  <si>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</si>
  <si>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</si>
  <si>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</si>
  <si>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</si>
  <si>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</si>
  <si>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</si>
  <si>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</si>
  <si>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</si>
  <si>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</si>
  <si>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</si>
  <si>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</si>
  <si>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</si>
  <si>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</si>
  <si>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</si>
  <si>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</si>
  <si>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</si>
  <si>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</si>
  <si>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</si>
  <si>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</si>
  <si>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</si>
  <si>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</si>
  <si>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</si>
  <si>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</si>
  <si>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</si>
  <si>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</si>
  <si>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</si>
  <si>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</si>
  <si>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</si>
  <si>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</si>
  <si>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</si>
  <si>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</si>
  <si>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</si>
  <si>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</si>
  <si>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</si>
  <si>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</si>
  <si>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</si>
  <si>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</si>
  <si>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</si>
  <si>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</si>
  <si>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</si>
  <si>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</si>
  <si>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</si>
  <si>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</si>
  <si>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</si>
  <si>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</si>
  <si>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</si>
  <si>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Output Total Change in Capital Fuel and Labor Expenditures</t>
  </si>
  <si>
    <t>Financial: Monetized Public Health and Climate Benefits</t>
  </si>
  <si>
    <t>Output Change in Government Cash Flow, Output Change in Industry Cash Flow, Output Change in Consumer Cash Flow, Output Change in Cash Flow for Building Component Suppliers, Output Change in Cash Flow for Industrial Equipment Suppliers, Output Change in Cash Flow for Electricity Suppliers, Output Change in Cash Flow for Coal and Mineral Suppliers, Output Change in Cash Flow for Petroleum and Natural Gas Suppliers, Output Change in Cash Flow for Biomass and Biofuel Suppliers</t>
  </si>
  <si>
    <t>Output Biomass Electricity Output, Output Solar Thermal Electricity Output, Output Solar PV Electricity Output, Output Wind Electricity Output, Output Hydro Electricity Output, Output Nuclear Electricity Output, Output Natural Gas Electricity Output, Output Coal Electricity Output</t>
  </si>
  <si>
    <t>Biomass, Solar Thermal, Solar PV, Wind, Hydro, Nuclear, Natural Gas, Coal</t>
  </si>
  <si>
    <t>Output Change in Biomass Electricity Output, Output Change in Solar Thermal Electricity Output, Output Change in Solar PV Electricity Output, Output Change in Wind Electricity Output, Output Change in Hydro Electricity Output, Output Change in Nuclear Electricity Output, Output Change in Natural Gas Electricity Output, Output Change in Coal Electricity Output</t>
  </si>
  <si>
    <t>Electricity Generation Capacity by Type</t>
  </si>
  <si>
    <t>gigawatts (GW)</t>
  </si>
  <si>
    <t>Output Biomass Electricity Generation Capacity, Output Solar Thermal Electricity Generation Capacity, Output Solar PV Electricity Generation Capacity, Output Wind Electricity Generation Capacity, Output Hydro Electricity Generation Capacity, Output Nuclear Electricity Generation Capacity, Output Natural Gas Electricity Generation Capacity, Output Coal Electricity Generation Capacity</t>
  </si>
  <si>
    <t>Electricity Generation Capacity, Change due to Policies</t>
  </si>
  <si>
    <t>Output Change in Biomass Electricity Generation Capacity, Output Change in Solar Thermal Electricity Generation Capacity, Output Change in Solar PV Electricity Generation Capacity, Output Change in Wind Electricity Generation Capacity, Output Change in Hydro Electricity Generation Capacity, Output Change in Nuclear Electricity Generation Capacity, Output Change in Natural Gas Electricity Generation Capacity, Output Change in Coal Electricity Generation Capacity</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</si>
  <si>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</si>
  <si>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</si>
  <si>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</si>
  <si>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</si>
  <si>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</si>
  <si>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</si>
  <si>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</si>
  <si>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</si>
  <si>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</si>
  <si>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</si>
  <si>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</si>
  <si>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</si>
  <si>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</si>
  <si>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</si>
  <si>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</si>
  <si>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</si>
  <si>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</si>
  <si>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</si>
  <si>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</si>
  <si>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</si>
  <si>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</si>
  <si>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</si>
  <si>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</si>
  <si>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</si>
  <si>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</si>
  <si>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</si>
  <si>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</si>
  <si>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</si>
  <si>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</si>
  <si>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</si>
  <si>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</si>
  <si>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</si>
  <si>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</si>
  <si>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</si>
  <si>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</si>
  <si>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</si>
  <si>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</si>
  <si>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</si>
  <si>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</si>
  <si>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</si>
  <si>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</si>
  <si>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</si>
  <si>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</si>
  <si>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</si>
  <si>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</si>
  <si>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</si>
  <si>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</si>
  <si>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</si>
  <si>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</si>
  <si>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</si>
  <si>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</si>
  <si>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</si>
  <si>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</si>
  <si>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</si>
  <si>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</si>
  <si>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</si>
  <si>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</si>
  <si>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</si>
  <si>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</si>
  <si>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</si>
  <si>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</si>
  <si>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</si>
  <si>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</si>
  <si>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</si>
  <si>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</si>
  <si>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</si>
  <si>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</si>
  <si>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</si>
  <si>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replaces the specified fraction of newly sold non-electric building components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</si>
  <si>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tightens energy efficiency standards for heating systems in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</si>
  <si>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</si>
  <si>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</si>
  <si>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</si>
  <si>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</si>
  <si>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</si>
  <si>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</si>
  <si>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</si>
  <si>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</si>
  <si>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</si>
  <si>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</si>
  <si>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</si>
  <si>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</si>
  <si>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</si>
  <si>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</si>
  <si>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</si>
  <si>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</si>
  <si>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</si>
  <si>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</si>
  <si>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</si>
  <si>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</si>
  <si>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</si>
  <si>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</si>
  <si>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</si>
  <si>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</si>
  <si>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</si>
  <si>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</si>
  <si>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</si>
  <si>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34.7 million tons of CO2 in 2030 (on top of a BAU Scenario quantity of 369 million tons).</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</si>
  <si>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</si>
  <si>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</si>
  <si>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</si>
  <si>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</si>
  <si>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</si>
  <si>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</si>
  <si>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</si>
  <si>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</si>
  <si>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</si>
  <si>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</si>
  <si>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</si>
  <si>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</si>
  <si>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</si>
  <si>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</si>
  <si>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</si>
  <si>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</si>
  <si>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</si>
  <si>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</si>
  <si>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</si>
  <si>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</si>
  <si>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</si>
  <si>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</si>
  <si>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</si>
  <si>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</si>
  <si>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</si>
  <si>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</si>
  <si>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</si>
  <si>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</si>
  <si>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</si>
  <si>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</si>
  <si>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causes grid-scale electricity storage (excluding storage from pumped hydro) to grow at the specified percentage, annually, above the amount predicted in the BAU Scenario.  The flexibility provided by this resource is modeled as chemical batteries, but it could be used to represent other dispatchable technologies such as compressed air or flywheels.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</si>
  <si>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</si>
  <si>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</si>
  <si>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</si>
  <si>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</si>
  <si>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</si>
  <si>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</si>
  <si>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</si>
  <si>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</si>
  <si>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</si>
  <si>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</si>
  <si>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</si>
  <si>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</si>
  <si>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</si>
  <si>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</si>
  <si>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</si>
  <si>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</si>
  <si>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</si>
  <si>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</si>
  <si>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</si>
  <si>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</si>
  <si>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</si>
  <si>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</si>
  <si>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</si>
  <si>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</si>
  <si>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</si>
  <si>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</si>
  <si>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</si>
  <si>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</si>
  <si>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</si>
  <si>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</si>
  <si>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</si>
  <si>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</si>
  <si>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</si>
  <si>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</si>
  <si>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</si>
  <si>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</si>
  <si>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</si>
  <si>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</si>
  <si>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</si>
  <si>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</si>
  <si>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</si>
  <si>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</si>
  <si>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</si>
  <si>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</si>
  <si>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</si>
  <si>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</si>
  <si>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</si>
  <si>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</si>
  <si>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</si>
  <si>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</si>
  <si>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</si>
  <si>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</si>
  <si>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</si>
  <si>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</si>
  <si>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</si>
  <si>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</si>
  <si>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</si>
  <si>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</si>
  <si>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</si>
  <si>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</si>
  <si>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</si>
  <si>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</si>
  <si>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</si>
  <si>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</si>
  <si>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</si>
  <si>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</si>
  <si>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</si>
  <si>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</si>
  <si>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</si>
  <si>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</si>
  <si>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</si>
  <si>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</si>
  <si>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</si>
  <si>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</si>
  <si>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</si>
  <si>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</si>
  <si>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</si>
  <si>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</si>
  <si>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</si>
  <si>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</si>
  <si>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</si>
  <si>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</si>
  <si>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</si>
  <si>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</si>
  <si>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</si>
  <si>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</si>
  <si>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</si>
  <si>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</si>
  <si>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</si>
  <si>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</si>
  <si>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</si>
  <si>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</si>
  <si>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</si>
  <si>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</si>
  <si>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</si>
  <si>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</si>
  <si>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</si>
  <si>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</si>
  <si>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</si>
  <si>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</si>
  <si>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</si>
  <si>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</si>
  <si>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</si>
  <si>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</si>
  <si>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</si>
  <si>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</si>
  <si>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</si>
  <si>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</si>
  <si>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</si>
  <si>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</si>
  <si>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</si>
  <si>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</si>
  <si>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</si>
  <si>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</si>
  <si>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</si>
  <si>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</si>
  <si>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</si>
  <si>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</si>
  <si>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</si>
  <si>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</si>
  <si>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</si>
  <si>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</si>
  <si>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</si>
  <si>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</si>
  <si>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</si>
  <si>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</si>
  <si>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</si>
  <si>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</si>
  <si>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</si>
  <si>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</si>
  <si>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</si>
  <si>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</si>
  <si>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</si>
  <si>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</si>
  <si>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</si>
  <si>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</si>
  <si>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</si>
  <si>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</si>
  <si>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</si>
  <si>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</si>
  <si>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</si>
  <si>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</si>
  <si>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</si>
  <si>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</si>
  <si>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</si>
  <si>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</si>
  <si>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</si>
  <si>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</si>
  <si>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</si>
  <si>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</si>
  <si>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</si>
  <si>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</si>
  <si>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</si>
  <si>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Output Total Change in Capital Fuel and Labor Expenditures with Revenue Neutral Carbon Tax</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</si>
  <si>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2030.</t>
  </si>
  <si>
    <t>**Description:** This policy avoids the release of CO2 from forests by reducing timber harvesting. // **Implementation schedule:** This policy takes effect fully in 2016. // **Guidance for setting values:** This policy lever sets the percentage by which annual timber harvesting is reduced.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</si>
  <si>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</si>
  <si>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Output Human Lives Saved from Reduced Particulate Pollution</t>
  </si>
  <si>
    <t>Human Lives Saved from Reduced Particulate Pollution</t>
  </si>
  <si>
    <t>lives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</si>
</sst>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7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defaultRowHeight="15" x14ac:dyDescent="0.25"/>
  <sheetData>
    <row r="1" spans="1:1" x14ac:dyDescent="0.25">
      <c r="A1" s="14" t="s">
        <v>171</v>
      </c>
    </row>
    <row r="3" spans="1:1" x14ac:dyDescent="0.25">
      <c r="A3" t="s">
        <v>172</v>
      </c>
    </row>
    <row r="4" spans="1:1" x14ac:dyDescent="0.25">
      <c r="A4" t="s">
        <v>240</v>
      </c>
    </row>
    <row r="5" spans="1:1" x14ac:dyDescent="0.25">
      <c r="A5" t="s">
        <v>177</v>
      </c>
    </row>
    <row r="6" spans="1:1" x14ac:dyDescent="0.25">
      <c r="A6" t="s">
        <v>173</v>
      </c>
    </row>
    <row r="7" spans="1:1" s="6" customFormat="1" x14ac:dyDescent="0.25"/>
    <row r="8" spans="1:1" x14ac:dyDescent="0.25">
      <c r="A8" t="s">
        <v>174</v>
      </c>
    </row>
    <row r="9" spans="1:1" x14ac:dyDescent="0.25">
      <c r="A9" t="s">
        <v>175</v>
      </c>
    </row>
    <row r="10" spans="1:1" x14ac:dyDescent="0.25">
      <c r="A10" s="15" t="s">
        <v>176</v>
      </c>
    </row>
    <row r="11" spans="1:1" s="6" customFormat="1" x14ac:dyDescent="0.25">
      <c r="A11" s="15"/>
    </row>
    <row r="12" spans="1:1" s="6" customFormat="1" x14ac:dyDescent="0.25">
      <c r="A12" s="6" t="s">
        <v>178</v>
      </c>
    </row>
    <row r="13" spans="1:1" x14ac:dyDescent="0.25">
      <c r="A13" t="s">
        <v>179</v>
      </c>
    </row>
    <row r="14" spans="1:1" s="6" customFormat="1" x14ac:dyDescent="0.25">
      <c r="A14" s="6" t="s">
        <v>180</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66</v>
      </c>
      <c r="E1" s="1" t="s">
        <v>67</v>
      </c>
      <c r="F1" s="1" t="s">
        <v>146</v>
      </c>
      <c r="G1" s="1" t="s">
        <v>147</v>
      </c>
      <c r="H1" s="8" t="s">
        <v>127</v>
      </c>
      <c r="I1" s="1" t="s">
        <v>126</v>
      </c>
      <c r="J1" s="1" t="s">
        <v>128</v>
      </c>
      <c r="K1" s="1" t="s">
        <v>129</v>
      </c>
      <c r="L1" s="1" t="s">
        <v>145</v>
      </c>
      <c r="M1" s="1" t="s">
        <v>53</v>
      </c>
      <c r="N1" s="1" t="s">
        <v>2</v>
      </c>
      <c r="O1" s="1" t="s">
        <v>568</v>
      </c>
      <c r="P1" s="70" t="s">
        <v>569</v>
      </c>
      <c r="Q1" s="38" t="s">
        <v>261</v>
      </c>
      <c r="R1" s="59" t="s">
        <v>262</v>
      </c>
    </row>
    <row r="2" spans="1:18" ht="90" x14ac:dyDescent="0.25">
      <c r="A2" s="2" t="s">
        <v>4</v>
      </c>
      <c r="B2" s="7" t="s">
        <v>23</v>
      </c>
      <c r="C2" s="2" t="s">
        <v>181</v>
      </c>
      <c r="H2" s="9">
        <v>1</v>
      </c>
      <c r="I2" s="7" t="s">
        <v>74</v>
      </c>
      <c r="J2" s="7">
        <v>0</v>
      </c>
      <c r="K2" s="30">
        <f>MaxBoundCalculations!A58/100</f>
        <v>1940</v>
      </c>
      <c r="L2" s="2">
        <v>30</v>
      </c>
      <c r="M2" s="2" t="s">
        <v>182</v>
      </c>
      <c r="N2" s="7" t="s">
        <v>654</v>
      </c>
      <c r="O2" s="7" t="s">
        <v>570</v>
      </c>
      <c r="P2" s="4" t="s">
        <v>571</v>
      </c>
      <c r="Q2" s="39" t="s">
        <v>264</v>
      </c>
      <c r="R2" s="60" t="s">
        <v>331</v>
      </c>
    </row>
    <row r="3" spans="1:18" ht="105" x14ac:dyDescent="0.25">
      <c r="A3" s="2" t="s">
        <v>4</v>
      </c>
      <c r="B3" s="7" t="s">
        <v>5</v>
      </c>
      <c r="C3" s="2" t="s">
        <v>183</v>
      </c>
      <c r="D3" s="7" t="s">
        <v>68</v>
      </c>
      <c r="F3" s="7" t="s">
        <v>68</v>
      </c>
      <c r="H3" s="9">
        <v>2</v>
      </c>
      <c r="I3" s="7" t="s">
        <v>74</v>
      </c>
      <c r="J3" s="21">
        <v>0</v>
      </c>
      <c r="K3" s="23">
        <f>ROUND(MaxBoundCalculations!A85,2)</f>
        <v>0.22</v>
      </c>
      <c r="L3" s="23">
        <v>0.01</v>
      </c>
      <c r="M3" s="2" t="s">
        <v>184</v>
      </c>
      <c r="N3" s="7" t="s">
        <v>427</v>
      </c>
      <c r="O3" s="7" t="s">
        <v>572</v>
      </c>
      <c r="P3" s="4" t="s">
        <v>573</v>
      </c>
      <c r="Q3" s="39" t="s">
        <v>265</v>
      </c>
      <c r="R3" s="60" t="s">
        <v>332</v>
      </c>
    </row>
    <row r="4" spans="1:18" ht="105" x14ac:dyDescent="0.25">
      <c r="A4" s="19" t="str">
        <f>A$3</f>
        <v>Transportation</v>
      </c>
      <c r="B4" s="13" t="str">
        <f t="shared" ref="B4:C8" si="0">B$3</f>
        <v>Fuel Economy Standard</v>
      </c>
      <c r="C4" s="13" t="str">
        <f t="shared" si="0"/>
        <v>Percentage Additional Improvement of Fuel Economy Std by End Year</v>
      </c>
      <c r="D4" s="7" t="s">
        <v>69</v>
      </c>
      <c r="F4" s="7" t="s">
        <v>69</v>
      </c>
      <c r="H4" s="9">
        <v>3</v>
      </c>
      <c r="I4" s="7" t="s">
        <v>74</v>
      </c>
      <c r="J4" s="16">
        <f t="shared" ref="J4:M8" si="1">J$3</f>
        <v>0</v>
      </c>
      <c r="K4" s="72">
        <f>ROUND(MaxBoundCalculations!A90,2)</f>
        <v>0.46</v>
      </c>
      <c r="L4" s="16">
        <f t="shared" si="1"/>
        <v>0.01</v>
      </c>
      <c r="M4" s="13" t="str">
        <f t="shared" si="1"/>
        <v>% increase in miles/gal</v>
      </c>
      <c r="N4" s="2" t="s">
        <v>428</v>
      </c>
      <c r="O4" s="7" t="s">
        <v>572</v>
      </c>
      <c r="P4" s="4" t="s">
        <v>573</v>
      </c>
      <c r="Q4" s="39" t="s">
        <v>266</v>
      </c>
      <c r="R4" s="60" t="s">
        <v>409</v>
      </c>
    </row>
    <row r="5" spans="1:18" ht="120" x14ac:dyDescent="0.25">
      <c r="A5" s="19" t="str">
        <f>A$3</f>
        <v>Transportation</v>
      </c>
      <c r="B5" s="13" t="str">
        <f t="shared" si="0"/>
        <v>Fuel Economy Standard</v>
      </c>
      <c r="C5" s="13" t="str">
        <f t="shared" si="0"/>
        <v>Percentage Additional Improvement of Fuel Economy Std by End Year</v>
      </c>
      <c r="D5" s="7" t="s">
        <v>70</v>
      </c>
      <c r="F5" s="7" t="s">
        <v>150</v>
      </c>
      <c r="H5" s="9">
        <v>4</v>
      </c>
      <c r="I5" s="7" t="s">
        <v>74</v>
      </c>
      <c r="J5" s="16">
        <f t="shared" si="1"/>
        <v>0</v>
      </c>
      <c r="K5" s="33">
        <f>ROUND(MaxBoundCalculations!A128,2)</f>
        <v>0.22</v>
      </c>
      <c r="L5" s="16">
        <f t="shared" si="1"/>
        <v>0.01</v>
      </c>
      <c r="M5" s="13" t="str">
        <f t="shared" si="1"/>
        <v>% increase in miles/gal</v>
      </c>
      <c r="N5" s="7" t="s">
        <v>429</v>
      </c>
      <c r="O5" s="7" t="s">
        <v>572</v>
      </c>
      <c r="P5" s="4" t="s">
        <v>573</v>
      </c>
      <c r="Q5" s="39" t="s">
        <v>278</v>
      </c>
      <c r="R5" s="60" t="s">
        <v>333</v>
      </c>
    </row>
    <row r="6" spans="1:18" ht="75" x14ac:dyDescent="0.25">
      <c r="A6" s="19" t="str">
        <f>A$3</f>
        <v>Transportation</v>
      </c>
      <c r="B6" s="13" t="str">
        <f t="shared" si="0"/>
        <v>Fuel Economy Standard</v>
      </c>
      <c r="C6" s="13" t="str">
        <f t="shared" si="0"/>
        <v>Percentage Additional Improvement of Fuel Economy Std by End Year</v>
      </c>
      <c r="D6" s="7" t="s">
        <v>71</v>
      </c>
      <c r="F6" s="7" t="s">
        <v>151</v>
      </c>
      <c r="H6" s="9">
        <v>5</v>
      </c>
      <c r="I6" s="7" t="s">
        <v>74</v>
      </c>
      <c r="J6" s="16">
        <f t="shared" si="1"/>
        <v>0</v>
      </c>
      <c r="K6" s="33">
        <f>ROUND(MaxBoundCalculations!A138,2)</f>
        <v>0.16</v>
      </c>
      <c r="L6" s="16">
        <f t="shared" si="1"/>
        <v>0.01</v>
      </c>
      <c r="M6" s="13" t="str">
        <f t="shared" si="1"/>
        <v>% increase in miles/gal</v>
      </c>
      <c r="N6" s="7" t="s">
        <v>430</v>
      </c>
      <c r="O6" s="7" t="s">
        <v>572</v>
      </c>
      <c r="P6" s="4" t="s">
        <v>573</v>
      </c>
      <c r="Q6" s="39" t="s">
        <v>278</v>
      </c>
      <c r="R6" s="60" t="s">
        <v>334</v>
      </c>
    </row>
    <row r="7" spans="1:18" ht="120" x14ac:dyDescent="0.25">
      <c r="A7" s="19" t="str">
        <f>A$3</f>
        <v>Transportation</v>
      </c>
      <c r="B7" s="13" t="str">
        <f t="shared" si="0"/>
        <v>Fuel Economy Standard</v>
      </c>
      <c r="C7" s="13" t="str">
        <f t="shared" si="0"/>
        <v>Percentage Additional Improvement of Fuel Economy Std by End Year</v>
      </c>
      <c r="D7" s="7" t="s">
        <v>72</v>
      </c>
      <c r="F7" s="7" t="s">
        <v>152</v>
      </c>
      <c r="H7" s="9">
        <v>6</v>
      </c>
      <c r="I7" s="7" t="s">
        <v>74</v>
      </c>
      <c r="J7" s="16">
        <f t="shared" si="1"/>
        <v>0</v>
      </c>
      <c r="K7" s="33">
        <f>ROUND(MaxBoundCalculations!A171,2)</f>
        <v>0.26</v>
      </c>
      <c r="L7" s="16">
        <f t="shared" si="1"/>
        <v>0.01</v>
      </c>
      <c r="M7" s="13" t="str">
        <f t="shared" si="1"/>
        <v>% increase in miles/gal</v>
      </c>
      <c r="N7" s="7" t="s">
        <v>431</v>
      </c>
      <c r="O7" s="7" t="s">
        <v>572</v>
      </c>
      <c r="P7" s="4" t="s">
        <v>573</v>
      </c>
      <c r="Q7" s="39" t="s">
        <v>278</v>
      </c>
      <c r="R7" s="60" t="s">
        <v>333</v>
      </c>
    </row>
    <row r="8" spans="1:18" ht="75" x14ac:dyDescent="0.25">
      <c r="A8" s="19" t="str">
        <f>A$3</f>
        <v>Transportation</v>
      </c>
      <c r="B8" s="13" t="str">
        <f t="shared" si="0"/>
        <v>Fuel Economy Standard</v>
      </c>
      <c r="C8" s="13" t="str">
        <f t="shared" si="0"/>
        <v>Percentage Additional Improvement of Fuel Economy Std by End Year</v>
      </c>
      <c r="D8" s="7" t="s">
        <v>185</v>
      </c>
      <c r="F8" s="7" t="s">
        <v>255</v>
      </c>
      <c r="H8" s="9">
        <v>7</v>
      </c>
      <c r="I8" s="7" t="s">
        <v>74</v>
      </c>
      <c r="J8" s="16">
        <f t="shared" si="1"/>
        <v>0</v>
      </c>
      <c r="K8" s="16">
        <f t="shared" si="1"/>
        <v>0.22</v>
      </c>
      <c r="L8" s="16">
        <f t="shared" si="1"/>
        <v>0.01</v>
      </c>
      <c r="M8" s="13" t="str">
        <f t="shared" si="1"/>
        <v>% increase in miles/gal</v>
      </c>
      <c r="N8" s="7" t="s">
        <v>432</v>
      </c>
      <c r="O8" s="7" t="s">
        <v>572</v>
      </c>
      <c r="P8" s="4" t="s">
        <v>573</v>
      </c>
      <c r="Q8" s="39" t="s">
        <v>278</v>
      </c>
    </row>
    <row r="9" spans="1:18" ht="120" x14ac:dyDescent="0.25">
      <c r="A9" s="2" t="s">
        <v>4</v>
      </c>
      <c r="B9" s="7" t="s">
        <v>24</v>
      </c>
      <c r="C9" s="2" t="s">
        <v>6</v>
      </c>
      <c r="H9" s="9">
        <v>8</v>
      </c>
      <c r="I9" s="7" t="s">
        <v>74</v>
      </c>
      <c r="J9" s="24">
        <v>0</v>
      </c>
      <c r="K9" s="25">
        <v>1</v>
      </c>
      <c r="L9" s="25">
        <v>0.01</v>
      </c>
      <c r="M9" s="7" t="s">
        <v>64</v>
      </c>
      <c r="N9" s="7" t="s">
        <v>433</v>
      </c>
      <c r="O9" s="7" t="s">
        <v>574</v>
      </c>
      <c r="P9" s="4" t="s">
        <v>575</v>
      </c>
      <c r="Q9" s="42" t="s">
        <v>267</v>
      </c>
    </row>
    <row r="10" spans="1:18" ht="120" x14ac:dyDescent="0.25">
      <c r="A10" s="2" t="s">
        <v>4</v>
      </c>
      <c r="B10" s="7" t="s">
        <v>25</v>
      </c>
      <c r="C10" s="2" t="s">
        <v>50</v>
      </c>
      <c r="D10" s="7" t="s">
        <v>76</v>
      </c>
      <c r="E10" s="7" t="s">
        <v>68</v>
      </c>
      <c r="F10" s="7" t="s">
        <v>148</v>
      </c>
      <c r="G10" s="7" t="s">
        <v>68</v>
      </c>
      <c r="H10" s="9">
        <v>9</v>
      </c>
      <c r="I10" s="7" t="s">
        <v>74</v>
      </c>
      <c r="J10" s="21">
        <v>0</v>
      </c>
      <c r="K10" s="23">
        <f>ROUND(MaxBoundCalculations!A185,1)</f>
        <v>0.1</v>
      </c>
      <c r="L10" s="26">
        <v>2.5000000000000001E-3</v>
      </c>
      <c r="M10" s="7" t="s">
        <v>63</v>
      </c>
      <c r="N10" s="2" t="s">
        <v>434</v>
      </c>
      <c r="O10" s="7" t="s">
        <v>576</v>
      </c>
      <c r="P10" s="4" t="s">
        <v>577</v>
      </c>
      <c r="Q10" s="39" t="s">
        <v>268</v>
      </c>
      <c r="R10" s="60" t="s">
        <v>335</v>
      </c>
    </row>
    <row r="11" spans="1:18" s="13" customFormat="1" ht="30" x14ac:dyDescent="0.25">
      <c r="A11" s="19" t="str">
        <f t="shared" ref="A11:C19" si="2">A$10</f>
        <v>Transportation</v>
      </c>
      <c r="B11" s="13" t="str">
        <f t="shared" si="2"/>
        <v>Vehicle Electrification</v>
      </c>
      <c r="C11" s="19" t="str">
        <f t="shared" si="2"/>
        <v>Percent Nonelec Vehicles Shifted to Elec by End Year</v>
      </c>
      <c r="D11" s="4" t="s">
        <v>73</v>
      </c>
      <c r="E11" s="4" t="s">
        <v>68</v>
      </c>
      <c r="F11" s="4" t="s">
        <v>149</v>
      </c>
      <c r="G11" s="4" t="s">
        <v>68</v>
      </c>
      <c r="H11" s="9" t="s">
        <v>567</v>
      </c>
      <c r="I11" s="18" t="s">
        <v>75</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 by End Year</v>
      </c>
      <c r="D12" s="4" t="s">
        <v>76</v>
      </c>
      <c r="E12" s="4" t="s">
        <v>69</v>
      </c>
      <c r="F12" s="4" t="s">
        <v>148</v>
      </c>
      <c r="G12" s="4" t="s">
        <v>69</v>
      </c>
      <c r="H12" s="9">
        <v>10</v>
      </c>
      <c r="I12" s="4" t="s">
        <v>74</v>
      </c>
      <c r="J12" s="27">
        <f>J$10</f>
        <v>0</v>
      </c>
      <c r="K12" s="27">
        <f>K$10</f>
        <v>0.1</v>
      </c>
      <c r="L12" s="27">
        <f>L$10</f>
        <v>2.5000000000000001E-3</v>
      </c>
      <c r="M12" s="27" t="str">
        <f>M$10</f>
        <v>% of non-electric vehicles replaced</v>
      </c>
      <c r="N12" s="2" t="s">
        <v>435</v>
      </c>
      <c r="O12" s="7" t="s">
        <v>576</v>
      </c>
      <c r="P12" s="4" t="s">
        <v>577</v>
      </c>
      <c r="Q12" s="39" t="s">
        <v>263</v>
      </c>
      <c r="R12" s="60"/>
    </row>
    <row r="13" spans="1:18" s="13" customFormat="1" ht="30" x14ac:dyDescent="0.25">
      <c r="A13" s="19" t="str">
        <f t="shared" si="2"/>
        <v>Transportation</v>
      </c>
      <c r="B13" s="13" t="str">
        <f t="shared" si="2"/>
        <v>Vehicle Electrification</v>
      </c>
      <c r="C13" s="19" t="str">
        <f t="shared" si="2"/>
        <v>Percent Nonelec Vehicles Shifted to Elec by End Year</v>
      </c>
      <c r="D13" s="4" t="s">
        <v>73</v>
      </c>
      <c r="E13" s="4" t="s">
        <v>69</v>
      </c>
      <c r="F13" s="4" t="s">
        <v>149</v>
      </c>
      <c r="G13" s="4" t="s">
        <v>69</v>
      </c>
      <c r="H13" s="9" t="s">
        <v>567</v>
      </c>
      <c r="I13" s="18" t="s">
        <v>75</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 by End Year</v>
      </c>
      <c r="D14" s="4" t="s">
        <v>76</v>
      </c>
      <c r="E14" s="4" t="s">
        <v>70</v>
      </c>
      <c r="F14" s="4" t="s">
        <v>148</v>
      </c>
      <c r="G14" s="4" t="s">
        <v>150</v>
      </c>
      <c r="H14" s="9" t="s">
        <v>567</v>
      </c>
      <c r="I14" s="18" t="s">
        <v>75</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 by End Year</v>
      </c>
      <c r="D15" s="4" t="s">
        <v>73</v>
      </c>
      <c r="E15" s="4" t="s">
        <v>70</v>
      </c>
      <c r="F15" s="4" t="s">
        <v>149</v>
      </c>
      <c r="G15" s="4" t="s">
        <v>150</v>
      </c>
      <c r="H15" s="9" t="s">
        <v>567</v>
      </c>
      <c r="I15" s="18" t="s">
        <v>75</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 by End Year</v>
      </c>
      <c r="D16" s="4" t="s">
        <v>76</v>
      </c>
      <c r="E16" s="4" t="s">
        <v>71</v>
      </c>
      <c r="F16" s="4" t="s">
        <v>148</v>
      </c>
      <c r="G16" s="4" t="s">
        <v>151</v>
      </c>
      <c r="H16" s="9">
        <v>11</v>
      </c>
      <c r="I16" s="11" t="s">
        <v>74</v>
      </c>
      <c r="J16" s="27">
        <f>J$10</f>
        <v>0</v>
      </c>
      <c r="K16" s="27">
        <f>K$10</f>
        <v>0.1</v>
      </c>
      <c r="L16" s="27">
        <f>L$10</f>
        <v>2.5000000000000001E-3</v>
      </c>
      <c r="M16" s="27" t="str">
        <f>M$10</f>
        <v>% of non-electric vehicles replaced</v>
      </c>
      <c r="N16" s="2" t="s">
        <v>436</v>
      </c>
      <c r="O16" s="7" t="s">
        <v>576</v>
      </c>
      <c r="P16" s="4" t="s">
        <v>577</v>
      </c>
      <c r="Q16" s="39" t="s">
        <v>278</v>
      </c>
      <c r="R16" s="61"/>
    </row>
    <row r="17" spans="1:18" s="13" customFormat="1" ht="30" x14ac:dyDescent="0.25">
      <c r="A17" s="19" t="str">
        <f t="shared" si="2"/>
        <v>Transportation</v>
      </c>
      <c r="B17" s="13" t="str">
        <f t="shared" si="2"/>
        <v>Vehicle Electrification</v>
      </c>
      <c r="C17" s="19" t="str">
        <f t="shared" si="2"/>
        <v>Percent Nonelec Vehicles Shifted to Elec by End Year</v>
      </c>
      <c r="D17" s="4" t="s">
        <v>73</v>
      </c>
      <c r="E17" s="4" t="s">
        <v>71</v>
      </c>
      <c r="F17" s="4" t="s">
        <v>149</v>
      </c>
      <c r="G17" s="4" t="s">
        <v>151</v>
      </c>
      <c r="H17" s="9" t="s">
        <v>567</v>
      </c>
      <c r="I17" s="18" t="s">
        <v>75</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 by End Year</v>
      </c>
      <c r="D18" s="4" t="s">
        <v>76</v>
      </c>
      <c r="E18" s="4" t="s">
        <v>72</v>
      </c>
      <c r="F18" s="4" t="s">
        <v>148</v>
      </c>
      <c r="G18" s="4" t="s">
        <v>152</v>
      </c>
      <c r="H18" s="9" t="s">
        <v>567</v>
      </c>
      <c r="I18" s="18" t="s">
        <v>75</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 by End Year</v>
      </c>
      <c r="D19" s="4" t="s">
        <v>73</v>
      </c>
      <c r="E19" s="4" t="s">
        <v>72</v>
      </c>
      <c r="F19" s="4" t="s">
        <v>149</v>
      </c>
      <c r="G19" s="4" t="s">
        <v>152</v>
      </c>
      <c r="H19" s="9" t="s">
        <v>567</v>
      </c>
      <c r="I19" s="18" t="s">
        <v>75</v>
      </c>
      <c r="J19" s="7"/>
      <c r="K19" s="2"/>
      <c r="L19" s="2"/>
      <c r="P19" s="4"/>
      <c r="Q19" s="40"/>
      <c r="R19" s="61"/>
    </row>
    <row r="20" spans="1:18" ht="105" x14ac:dyDescent="0.25">
      <c r="A20" s="2" t="s">
        <v>131</v>
      </c>
      <c r="B20" s="7" t="s">
        <v>29</v>
      </c>
      <c r="C20" s="2" t="s">
        <v>10</v>
      </c>
      <c r="H20" s="9">
        <v>12</v>
      </c>
      <c r="I20" s="7" t="s">
        <v>74</v>
      </c>
      <c r="J20" s="23">
        <v>0</v>
      </c>
      <c r="K20" s="23">
        <v>1</v>
      </c>
      <c r="L20" s="23">
        <v>0.01</v>
      </c>
      <c r="M20" s="2" t="s">
        <v>186</v>
      </c>
      <c r="N20" s="2" t="s">
        <v>437</v>
      </c>
      <c r="O20" s="7" t="s">
        <v>578</v>
      </c>
      <c r="P20" s="4" t="s">
        <v>579</v>
      </c>
      <c r="Q20" s="63" t="s">
        <v>278</v>
      </c>
      <c r="R20" s="64" t="s">
        <v>336</v>
      </c>
    </row>
    <row r="21" spans="1:18" s="13" customFormat="1" ht="150" x14ac:dyDescent="0.25">
      <c r="A21" s="2" t="s">
        <v>131</v>
      </c>
      <c r="B21" s="7" t="s">
        <v>169</v>
      </c>
      <c r="C21" s="2" t="s">
        <v>8</v>
      </c>
      <c r="D21" s="7" t="s">
        <v>187</v>
      </c>
      <c r="E21" s="7"/>
      <c r="F21" s="7" t="s">
        <v>193</v>
      </c>
      <c r="G21" s="7"/>
      <c r="H21" s="9">
        <v>13</v>
      </c>
      <c r="I21" s="7" t="s">
        <v>74</v>
      </c>
      <c r="J21" s="21">
        <v>0</v>
      </c>
      <c r="K21" s="23">
        <f>ROUND(MaxBoundCalculations!A226,2)</f>
        <v>0.68</v>
      </c>
      <c r="L21" s="23">
        <v>0.01</v>
      </c>
      <c r="M21" s="7" t="s">
        <v>57</v>
      </c>
      <c r="N21" s="2" t="s">
        <v>438</v>
      </c>
      <c r="O21" s="7" t="s">
        <v>580</v>
      </c>
      <c r="P21" s="4" t="s">
        <v>581</v>
      </c>
      <c r="Q21" s="39" t="s">
        <v>269</v>
      </c>
      <c r="R21" s="60" t="s">
        <v>319</v>
      </c>
    </row>
    <row r="22" spans="1:18" s="13" customFormat="1" ht="105" x14ac:dyDescent="0.25">
      <c r="A22" s="19" t="str">
        <f>A$21</f>
        <v>Buildings and Appliances</v>
      </c>
      <c r="B22" s="13" t="str">
        <f t="shared" ref="B22:C26" si="3">B$21</f>
        <v>Building Energy Efficiency Standards</v>
      </c>
      <c r="C22" s="13" t="str">
        <f t="shared" si="3"/>
        <v>Reduction in E Use Allowed by Component Eff Std by End Year</v>
      </c>
      <c r="D22" s="7" t="s">
        <v>188</v>
      </c>
      <c r="E22" s="7"/>
      <c r="F22" s="7" t="s">
        <v>194</v>
      </c>
      <c r="G22" s="7"/>
      <c r="H22" s="9">
        <v>14</v>
      </c>
      <c r="I22" s="7" t="s">
        <v>74</v>
      </c>
      <c r="J22" s="16">
        <f t="shared" ref="J22:M26" si="4">J$21</f>
        <v>0</v>
      </c>
      <c r="K22" s="16">
        <f t="shared" si="4"/>
        <v>0.68</v>
      </c>
      <c r="L22" s="16">
        <f t="shared" si="4"/>
        <v>0.01</v>
      </c>
      <c r="M22" s="13" t="str">
        <f t="shared" si="4"/>
        <v>% reduction in energy use</v>
      </c>
      <c r="N22" s="2" t="s">
        <v>439</v>
      </c>
      <c r="O22" s="7" t="s">
        <v>580</v>
      </c>
      <c r="P22" s="4" t="s">
        <v>581</v>
      </c>
      <c r="Q22"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2" s="61"/>
    </row>
    <row r="23" spans="1:18" s="13" customFormat="1" ht="105" x14ac:dyDescent="0.25">
      <c r="A23" s="19" t="str">
        <f>A$21</f>
        <v>Buildings and Appliances</v>
      </c>
      <c r="B23" s="13" t="str">
        <f t="shared" si="3"/>
        <v>Building Energy Efficiency Standards</v>
      </c>
      <c r="C23" s="13" t="str">
        <f t="shared" si="3"/>
        <v>Reduction in E Use Allowed by Component Eff Std by End Year</v>
      </c>
      <c r="D23" s="7" t="s">
        <v>189</v>
      </c>
      <c r="E23" s="7"/>
      <c r="F23" s="7" t="s">
        <v>195</v>
      </c>
      <c r="G23" s="7"/>
      <c r="H23" s="9">
        <v>15</v>
      </c>
      <c r="I23" s="7" t="s">
        <v>74</v>
      </c>
      <c r="J23" s="16">
        <f t="shared" si="4"/>
        <v>0</v>
      </c>
      <c r="K23" s="16">
        <f t="shared" si="4"/>
        <v>0.68</v>
      </c>
      <c r="L23" s="16">
        <f t="shared" si="4"/>
        <v>0.01</v>
      </c>
      <c r="M23" s="13" t="str">
        <f t="shared" si="4"/>
        <v>% reduction in energy use</v>
      </c>
      <c r="N23" s="2" t="s">
        <v>440</v>
      </c>
      <c r="O23" s="7" t="s">
        <v>580</v>
      </c>
      <c r="P23" s="4" t="s">
        <v>581</v>
      </c>
      <c r="Q23"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3" s="61"/>
    </row>
    <row r="24" spans="1:18" s="13" customFormat="1" ht="105" x14ac:dyDescent="0.25">
      <c r="A24" s="19" t="str">
        <f>A$21</f>
        <v>Buildings and Appliances</v>
      </c>
      <c r="B24" s="13" t="str">
        <f t="shared" si="3"/>
        <v>Building Energy Efficiency Standards</v>
      </c>
      <c r="C24" s="13" t="str">
        <f t="shared" si="3"/>
        <v>Reduction in E Use Allowed by Component Eff Std by End Year</v>
      </c>
      <c r="D24" s="7" t="s">
        <v>190</v>
      </c>
      <c r="E24" s="7"/>
      <c r="F24" s="7" t="s">
        <v>196</v>
      </c>
      <c r="G24" s="7"/>
      <c r="H24" s="9">
        <v>16</v>
      </c>
      <c r="I24" s="7" t="s">
        <v>74</v>
      </c>
      <c r="J24" s="16">
        <f t="shared" si="4"/>
        <v>0</v>
      </c>
      <c r="K24" s="16">
        <f t="shared" si="4"/>
        <v>0.68</v>
      </c>
      <c r="L24" s="16">
        <f t="shared" si="4"/>
        <v>0.01</v>
      </c>
      <c r="M24" s="13" t="str">
        <f t="shared" si="4"/>
        <v>% reduction in energy use</v>
      </c>
      <c r="N24" s="2" t="s">
        <v>441</v>
      </c>
      <c r="O24" s="7" t="s">
        <v>580</v>
      </c>
      <c r="P24" s="4" t="s">
        <v>581</v>
      </c>
      <c r="Q24"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4" s="61"/>
    </row>
    <row r="25" spans="1:18" s="13" customFormat="1" ht="105" x14ac:dyDescent="0.25">
      <c r="A25" s="19" t="str">
        <f>A$21</f>
        <v>Buildings and Appliances</v>
      </c>
      <c r="B25" s="13" t="str">
        <f t="shared" si="3"/>
        <v>Building Energy Efficiency Standards</v>
      </c>
      <c r="C25" s="13" t="str">
        <f t="shared" si="3"/>
        <v>Reduction in E Use Allowed by Component Eff Std by End Year</v>
      </c>
      <c r="D25" s="7" t="s">
        <v>191</v>
      </c>
      <c r="E25" s="7"/>
      <c r="F25" s="7" t="s">
        <v>197</v>
      </c>
      <c r="G25" s="7"/>
      <c r="H25" s="9">
        <v>17</v>
      </c>
      <c r="I25" s="7" t="s">
        <v>74</v>
      </c>
      <c r="J25" s="16">
        <f t="shared" si="4"/>
        <v>0</v>
      </c>
      <c r="K25" s="16">
        <f t="shared" si="4"/>
        <v>0.68</v>
      </c>
      <c r="L25" s="16">
        <f t="shared" si="4"/>
        <v>0.01</v>
      </c>
      <c r="M25" s="13" t="str">
        <f t="shared" si="4"/>
        <v>% reduction in energy use</v>
      </c>
      <c r="N25" s="2" t="s">
        <v>442</v>
      </c>
      <c r="O25" s="7" t="s">
        <v>580</v>
      </c>
      <c r="P25" s="4" t="s">
        <v>581</v>
      </c>
      <c r="Q25"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5" s="61"/>
    </row>
    <row r="26" spans="1:18" s="13" customFormat="1" ht="105" x14ac:dyDescent="0.25">
      <c r="A26" s="19" t="str">
        <f>A$21</f>
        <v>Buildings and Appliances</v>
      </c>
      <c r="B26" s="13" t="str">
        <f t="shared" si="3"/>
        <v>Building Energy Efficiency Standards</v>
      </c>
      <c r="C26" s="13" t="str">
        <f t="shared" si="3"/>
        <v>Reduction in E Use Allowed by Component Eff Std by End Year</v>
      </c>
      <c r="D26" s="7" t="s">
        <v>192</v>
      </c>
      <c r="E26" s="7"/>
      <c r="F26" s="7" t="s">
        <v>198</v>
      </c>
      <c r="G26" s="7"/>
      <c r="H26" s="9">
        <v>18</v>
      </c>
      <c r="I26" s="7" t="s">
        <v>74</v>
      </c>
      <c r="J26" s="16">
        <f t="shared" si="4"/>
        <v>0</v>
      </c>
      <c r="K26" s="16">
        <f t="shared" si="4"/>
        <v>0.68</v>
      </c>
      <c r="L26" s="16">
        <f t="shared" si="4"/>
        <v>0.01</v>
      </c>
      <c r="M26" s="13" t="str">
        <f t="shared" si="4"/>
        <v>% reduction in energy use</v>
      </c>
      <c r="N26" s="2" t="s">
        <v>443</v>
      </c>
      <c r="O26" s="7" t="s">
        <v>580</v>
      </c>
      <c r="P26" s="4" t="s">
        <v>581</v>
      </c>
      <c r="Q26"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75" x14ac:dyDescent="0.25">
      <c r="A27" s="2" t="s">
        <v>131</v>
      </c>
      <c r="B27" s="7" t="s">
        <v>28</v>
      </c>
      <c r="C27" s="2" t="s">
        <v>9</v>
      </c>
      <c r="D27" s="7"/>
      <c r="E27" s="7"/>
      <c r="F27" s="7"/>
      <c r="G27" s="7"/>
      <c r="H27" s="9">
        <v>19</v>
      </c>
      <c r="I27" s="2" t="s">
        <v>74</v>
      </c>
      <c r="J27" s="7">
        <v>0</v>
      </c>
      <c r="K27" s="2">
        <v>1</v>
      </c>
      <c r="L27" s="2">
        <v>1</v>
      </c>
      <c r="M27" s="7" t="s">
        <v>54</v>
      </c>
      <c r="N27" s="7" t="s">
        <v>484</v>
      </c>
      <c r="O27" s="7" t="s">
        <v>582</v>
      </c>
      <c r="P27" s="4" t="s">
        <v>583</v>
      </c>
      <c r="Q27" s="41" t="s">
        <v>135</v>
      </c>
      <c r="R27" s="61"/>
    </row>
    <row r="28" spans="1:18" s="13" customFormat="1" ht="60" x14ac:dyDescent="0.25">
      <c r="A28" s="2" t="s">
        <v>131</v>
      </c>
      <c r="B28" s="7" t="s">
        <v>27</v>
      </c>
      <c r="C28" s="2" t="s">
        <v>199</v>
      </c>
      <c r="D28" s="7"/>
      <c r="E28" s="7"/>
      <c r="F28" s="7"/>
      <c r="G28" s="7"/>
      <c r="H28" s="9">
        <v>20</v>
      </c>
      <c r="I28" s="7" t="s">
        <v>74</v>
      </c>
      <c r="J28" s="7">
        <v>0</v>
      </c>
      <c r="K28" s="2">
        <v>1</v>
      </c>
      <c r="L28" s="2">
        <v>1</v>
      </c>
      <c r="M28" s="7" t="s">
        <v>54</v>
      </c>
      <c r="N28" s="7" t="s">
        <v>485</v>
      </c>
      <c r="O28" s="7" t="s">
        <v>584</v>
      </c>
      <c r="P28" s="4" t="s">
        <v>585</v>
      </c>
      <c r="Q28" s="41" t="s">
        <v>135</v>
      </c>
      <c r="R28" s="61"/>
    </row>
    <row r="29" spans="1:18" s="13" customFormat="1" ht="120" x14ac:dyDescent="0.25">
      <c r="A29" s="2" t="s">
        <v>131</v>
      </c>
      <c r="B29" s="7" t="s">
        <v>30</v>
      </c>
      <c r="C29" s="2" t="s">
        <v>406</v>
      </c>
      <c r="D29" s="7" t="s">
        <v>187</v>
      </c>
      <c r="E29" s="7"/>
      <c r="F29" s="7" t="s">
        <v>193</v>
      </c>
      <c r="G29" s="7"/>
      <c r="H29" s="9">
        <v>21</v>
      </c>
      <c r="I29" s="7" t="s">
        <v>74</v>
      </c>
      <c r="J29" s="22">
        <v>0</v>
      </c>
      <c r="K29" s="28">
        <f>ROUND(MaxBoundCalculations!B230,3)</f>
        <v>3.4000000000000002E-2</v>
      </c>
      <c r="L29" s="28">
        <v>1E-3</v>
      </c>
      <c r="M29" s="7" t="s">
        <v>62</v>
      </c>
      <c r="N29" s="2" t="s">
        <v>486</v>
      </c>
      <c r="O29" s="7" t="s">
        <v>586</v>
      </c>
      <c r="P29" s="4" t="s">
        <v>587</v>
      </c>
      <c r="Q29" s="39" t="s">
        <v>278</v>
      </c>
      <c r="R29" s="62" t="s">
        <v>337</v>
      </c>
    </row>
    <row r="30" spans="1:18" s="13" customFormat="1" ht="105" x14ac:dyDescent="0.25">
      <c r="A30" s="19" t="str">
        <f>A$29</f>
        <v>Buildings and Appliances</v>
      </c>
      <c r="B30" s="13" t="str">
        <f t="shared" ref="B30:C34" si="5">B$29</f>
        <v>Increased Retrofitting</v>
      </c>
      <c r="C30" s="13" t="str">
        <f t="shared" si="5"/>
        <v>Fraction of Commercial Components Replaced Annually due to Retrofitting Policy</v>
      </c>
      <c r="D30" s="7" t="s">
        <v>188</v>
      </c>
      <c r="E30" s="7"/>
      <c r="F30" s="7" t="s">
        <v>194</v>
      </c>
      <c r="G30" s="7"/>
      <c r="H30" s="9">
        <v>22</v>
      </c>
      <c r="I30" s="7" t="s">
        <v>74</v>
      </c>
      <c r="J30" s="35">
        <f t="shared" ref="J30:M31" si="6">J$29</f>
        <v>0</v>
      </c>
      <c r="K30" s="17">
        <f t="shared" si="6"/>
        <v>3.4000000000000002E-2</v>
      </c>
      <c r="L30" s="17">
        <f t="shared" si="6"/>
        <v>1E-3</v>
      </c>
      <c r="M30" s="13" t="str">
        <f t="shared" si="6"/>
        <v>% of existing building components</v>
      </c>
      <c r="N30" s="2" t="s">
        <v>487</v>
      </c>
      <c r="O30" s="7" t="s">
        <v>586</v>
      </c>
      <c r="P30" s="4" t="s">
        <v>587</v>
      </c>
      <c r="Q30" s="40" t="str">
        <f>Q29</f>
        <v>Calculated from model data; see the relevant variable(s) in the InputData folder for source information.</v>
      </c>
      <c r="R30" s="61"/>
    </row>
    <row r="31" spans="1:18" s="13" customFormat="1" ht="105" x14ac:dyDescent="0.25">
      <c r="A31" s="19" t="str">
        <f>A$29</f>
        <v>Buildings and Appliances</v>
      </c>
      <c r="B31" s="13" t="str">
        <f t="shared" si="5"/>
        <v>Increased Retrofitting</v>
      </c>
      <c r="C31" s="13" t="str">
        <f t="shared" si="5"/>
        <v>Fraction of Commercial Components Replaced Annually due to Retrofitting Policy</v>
      </c>
      <c r="D31" s="7" t="s">
        <v>189</v>
      </c>
      <c r="E31" s="7"/>
      <c r="F31" s="7" t="s">
        <v>195</v>
      </c>
      <c r="G31" s="7"/>
      <c r="H31" s="9">
        <v>23</v>
      </c>
      <c r="I31" s="7" t="s">
        <v>74</v>
      </c>
      <c r="J31" s="35">
        <f t="shared" si="6"/>
        <v>0</v>
      </c>
      <c r="K31" s="17">
        <f t="shared" si="6"/>
        <v>3.4000000000000002E-2</v>
      </c>
      <c r="L31" s="17">
        <f t="shared" si="6"/>
        <v>1E-3</v>
      </c>
      <c r="M31" s="13" t="str">
        <f t="shared" si="6"/>
        <v>% of existing building components</v>
      </c>
      <c r="N31" s="2" t="s">
        <v>488</v>
      </c>
      <c r="O31" s="7" t="s">
        <v>586</v>
      </c>
      <c r="P31" s="4" t="s">
        <v>587</v>
      </c>
      <c r="Q31" s="40" t="str">
        <f>Q30</f>
        <v>Calculated from model data; see the relevant variable(s) in the InputData folder for source information.</v>
      </c>
      <c r="R31" s="61"/>
    </row>
    <row r="32" spans="1:18" s="13" customFormat="1" ht="105" x14ac:dyDescent="0.25">
      <c r="A32" s="19" t="str">
        <f>A$29</f>
        <v>Buildings and Appliances</v>
      </c>
      <c r="B32" s="13" t="str">
        <f t="shared" si="5"/>
        <v>Increased Retrofitting</v>
      </c>
      <c r="C32" s="13" t="str">
        <f t="shared" si="5"/>
        <v>Fraction of Commercial Components Replaced Annually due to Retrofitting Policy</v>
      </c>
      <c r="D32" s="7" t="s">
        <v>190</v>
      </c>
      <c r="E32" s="7"/>
      <c r="F32" s="7" t="s">
        <v>196</v>
      </c>
      <c r="G32" s="7"/>
      <c r="H32" s="9">
        <v>24</v>
      </c>
      <c r="I32" s="7" t="s">
        <v>74</v>
      </c>
      <c r="J32" s="35">
        <f t="shared" ref="J32:M34" si="7">J$29</f>
        <v>0</v>
      </c>
      <c r="K32" s="17">
        <f t="shared" si="7"/>
        <v>3.4000000000000002E-2</v>
      </c>
      <c r="L32" s="17">
        <f t="shared" si="7"/>
        <v>1E-3</v>
      </c>
      <c r="M32" s="13" t="str">
        <f t="shared" si="7"/>
        <v>% of existing building components</v>
      </c>
      <c r="N32" s="2" t="s">
        <v>489</v>
      </c>
      <c r="O32" s="7" t="s">
        <v>586</v>
      </c>
      <c r="P32" s="4" t="s">
        <v>587</v>
      </c>
      <c r="Q32" s="40" t="str">
        <f>Q31</f>
        <v>Calculated from model data; see the relevant variable(s) in the InputData folder for source information.</v>
      </c>
      <c r="R32" s="61"/>
    </row>
    <row r="33" spans="1:18" s="13" customFormat="1" ht="90" x14ac:dyDescent="0.25">
      <c r="A33" s="19" t="str">
        <f>A$29</f>
        <v>Buildings and Appliances</v>
      </c>
      <c r="B33" s="13" t="str">
        <f t="shared" si="5"/>
        <v>Increased Retrofitting</v>
      </c>
      <c r="C33" s="13" t="str">
        <f t="shared" si="5"/>
        <v>Fraction of Commercial Components Replaced Annually due to Retrofitting Policy</v>
      </c>
      <c r="D33" s="7" t="s">
        <v>191</v>
      </c>
      <c r="E33" s="7"/>
      <c r="F33" s="7" t="s">
        <v>197</v>
      </c>
      <c r="G33" s="7"/>
      <c r="H33" s="9">
        <v>25</v>
      </c>
      <c r="I33" s="7" t="s">
        <v>74</v>
      </c>
      <c r="J33" s="35">
        <f t="shared" si="7"/>
        <v>0</v>
      </c>
      <c r="K33" s="17">
        <f t="shared" si="7"/>
        <v>3.4000000000000002E-2</v>
      </c>
      <c r="L33" s="17">
        <f t="shared" si="7"/>
        <v>1E-3</v>
      </c>
      <c r="M33" s="13" t="str">
        <f t="shared" si="7"/>
        <v>% of existing building components</v>
      </c>
      <c r="N33" s="2" t="s">
        <v>490</v>
      </c>
      <c r="O33" s="7" t="s">
        <v>586</v>
      </c>
      <c r="P33" s="4" t="s">
        <v>587</v>
      </c>
      <c r="Q33" s="40" t="str">
        <f>Q32</f>
        <v>Calculated from model data; see the relevant variable(s) in the InputData folder for source information.</v>
      </c>
      <c r="R33" s="61"/>
    </row>
    <row r="34" spans="1:18" s="13" customFormat="1" ht="105" x14ac:dyDescent="0.25">
      <c r="A34" s="19" t="str">
        <f>A$29</f>
        <v>Buildings and Appliances</v>
      </c>
      <c r="B34" s="13" t="str">
        <f t="shared" si="5"/>
        <v>Increased Retrofitting</v>
      </c>
      <c r="C34" s="13" t="str">
        <f t="shared" si="5"/>
        <v>Fraction of Commercial Components Replaced Annually due to Retrofitting Policy</v>
      </c>
      <c r="D34" s="7" t="s">
        <v>192</v>
      </c>
      <c r="E34" s="7"/>
      <c r="F34" s="7" t="s">
        <v>198</v>
      </c>
      <c r="G34" s="7"/>
      <c r="H34" s="9">
        <v>26</v>
      </c>
      <c r="I34" s="7" t="s">
        <v>74</v>
      </c>
      <c r="J34" s="35">
        <f t="shared" si="7"/>
        <v>0</v>
      </c>
      <c r="K34" s="17">
        <f t="shared" si="7"/>
        <v>3.4000000000000002E-2</v>
      </c>
      <c r="L34" s="17">
        <f t="shared" si="7"/>
        <v>1E-3</v>
      </c>
      <c r="M34" s="13" t="str">
        <f t="shared" si="7"/>
        <v>% of existing building components</v>
      </c>
      <c r="N34" s="2" t="s">
        <v>491</v>
      </c>
      <c r="O34" s="7" t="s">
        <v>586</v>
      </c>
      <c r="P34" s="4" t="s">
        <v>587</v>
      </c>
      <c r="Q34" s="40" t="str">
        <f>Q33</f>
        <v>Calculated from model data; see the relevant variable(s) in the InputData folder for source information.</v>
      </c>
      <c r="R34" s="61"/>
    </row>
    <row r="35" spans="1:18" s="13" customFormat="1" ht="45" x14ac:dyDescent="0.25">
      <c r="A35" s="2" t="s">
        <v>131</v>
      </c>
      <c r="B35" s="7" t="s">
        <v>26</v>
      </c>
      <c r="C35" s="2" t="s">
        <v>7</v>
      </c>
      <c r="D35" s="7" t="s">
        <v>187</v>
      </c>
      <c r="E35" s="7"/>
      <c r="F35" s="7" t="s">
        <v>193</v>
      </c>
      <c r="G35" s="7"/>
      <c r="H35" s="9">
        <v>27</v>
      </c>
      <c r="I35" s="7" t="s">
        <v>74</v>
      </c>
      <c r="J35" s="7">
        <v>0</v>
      </c>
      <c r="K35" s="2">
        <v>1</v>
      </c>
      <c r="L35" s="2">
        <v>1</v>
      </c>
      <c r="M35" s="7" t="s">
        <v>54</v>
      </c>
      <c r="N35" s="7" t="s">
        <v>492</v>
      </c>
      <c r="O35" s="7" t="s">
        <v>588</v>
      </c>
      <c r="P35" s="4" t="s">
        <v>589</v>
      </c>
      <c r="Q35" s="41" t="s">
        <v>135</v>
      </c>
      <c r="R35" s="61"/>
    </row>
    <row r="36" spans="1:18" s="13" customFormat="1" ht="45" x14ac:dyDescent="0.25">
      <c r="A36" s="19" t="str">
        <f>A$35</f>
        <v>Buildings and Appliances</v>
      </c>
      <c r="B36" s="13" t="str">
        <f t="shared" ref="B36:C40" si="8">B$35</f>
        <v>Rebate for Efficient Products</v>
      </c>
      <c r="C36" s="13" t="str">
        <f t="shared" si="8"/>
        <v>Boolean Rebate Program for Efficient Components</v>
      </c>
      <c r="D36" s="7" t="s">
        <v>188</v>
      </c>
      <c r="E36" s="7"/>
      <c r="F36" s="7" t="s">
        <v>194</v>
      </c>
      <c r="G36" s="7"/>
      <c r="H36" s="9">
        <v>28</v>
      </c>
      <c r="I36" s="7" t="s">
        <v>74</v>
      </c>
      <c r="J36" s="13">
        <f>J$35</f>
        <v>0</v>
      </c>
      <c r="K36" s="13">
        <f>K$35</f>
        <v>1</v>
      </c>
      <c r="L36" s="13">
        <f>L$35</f>
        <v>1</v>
      </c>
      <c r="M36" s="13" t="str">
        <f>M$35</f>
        <v>on/off</v>
      </c>
      <c r="N36" s="7" t="s">
        <v>493</v>
      </c>
      <c r="O36" s="7" t="s">
        <v>588</v>
      </c>
      <c r="P36" s="4" t="s">
        <v>589</v>
      </c>
      <c r="Q36" s="41" t="s">
        <v>135</v>
      </c>
      <c r="R36" s="61"/>
    </row>
    <row r="37" spans="1:18" s="13" customFormat="1" ht="30" x14ac:dyDescent="0.25">
      <c r="A37" s="19" t="str">
        <f>A$35</f>
        <v>Buildings and Appliances</v>
      </c>
      <c r="B37" s="13" t="str">
        <f t="shared" si="8"/>
        <v>Rebate for Efficient Products</v>
      </c>
      <c r="C37" s="13" t="str">
        <f t="shared" si="8"/>
        <v>Boolean Rebate Program for Efficient Components</v>
      </c>
      <c r="D37" s="7" t="s">
        <v>189</v>
      </c>
      <c r="E37" s="7"/>
      <c r="F37" s="7" t="s">
        <v>195</v>
      </c>
      <c r="G37" s="7"/>
      <c r="H37" s="9" t="s">
        <v>567</v>
      </c>
      <c r="I37" s="10" t="s">
        <v>75</v>
      </c>
      <c r="J37" s="7"/>
      <c r="K37" s="2"/>
      <c r="L37" s="2"/>
      <c r="M37" s="7"/>
      <c r="N37" s="7"/>
      <c r="P37" s="4"/>
      <c r="Q37" s="40"/>
      <c r="R37" s="61"/>
    </row>
    <row r="38" spans="1:18" s="13" customFormat="1" ht="30" x14ac:dyDescent="0.25">
      <c r="A38" s="19" t="str">
        <f>A$35</f>
        <v>Buildings and Appliances</v>
      </c>
      <c r="B38" s="13" t="str">
        <f t="shared" si="8"/>
        <v>Rebate for Efficient Products</v>
      </c>
      <c r="C38" s="13" t="str">
        <f t="shared" si="8"/>
        <v>Boolean Rebate Program for Efficient Components</v>
      </c>
      <c r="D38" s="7" t="s">
        <v>190</v>
      </c>
      <c r="E38" s="7"/>
      <c r="F38" s="7" t="s">
        <v>196</v>
      </c>
      <c r="G38" s="7"/>
      <c r="H38" s="9" t="s">
        <v>567</v>
      </c>
      <c r="I38" s="10" t="s">
        <v>75</v>
      </c>
      <c r="J38" s="7"/>
      <c r="K38" s="2"/>
      <c r="L38" s="2"/>
      <c r="M38" s="7"/>
      <c r="N38" s="7"/>
      <c r="P38" s="4"/>
      <c r="Q38" s="40"/>
      <c r="R38" s="61"/>
    </row>
    <row r="39" spans="1:18" s="13" customFormat="1" ht="45" x14ac:dyDescent="0.25">
      <c r="A39" s="19" t="str">
        <f>A$35</f>
        <v>Buildings and Appliances</v>
      </c>
      <c r="B39" s="13" t="str">
        <f t="shared" si="8"/>
        <v>Rebate for Efficient Products</v>
      </c>
      <c r="C39" s="13" t="str">
        <f t="shared" si="8"/>
        <v>Boolean Rebate Program for Efficient Components</v>
      </c>
      <c r="D39" s="7" t="s">
        <v>191</v>
      </c>
      <c r="E39" s="7"/>
      <c r="F39" s="7" t="s">
        <v>197</v>
      </c>
      <c r="G39" s="7"/>
      <c r="H39" s="9">
        <v>29</v>
      </c>
      <c r="I39" s="7" t="s">
        <v>74</v>
      </c>
      <c r="J39" s="13">
        <f>J$35</f>
        <v>0</v>
      </c>
      <c r="K39" s="13">
        <f>K$35</f>
        <v>1</v>
      </c>
      <c r="L39" s="13">
        <f>L$35</f>
        <v>1</v>
      </c>
      <c r="M39" s="13" t="str">
        <f>M$35</f>
        <v>on/off</v>
      </c>
      <c r="N39" s="7" t="s">
        <v>494</v>
      </c>
      <c r="O39" s="7" t="s">
        <v>588</v>
      </c>
      <c r="P39" s="4" t="s">
        <v>589</v>
      </c>
      <c r="Q39" s="41" t="s">
        <v>135</v>
      </c>
      <c r="R39" s="61"/>
    </row>
    <row r="40" spans="1:18" s="13" customFormat="1" ht="30" x14ac:dyDescent="0.25">
      <c r="A40" s="19" t="str">
        <f>A$35</f>
        <v>Buildings and Appliances</v>
      </c>
      <c r="B40" s="13" t="str">
        <f t="shared" si="8"/>
        <v>Rebate for Efficient Products</v>
      </c>
      <c r="C40" s="13" t="str">
        <f t="shared" si="8"/>
        <v>Boolean Rebate Program for Efficient Components</v>
      </c>
      <c r="D40" s="7" t="s">
        <v>192</v>
      </c>
      <c r="E40" s="7"/>
      <c r="F40" s="7" t="s">
        <v>198</v>
      </c>
      <c r="G40" s="7"/>
      <c r="H40" s="9" t="s">
        <v>567</v>
      </c>
      <c r="I40" s="10" t="s">
        <v>75</v>
      </c>
      <c r="J40" s="7"/>
      <c r="K40" s="2"/>
      <c r="L40" s="2"/>
      <c r="M40" s="7"/>
      <c r="N40" s="7"/>
      <c r="P40" s="4"/>
      <c r="Q40" s="40"/>
      <c r="R40" s="61"/>
    </row>
    <row r="41" spans="1:18" ht="30" x14ac:dyDescent="0.25">
      <c r="A41" s="2" t="s">
        <v>11</v>
      </c>
      <c r="B41" s="2" t="s">
        <v>200</v>
      </c>
      <c r="C41" s="2" t="s">
        <v>201</v>
      </c>
      <c r="D41" s="2"/>
      <c r="E41" s="2"/>
      <c r="F41" s="2"/>
      <c r="G41" s="2"/>
      <c r="H41" s="9" t="s">
        <v>567</v>
      </c>
      <c r="I41" s="10" t="s">
        <v>75</v>
      </c>
      <c r="M41" s="2"/>
    </row>
    <row r="42" spans="1:18" ht="75" x14ac:dyDescent="0.25">
      <c r="A42" s="2" t="s">
        <v>11</v>
      </c>
      <c r="B42" s="7" t="s">
        <v>32</v>
      </c>
      <c r="C42" s="2" t="s">
        <v>51</v>
      </c>
      <c r="H42" s="9">
        <v>30</v>
      </c>
      <c r="I42" s="7" t="s">
        <v>74</v>
      </c>
      <c r="J42" s="21">
        <v>0</v>
      </c>
      <c r="K42" s="25">
        <v>1</v>
      </c>
      <c r="L42" s="25">
        <v>0.01</v>
      </c>
      <c r="M42" s="7" t="s">
        <v>60</v>
      </c>
      <c r="N42" s="7" t="s">
        <v>444</v>
      </c>
      <c r="O42" s="7" t="s">
        <v>590</v>
      </c>
      <c r="P42" s="4" t="s">
        <v>591</v>
      </c>
      <c r="Q42" s="39" t="s">
        <v>278</v>
      </c>
    </row>
    <row r="43" spans="1:18" ht="150" x14ac:dyDescent="0.25">
      <c r="A43" s="2" t="s">
        <v>11</v>
      </c>
      <c r="B43" s="7" t="s">
        <v>203</v>
      </c>
      <c r="C43" s="2" t="s">
        <v>202</v>
      </c>
      <c r="D43" s="7" t="s">
        <v>137</v>
      </c>
      <c r="F43" s="7" t="s">
        <v>153</v>
      </c>
      <c r="H43" s="9">
        <v>31</v>
      </c>
      <c r="I43" s="7" t="s">
        <v>74</v>
      </c>
      <c r="J43" s="29">
        <v>0</v>
      </c>
      <c r="K43" s="30">
        <v>10000</v>
      </c>
      <c r="L43" s="30">
        <v>500</v>
      </c>
      <c r="M43" s="2" t="s">
        <v>561</v>
      </c>
      <c r="N43" s="2" t="s">
        <v>495</v>
      </c>
      <c r="O43" s="7" t="s">
        <v>592</v>
      </c>
      <c r="P43" s="4" t="s">
        <v>593</v>
      </c>
      <c r="Q43" s="63" t="s">
        <v>270</v>
      </c>
      <c r="R43" s="64" t="s">
        <v>562</v>
      </c>
    </row>
    <row r="44" spans="1:18" ht="45" x14ac:dyDescent="0.25">
      <c r="A44" s="19" t="str">
        <f>A$43</f>
        <v>Electricity Supply</v>
      </c>
      <c r="B44" s="13" t="str">
        <f t="shared" ref="B44:C50" si="9">B$43</f>
        <v>Early Retirement of Power Plants</v>
      </c>
      <c r="C44" s="13" t="str">
        <f t="shared" si="9"/>
        <v>Annual Additional Capacity Retired due to Early Retirement Policy</v>
      </c>
      <c r="D44" s="4" t="s">
        <v>138</v>
      </c>
      <c r="F44" s="4" t="s">
        <v>154</v>
      </c>
      <c r="H44" s="9" t="s">
        <v>567</v>
      </c>
      <c r="I44" s="10" t="s">
        <v>75</v>
      </c>
      <c r="J44" s="29"/>
      <c r="K44" s="30"/>
      <c r="L44" s="30"/>
      <c r="N44" s="2"/>
    </row>
    <row r="45" spans="1:18" ht="60" x14ac:dyDescent="0.25">
      <c r="A45" s="19" t="str">
        <f t="shared" ref="A45:A50" si="10">A$43</f>
        <v>Electricity Supply</v>
      </c>
      <c r="B45" s="13" t="str">
        <f t="shared" si="9"/>
        <v>Early Retirement of Power Plants</v>
      </c>
      <c r="C45" s="13" t="str">
        <f t="shared" si="9"/>
        <v>Annual Additional Capacity Retired due to Early Retirement Policy</v>
      </c>
      <c r="D45" s="4" t="s">
        <v>139</v>
      </c>
      <c r="F45" s="4" t="s">
        <v>155</v>
      </c>
      <c r="H45" s="9">
        <v>32</v>
      </c>
      <c r="I45" s="7" t="s">
        <v>74</v>
      </c>
      <c r="J45" s="13">
        <f>J$43</f>
        <v>0</v>
      </c>
      <c r="K45" s="13">
        <f>K$43</f>
        <v>10000</v>
      </c>
      <c r="L45" s="13">
        <f>L$43</f>
        <v>500</v>
      </c>
      <c r="M45" s="13" t="str">
        <f>M$43</f>
        <v>MW/year</v>
      </c>
      <c r="N45" s="2" t="s">
        <v>496</v>
      </c>
      <c r="O45" s="7" t="s">
        <v>592</v>
      </c>
      <c r="P45" s="4" t="s">
        <v>593</v>
      </c>
      <c r="Q45" s="39" t="s">
        <v>278</v>
      </c>
    </row>
    <row r="46" spans="1:18" ht="45" x14ac:dyDescent="0.25">
      <c r="A46" s="19" t="str">
        <f t="shared" si="10"/>
        <v>Electricity Supply</v>
      </c>
      <c r="B46" s="13" t="str">
        <f t="shared" si="9"/>
        <v>Early Retirement of Power Plants</v>
      </c>
      <c r="C46" s="13" t="str">
        <f t="shared" si="9"/>
        <v>Annual Additional Capacity Retired due to Early Retirement Policy</v>
      </c>
      <c r="D46" s="4" t="s">
        <v>140</v>
      </c>
      <c r="F46" s="4" t="s">
        <v>156</v>
      </c>
      <c r="H46" s="9" t="s">
        <v>567</v>
      </c>
      <c r="I46" s="10" t="s">
        <v>75</v>
      </c>
      <c r="J46" s="29"/>
      <c r="K46" s="30"/>
      <c r="L46" s="30"/>
      <c r="N46" s="2"/>
    </row>
    <row r="47" spans="1:18" ht="45" x14ac:dyDescent="0.25">
      <c r="A47" s="19" t="str">
        <f t="shared" si="10"/>
        <v>Electricity Supply</v>
      </c>
      <c r="B47" s="13" t="str">
        <f t="shared" si="9"/>
        <v>Early Retirement of Power Plants</v>
      </c>
      <c r="C47" s="13" t="str">
        <f t="shared" si="9"/>
        <v>Annual Additional Capacity Retired due to Early Retirement Policy</v>
      </c>
      <c r="D47" s="4" t="s">
        <v>141</v>
      </c>
      <c r="F47" s="4" t="s">
        <v>157</v>
      </c>
      <c r="H47" s="9" t="s">
        <v>567</v>
      </c>
      <c r="I47" s="10" t="s">
        <v>75</v>
      </c>
      <c r="J47" s="29"/>
      <c r="K47" s="30"/>
      <c r="L47" s="30"/>
      <c r="N47" s="2"/>
    </row>
    <row r="48" spans="1:18" ht="45" x14ac:dyDescent="0.25">
      <c r="A48" s="19" t="str">
        <f t="shared" si="10"/>
        <v>Electricity Supply</v>
      </c>
      <c r="B48" s="13" t="str">
        <f t="shared" si="9"/>
        <v>Early Retirement of Power Plants</v>
      </c>
      <c r="C48" s="13" t="str">
        <f t="shared" si="9"/>
        <v>Annual Additional Capacity Retired due to Early Retirement Policy</v>
      </c>
      <c r="D48" s="4" t="s">
        <v>142</v>
      </c>
      <c r="F48" s="4" t="s">
        <v>158</v>
      </c>
      <c r="H48" s="9" t="s">
        <v>567</v>
      </c>
      <c r="I48" s="10" t="s">
        <v>75</v>
      </c>
      <c r="J48" s="29"/>
      <c r="K48" s="30"/>
      <c r="L48" s="30"/>
      <c r="N48" s="2"/>
    </row>
    <row r="49" spans="1:18" ht="45" x14ac:dyDescent="0.25">
      <c r="A49" s="19" t="str">
        <f t="shared" si="10"/>
        <v>Electricity Supply</v>
      </c>
      <c r="B49" s="13" t="str">
        <f t="shared" si="9"/>
        <v>Early Retirement of Power Plants</v>
      </c>
      <c r="C49" s="13" t="str">
        <f t="shared" si="9"/>
        <v>Annual Additional Capacity Retired due to Early Retirement Policy</v>
      </c>
      <c r="D49" s="4" t="s">
        <v>143</v>
      </c>
      <c r="F49" s="4" t="s">
        <v>159</v>
      </c>
      <c r="H49" s="9" t="s">
        <v>567</v>
      </c>
      <c r="I49" s="10" t="s">
        <v>75</v>
      </c>
      <c r="J49" s="29"/>
      <c r="K49" s="30"/>
      <c r="L49" s="30"/>
      <c r="N49" s="2"/>
    </row>
    <row r="50" spans="1:18" ht="45" x14ac:dyDescent="0.25">
      <c r="A50" s="19" t="str">
        <f t="shared" si="10"/>
        <v>Electricity Supply</v>
      </c>
      <c r="B50" s="13" t="str">
        <f t="shared" si="9"/>
        <v>Early Retirement of Power Plants</v>
      </c>
      <c r="C50" s="13" t="str">
        <f t="shared" si="9"/>
        <v>Annual Additional Capacity Retired due to Early Retirement Policy</v>
      </c>
      <c r="D50" s="4" t="s">
        <v>144</v>
      </c>
      <c r="F50" s="4" t="s">
        <v>160</v>
      </c>
      <c r="H50" s="9" t="s">
        <v>567</v>
      </c>
      <c r="I50" s="10" t="s">
        <v>75</v>
      </c>
      <c r="J50" s="29"/>
      <c r="K50" s="30"/>
      <c r="L50" s="30"/>
      <c r="N50" s="2"/>
    </row>
    <row r="51" spans="1:18" ht="135" x14ac:dyDescent="0.25">
      <c r="A51" s="2" t="s">
        <v>11</v>
      </c>
      <c r="B51" s="7" t="s">
        <v>35</v>
      </c>
      <c r="C51" s="2" t="s">
        <v>52</v>
      </c>
      <c r="H51" s="9">
        <v>33</v>
      </c>
      <c r="I51" s="7" t="s">
        <v>74</v>
      </c>
      <c r="J51" s="31">
        <v>0</v>
      </c>
      <c r="K51" s="23">
        <v>0.16</v>
      </c>
      <c r="L51" s="28">
        <v>5.0000000000000001E-3</v>
      </c>
      <c r="M51" s="7" t="s">
        <v>55</v>
      </c>
      <c r="N51" s="2" t="s">
        <v>497</v>
      </c>
      <c r="O51" s="7" t="s">
        <v>594</v>
      </c>
      <c r="P51" s="4" t="s">
        <v>595</v>
      </c>
      <c r="Q51" s="39" t="s">
        <v>272</v>
      </c>
      <c r="R51" s="60" t="s">
        <v>272</v>
      </c>
    </row>
    <row r="52" spans="1:18" ht="90" x14ac:dyDescent="0.25">
      <c r="A52" s="2" t="s">
        <v>11</v>
      </c>
      <c r="B52" s="7" t="s">
        <v>208</v>
      </c>
      <c r="C52" s="2" t="s">
        <v>209</v>
      </c>
      <c r="H52" s="9">
        <v>34</v>
      </c>
      <c r="I52" s="7" t="s">
        <v>74</v>
      </c>
      <c r="J52" s="31">
        <v>0</v>
      </c>
      <c r="K52" s="23">
        <f>ROUND(MaxBoundCalculations!B292,2)</f>
        <v>0.21</v>
      </c>
      <c r="L52" s="23">
        <v>0.01</v>
      </c>
      <c r="M52" s="7" t="s">
        <v>210</v>
      </c>
      <c r="N52" s="2" t="s">
        <v>445</v>
      </c>
      <c r="O52" s="7" t="s">
        <v>596</v>
      </c>
      <c r="P52" s="4" t="s">
        <v>597</v>
      </c>
      <c r="Q52" s="39" t="s">
        <v>273</v>
      </c>
      <c r="R52" s="60" t="s">
        <v>273</v>
      </c>
    </row>
    <row r="53" spans="1:18" s="13" customFormat="1" ht="45" x14ac:dyDescent="0.25">
      <c r="A53" s="2" t="s">
        <v>11</v>
      </c>
      <c r="B53" s="2" t="s">
        <v>96</v>
      </c>
      <c r="C53" s="2" t="s">
        <v>205</v>
      </c>
      <c r="D53" s="2"/>
      <c r="E53" s="2"/>
      <c r="F53" s="2"/>
      <c r="G53" s="2"/>
      <c r="H53" s="9" t="s">
        <v>567</v>
      </c>
      <c r="I53" s="10" t="s">
        <v>75</v>
      </c>
      <c r="J53" s="7"/>
      <c r="K53" s="2"/>
      <c r="L53" s="2"/>
      <c r="M53" s="2"/>
      <c r="N53" s="7"/>
      <c r="P53" s="4"/>
      <c r="Q53" s="40"/>
      <c r="R53" s="61"/>
    </row>
    <row r="54" spans="1:18" s="13" customFormat="1" ht="30" x14ac:dyDescent="0.25">
      <c r="A54" s="2" t="s">
        <v>11</v>
      </c>
      <c r="B54" s="7" t="s">
        <v>34</v>
      </c>
      <c r="C54" s="2" t="s">
        <v>204</v>
      </c>
      <c r="D54" s="7" t="s">
        <v>137</v>
      </c>
      <c r="E54" s="7"/>
      <c r="F54" s="7" t="s">
        <v>153</v>
      </c>
      <c r="G54" s="7"/>
      <c r="H54" s="9" t="s">
        <v>567</v>
      </c>
      <c r="I54" s="18" t="s">
        <v>75</v>
      </c>
      <c r="J54" s="7"/>
      <c r="K54" s="2"/>
      <c r="L54" s="2"/>
      <c r="M54" s="7"/>
      <c r="N54" s="2"/>
      <c r="P54" s="4"/>
      <c r="Q54" s="40"/>
      <c r="R54" s="61"/>
    </row>
    <row r="55" spans="1:18" s="13" customFormat="1" ht="30" x14ac:dyDescent="0.25">
      <c r="A55" s="19" t="str">
        <f>A$54</f>
        <v>Electricity Supply</v>
      </c>
      <c r="B55" s="13" t="str">
        <f t="shared" ref="B55:C61" si="11">B$54</f>
        <v>Plant Lifetime Extension</v>
      </c>
      <c r="C55" s="13" t="str">
        <f t="shared" si="11"/>
        <v>Generation Capacity Lifetime Extension</v>
      </c>
      <c r="D55" s="4" t="s">
        <v>138</v>
      </c>
      <c r="F55" s="4" t="s">
        <v>154</v>
      </c>
      <c r="H55" s="9" t="s">
        <v>567</v>
      </c>
      <c r="I55" s="18" t="s">
        <v>75</v>
      </c>
      <c r="J55" s="7"/>
      <c r="K55" s="2"/>
      <c r="L55" s="2"/>
      <c r="P55" s="4"/>
      <c r="Q55" s="40"/>
      <c r="R55" s="61"/>
    </row>
    <row r="56" spans="1:18" s="13" customFormat="1" ht="90" x14ac:dyDescent="0.25">
      <c r="A56" s="19" t="str">
        <f t="shared" ref="A56:A61" si="12">A$54</f>
        <v>Electricity Supply</v>
      </c>
      <c r="B56" s="13" t="str">
        <f t="shared" si="11"/>
        <v>Plant Lifetime Extension</v>
      </c>
      <c r="C56" s="13" t="str">
        <f t="shared" si="11"/>
        <v>Generation Capacity Lifetime Extension</v>
      </c>
      <c r="D56" s="4" t="s">
        <v>139</v>
      </c>
      <c r="F56" s="4" t="s">
        <v>155</v>
      </c>
      <c r="H56" s="9">
        <v>35</v>
      </c>
      <c r="I56" s="4" t="s">
        <v>74</v>
      </c>
      <c r="J56" s="21">
        <v>0</v>
      </c>
      <c r="K56" s="2">
        <v>20</v>
      </c>
      <c r="L56" s="2">
        <v>1</v>
      </c>
      <c r="M56" s="4" t="s">
        <v>206</v>
      </c>
      <c r="N56" s="2" t="s">
        <v>498</v>
      </c>
      <c r="O56" s="7" t="s">
        <v>598</v>
      </c>
      <c r="P56" s="4" t="s">
        <v>599</v>
      </c>
      <c r="Q56" s="41" t="s">
        <v>274</v>
      </c>
      <c r="R56" s="62" t="s">
        <v>274</v>
      </c>
    </row>
    <row r="57" spans="1:18" s="13" customFormat="1" ht="30" x14ac:dyDescent="0.25">
      <c r="A57" s="19" t="str">
        <f t="shared" si="12"/>
        <v>Electricity Supply</v>
      </c>
      <c r="B57" s="13" t="str">
        <f t="shared" si="11"/>
        <v>Plant Lifetime Extension</v>
      </c>
      <c r="C57" s="13" t="str">
        <f t="shared" si="11"/>
        <v>Generation Capacity Lifetime Extension</v>
      </c>
      <c r="D57" s="4" t="s">
        <v>140</v>
      </c>
      <c r="F57" s="4" t="s">
        <v>156</v>
      </c>
      <c r="H57" s="9" t="s">
        <v>567</v>
      </c>
      <c r="I57" s="18" t="s">
        <v>75</v>
      </c>
      <c r="J57" s="7"/>
      <c r="K57" s="2"/>
      <c r="L57" s="2"/>
      <c r="P57" s="4"/>
      <c r="Q57" s="41"/>
      <c r="R57" s="61"/>
    </row>
    <row r="58" spans="1:18" s="13" customFormat="1" ht="30" x14ac:dyDescent="0.25">
      <c r="A58" s="19" t="str">
        <f t="shared" si="12"/>
        <v>Electricity Supply</v>
      </c>
      <c r="B58" s="13" t="str">
        <f t="shared" si="11"/>
        <v>Plant Lifetime Extension</v>
      </c>
      <c r="C58" s="13" t="str">
        <f t="shared" si="11"/>
        <v>Generation Capacity Lifetime Extension</v>
      </c>
      <c r="D58" s="4" t="s">
        <v>141</v>
      </c>
      <c r="F58" s="4" t="s">
        <v>157</v>
      </c>
      <c r="H58" s="9" t="s">
        <v>567</v>
      </c>
      <c r="I58" s="18" t="s">
        <v>75</v>
      </c>
      <c r="J58" s="7"/>
      <c r="K58" s="2"/>
      <c r="L58" s="2"/>
      <c r="P58" s="4"/>
      <c r="Q58" s="41"/>
      <c r="R58" s="61"/>
    </row>
    <row r="59" spans="1:18" ht="30" x14ac:dyDescent="0.25">
      <c r="A59" s="19" t="str">
        <f t="shared" si="12"/>
        <v>Electricity Supply</v>
      </c>
      <c r="B59" s="13" t="str">
        <f t="shared" si="11"/>
        <v>Plant Lifetime Extension</v>
      </c>
      <c r="C59" s="13" t="str">
        <f t="shared" si="11"/>
        <v>Generation Capacity Lifetime Extension</v>
      </c>
      <c r="D59" s="4" t="s">
        <v>142</v>
      </c>
      <c r="E59" s="13"/>
      <c r="F59" s="4" t="s">
        <v>158</v>
      </c>
      <c r="G59" s="13"/>
      <c r="H59" s="9" t="s">
        <v>567</v>
      </c>
      <c r="I59" s="18" t="s">
        <v>75</v>
      </c>
      <c r="M59" s="13"/>
      <c r="N59" s="13"/>
      <c r="Q59" s="41"/>
    </row>
    <row r="60" spans="1:18" ht="30" x14ac:dyDescent="0.25">
      <c r="A60" s="19" t="str">
        <f t="shared" si="12"/>
        <v>Electricity Supply</v>
      </c>
      <c r="B60" s="13" t="str">
        <f t="shared" si="11"/>
        <v>Plant Lifetime Extension</v>
      </c>
      <c r="C60" s="13" t="str">
        <f t="shared" si="11"/>
        <v>Generation Capacity Lifetime Extension</v>
      </c>
      <c r="D60" s="4" t="s">
        <v>143</v>
      </c>
      <c r="E60" s="13"/>
      <c r="F60" s="4" t="s">
        <v>159</v>
      </c>
      <c r="G60" s="13"/>
      <c r="H60" s="9" t="s">
        <v>567</v>
      </c>
      <c r="I60" s="18" t="s">
        <v>75</v>
      </c>
      <c r="M60" s="13"/>
      <c r="N60" s="13"/>
      <c r="Q60" s="41"/>
    </row>
    <row r="61" spans="1:18" s="13" customFormat="1" ht="30" x14ac:dyDescent="0.25">
      <c r="A61" s="19" t="str">
        <f t="shared" si="12"/>
        <v>Electricity Supply</v>
      </c>
      <c r="B61" s="13" t="str">
        <f t="shared" si="11"/>
        <v>Plant Lifetime Extension</v>
      </c>
      <c r="C61" s="13" t="str">
        <f t="shared" si="11"/>
        <v>Generation Capacity Lifetime Extension</v>
      </c>
      <c r="D61" s="4" t="s">
        <v>144</v>
      </c>
      <c r="F61" s="4" t="s">
        <v>160</v>
      </c>
      <c r="H61" s="9" t="s">
        <v>567</v>
      </c>
      <c r="I61" s="18" t="s">
        <v>75</v>
      </c>
      <c r="J61" s="7"/>
      <c r="K61" s="2"/>
      <c r="L61" s="2"/>
      <c r="P61" s="4"/>
      <c r="Q61" s="41"/>
      <c r="R61" s="61"/>
    </row>
    <row r="62" spans="1:18" s="13" customFormat="1" ht="90" x14ac:dyDescent="0.25">
      <c r="A62" s="2" t="s">
        <v>11</v>
      </c>
      <c r="B62" s="7" t="s">
        <v>31</v>
      </c>
      <c r="C62" s="2" t="s">
        <v>65</v>
      </c>
      <c r="D62" s="7"/>
      <c r="E62" s="7"/>
      <c r="F62" s="7"/>
      <c r="G62" s="7"/>
      <c r="H62" s="9">
        <v>36</v>
      </c>
      <c r="I62" s="7" t="s">
        <v>74</v>
      </c>
      <c r="J62" s="22">
        <v>0</v>
      </c>
      <c r="K62" s="25">
        <v>0.35</v>
      </c>
      <c r="L62" s="25">
        <v>0.01</v>
      </c>
      <c r="M62" s="2" t="s">
        <v>61</v>
      </c>
      <c r="N62" s="2" t="s">
        <v>276</v>
      </c>
      <c r="O62" s="7" t="s">
        <v>600</v>
      </c>
      <c r="P62" s="4" t="s">
        <v>601</v>
      </c>
      <c r="Q62" s="66" t="s">
        <v>275</v>
      </c>
      <c r="R62" s="64" t="s">
        <v>348</v>
      </c>
    </row>
    <row r="63" spans="1:18" s="13" customFormat="1" ht="30" x14ac:dyDescent="0.25">
      <c r="A63" s="2" t="s">
        <v>11</v>
      </c>
      <c r="B63" s="7" t="s">
        <v>33</v>
      </c>
      <c r="C63" s="2" t="s">
        <v>207</v>
      </c>
      <c r="D63" s="7" t="s">
        <v>137</v>
      </c>
      <c r="E63" s="7"/>
      <c r="F63" s="4" t="s">
        <v>153</v>
      </c>
      <c r="G63" s="7"/>
      <c r="H63" s="9" t="s">
        <v>567</v>
      </c>
      <c r="I63" s="18" t="s">
        <v>75</v>
      </c>
      <c r="J63" s="7"/>
      <c r="K63" s="2"/>
      <c r="L63" s="2"/>
      <c r="M63" s="2"/>
      <c r="N63" s="2"/>
      <c r="P63" s="4"/>
      <c r="Q63" s="41"/>
      <c r="R63" s="61"/>
    </row>
    <row r="64" spans="1:18" s="13" customFormat="1" ht="30" x14ac:dyDescent="0.25">
      <c r="A64" s="19" t="str">
        <f t="shared" ref="A64:C70" si="13">A$63</f>
        <v>Electricity Supply</v>
      </c>
      <c r="B64" s="13" t="str">
        <f t="shared" si="13"/>
        <v>Subsidy for Electricity Production</v>
      </c>
      <c r="C64" s="19" t="str">
        <f t="shared" si="13"/>
        <v>Subsidy for Elec Production by Fuel</v>
      </c>
      <c r="D64" s="4" t="s">
        <v>138</v>
      </c>
      <c r="F64" s="4" t="s">
        <v>154</v>
      </c>
      <c r="H64" s="9" t="s">
        <v>567</v>
      </c>
      <c r="I64" s="18" t="s">
        <v>75</v>
      </c>
      <c r="K64" s="19"/>
      <c r="L64" s="19"/>
      <c r="M64" s="19"/>
      <c r="N64" s="2"/>
      <c r="P64" s="4"/>
      <c r="Q64" s="41"/>
      <c r="R64" s="61"/>
    </row>
    <row r="65" spans="1:18" s="13" customFormat="1" ht="135" x14ac:dyDescent="0.25">
      <c r="A65" s="19" t="str">
        <f t="shared" si="13"/>
        <v>Electricity Supply</v>
      </c>
      <c r="B65" s="13" t="str">
        <f t="shared" si="13"/>
        <v>Subsidy for Electricity Production</v>
      </c>
      <c r="C65" s="19" t="str">
        <f t="shared" si="13"/>
        <v>Subsidy for Elec Production by Fuel</v>
      </c>
      <c r="D65" s="4" t="s">
        <v>139</v>
      </c>
      <c r="F65" s="4" t="s">
        <v>155</v>
      </c>
      <c r="H65" s="9">
        <v>37</v>
      </c>
      <c r="I65" s="4" t="s">
        <v>74</v>
      </c>
      <c r="J65" s="4">
        <v>0</v>
      </c>
      <c r="K65" s="11">
        <v>35</v>
      </c>
      <c r="L65" s="11">
        <v>1</v>
      </c>
      <c r="M65" s="11" t="s">
        <v>245</v>
      </c>
      <c r="N65" s="2" t="s">
        <v>499</v>
      </c>
      <c r="O65" s="7" t="s">
        <v>602</v>
      </c>
      <c r="P65" s="4" t="s">
        <v>603</v>
      </c>
      <c r="Q65" s="39" t="s">
        <v>277</v>
      </c>
      <c r="R65" s="60"/>
    </row>
    <row r="66" spans="1:18" s="13" customFormat="1" ht="30" x14ac:dyDescent="0.25">
      <c r="A66" s="19" t="str">
        <f t="shared" si="13"/>
        <v>Electricity Supply</v>
      </c>
      <c r="B66" s="13" t="str">
        <f t="shared" si="13"/>
        <v>Subsidy for Electricity Production</v>
      </c>
      <c r="C66" s="19" t="str">
        <f t="shared" si="13"/>
        <v>Subsidy for Elec Production by Fuel</v>
      </c>
      <c r="D66" s="4" t="s">
        <v>140</v>
      </c>
      <c r="F66" s="4" t="s">
        <v>156</v>
      </c>
      <c r="H66" s="9"/>
      <c r="I66" s="18" t="s">
        <v>75</v>
      </c>
      <c r="J66" s="19"/>
      <c r="K66" s="19"/>
      <c r="L66" s="19"/>
      <c r="M66" s="19"/>
      <c r="N66" s="2"/>
      <c r="P66" s="4"/>
      <c r="Q66" s="40"/>
      <c r="R66" s="61"/>
    </row>
    <row r="67" spans="1:18" ht="135" x14ac:dyDescent="0.25">
      <c r="A67" s="19" t="str">
        <f t="shared" si="13"/>
        <v>Electricity Supply</v>
      </c>
      <c r="B67" s="13" t="str">
        <f t="shared" si="13"/>
        <v>Subsidy for Electricity Production</v>
      </c>
      <c r="C67" s="19" t="str">
        <f t="shared" si="13"/>
        <v>Subsidy for Elec Production by Fuel</v>
      </c>
      <c r="D67" s="4" t="s">
        <v>141</v>
      </c>
      <c r="E67" s="13"/>
      <c r="F67" s="4" t="s">
        <v>157</v>
      </c>
      <c r="G67" s="13"/>
      <c r="H67" s="9">
        <v>39</v>
      </c>
      <c r="I67" s="4" t="s">
        <v>74</v>
      </c>
      <c r="J67" s="19">
        <f t="shared" ref="J67:M70" si="14">J$65</f>
        <v>0</v>
      </c>
      <c r="K67" s="19">
        <f t="shared" si="14"/>
        <v>35</v>
      </c>
      <c r="L67" s="19">
        <f t="shared" si="14"/>
        <v>1</v>
      </c>
      <c r="M67" s="19" t="str">
        <f t="shared" si="14"/>
        <v>$/MWh</v>
      </c>
      <c r="N67" s="2" t="s">
        <v>500</v>
      </c>
      <c r="O67" s="7" t="s">
        <v>602</v>
      </c>
      <c r="P67" s="4" t="s">
        <v>603</v>
      </c>
      <c r="Q67"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8" spans="1:18" ht="135" x14ac:dyDescent="0.25">
      <c r="A68" s="19" t="str">
        <f t="shared" si="13"/>
        <v>Electricity Supply</v>
      </c>
      <c r="B68" s="13" t="str">
        <f t="shared" si="13"/>
        <v>Subsidy for Electricity Production</v>
      </c>
      <c r="C68" s="19" t="str">
        <f t="shared" si="13"/>
        <v>Subsidy for Elec Production by Fuel</v>
      </c>
      <c r="D68" s="4" t="s">
        <v>142</v>
      </c>
      <c r="E68" s="13"/>
      <c r="F68" s="4" t="s">
        <v>158</v>
      </c>
      <c r="G68" s="13"/>
      <c r="H68" s="9">
        <v>40</v>
      </c>
      <c r="I68" s="4" t="s">
        <v>74</v>
      </c>
      <c r="J68" s="19">
        <f t="shared" si="14"/>
        <v>0</v>
      </c>
      <c r="K68" s="19">
        <f t="shared" si="14"/>
        <v>35</v>
      </c>
      <c r="L68" s="19">
        <f t="shared" si="14"/>
        <v>1</v>
      </c>
      <c r="M68" s="19" t="str">
        <f t="shared" si="14"/>
        <v>$/MWh</v>
      </c>
      <c r="N68" s="2" t="s">
        <v>501</v>
      </c>
      <c r="O68" s="7" t="s">
        <v>602</v>
      </c>
      <c r="P68" s="4" t="s">
        <v>603</v>
      </c>
      <c r="Q68"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9" spans="1:18" ht="135" x14ac:dyDescent="0.25">
      <c r="A69" s="19" t="str">
        <f t="shared" si="13"/>
        <v>Electricity Supply</v>
      </c>
      <c r="B69" s="13" t="str">
        <f t="shared" si="13"/>
        <v>Subsidy for Electricity Production</v>
      </c>
      <c r="C69" s="19" t="str">
        <f t="shared" si="13"/>
        <v>Subsidy for Elec Production by Fuel</v>
      </c>
      <c r="D69" s="4" t="s">
        <v>143</v>
      </c>
      <c r="E69" s="13"/>
      <c r="F69" s="4" t="s">
        <v>159</v>
      </c>
      <c r="G69" s="13"/>
      <c r="H69" s="9">
        <v>41</v>
      </c>
      <c r="I69" s="4" t="s">
        <v>74</v>
      </c>
      <c r="J69" s="19">
        <f t="shared" si="14"/>
        <v>0</v>
      </c>
      <c r="K69" s="19">
        <f t="shared" si="14"/>
        <v>35</v>
      </c>
      <c r="L69" s="19">
        <f t="shared" si="14"/>
        <v>1</v>
      </c>
      <c r="M69" s="19" t="str">
        <f t="shared" si="14"/>
        <v>$/MWh</v>
      </c>
      <c r="N69" s="2" t="s">
        <v>502</v>
      </c>
      <c r="O69" s="7" t="s">
        <v>602</v>
      </c>
      <c r="P69" s="4" t="s">
        <v>603</v>
      </c>
      <c r="Q69"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0" spans="1:18" ht="135" x14ac:dyDescent="0.25">
      <c r="A70" s="19" t="str">
        <f t="shared" si="13"/>
        <v>Electricity Supply</v>
      </c>
      <c r="B70" s="13" t="str">
        <f t="shared" si="13"/>
        <v>Subsidy for Electricity Production</v>
      </c>
      <c r="C70" s="19" t="str">
        <f t="shared" si="13"/>
        <v>Subsidy for Elec Production by Fuel</v>
      </c>
      <c r="D70" s="4" t="s">
        <v>144</v>
      </c>
      <c r="E70" s="13"/>
      <c r="F70" s="4" t="s">
        <v>160</v>
      </c>
      <c r="G70" s="13"/>
      <c r="H70" s="9">
        <v>42</v>
      </c>
      <c r="I70" s="4" t="s">
        <v>74</v>
      </c>
      <c r="J70" s="19">
        <f t="shared" si="14"/>
        <v>0</v>
      </c>
      <c r="K70" s="19">
        <f t="shared" si="14"/>
        <v>35</v>
      </c>
      <c r="L70" s="19">
        <f t="shared" si="14"/>
        <v>1</v>
      </c>
      <c r="M70" s="19" t="str">
        <f t="shared" si="14"/>
        <v>$/MWh</v>
      </c>
      <c r="N70" s="2" t="s">
        <v>503</v>
      </c>
      <c r="O70" s="7" t="s">
        <v>602</v>
      </c>
      <c r="P70" s="4" t="s">
        <v>603</v>
      </c>
      <c r="Q70"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1" spans="1:18" ht="60" x14ac:dyDescent="0.25">
      <c r="A71" s="2" t="s">
        <v>12</v>
      </c>
      <c r="B71" s="7" t="s">
        <v>38</v>
      </c>
      <c r="C71" s="2" t="s">
        <v>16</v>
      </c>
      <c r="H71" s="9">
        <v>43</v>
      </c>
      <c r="I71" s="7" t="s">
        <v>74</v>
      </c>
      <c r="J71" s="22">
        <v>0</v>
      </c>
      <c r="K71" s="25">
        <v>1</v>
      </c>
      <c r="L71" s="25">
        <v>0.01</v>
      </c>
      <c r="M71" s="7" t="s">
        <v>60</v>
      </c>
      <c r="N71" s="2" t="s">
        <v>446</v>
      </c>
      <c r="O71" s="7" t="s">
        <v>604</v>
      </c>
      <c r="P71" s="4" t="s">
        <v>605</v>
      </c>
      <c r="Q71" s="39" t="s">
        <v>278</v>
      </c>
    </row>
    <row r="72" spans="1:18" s="13" customFormat="1" ht="60" x14ac:dyDescent="0.25">
      <c r="A72" s="2" t="s">
        <v>12</v>
      </c>
      <c r="B72" s="7" t="s">
        <v>43</v>
      </c>
      <c r="C72" s="2" t="s">
        <v>19</v>
      </c>
      <c r="D72" s="7"/>
      <c r="E72" s="7"/>
      <c r="F72" s="7"/>
      <c r="G72" s="7"/>
      <c r="H72" s="9">
        <v>44</v>
      </c>
      <c r="I72" s="7" t="s">
        <v>74</v>
      </c>
      <c r="J72" s="22">
        <v>0</v>
      </c>
      <c r="K72" s="25">
        <v>1</v>
      </c>
      <c r="L72" s="25">
        <v>0.01</v>
      </c>
      <c r="M72" s="7" t="s">
        <v>60</v>
      </c>
      <c r="N72" s="7" t="s">
        <v>447</v>
      </c>
      <c r="O72" s="7" t="s">
        <v>606</v>
      </c>
      <c r="P72" s="4" t="s">
        <v>607</v>
      </c>
      <c r="Q72" s="39" t="s">
        <v>278</v>
      </c>
      <c r="R72" s="61"/>
    </row>
    <row r="73" spans="1:18" s="13" customFormat="1" ht="75" x14ac:dyDescent="0.25">
      <c r="A73" s="2" t="s">
        <v>12</v>
      </c>
      <c r="B73" s="7" t="s">
        <v>41</v>
      </c>
      <c r="C73" s="2" t="s">
        <v>93</v>
      </c>
      <c r="D73" s="7"/>
      <c r="E73" s="7"/>
      <c r="F73" s="7"/>
      <c r="G73" s="7"/>
      <c r="H73" s="9">
        <v>45</v>
      </c>
      <c r="I73" s="7" t="s">
        <v>74</v>
      </c>
      <c r="J73" s="22">
        <v>0</v>
      </c>
      <c r="K73" s="25">
        <v>1</v>
      </c>
      <c r="L73" s="25">
        <v>0.01</v>
      </c>
      <c r="M73" s="7" t="s">
        <v>60</v>
      </c>
      <c r="N73" s="7" t="s">
        <v>448</v>
      </c>
      <c r="O73" s="7" t="s">
        <v>608</v>
      </c>
      <c r="P73" s="4" t="s">
        <v>609</v>
      </c>
      <c r="Q73" s="39" t="s">
        <v>278</v>
      </c>
      <c r="R73" s="61"/>
    </row>
    <row r="74" spans="1:18" s="13" customFormat="1" ht="105" x14ac:dyDescent="0.25">
      <c r="A74" s="2" t="s">
        <v>12</v>
      </c>
      <c r="B74" s="7" t="s">
        <v>170</v>
      </c>
      <c r="C74" s="2" t="s">
        <v>20</v>
      </c>
      <c r="D74" s="7" t="s">
        <v>211</v>
      </c>
      <c r="E74" s="7"/>
      <c r="F74" s="4" t="s">
        <v>219</v>
      </c>
      <c r="G74" s="7"/>
      <c r="H74" s="9">
        <v>46</v>
      </c>
      <c r="I74" s="7" t="s">
        <v>74</v>
      </c>
      <c r="J74" s="24">
        <v>0</v>
      </c>
      <c r="K74" s="25">
        <f>ROUND(MaxBoundCalculations!B296,2)</f>
        <v>0.11</v>
      </c>
      <c r="L74" s="32">
        <v>5.0000000000000001E-3</v>
      </c>
      <c r="M74" s="7" t="s">
        <v>57</v>
      </c>
      <c r="N74" s="2" t="s">
        <v>449</v>
      </c>
      <c r="O74" s="7" t="s">
        <v>610</v>
      </c>
      <c r="P74" s="4" t="s">
        <v>611</v>
      </c>
      <c r="Q74" s="41" t="s">
        <v>338</v>
      </c>
      <c r="R74" s="62" t="s">
        <v>338</v>
      </c>
    </row>
    <row r="75" spans="1:18" s="13" customFormat="1" ht="90" x14ac:dyDescent="0.25">
      <c r="A75" s="19" t="str">
        <f>A$74</f>
        <v>Industry</v>
      </c>
      <c r="B75" s="13" t="str">
        <f t="shared" ref="B75:C81" si="15">B$74</f>
        <v>Industry Energy Efficiency Standards</v>
      </c>
      <c r="C75" s="13" t="str">
        <f t="shared" si="15"/>
        <v>Percentage Improvement in Eqpt Efficiency Standards above BAU by End Year</v>
      </c>
      <c r="D75" s="4" t="s">
        <v>212</v>
      </c>
      <c r="E75" s="7"/>
      <c r="F75" s="4" t="s">
        <v>220</v>
      </c>
      <c r="G75" s="7"/>
      <c r="H75" s="9">
        <v>47</v>
      </c>
      <c r="I75" s="7" t="s">
        <v>74</v>
      </c>
      <c r="J75" s="16">
        <f t="shared" ref="J75:M81" si="16">J$74</f>
        <v>0</v>
      </c>
      <c r="K75" s="16">
        <f t="shared" si="16"/>
        <v>0.11</v>
      </c>
      <c r="L75" s="17">
        <f t="shared" si="16"/>
        <v>5.0000000000000001E-3</v>
      </c>
      <c r="M75" s="13" t="str">
        <f t="shared" si="16"/>
        <v>% reduction in energy use</v>
      </c>
      <c r="N75" s="2" t="s">
        <v>450</v>
      </c>
      <c r="O75" s="7" t="s">
        <v>610</v>
      </c>
      <c r="P75" s="4" t="s">
        <v>611</v>
      </c>
      <c r="Q75" s="40" t="str">
        <f t="shared" ref="Q75:Q81" si="17">Q$74</f>
        <v>O. Siddiqui, 2009, "Assessment of Achievable Potential from Energy Efficiency and Demand Response Programs in the U.S.", EPRI, http://www.epri.com/abstracts/pages/productabstract.aspx?ProductID=000000000001016987, Page 4-32, Figure 4-33</v>
      </c>
      <c r="R75" s="61"/>
    </row>
    <row r="76" spans="1:18" s="13" customFormat="1" ht="90" x14ac:dyDescent="0.25">
      <c r="A76" s="19" t="str">
        <f t="shared" ref="A76:A81" si="18">A$74</f>
        <v>Industry</v>
      </c>
      <c r="B76" s="13" t="str">
        <f t="shared" si="15"/>
        <v>Industry Energy Efficiency Standards</v>
      </c>
      <c r="C76" s="13" t="str">
        <f t="shared" si="15"/>
        <v>Percentage Improvement in Eqpt Efficiency Standards above BAU by End Year</v>
      </c>
      <c r="D76" s="4" t="s">
        <v>213</v>
      </c>
      <c r="E76" s="7"/>
      <c r="F76" s="4" t="s">
        <v>221</v>
      </c>
      <c r="G76" s="7"/>
      <c r="H76" s="9">
        <v>48</v>
      </c>
      <c r="I76" s="7" t="s">
        <v>74</v>
      </c>
      <c r="J76" s="16">
        <f t="shared" si="16"/>
        <v>0</v>
      </c>
      <c r="K76" s="16">
        <f t="shared" si="16"/>
        <v>0.11</v>
      </c>
      <c r="L76" s="17">
        <f t="shared" si="16"/>
        <v>5.0000000000000001E-3</v>
      </c>
      <c r="M76" s="13" t="str">
        <f t="shared" si="16"/>
        <v>% reduction in energy use</v>
      </c>
      <c r="N76" s="2" t="s">
        <v>451</v>
      </c>
      <c r="O76" s="7" t="s">
        <v>610</v>
      </c>
      <c r="P76" s="4" t="s">
        <v>611</v>
      </c>
      <c r="Q76" s="40" t="str">
        <f t="shared" si="17"/>
        <v>O. Siddiqui, 2009, "Assessment of Achievable Potential from Energy Efficiency and Demand Response Programs in the U.S.", EPRI, http://www.epri.com/abstracts/pages/productabstract.aspx?ProductID=000000000001016987, Page 4-32, Figure 4-33</v>
      </c>
      <c r="R76" s="61"/>
    </row>
    <row r="77" spans="1:18" s="13" customFormat="1" ht="90" x14ac:dyDescent="0.25">
      <c r="A77" s="19" t="str">
        <f t="shared" si="18"/>
        <v>Industry</v>
      </c>
      <c r="B77" s="13" t="str">
        <f t="shared" si="15"/>
        <v>Industry Energy Efficiency Standards</v>
      </c>
      <c r="C77" s="13" t="str">
        <f t="shared" si="15"/>
        <v>Percentage Improvement in Eqpt Efficiency Standards above BAU by End Year</v>
      </c>
      <c r="D77" s="4" t="s">
        <v>214</v>
      </c>
      <c r="E77" s="7"/>
      <c r="F77" s="4" t="s">
        <v>222</v>
      </c>
      <c r="G77" s="7"/>
      <c r="H77" s="9">
        <v>49</v>
      </c>
      <c r="I77" s="7" t="s">
        <v>74</v>
      </c>
      <c r="J77" s="16">
        <f t="shared" si="16"/>
        <v>0</v>
      </c>
      <c r="K77" s="16">
        <f t="shared" si="16"/>
        <v>0.11</v>
      </c>
      <c r="L77" s="17">
        <f t="shared" si="16"/>
        <v>5.0000000000000001E-3</v>
      </c>
      <c r="M77" s="13" t="str">
        <f t="shared" si="16"/>
        <v>% reduction in energy use</v>
      </c>
      <c r="N77" s="2" t="s">
        <v>452</v>
      </c>
      <c r="O77" s="7" t="s">
        <v>610</v>
      </c>
      <c r="P77" s="4" t="s">
        <v>611</v>
      </c>
      <c r="Q77" s="40" t="str">
        <f t="shared" si="17"/>
        <v>O. Siddiqui, 2009, "Assessment of Achievable Potential from Energy Efficiency and Demand Response Programs in the U.S.", EPRI, http://www.epri.com/abstracts/pages/productabstract.aspx?ProductID=000000000001016987, Page 4-32, Figure 4-33</v>
      </c>
      <c r="R77" s="61"/>
    </row>
    <row r="78" spans="1:18" s="13" customFormat="1" ht="90" x14ac:dyDescent="0.25">
      <c r="A78" s="19" t="str">
        <f t="shared" si="18"/>
        <v>Industry</v>
      </c>
      <c r="B78" s="13" t="str">
        <f t="shared" si="15"/>
        <v>Industry Energy Efficiency Standards</v>
      </c>
      <c r="C78" s="13" t="str">
        <f t="shared" si="15"/>
        <v>Percentage Improvement in Eqpt Efficiency Standards above BAU by End Year</v>
      </c>
      <c r="D78" s="4" t="s">
        <v>215</v>
      </c>
      <c r="E78" s="7"/>
      <c r="F78" s="4" t="s">
        <v>223</v>
      </c>
      <c r="G78" s="7"/>
      <c r="H78" s="9">
        <v>50</v>
      </c>
      <c r="I78" s="7" t="s">
        <v>74</v>
      </c>
      <c r="J78" s="16">
        <f t="shared" si="16"/>
        <v>0</v>
      </c>
      <c r="K78" s="16">
        <f t="shared" si="16"/>
        <v>0.11</v>
      </c>
      <c r="L78" s="17">
        <f t="shared" si="16"/>
        <v>5.0000000000000001E-3</v>
      </c>
      <c r="M78" s="13" t="str">
        <f t="shared" si="16"/>
        <v>% reduction in energy use</v>
      </c>
      <c r="N78" s="2" t="s">
        <v>453</v>
      </c>
      <c r="O78" s="7" t="s">
        <v>610</v>
      </c>
      <c r="P78" s="4" t="s">
        <v>611</v>
      </c>
      <c r="Q78" s="40" t="str">
        <f t="shared" si="17"/>
        <v>O. Siddiqui, 2009, "Assessment of Achievable Potential from Energy Efficiency and Demand Response Programs in the U.S.", EPRI, http://www.epri.com/abstracts/pages/productabstract.aspx?ProductID=000000000001016987, Page 4-32, Figure 4-33</v>
      </c>
      <c r="R78" s="61"/>
    </row>
    <row r="79" spans="1:18" s="13" customFormat="1" ht="90" x14ac:dyDescent="0.25">
      <c r="A79" s="19" t="str">
        <f t="shared" si="18"/>
        <v>Industry</v>
      </c>
      <c r="B79" s="13" t="str">
        <f t="shared" si="15"/>
        <v>Industry Energy Efficiency Standards</v>
      </c>
      <c r="C79" s="13" t="str">
        <f t="shared" si="15"/>
        <v>Percentage Improvement in Eqpt Efficiency Standards above BAU by End Year</v>
      </c>
      <c r="D79" s="4" t="s">
        <v>216</v>
      </c>
      <c r="E79" s="7"/>
      <c r="F79" s="4" t="s">
        <v>224</v>
      </c>
      <c r="G79" s="7"/>
      <c r="H79" s="9">
        <v>51</v>
      </c>
      <c r="I79" s="7" t="s">
        <v>74</v>
      </c>
      <c r="J79" s="16">
        <f t="shared" si="16"/>
        <v>0</v>
      </c>
      <c r="K79" s="16">
        <f t="shared" si="16"/>
        <v>0.11</v>
      </c>
      <c r="L79" s="17">
        <f t="shared" si="16"/>
        <v>5.0000000000000001E-3</v>
      </c>
      <c r="M79" s="13" t="str">
        <f t="shared" si="16"/>
        <v>% reduction in energy use</v>
      </c>
      <c r="N79" s="2" t="s">
        <v>454</v>
      </c>
      <c r="O79" s="7" t="s">
        <v>610</v>
      </c>
      <c r="P79" s="4" t="s">
        <v>611</v>
      </c>
      <c r="Q79" s="40" t="str">
        <f t="shared" si="17"/>
        <v>O. Siddiqui, 2009, "Assessment of Achievable Potential from Energy Efficiency and Demand Response Programs in the U.S.", EPRI, http://www.epri.com/abstracts/pages/productabstract.aspx?ProductID=000000000001016987, Page 4-32, Figure 4-33</v>
      </c>
      <c r="R79" s="61"/>
    </row>
    <row r="80" spans="1:18" ht="90" x14ac:dyDescent="0.25">
      <c r="A80" s="19" t="str">
        <f t="shared" si="18"/>
        <v>Industry</v>
      </c>
      <c r="B80" s="16" t="str">
        <f>B$74</f>
        <v>Industry Energy Efficiency Standards</v>
      </c>
      <c r="C80" s="16" t="str">
        <f>C$74</f>
        <v>Percentage Improvement in Eqpt Efficiency Standards above BAU by End Year</v>
      </c>
      <c r="D80" s="4" t="s">
        <v>217</v>
      </c>
      <c r="F80" s="11" t="s">
        <v>225</v>
      </c>
      <c r="H80" s="9">
        <v>52</v>
      </c>
      <c r="I80" s="7" t="s">
        <v>74</v>
      </c>
      <c r="J80" s="16">
        <f>J$74</f>
        <v>0</v>
      </c>
      <c r="K80" s="16">
        <f>K$74</f>
        <v>0.11</v>
      </c>
      <c r="L80" s="17">
        <f>L$74</f>
        <v>5.0000000000000001E-3</v>
      </c>
      <c r="M80" s="13" t="str">
        <f>M$74</f>
        <v>% reduction in energy use</v>
      </c>
      <c r="N80" s="2" t="s">
        <v>455</v>
      </c>
      <c r="O80" s="7" t="s">
        <v>610</v>
      </c>
      <c r="P80" s="4" t="s">
        <v>611</v>
      </c>
      <c r="Q80" s="40" t="str">
        <f t="shared" si="17"/>
        <v>O. Siddiqui, 2009, "Assessment of Achievable Potential from Energy Efficiency and Demand Response Programs in the U.S.", EPRI, http://www.epri.com/abstracts/pages/productabstract.aspx?ProductID=000000000001016987, Page 4-32, Figure 4-33</v>
      </c>
    </row>
    <row r="81" spans="1:18" s="13" customFormat="1" ht="90" x14ac:dyDescent="0.25">
      <c r="A81" s="19" t="str">
        <f t="shared" si="18"/>
        <v>Industry</v>
      </c>
      <c r="B81" s="13" t="str">
        <f t="shared" si="15"/>
        <v>Industry Energy Efficiency Standards</v>
      </c>
      <c r="C81" s="13" t="str">
        <f t="shared" si="15"/>
        <v>Percentage Improvement in Eqpt Efficiency Standards above BAU by End Year</v>
      </c>
      <c r="D81" s="4" t="s">
        <v>218</v>
      </c>
      <c r="E81" s="7"/>
      <c r="F81" s="4" t="s">
        <v>226</v>
      </c>
      <c r="G81" s="7"/>
      <c r="H81" s="9">
        <v>53</v>
      </c>
      <c r="I81" s="7" t="s">
        <v>74</v>
      </c>
      <c r="J81" s="16">
        <f t="shared" si="16"/>
        <v>0</v>
      </c>
      <c r="K81" s="16">
        <f t="shared" si="16"/>
        <v>0.11</v>
      </c>
      <c r="L81" s="17">
        <f t="shared" si="16"/>
        <v>5.0000000000000001E-3</v>
      </c>
      <c r="M81" s="13" t="str">
        <f t="shared" si="16"/>
        <v>% reduction in energy use</v>
      </c>
      <c r="N81" s="2" t="s">
        <v>456</v>
      </c>
      <c r="O81" s="7" t="s">
        <v>610</v>
      </c>
      <c r="P81" s="4" t="s">
        <v>611</v>
      </c>
      <c r="Q81" s="40" t="str">
        <f t="shared" si="17"/>
        <v>O. Siddiqui, 2009, "Assessment of Achievable Potential from Energy Efficiency and Demand Response Programs in the U.S.", EPRI, http://www.epri.com/abstracts/pages/productabstract.aspx?ProductID=000000000001016987, Page 4-32, Figure 4-33</v>
      </c>
      <c r="R81" s="61"/>
    </row>
    <row r="82" spans="1:18" s="13" customFormat="1" ht="60" x14ac:dyDescent="0.25">
      <c r="A82" s="2" t="s">
        <v>12</v>
      </c>
      <c r="B82" s="7" t="s">
        <v>42</v>
      </c>
      <c r="C82" s="2" t="s">
        <v>18</v>
      </c>
      <c r="D82" s="7"/>
      <c r="E82" s="7"/>
      <c r="F82" s="7"/>
      <c r="G82" s="7"/>
      <c r="H82" s="9">
        <v>54</v>
      </c>
      <c r="I82" s="7" t="s">
        <v>74</v>
      </c>
      <c r="J82" s="22">
        <v>0</v>
      </c>
      <c r="K82" s="25">
        <v>1</v>
      </c>
      <c r="L82" s="25">
        <v>0.01</v>
      </c>
      <c r="M82" s="7" t="s">
        <v>60</v>
      </c>
      <c r="N82" s="7" t="s">
        <v>457</v>
      </c>
      <c r="O82" s="7" t="s">
        <v>612</v>
      </c>
      <c r="P82" s="4" t="s">
        <v>613</v>
      </c>
      <c r="Q82" s="39" t="s">
        <v>278</v>
      </c>
      <c r="R82" s="61"/>
    </row>
    <row r="83" spans="1:18" ht="75" x14ac:dyDescent="0.25">
      <c r="A83" s="2" t="s">
        <v>12</v>
      </c>
      <c r="B83" s="7" t="s">
        <v>44</v>
      </c>
      <c r="C83" s="2" t="s">
        <v>94</v>
      </c>
      <c r="H83" s="9">
        <v>55</v>
      </c>
      <c r="I83" s="7" t="s">
        <v>74</v>
      </c>
      <c r="J83" s="22">
        <v>0</v>
      </c>
      <c r="K83" s="22">
        <v>0.17</v>
      </c>
      <c r="L83" s="32">
        <v>5.0000000000000001E-3</v>
      </c>
      <c r="M83" s="7" t="s">
        <v>56</v>
      </c>
      <c r="N83" s="2" t="s">
        <v>458</v>
      </c>
      <c r="O83" s="7" t="s">
        <v>614</v>
      </c>
      <c r="P83" s="4" t="s">
        <v>615</v>
      </c>
      <c r="Q83" s="39" t="s">
        <v>349</v>
      </c>
      <c r="R83" s="60" t="s">
        <v>349</v>
      </c>
    </row>
    <row r="84" spans="1:18" ht="75" x14ac:dyDescent="0.25">
      <c r="A84" s="2" t="s">
        <v>12</v>
      </c>
      <c r="B84" s="2" t="s">
        <v>39</v>
      </c>
      <c r="C84" s="2" t="s">
        <v>17</v>
      </c>
      <c r="H84" s="9">
        <v>56</v>
      </c>
      <c r="I84" s="7" t="s">
        <v>74</v>
      </c>
      <c r="J84" s="22">
        <v>0</v>
      </c>
      <c r="K84" s="25">
        <v>1</v>
      </c>
      <c r="L84" s="25">
        <v>0.01</v>
      </c>
      <c r="M84" s="7" t="s">
        <v>60</v>
      </c>
      <c r="N84" s="7" t="s">
        <v>459</v>
      </c>
      <c r="O84" s="7" t="s">
        <v>616</v>
      </c>
      <c r="P84" s="4" t="s">
        <v>617</v>
      </c>
      <c r="Q84" s="39" t="s">
        <v>278</v>
      </c>
    </row>
    <row r="85" spans="1:18" ht="75" x14ac:dyDescent="0.25">
      <c r="A85" s="2" t="s">
        <v>12</v>
      </c>
      <c r="B85" s="2" t="s">
        <v>36</v>
      </c>
      <c r="C85" s="2" t="s">
        <v>14</v>
      </c>
      <c r="H85" s="9">
        <v>57</v>
      </c>
      <c r="I85" s="7" t="s">
        <v>74</v>
      </c>
      <c r="J85" s="22">
        <v>0</v>
      </c>
      <c r="K85" s="25">
        <v>1</v>
      </c>
      <c r="L85" s="25">
        <v>0.01</v>
      </c>
      <c r="M85" s="7" t="s">
        <v>60</v>
      </c>
      <c r="N85" s="7" t="s">
        <v>460</v>
      </c>
      <c r="O85" s="7" t="s">
        <v>618</v>
      </c>
      <c r="P85" s="4" t="s">
        <v>619</v>
      </c>
      <c r="Q85" s="39" t="s">
        <v>278</v>
      </c>
    </row>
    <row r="86" spans="1:18" ht="75" x14ac:dyDescent="0.25">
      <c r="A86" s="2" t="s">
        <v>12</v>
      </c>
      <c r="B86" s="7" t="s">
        <v>40</v>
      </c>
      <c r="C86" s="2" t="s">
        <v>13</v>
      </c>
      <c r="H86" s="9">
        <v>58</v>
      </c>
      <c r="I86" s="7" t="s">
        <v>74</v>
      </c>
      <c r="J86" s="22">
        <v>0</v>
      </c>
      <c r="K86" s="25">
        <v>1</v>
      </c>
      <c r="L86" s="25">
        <v>0.01</v>
      </c>
      <c r="M86" s="7" t="s">
        <v>60</v>
      </c>
      <c r="N86" s="7" t="s">
        <v>461</v>
      </c>
      <c r="O86" s="7" t="s">
        <v>620</v>
      </c>
      <c r="P86" s="4" t="s">
        <v>621</v>
      </c>
      <c r="Q86" s="39" t="s">
        <v>278</v>
      </c>
    </row>
    <row r="87" spans="1:18" ht="60" x14ac:dyDescent="0.25">
      <c r="A87" s="2" t="s">
        <v>12</v>
      </c>
      <c r="B87" s="7" t="s">
        <v>37</v>
      </c>
      <c r="C87" s="2" t="s">
        <v>15</v>
      </c>
      <c r="H87" s="9">
        <v>59</v>
      </c>
      <c r="I87" s="7" t="s">
        <v>74</v>
      </c>
      <c r="J87" s="22">
        <v>0</v>
      </c>
      <c r="K87" s="25">
        <v>1</v>
      </c>
      <c r="L87" s="25">
        <v>0.01</v>
      </c>
      <c r="M87" s="7" t="s">
        <v>60</v>
      </c>
      <c r="N87" s="7" t="s">
        <v>241</v>
      </c>
      <c r="O87" s="7" t="s">
        <v>622</v>
      </c>
      <c r="P87" s="4" t="s">
        <v>623</v>
      </c>
      <c r="Q87" s="39" t="s">
        <v>278</v>
      </c>
    </row>
    <row r="88" spans="1:18" ht="75" x14ac:dyDescent="0.25">
      <c r="A88" s="2" t="s">
        <v>227</v>
      </c>
      <c r="B88" s="7" t="s">
        <v>231</v>
      </c>
      <c r="C88" s="7" t="s">
        <v>234</v>
      </c>
      <c r="H88" s="9">
        <v>60</v>
      </c>
      <c r="I88" s="7" t="s">
        <v>74</v>
      </c>
      <c r="J88" s="22">
        <v>0</v>
      </c>
      <c r="K88" s="25">
        <f>ROUND(MaxBoundCalculations!B304,2)</f>
        <v>0.45</v>
      </c>
      <c r="L88" s="25">
        <v>0.01</v>
      </c>
      <c r="M88" s="7" t="s">
        <v>60</v>
      </c>
      <c r="N88" s="2" t="s">
        <v>652</v>
      </c>
      <c r="O88" s="7" t="s">
        <v>624</v>
      </c>
      <c r="P88" s="4" t="s">
        <v>625</v>
      </c>
      <c r="Q88" s="39" t="s">
        <v>278</v>
      </c>
      <c r="R88" s="60" t="s">
        <v>423</v>
      </c>
    </row>
    <row r="89" spans="1:18" ht="105" x14ac:dyDescent="0.25">
      <c r="A89" s="2" t="s">
        <v>227</v>
      </c>
      <c r="B89" s="7" t="s">
        <v>425</v>
      </c>
      <c r="C89" s="2" t="s">
        <v>426</v>
      </c>
      <c r="H89" s="9">
        <v>61</v>
      </c>
      <c r="I89" s="7" t="s">
        <v>74</v>
      </c>
      <c r="J89" s="22">
        <v>0</v>
      </c>
      <c r="K89" s="25">
        <f>ROUND(MaxBoundCalculations!B308,2)</f>
        <v>0.31</v>
      </c>
      <c r="L89" s="25">
        <v>0.01</v>
      </c>
      <c r="M89" s="7" t="s">
        <v>60</v>
      </c>
      <c r="N89" s="2" t="s">
        <v>653</v>
      </c>
      <c r="O89" s="7" t="s">
        <v>626</v>
      </c>
      <c r="P89" s="4" t="s">
        <v>627</v>
      </c>
      <c r="Q89" s="39" t="s">
        <v>278</v>
      </c>
      <c r="R89" s="60" t="s">
        <v>424</v>
      </c>
    </row>
    <row r="90" spans="1:18" ht="75" x14ac:dyDescent="0.25">
      <c r="A90" s="2" t="s">
        <v>227</v>
      </c>
      <c r="B90" s="7" t="s">
        <v>228</v>
      </c>
      <c r="C90" s="2" t="s">
        <v>235</v>
      </c>
      <c r="H90" s="9">
        <v>62</v>
      </c>
      <c r="I90" s="7" t="s">
        <v>74</v>
      </c>
      <c r="J90" s="22">
        <v>0</v>
      </c>
      <c r="K90" s="25">
        <v>1</v>
      </c>
      <c r="L90" s="25">
        <v>0.01</v>
      </c>
      <c r="M90" s="7" t="s">
        <v>60</v>
      </c>
      <c r="N90" s="7" t="s">
        <v>462</v>
      </c>
      <c r="O90" s="7" t="s">
        <v>628</v>
      </c>
      <c r="P90" s="4" t="s">
        <v>629</v>
      </c>
      <c r="Q90" s="39" t="s">
        <v>278</v>
      </c>
    </row>
    <row r="91" spans="1:18" ht="60" x14ac:dyDescent="0.25">
      <c r="A91" s="2" t="s">
        <v>227</v>
      </c>
      <c r="B91" s="7" t="s">
        <v>232</v>
      </c>
      <c r="C91" s="7" t="s">
        <v>233</v>
      </c>
      <c r="H91" s="9">
        <v>63</v>
      </c>
      <c r="I91" s="7" t="s">
        <v>74</v>
      </c>
      <c r="J91" s="22">
        <v>0</v>
      </c>
      <c r="K91" s="25">
        <v>1</v>
      </c>
      <c r="L91" s="25">
        <v>0.01</v>
      </c>
      <c r="M91" s="7" t="s">
        <v>60</v>
      </c>
      <c r="N91" s="7" t="s">
        <v>463</v>
      </c>
      <c r="O91" s="7" t="s">
        <v>630</v>
      </c>
      <c r="P91" s="4" t="s">
        <v>631</v>
      </c>
      <c r="Q91" s="39" t="s">
        <v>278</v>
      </c>
    </row>
    <row r="92" spans="1:18" ht="60" x14ac:dyDescent="0.25">
      <c r="A92" s="2" t="s">
        <v>227</v>
      </c>
      <c r="B92" s="7" t="s">
        <v>230</v>
      </c>
      <c r="C92" s="2" t="s">
        <v>237</v>
      </c>
      <c r="H92" s="9">
        <v>64</v>
      </c>
      <c r="I92" s="7" t="s">
        <v>74</v>
      </c>
      <c r="J92" s="22">
        <v>0</v>
      </c>
      <c r="K92" s="25">
        <v>1</v>
      </c>
      <c r="L92" s="25">
        <v>0.01</v>
      </c>
      <c r="M92" s="7" t="s">
        <v>60</v>
      </c>
      <c r="N92" s="7" t="s">
        <v>464</v>
      </c>
      <c r="O92" s="7" t="s">
        <v>632</v>
      </c>
      <c r="P92" s="4" t="s">
        <v>633</v>
      </c>
      <c r="Q92" s="39" t="s">
        <v>278</v>
      </c>
    </row>
    <row r="93" spans="1:18" ht="60" x14ac:dyDescent="0.25">
      <c r="A93" s="2" t="s">
        <v>227</v>
      </c>
      <c r="B93" s="7" t="s">
        <v>229</v>
      </c>
      <c r="C93" s="2" t="s">
        <v>236</v>
      </c>
      <c r="H93" s="9">
        <v>65</v>
      </c>
      <c r="I93" s="7" t="s">
        <v>74</v>
      </c>
      <c r="J93" s="22">
        <v>0</v>
      </c>
      <c r="K93" s="25">
        <v>1</v>
      </c>
      <c r="L93" s="25">
        <v>0.01</v>
      </c>
      <c r="M93" s="7" t="s">
        <v>60</v>
      </c>
      <c r="N93" s="7" t="s">
        <v>465</v>
      </c>
      <c r="O93" s="7" t="s">
        <v>634</v>
      </c>
      <c r="P93" s="4" t="s">
        <v>635</v>
      </c>
      <c r="Q93" s="39" t="s">
        <v>278</v>
      </c>
    </row>
    <row r="94" spans="1:18" ht="60" x14ac:dyDescent="0.25">
      <c r="A94" s="2" t="s">
        <v>21</v>
      </c>
      <c r="B94" s="7" t="s">
        <v>48</v>
      </c>
      <c r="C94" s="2" t="s">
        <v>90</v>
      </c>
      <c r="H94" s="9">
        <v>66</v>
      </c>
      <c r="I94" s="7" t="s">
        <v>74</v>
      </c>
      <c r="J94" s="21">
        <v>0</v>
      </c>
      <c r="K94" s="23">
        <v>1</v>
      </c>
      <c r="L94" s="23">
        <v>0.01</v>
      </c>
      <c r="M94" s="7" t="s">
        <v>60</v>
      </c>
      <c r="N94" s="2" t="s">
        <v>466</v>
      </c>
      <c r="O94" s="7" t="s">
        <v>636</v>
      </c>
      <c r="P94" s="4" t="s">
        <v>637</v>
      </c>
      <c r="Q94" s="39" t="s">
        <v>278</v>
      </c>
    </row>
    <row r="95" spans="1:18" s="13" customFormat="1" ht="75" x14ac:dyDescent="0.25">
      <c r="A95" s="2" t="s">
        <v>21</v>
      </c>
      <c r="B95" s="7" t="s">
        <v>46</v>
      </c>
      <c r="C95" s="2" t="s">
        <v>242</v>
      </c>
      <c r="D95" s="7"/>
      <c r="E95" s="7"/>
      <c r="F95" s="7"/>
      <c r="G95" s="7"/>
      <c r="H95" s="9">
        <v>67</v>
      </c>
      <c r="I95" s="7" t="s">
        <v>74</v>
      </c>
      <c r="J95" s="7">
        <v>0</v>
      </c>
      <c r="K95" s="2">
        <v>100</v>
      </c>
      <c r="L95" s="2">
        <v>1</v>
      </c>
      <c r="M95" s="2" t="s">
        <v>243</v>
      </c>
      <c r="N95" s="7" t="s">
        <v>467</v>
      </c>
      <c r="O95" s="7" t="s">
        <v>638</v>
      </c>
      <c r="P95" s="4" t="s">
        <v>639</v>
      </c>
      <c r="Q95" s="41" t="s">
        <v>271</v>
      </c>
      <c r="R95" s="61"/>
    </row>
    <row r="96" spans="1:18" s="4" customFormat="1" ht="75" x14ac:dyDescent="0.25">
      <c r="A96" s="11" t="s">
        <v>21</v>
      </c>
      <c r="B96" s="4" t="s">
        <v>91</v>
      </c>
      <c r="C96" s="11" t="s">
        <v>95</v>
      </c>
      <c r="H96" s="9">
        <v>68</v>
      </c>
      <c r="I96" s="4" t="s">
        <v>74</v>
      </c>
      <c r="J96" s="33">
        <v>0</v>
      </c>
      <c r="K96" s="34">
        <v>1</v>
      </c>
      <c r="L96" s="34">
        <v>0.01</v>
      </c>
      <c r="M96" s="4" t="s">
        <v>92</v>
      </c>
      <c r="N96" s="4" t="s">
        <v>468</v>
      </c>
      <c r="O96" s="4" t="s">
        <v>640</v>
      </c>
      <c r="P96" s="4" t="s">
        <v>641</v>
      </c>
      <c r="Q96" s="39" t="s">
        <v>278</v>
      </c>
      <c r="R96" s="62"/>
    </row>
    <row r="97" spans="1:18" s="13" customFormat="1" ht="30" x14ac:dyDescent="0.25">
      <c r="A97" s="2" t="s">
        <v>21</v>
      </c>
      <c r="B97" s="7" t="s">
        <v>47</v>
      </c>
      <c r="C97" s="2" t="s">
        <v>244</v>
      </c>
      <c r="D97" s="7" t="s">
        <v>84</v>
      </c>
      <c r="E97" s="7"/>
      <c r="F97" s="7" t="s">
        <v>161</v>
      </c>
      <c r="G97" s="7"/>
      <c r="H97" s="9" t="s">
        <v>567</v>
      </c>
      <c r="I97" s="18" t="s">
        <v>75</v>
      </c>
      <c r="J97" s="7"/>
      <c r="K97" s="2"/>
      <c r="L97" s="2"/>
      <c r="M97" s="7"/>
      <c r="N97" s="4"/>
      <c r="P97" s="4"/>
      <c r="Q97" s="40"/>
      <c r="R97" s="61"/>
    </row>
    <row r="98" spans="1:18" s="13" customFormat="1" ht="45" x14ac:dyDescent="0.25">
      <c r="A98" s="19" t="str">
        <f>A$97</f>
        <v>Cross-Sector</v>
      </c>
      <c r="B98" s="13" t="str">
        <f t="shared" ref="B98:C110" si="19">B$97</f>
        <v>End Existing Subsidies</v>
      </c>
      <c r="C98" s="13" t="str">
        <f t="shared" si="19"/>
        <v>Percent Reduction in BAU Subsidies</v>
      </c>
      <c r="D98" s="4" t="s">
        <v>77</v>
      </c>
      <c r="E98" s="7"/>
      <c r="F98" s="4" t="s">
        <v>153</v>
      </c>
      <c r="G98" s="7"/>
      <c r="H98" s="9">
        <v>69</v>
      </c>
      <c r="I98" s="4" t="s">
        <v>74</v>
      </c>
      <c r="J98" s="33">
        <v>0</v>
      </c>
      <c r="K98" s="34">
        <v>1</v>
      </c>
      <c r="L98" s="34">
        <v>0.01</v>
      </c>
      <c r="M98" s="7" t="s">
        <v>246</v>
      </c>
      <c r="N98" s="4" t="s">
        <v>469</v>
      </c>
      <c r="O98" s="4" t="s">
        <v>642</v>
      </c>
      <c r="P98" s="4" t="s">
        <v>643</v>
      </c>
      <c r="Q98" s="39" t="s">
        <v>278</v>
      </c>
      <c r="R98" s="61"/>
    </row>
    <row r="99" spans="1:18" s="13" customFormat="1" ht="45" x14ac:dyDescent="0.25">
      <c r="A99" s="19" t="str">
        <f t="shared" ref="A99:A110" si="20">A$97</f>
        <v>Cross-Sector</v>
      </c>
      <c r="B99" s="13" t="str">
        <f t="shared" si="19"/>
        <v>End Existing Subsidies</v>
      </c>
      <c r="C99" s="13" t="str">
        <f t="shared" si="19"/>
        <v>Percent Reduction in BAU Subsidies</v>
      </c>
      <c r="D99" s="4" t="s">
        <v>78</v>
      </c>
      <c r="E99" s="7"/>
      <c r="F99" s="4" t="s">
        <v>154</v>
      </c>
      <c r="G99" s="7"/>
      <c r="H99" s="9">
        <v>70</v>
      </c>
      <c r="I99" s="4" t="s">
        <v>74</v>
      </c>
      <c r="J99" s="16">
        <f>J$98</f>
        <v>0</v>
      </c>
      <c r="K99" s="16">
        <f>K$98</f>
        <v>1</v>
      </c>
      <c r="L99" s="16">
        <f>L$98</f>
        <v>0.01</v>
      </c>
      <c r="M99" s="16" t="str">
        <f>M$98</f>
        <v>% reduction in BAU subsidies</v>
      </c>
      <c r="N99" s="4" t="s">
        <v>470</v>
      </c>
      <c r="O99" s="4" t="s">
        <v>642</v>
      </c>
      <c r="P99" s="4" t="s">
        <v>643</v>
      </c>
      <c r="Q99" s="39" t="s">
        <v>278</v>
      </c>
      <c r="R99" s="61"/>
    </row>
    <row r="100" spans="1:18" s="13" customFormat="1" ht="45" x14ac:dyDescent="0.25">
      <c r="A100" s="19" t="str">
        <f t="shared" si="20"/>
        <v>Cross-Sector</v>
      </c>
      <c r="B100" s="13" t="str">
        <f t="shared" si="19"/>
        <v>End Existing Subsidies</v>
      </c>
      <c r="C100" s="13" t="str">
        <f t="shared" si="19"/>
        <v>Percent Reduction in BAU Subsidies</v>
      </c>
      <c r="D100" s="4" t="s">
        <v>79</v>
      </c>
      <c r="E100" s="7"/>
      <c r="F100" s="4" t="s">
        <v>155</v>
      </c>
      <c r="G100" s="7"/>
      <c r="H100" s="9">
        <v>71</v>
      </c>
      <c r="I100" s="4" t="s">
        <v>74</v>
      </c>
      <c r="J100" s="16">
        <f t="shared" ref="J100:M103" si="21">J$98</f>
        <v>0</v>
      </c>
      <c r="K100" s="16">
        <f t="shared" si="21"/>
        <v>1</v>
      </c>
      <c r="L100" s="16">
        <f t="shared" si="21"/>
        <v>0.01</v>
      </c>
      <c r="M100" s="16" t="str">
        <f t="shared" si="21"/>
        <v>% reduction in BAU subsidies</v>
      </c>
      <c r="N100" s="4" t="s">
        <v>471</v>
      </c>
      <c r="O100" s="4" t="s">
        <v>642</v>
      </c>
      <c r="P100" s="4" t="s">
        <v>643</v>
      </c>
      <c r="Q100" s="39" t="s">
        <v>278</v>
      </c>
      <c r="R100" s="61"/>
    </row>
    <row r="101" spans="1:18" s="13" customFormat="1" ht="45" x14ac:dyDescent="0.25">
      <c r="A101" s="19" t="str">
        <f t="shared" si="20"/>
        <v>Cross-Sector</v>
      </c>
      <c r="B101" s="13" t="str">
        <f t="shared" si="19"/>
        <v>End Existing Subsidies</v>
      </c>
      <c r="C101" s="13" t="str">
        <f t="shared" si="19"/>
        <v>Percent Reduction in BAU Subsidies</v>
      </c>
      <c r="D101" s="4" t="s">
        <v>80</v>
      </c>
      <c r="E101" s="7"/>
      <c r="F101" s="4" t="s">
        <v>156</v>
      </c>
      <c r="G101" s="7"/>
      <c r="H101" s="9">
        <v>72</v>
      </c>
      <c r="I101" s="4" t="s">
        <v>74</v>
      </c>
      <c r="J101" s="16">
        <f t="shared" si="21"/>
        <v>0</v>
      </c>
      <c r="K101" s="16">
        <f t="shared" si="21"/>
        <v>1</v>
      </c>
      <c r="L101" s="16">
        <f t="shared" si="21"/>
        <v>0.01</v>
      </c>
      <c r="M101" s="16" t="str">
        <f t="shared" si="21"/>
        <v>% reduction in BAU subsidies</v>
      </c>
      <c r="N101" s="4" t="s">
        <v>472</v>
      </c>
      <c r="O101" s="4" t="s">
        <v>642</v>
      </c>
      <c r="P101" s="4" t="s">
        <v>643</v>
      </c>
      <c r="Q101" s="39" t="s">
        <v>278</v>
      </c>
      <c r="R101" s="61"/>
    </row>
    <row r="102" spans="1:18" s="13" customFormat="1" ht="45" x14ac:dyDescent="0.25">
      <c r="A102" s="19" t="str">
        <f t="shared" si="20"/>
        <v>Cross-Sector</v>
      </c>
      <c r="B102" s="13" t="str">
        <f t="shared" si="19"/>
        <v>End Existing Subsidies</v>
      </c>
      <c r="C102" s="13" t="str">
        <f t="shared" si="19"/>
        <v>Percent Reduction in BAU Subsidies</v>
      </c>
      <c r="D102" s="4" t="s">
        <v>81</v>
      </c>
      <c r="E102" s="7"/>
      <c r="F102" s="4" t="s">
        <v>157</v>
      </c>
      <c r="G102" s="7"/>
      <c r="H102" s="9">
        <v>73</v>
      </c>
      <c r="I102" s="4" t="s">
        <v>74</v>
      </c>
      <c r="J102" s="16">
        <f t="shared" si="21"/>
        <v>0</v>
      </c>
      <c r="K102" s="16">
        <f t="shared" si="21"/>
        <v>1</v>
      </c>
      <c r="L102" s="16">
        <f t="shared" si="21"/>
        <v>0.01</v>
      </c>
      <c r="M102" s="16" t="str">
        <f t="shared" si="21"/>
        <v>% reduction in BAU subsidies</v>
      </c>
      <c r="N102" s="4" t="s">
        <v>473</v>
      </c>
      <c r="O102" s="4" t="s">
        <v>642</v>
      </c>
      <c r="P102" s="4" t="s">
        <v>643</v>
      </c>
      <c r="Q102" s="39" t="s">
        <v>278</v>
      </c>
      <c r="R102" s="61"/>
    </row>
    <row r="103" spans="1:18" s="13" customFormat="1" ht="45" x14ac:dyDescent="0.25">
      <c r="A103" s="19" t="str">
        <f t="shared" si="20"/>
        <v>Cross-Sector</v>
      </c>
      <c r="B103" s="13" t="str">
        <f t="shared" si="19"/>
        <v>End Existing Subsidies</v>
      </c>
      <c r="C103" s="13" t="str">
        <f t="shared" si="19"/>
        <v>Percent Reduction in BAU Subsidies</v>
      </c>
      <c r="D103" s="4" t="s">
        <v>82</v>
      </c>
      <c r="E103" s="7"/>
      <c r="F103" s="4" t="s">
        <v>162</v>
      </c>
      <c r="G103" s="7"/>
      <c r="H103" s="9">
        <v>74</v>
      </c>
      <c r="I103" s="4" t="s">
        <v>74</v>
      </c>
      <c r="J103" s="16">
        <f t="shared" si="21"/>
        <v>0</v>
      </c>
      <c r="K103" s="16">
        <f t="shared" si="21"/>
        <v>1</v>
      </c>
      <c r="L103" s="16">
        <f t="shared" si="21"/>
        <v>0.01</v>
      </c>
      <c r="M103" s="16" t="str">
        <f t="shared" si="21"/>
        <v>% reduction in BAU subsidies</v>
      </c>
      <c r="N103" s="4" t="s">
        <v>474</v>
      </c>
      <c r="O103" s="4" t="s">
        <v>642</v>
      </c>
      <c r="P103" s="4" t="s">
        <v>643</v>
      </c>
      <c r="Q103" s="39" t="s">
        <v>278</v>
      </c>
      <c r="R103" s="61"/>
    </row>
    <row r="104" spans="1:18" s="13" customFormat="1" ht="30" x14ac:dyDescent="0.25">
      <c r="A104" s="19" t="str">
        <f t="shared" si="20"/>
        <v>Cross-Sector</v>
      </c>
      <c r="B104" s="13" t="str">
        <f t="shared" si="19"/>
        <v>End Existing Subsidies</v>
      </c>
      <c r="C104" s="13" t="str">
        <f t="shared" si="19"/>
        <v>Percent Reduction in BAU Subsidies</v>
      </c>
      <c r="D104" s="4" t="s">
        <v>83</v>
      </c>
      <c r="E104" s="7"/>
      <c r="F104" s="4" t="s">
        <v>160</v>
      </c>
      <c r="G104" s="7"/>
      <c r="H104" s="9" t="s">
        <v>567</v>
      </c>
      <c r="I104" s="18" t="s">
        <v>75</v>
      </c>
      <c r="J104" s="7"/>
      <c r="K104" s="2"/>
      <c r="L104" s="2"/>
      <c r="M104" s="7"/>
      <c r="N104" s="2"/>
      <c r="P104" s="4"/>
      <c r="Q104" s="40"/>
      <c r="R104" s="61"/>
    </row>
    <row r="105" spans="1:18" s="13" customFormat="1" ht="45" x14ac:dyDescent="0.25">
      <c r="A105" s="19" t="str">
        <f t="shared" si="20"/>
        <v>Cross-Sector</v>
      </c>
      <c r="B105" s="13" t="str">
        <f t="shared" si="19"/>
        <v>End Existing Subsidies</v>
      </c>
      <c r="C105" s="13" t="str">
        <f t="shared" si="19"/>
        <v>Percent Reduction in BAU Subsidies</v>
      </c>
      <c r="D105" s="4" t="s">
        <v>85</v>
      </c>
      <c r="E105" s="7"/>
      <c r="F105" s="4" t="s">
        <v>163</v>
      </c>
      <c r="G105" s="7"/>
      <c r="H105" s="9">
        <v>75</v>
      </c>
      <c r="I105" s="4" t="s">
        <v>74</v>
      </c>
      <c r="J105" s="16">
        <f t="shared" ref="J105:M106" si="22">J$98</f>
        <v>0</v>
      </c>
      <c r="K105" s="16">
        <f t="shared" si="22"/>
        <v>1</v>
      </c>
      <c r="L105" s="16">
        <f t="shared" si="22"/>
        <v>0.01</v>
      </c>
      <c r="M105" s="16" t="str">
        <f t="shared" si="22"/>
        <v>% reduction in BAU subsidies</v>
      </c>
      <c r="N105" s="4" t="s">
        <v>475</v>
      </c>
      <c r="O105" s="4" t="s">
        <v>642</v>
      </c>
      <c r="P105" s="4" t="s">
        <v>643</v>
      </c>
      <c r="Q105" s="39" t="s">
        <v>278</v>
      </c>
      <c r="R105" s="61"/>
    </row>
    <row r="106" spans="1:18" s="13" customFormat="1" ht="45" x14ac:dyDescent="0.25">
      <c r="A106" s="19" t="str">
        <f t="shared" si="20"/>
        <v>Cross-Sector</v>
      </c>
      <c r="B106" s="13" t="str">
        <f t="shared" si="19"/>
        <v>End Existing Subsidies</v>
      </c>
      <c r="C106" s="13" t="str">
        <f t="shared" si="19"/>
        <v>Percent Reduction in BAU Subsidies</v>
      </c>
      <c r="D106" s="4" t="s">
        <v>86</v>
      </c>
      <c r="E106" s="7"/>
      <c r="F106" s="4" t="s">
        <v>164</v>
      </c>
      <c r="G106" s="7"/>
      <c r="H106" s="9">
        <v>76</v>
      </c>
      <c r="I106" s="4" t="s">
        <v>74</v>
      </c>
      <c r="J106" s="16">
        <f t="shared" si="22"/>
        <v>0</v>
      </c>
      <c r="K106" s="16">
        <f t="shared" si="22"/>
        <v>1</v>
      </c>
      <c r="L106" s="16">
        <f t="shared" si="22"/>
        <v>0.01</v>
      </c>
      <c r="M106" s="16" t="str">
        <f t="shared" si="22"/>
        <v>% reduction in BAU subsidies</v>
      </c>
      <c r="N106" s="4" t="s">
        <v>476</v>
      </c>
      <c r="O106" s="4" t="s">
        <v>642</v>
      </c>
      <c r="P106" s="4" t="s">
        <v>643</v>
      </c>
      <c r="Q106" s="39" t="s">
        <v>278</v>
      </c>
      <c r="R106" s="61"/>
    </row>
    <row r="107" spans="1:18" s="13" customFormat="1" ht="30" x14ac:dyDescent="0.25">
      <c r="A107" s="19" t="str">
        <f t="shared" si="20"/>
        <v>Cross-Sector</v>
      </c>
      <c r="B107" s="13" t="str">
        <f t="shared" si="19"/>
        <v>End Existing Subsidies</v>
      </c>
      <c r="C107" s="13" t="str">
        <f t="shared" si="19"/>
        <v>Percent Reduction in BAU Subsidies</v>
      </c>
      <c r="D107" s="4" t="s">
        <v>87</v>
      </c>
      <c r="E107" s="7"/>
      <c r="F107" s="4" t="s">
        <v>165</v>
      </c>
      <c r="G107" s="7"/>
      <c r="H107" s="9" t="s">
        <v>567</v>
      </c>
      <c r="I107" s="18" t="s">
        <v>75</v>
      </c>
      <c r="J107" s="7"/>
      <c r="K107" s="2"/>
      <c r="L107" s="2"/>
      <c r="M107" s="7"/>
      <c r="N107" s="2"/>
      <c r="P107" s="4"/>
      <c r="Q107" s="40"/>
      <c r="R107" s="61"/>
    </row>
    <row r="108" spans="1:18" s="13" customFormat="1" ht="30" x14ac:dyDescent="0.25">
      <c r="A108" s="19" t="str">
        <f t="shared" si="20"/>
        <v>Cross-Sector</v>
      </c>
      <c r="B108" s="13" t="str">
        <f t="shared" si="19"/>
        <v>End Existing Subsidies</v>
      </c>
      <c r="C108" s="13" t="str">
        <f t="shared" si="19"/>
        <v>Percent Reduction in BAU Subsidies</v>
      </c>
      <c r="D108" s="4" t="s">
        <v>88</v>
      </c>
      <c r="E108" s="7"/>
      <c r="F108" s="4" t="s">
        <v>166</v>
      </c>
      <c r="G108" s="7"/>
      <c r="H108" s="9" t="s">
        <v>567</v>
      </c>
      <c r="I108" s="18" t="s">
        <v>75</v>
      </c>
      <c r="J108" s="7"/>
      <c r="K108" s="2"/>
      <c r="L108" s="2"/>
      <c r="M108" s="7"/>
      <c r="N108" s="2"/>
      <c r="P108" s="4"/>
      <c r="Q108" s="40"/>
      <c r="R108" s="61"/>
    </row>
    <row r="109" spans="1:18" s="13" customFormat="1" ht="45" x14ac:dyDescent="0.25">
      <c r="A109" s="19" t="str">
        <f t="shared" si="20"/>
        <v>Cross-Sector</v>
      </c>
      <c r="B109" s="13" t="str">
        <f t="shared" si="19"/>
        <v>End Existing Subsidies</v>
      </c>
      <c r="C109" s="13" t="str">
        <f t="shared" si="19"/>
        <v>Percent Reduction in BAU Subsidies</v>
      </c>
      <c r="D109" s="4" t="s">
        <v>89</v>
      </c>
      <c r="E109" s="7"/>
      <c r="F109" s="4" t="s">
        <v>167</v>
      </c>
      <c r="G109" s="7"/>
      <c r="H109" s="9">
        <v>77</v>
      </c>
      <c r="I109" s="4" t="s">
        <v>74</v>
      </c>
      <c r="J109" s="16">
        <f>J$98</f>
        <v>0</v>
      </c>
      <c r="K109" s="16">
        <f>K$98</f>
        <v>1</v>
      </c>
      <c r="L109" s="16">
        <f>L$98</f>
        <v>0.01</v>
      </c>
      <c r="M109" s="16" t="str">
        <f>M$98</f>
        <v>% reduction in BAU subsidies</v>
      </c>
      <c r="N109" s="4" t="s">
        <v>477</v>
      </c>
      <c r="O109" s="4" t="s">
        <v>642</v>
      </c>
      <c r="P109" s="4" t="s">
        <v>643</v>
      </c>
      <c r="Q109" s="39" t="s">
        <v>278</v>
      </c>
      <c r="R109" s="61"/>
    </row>
    <row r="110" spans="1:18" s="13" customFormat="1" ht="30" x14ac:dyDescent="0.25">
      <c r="A110" s="19" t="str">
        <f t="shared" si="20"/>
        <v>Cross-Sector</v>
      </c>
      <c r="B110" s="13" t="str">
        <f t="shared" si="19"/>
        <v>End Existing Subsidies</v>
      </c>
      <c r="C110" s="13" t="str">
        <f t="shared" si="19"/>
        <v>Percent Reduction in BAU Subsidies</v>
      </c>
      <c r="D110" s="4" t="s">
        <v>136</v>
      </c>
      <c r="E110" s="7"/>
      <c r="F110" s="4" t="s">
        <v>168</v>
      </c>
      <c r="G110" s="7"/>
      <c r="H110" s="9" t="s">
        <v>567</v>
      </c>
      <c r="I110" s="18" t="s">
        <v>75</v>
      </c>
      <c r="J110" s="7"/>
      <c r="K110" s="2"/>
      <c r="L110" s="2"/>
      <c r="M110" s="7"/>
      <c r="N110" s="2"/>
      <c r="P110" s="4"/>
      <c r="Q110" s="40"/>
      <c r="R110" s="61"/>
    </row>
    <row r="111" spans="1:18" s="4" customFormat="1" ht="30" x14ac:dyDescent="0.25">
      <c r="A111" s="11" t="s">
        <v>21</v>
      </c>
      <c r="B111" s="4" t="s">
        <v>249</v>
      </c>
      <c r="C111" s="11" t="s">
        <v>248</v>
      </c>
      <c r="H111" s="9"/>
      <c r="I111" s="18" t="s">
        <v>75</v>
      </c>
      <c r="J111" s="2"/>
      <c r="K111" s="2"/>
      <c r="L111" s="2"/>
      <c r="M111" s="11"/>
      <c r="N111" s="11"/>
      <c r="O111" s="11"/>
      <c r="P111" s="11"/>
      <c r="Q111" s="63"/>
      <c r="R111" s="71"/>
    </row>
    <row r="112" spans="1:18" s="13" customFormat="1" ht="105" x14ac:dyDescent="0.25">
      <c r="A112" s="2" t="s">
        <v>21</v>
      </c>
      <c r="B112" s="7" t="s">
        <v>45</v>
      </c>
      <c r="C112" s="2" t="s">
        <v>22</v>
      </c>
      <c r="D112" s="7" t="s">
        <v>84</v>
      </c>
      <c r="E112" s="7"/>
      <c r="F112" s="7" t="s">
        <v>161</v>
      </c>
      <c r="G112" s="7"/>
      <c r="H112" s="9">
        <v>78</v>
      </c>
      <c r="I112" s="7" t="s">
        <v>74</v>
      </c>
      <c r="J112" s="21">
        <v>0</v>
      </c>
      <c r="K112" s="22">
        <v>0.2</v>
      </c>
      <c r="L112" s="36">
        <v>5.0000000000000001E-3</v>
      </c>
      <c r="M112" s="7" t="s">
        <v>247</v>
      </c>
      <c r="N112" s="2" t="s">
        <v>478</v>
      </c>
      <c r="O112" s="4" t="s">
        <v>644</v>
      </c>
      <c r="P112" s="4" t="s">
        <v>645</v>
      </c>
      <c r="Q112" s="41" t="s">
        <v>279</v>
      </c>
      <c r="R112" s="61"/>
    </row>
    <row r="113" spans="1:18" s="13" customFormat="1" ht="105" x14ac:dyDescent="0.25">
      <c r="A113" s="20" t="str">
        <f t="shared" ref="A113:C125" si="23">A$112</f>
        <v>Cross-Sector</v>
      </c>
      <c r="B113" s="35" t="str">
        <f t="shared" si="23"/>
        <v>Fuel Taxes</v>
      </c>
      <c r="C113" s="20" t="str">
        <f t="shared" si="23"/>
        <v>Additional Fuel Tax Rate by Fuel by End Year</v>
      </c>
      <c r="D113" s="4" t="s">
        <v>77</v>
      </c>
      <c r="E113" s="4"/>
      <c r="F113" s="4" t="s">
        <v>153</v>
      </c>
      <c r="H113" s="9">
        <v>79</v>
      </c>
      <c r="I113" s="4" t="s">
        <v>74</v>
      </c>
      <c r="J113" s="35">
        <f t="shared" ref="J113:M114" si="24">J$112</f>
        <v>0</v>
      </c>
      <c r="K113" s="20">
        <f t="shared" si="24"/>
        <v>0.2</v>
      </c>
      <c r="L113" s="37">
        <f t="shared" si="24"/>
        <v>5.0000000000000001E-3</v>
      </c>
      <c r="M113" s="35" t="str">
        <f t="shared" si="24"/>
        <v>% of BAU price</v>
      </c>
      <c r="N113" s="2" t="s">
        <v>479</v>
      </c>
      <c r="O113" s="4" t="s">
        <v>644</v>
      </c>
      <c r="P113" s="4" t="s">
        <v>645</v>
      </c>
      <c r="Q113"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3" s="61"/>
    </row>
    <row r="114" spans="1:18" s="13" customFormat="1" ht="105" x14ac:dyDescent="0.25">
      <c r="A114" s="20" t="str">
        <f t="shared" si="23"/>
        <v>Cross-Sector</v>
      </c>
      <c r="B114" s="35" t="str">
        <f t="shared" si="23"/>
        <v>Fuel Taxes</v>
      </c>
      <c r="C114" s="20" t="str">
        <f t="shared" si="23"/>
        <v>Additional Fuel Tax Rate by Fuel by End Year</v>
      </c>
      <c r="D114" s="4" t="s">
        <v>78</v>
      </c>
      <c r="E114" s="4"/>
      <c r="F114" s="4" t="s">
        <v>154</v>
      </c>
      <c r="H114" s="9">
        <v>80</v>
      </c>
      <c r="I114" s="4" t="s">
        <v>74</v>
      </c>
      <c r="J114" s="35">
        <f t="shared" si="24"/>
        <v>0</v>
      </c>
      <c r="K114" s="20">
        <f t="shared" si="24"/>
        <v>0.2</v>
      </c>
      <c r="L114" s="37">
        <f t="shared" si="24"/>
        <v>5.0000000000000001E-3</v>
      </c>
      <c r="M114" s="35" t="str">
        <f t="shared" si="24"/>
        <v>% of BAU price</v>
      </c>
      <c r="N114" s="2" t="s">
        <v>480</v>
      </c>
      <c r="O114" s="4" t="s">
        <v>644</v>
      </c>
      <c r="P114" s="4" t="s">
        <v>645</v>
      </c>
      <c r="Q11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4" s="61"/>
    </row>
    <row r="115" spans="1:18" s="13" customFormat="1" ht="30" x14ac:dyDescent="0.25">
      <c r="A115" s="20" t="str">
        <f t="shared" si="23"/>
        <v>Cross-Sector</v>
      </c>
      <c r="B115" s="35" t="str">
        <f t="shared" si="23"/>
        <v>Fuel Taxes</v>
      </c>
      <c r="C115" s="20" t="str">
        <f t="shared" si="23"/>
        <v>Additional Fuel Tax Rate by Fuel by End Year</v>
      </c>
      <c r="D115" s="4" t="s">
        <v>79</v>
      </c>
      <c r="E115" s="4"/>
      <c r="F115" s="4" t="s">
        <v>155</v>
      </c>
      <c r="H115" s="9" t="s">
        <v>567</v>
      </c>
      <c r="I115" s="18" t="s">
        <v>75</v>
      </c>
      <c r="J115" s="35"/>
      <c r="K115" s="20"/>
      <c r="L115" s="37"/>
      <c r="M115" s="35"/>
      <c r="N115" s="2"/>
      <c r="P115" s="4"/>
      <c r="Q115" s="40"/>
      <c r="R115" s="61"/>
    </row>
    <row r="116" spans="1:18" s="13" customFormat="1" ht="30" x14ac:dyDescent="0.25">
      <c r="A116" s="20" t="str">
        <f t="shared" si="23"/>
        <v>Cross-Sector</v>
      </c>
      <c r="B116" s="35" t="str">
        <f t="shared" si="23"/>
        <v>Fuel Taxes</v>
      </c>
      <c r="C116" s="20" t="str">
        <f t="shared" si="23"/>
        <v>Additional Fuel Tax Rate by Fuel by End Year</v>
      </c>
      <c r="D116" s="4" t="s">
        <v>80</v>
      </c>
      <c r="E116" s="4"/>
      <c r="F116" s="4" t="s">
        <v>156</v>
      </c>
      <c r="H116" s="9" t="s">
        <v>567</v>
      </c>
      <c r="I116" s="18" t="s">
        <v>75</v>
      </c>
      <c r="J116" s="20"/>
      <c r="K116" s="20"/>
      <c r="L116" s="37"/>
      <c r="M116" s="20"/>
      <c r="N116" s="20"/>
      <c r="P116" s="4"/>
      <c r="Q116" s="40"/>
      <c r="R116" s="61"/>
    </row>
    <row r="117" spans="1:18" s="13" customFormat="1" ht="30" x14ac:dyDescent="0.25">
      <c r="A117" s="20" t="str">
        <f t="shared" si="23"/>
        <v>Cross-Sector</v>
      </c>
      <c r="B117" s="35" t="str">
        <f t="shared" si="23"/>
        <v>Fuel Taxes</v>
      </c>
      <c r="C117" s="20" t="str">
        <f t="shared" si="23"/>
        <v>Additional Fuel Tax Rate by Fuel by End Year</v>
      </c>
      <c r="D117" s="4" t="s">
        <v>81</v>
      </c>
      <c r="E117" s="4"/>
      <c r="F117" s="4" t="s">
        <v>157</v>
      </c>
      <c r="H117" s="9" t="s">
        <v>567</v>
      </c>
      <c r="I117" s="18" t="s">
        <v>75</v>
      </c>
      <c r="J117" s="20"/>
      <c r="K117" s="20"/>
      <c r="L117" s="37"/>
      <c r="M117" s="20"/>
      <c r="N117" s="20"/>
      <c r="P117" s="4"/>
      <c r="Q117" s="40"/>
      <c r="R117" s="61"/>
    </row>
    <row r="118" spans="1:18" s="13" customFormat="1" ht="30" x14ac:dyDescent="0.25">
      <c r="A118" s="20" t="str">
        <f t="shared" si="23"/>
        <v>Cross-Sector</v>
      </c>
      <c r="B118" s="35" t="str">
        <f t="shared" si="23"/>
        <v>Fuel Taxes</v>
      </c>
      <c r="C118" s="20" t="str">
        <f t="shared" si="23"/>
        <v>Additional Fuel Tax Rate by Fuel by End Year</v>
      </c>
      <c r="D118" s="4" t="s">
        <v>82</v>
      </c>
      <c r="E118" s="4"/>
      <c r="F118" s="4" t="s">
        <v>162</v>
      </c>
      <c r="H118" s="9" t="s">
        <v>567</v>
      </c>
      <c r="I118" s="18" t="s">
        <v>75</v>
      </c>
      <c r="J118" s="20"/>
      <c r="K118" s="20"/>
      <c r="L118" s="37"/>
      <c r="M118" s="20"/>
      <c r="N118" s="20"/>
      <c r="P118" s="4"/>
      <c r="Q118" s="40"/>
      <c r="R118" s="61"/>
    </row>
    <row r="119" spans="1:18" s="13" customFormat="1" ht="30" x14ac:dyDescent="0.25">
      <c r="A119" s="20" t="str">
        <f t="shared" si="23"/>
        <v>Cross-Sector</v>
      </c>
      <c r="B119" s="35" t="str">
        <f t="shared" si="23"/>
        <v>Fuel Taxes</v>
      </c>
      <c r="C119" s="20" t="str">
        <f t="shared" si="23"/>
        <v>Additional Fuel Tax Rate by Fuel by End Year</v>
      </c>
      <c r="D119" s="4" t="s">
        <v>83</v>
      </c>
      <c r="E119" s="4"/>
      <c r="F119" s="4" t="s">
        <v>160</v>
      </c>
      <c r="H119" s="9" t="s">
        <v>567</v>
      </c>
      <c r="I119" s="18" t="s">
        <v>75</v>
      </c>
      <c r="J119" s="35"/>
      <c r="K119" s="20"/>
      <c r="L119" s="37"/>
      <c r="M119" s="35"/>
      <c r="N119" s="2"/>
      <c r="P119" s="4"/>
      <c r="Q119" s="40"/>
      <c r="R119" s="61"/>
    </row>
    <row r="120" spans="1:18" s="13" customFormat="1" ht="105" x14ac:dyDescent="0.25">
      <c r="A120" s="20" t="str">
        <f t="shared" si="23"/>
        <v>Cross-Sector</v>
      </c>
      <c r="B120" s="35" t="str">
        <f t="shared" si="23"/>
        <v>Fuel Taxes</v>
      </c>
      <c r="C120" s="20" t="str">
        <f t="shared" si="23"/>
        <v>Additional Fuel Tax Rate by Fuel by End Year</v>
      </c>
      <c r="D120" s="4" t="s">
        <v>85</v>
      </c>
      <c r="E120" s="4"/>
      <c r="F120" s="4" t="s">
        <v>163</v>
      </c>
      <c r="H120" s="9">
        <v>81</v>
      </c>
      <c r="I120" s="4" t="s">
        <v>74</v>
      </c>
      <c r="J120" s="35">
        <f t="shared" ref="J120:M121" si="25">J$112</f>
        <v>0</v>
      </c>
      <c r="K120" s="20">
        <f t="shared" si="25"/>
        <v>0.2</v>
      </c>
      <c r="L120" s="37">
        <f t="shared" si="25"/>
        <v>5.0000000000000001E-3</v>
      </c>
      <c r="M120" s="35" t="str">
        <f t="shared" si="25"/>
        <v>% of BAU price</v>
      </c>
      <c r="N120" s="2" t="s">
        <v>481</v>
      </c>
      <c r="O120" s="4" t="s">
        <v>644</v>
      </c>
      <c r="P120" s="4" t="s">
        <v>645</v>
      </c>
      <c r="Q120"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0" s="61"/>
    </row>
    <row r="121" spans="1:18" s="13" customFormat="1" ht="105" x14ac:dyDescent="0.25">
      <c r="A121" s="20" t="str">
        <f t="shared" si="23"/>
        <v>Cross-Sector</v>
      </c>
      <c r="B121" s="35" t="str">
        <f t="shared" si="23"/>
        <v>Fuel Taxes</v>
      </c>
      <c r="C121" s="20" t="str">
        <f t="shared" si="23"/>
        <v>Additional Fuel Tax Rate by Fuel by End Year</v>
      </c>
      <c r="D121" s="4" t="s">
        <v>86</v>
      </c>
      <c r="E121" s="4"/>
      <c r="F121" s="4" t="s">
        <v>164</v>
      </c>
      <c r="H121" s="9">
        <v>82</v>
      </c>
      <c r="I121" s="4" t="s">
        <v>74</v>
      </c>
      <c r="J121" s="35">
        <f t="shared" si="25"/>
        <v>0</v>
      </c>
      <c r="K121" s="20">
        <f t="shared" si="25"/>
        <v>0.2</v>
      </c>
      <c r="L121" s="37">
        <f t="shared" si="25"/>
        <v>5.0000000000000001E-3</v>
      </c>
      <c r="M121" s="35" t="str">
        <f t="shared" si="25"/>
        <v>% of BAU price</v>
      </c>
      <c r="N121" s="2" t="s">
        <v>482</v>
      </c>
      <c r="O121" s="4" t="s">
        <v>644</v>
      </c>
      <c r="P121" s="4" t="s">
        <v>645</v>
      </c>
      <c r="Q121"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1" s="61"/>
    </row>
    <row r="122" spans="1:18" s="13" customFormat="1" ht="30" x14ac:dyDescent="0.25">
      <c r="A122" s="20" t="str">
        <f t="shared" si="23"/>
        <v>Cross-Sector</v>
      </c>
      <c r="B122" s="35" t="str">
        <f t="shared" si="23"/>
        <v>Fuel Taxes</v>
      </c>
      <c r="C122" s="20" t="str">
        <f t="shared" si="23"/>
        <v>Additional Fuel Tax Rate by Fuel by End Year</v>
      </c>
      <c r="D122" s="4" t="s">
        <v>87</v>
      </c>
      <c r="E122" s="4"/>
      <c r="F122" s="4" t="s">
        <v>165</v>
      </c>
      <c r="H122" s="9" t="s">
        <v>567</v>
      </c>
      <c r="I122" s="18" t="s">
        <v>75</v>
      </c>
      <c r="J122" s="35"/>
      <c r="K122" s="20"/>
      <c r="L122" s="37"/>
      <c r="M122" s="35"/>
      <c r="N122" s="2"/>
      <c r="P122" s="4"/>
      <c r="Q122" s="40"/>
      <c r="R122" s="61"/>
    </row>
    <row r="123" spans="1:18" s="13" customFormat="1" ht="30" x14ac:dyDescent="0.25">
      <c r="A123" s="20" t="str">
        <f t="shared" si="23"/>
        <v>Cross-Sector</v>
      </c>
      <c r="B123" s="35" t="str">
        <f t="shared" si="23"/>
        <v>Fuel Taxes</v>
      </c>
      <c r="C123" s="20" t="str">
        <f t="shared" si="23"/>
        <v>Additional Fuel Tax Rate by Fuel by End Year</v>
      </c>
      <c r="D123" s="4" t="s">
        <v>88</v>
      </c>
      <c r="E123" s="4"/>
      <c r="F123" s="4" t="s">
        <v>166</v>
      </c>
      <c r="H123" s="9" t="s">
        <v>567</v>
      </c>
      <c r="I123" s="18" t="s">
        <v>75</v>
      </c>
      <c r="J123" s="35"/>
      <c r="K123" s="20"/>
      <c r="L123" s="37"/>
      <c r="M123" s="35"/>
      <c r="N123" s="2"/>
      <c r="P123" s="4"/>
      <c r="Q123" s="40"/>
      <c r="R123" s="61"/>
    </row>
    <row r="124" spans="1:18" ht="105" x14ac:dyDescent="0.25">
      <c r="A124" s="20" t="str">
        <f t="shared" si="23"/>
        <v>Cross-Sector</v>
      </c>
      <c r="B124" s="35" t="str">
        <f t="shared" si="23"/>
        <v>Fuel Taxes</v>
      </c>
      <c r="C124" s="20" t="str">
        <f t="shared" si="23"/>
        <v>Additional Fuel Tax Rate by Fuel by End Year</v>
      </c>
      <c r="D124" s="4" t="s">
        <v>89</v>
      </c>
      <c r="E124" s="4"/>
      <c r="F124" s="4" t="s">
        <v>167</v>
      </c>
      <c r="G124" s="13"/>
      <c r="H124" s="9">
        <v>83</v>
      </c>
      <c r="I124" s="4" t="s">
        <v>74</v>
      </c>
      <c r="J124" s="35">
        <f>J$112</f>
        <v>0</v>
      </c>
      <c r="K124" s="20">
        <f>K$112</f>
        <v>0.2</v>
      </c>
      <c r="L124" s="37">
        <f>L$112</f>
        <v>5.0000000000000001E-3</v>
      </c>
      <c r="M124" s="35" t="str">
        <f>M$112</f>
        <v>% of BAU price</v>
      </c>
      <c r="N124" s="2" t="s">
        <v>483</v>
      </c>
      <c r="O124" s="4" t="s">
        <v>644</v>
      </c>
      <c r="P124" s="4" t="s">
        <v>645</v>
      </c>
      <c r="Q12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25" spans="1:18" ht="30" x14ac:dyDescent="0.25">
      <c r="A125" s="20" t="str">
        <f t="shared" si="23"/>
        <v>Cross-Sector</v>
      </c>
      <c r="B125" s="35" t="str">
        <f t="shared" si="23"/>
        <v>Fuel Taxes</v>
      </c>
      <c r="C125" s="20" t="str">
        <f t="shared" si="23"/>
        <v>Additional Fuel Tax Rate by Fuel by End Year</v>
      </c>
      <c r="D125" s="4" t="s">
        <v>136</v>
      </c>
      <c r="E125" s="4"/>
      <c r="F125" s="4" t="s">
        <v>168</v>
      </c>
      <c r="G125" s="13"/>
      <c r="H125" s="9" t="s">
        <v>567</v>
      </c>
      <c r="I125" s="18" t="s">
        <v>75</v>
      </c>
      <c r="J125" s="35"/>
      <c r="K125" s="20"/>
      <c r="L125" s="37"/>
      <c r="M125" s="35"/>
      <c r="N125" s="2"/>
    </row>
    <row r="126" spans="1:18" ht="135" x14ac:dyDescent="0.25">
      <c r="A126" s="2" t="s">
        <v>49</v>
      </c>
      <c r="B126" s="7" t="s">
        <v>131</v>
      </c>
      <c r="C126" s="2" t="s">
        <v>250</v>
      </c>
      <c r="D126" s="7" t="s">
        <v>187</v>
      </c>
      <c r="F126" s="7" t="s">
        <v>193</v>
      </c>
      <c r="H126" s="9">
        <v>85</v>
      </c>
      <c r="I126" s="7" t="s">
        <v>74</v>
      </c>
      <c r="J126" s="24">
        <v>0</v>
      </c>
      <c r="K126" s="25">
        <v>0.3</v>
      </c>
      <c r="L126" s="23">
        <v>0.01</v>
      </c>
      <c r="M126" s="7" t="s">
        <v>58</v>
      </c>
      <c r="N126" s="7" t="s">
        <v>504</v>
      </c>
      <c r="O126" s="7" t="s">
        <v>646</v>
      </c>
      <c r="P126" s="4" t="s">
        <v>647</v>
      </c>
      <c r="Q126" s="39" t="s">
        <v>135</v>
      </c>
    </row>
    <row r="127" spans="1:18" ht="135" x14ac:dyDescent="0.25">
      <c r="A127" s="19" t="str">
        <f t="shared" ref="A127:A132" si="26">A$126</f>
        <v>R&amp;D</v>
      </c>
      <c r="B127" s="13" t="str">
        <f t="shared" ref="B127:C131" si="27">B$126</f>
        <v>Buildings and Appliances</v>
      </c>
      <c r="C127" s="13" t="str">
        <f t="shared" si="27"/>
        <v>RnD Building Capital Cost Perc Reduction by End Year</v>
      </c>
      <c r="D127" s="7" t="s">
        <v>188</v>
      </c>
      <c r="F127" s="7" t="s">
        <v>194</v>
      </c>
      <c r="H127" s="9">
        <v>86</v>
      </c>
      <c r="I127" s="7" t="s">
        <v>74</v>
      </c>
      <c r="J127" s="20">
        <f t="shared" ref="J127:M131" si="28">J$126</f>
        <v>0</v>
      </c>
      <c r="K127" s="20">
        <f t="shared" si="28"/>
        <v>0.3</v>
      </c>
      <c r="L127" s="67">
        <f t="shared" si="28"/>
        <v>0.01</v>
      </c>
      <c r="M127" s="19" t="str">
        <f t="shared" si="28"/>
        <v>% reduction in cost</v>
      </c>
      <c r="N127" s="7" t="s">
        <v>505</v>
      </c>
      <c r="O127" s="7" t="s">
        <v>646</v>
      </c>
      <c r="P127" s="4" t="s">
        <v>647</v>
      </c>
      <c r="Q127" s="39" t="s">
        <v>135</v>
      </c>
    </row>
    <row r="128" spans="1:18" ht="135" x14ac:dyDescent="0.25">
      <c r="A128" s="19" t="str">
        <f t="shared" si="26"/>
        <v>R&amp;D</v>
      </c>
      <c r="B128" s="13" t="str">
        <f t="shared" si="27"/>
        <v>Buildings and Appliances</v>
      </c>
      <c r="C128" s="13" t="str">
        <f t="shared" si="27"/>
        <v>RnD Building Capital Cost Perc Reduction by End Year</v>
      </c>
      <c r="D128" s="7" t="s">
        <v>189</v>
      </c>
      <c r="F128" s="7" t="s">
        <v>195</v>
      </c>
      <c r="H128" s="9">
        <v>87</v>
      </c>
      <c r="I128" s="7" t="s">
        <v>74</v>
      </c>
      <c r="J128" s="20">
        <f t="shared" si="28"/>
        <v>0</v>
      </c>
      <c r="K128" s="20">
        <f t="shared" si="28"/>
        <v>0.3</v>
      </c>
      <c r="L128" s="67">
        <f t="shared" si="28"/>
        <v>0.01</v>
      </c>
      <c r="M128" s="19" t="str">
        <f t="shared" si="28"/>
        <v>% reduction in cost</v>
      </c>
      <c r="N128" s="7" t="s">
        <v>506</v>
      </c>
      <c r="O128" s="7" t="s">
        <v>646</v>
      </c>
      <c r="P128" s="4" t="s">
        <v>647</v>
      </c>
      <c r="Q128" s="39" t="s">
        <v>135</v>
      </c>
    </row>
    <row r="129" spans="1:17" ht="135" x14ac:dyDescent="0.25">
      <c r="A129" s="19" t="str">
        <f t="shared" si="26"/>
        <v>R&amp;D</v>
      </c>
      <c r="B129" s="13" t="str">
        <f t="shared" si="27"/>
        <v>Buildings and Appliances</v>
      </c>
      <c r="C129" s="13" t="str">
        <f t="shared" si="27"/>
        <v>RnD Building Capital Cost Perc Reduction by End Year</v>
      </c>
      <c r="D129" s="7" t="s">
        <v>190</v>
      </c>
      <c r="F129" s="7" t="s">
        <v>196</v>
      </c>
      <c r="H129" s="9">
        <v>88</v>
      </c>
      <c r="I129" s="7" t="s">
        <v>74</v>
      </c>
      <c r="J129" s="20">
        <f t="shared" si="28"/>
        <v>0</v>
      </c>
      <c r="K129" s="20">
        <f t="shared" si="28"/>
        <v>0.3</v>
      </c>
      <c r="L129" s="67">
        <f t="shared" si="28"/>
        <v>0.01</v>
      </c>
      <c r="M129" s="19" t="str">
        <f t="shared" si="28"/>
        <v>% reduction in cost</v>
      </c>
      <c r="N129" s="7" t="s">
        <v>507</v>
      </c>
      <c r="O129" s="7" t="s">
        <v>646</v>
      </c>
      <c r="P129" s="4" t="s">
        <v>647</v>
      </c>
      <c r="Q129" s="39" t="s">
        <v>135</v>
      </c>
    </row>
    <row r="130" spans="1:17" ht="135" x14ac:dyDescent="0.25">
      <c r="A130" s="19" t="str">
        <f t="shared" si="26"/>
        <v>R&amp;D</v>
      </c>
      <c r="B130" s="13" t="str">
        <f t="shared" si="27"/>
        <v>Buildings and Appliances</v>
      </c>
      <c r="C130" s="13" t="str">
        <f t="shared" si="27"/>
        <v>RnD Building Capital Cost Perc Reduction by End Year</v>
      </c>
      <c r="D130" s="7" t="s">
        <v>191</v>
      </c>
      <c r="F130" s="7" t="s">
        <v>197</v>
      </c>
      <c r="H130" s="9">
        <v>89</v>
      </c>
      <c r="I130" s="7" t="s">
        <v>74</v>
      </c>
      <c r="J130" s="20">
        <f t="shared" si="28"/>
        <v>0</v>
      </c>
      <c r="K130" s="20">
        <f t="shared" si="28"/>
        <v>0.3</v>
      </c>
      <c r="L130" s="67">
        <f t="shared" si="28"/>
        <v>0.01</v>
      </c>
      <c r="M130" s="19" t="str">
        <f t="shared" si="28"/>
        <v>% reduction in cost</v>
      </c>
      <c r="N130" s="7" t="s">
        <v>508</v>
      </c>
      <c r="O130" s="7" t="s">
        <v>646</v>
      </c>
      <c r="P130" s="4" t="s">
        <v>647</v>
      </c>
      <c r="Q130" s="39" t="s">
        <v>135</v>
      </c>
    </row>
    <row r="131" spans="1:17" ht="135" x14ac:dyDescent="0.25">
      <c r="A131" s="19" t="str">
        <f t="shared" si="26"/>
        <v>R&amp;D</v>
      </c>
      <c r="B131" s="13" t="str">
        <f t="shared" si="27"/>
        <v>Buildings and Appliances</v>
      </c>
      <c r="C131" s="13" t="str">
        <f t="shared" si="27"/>
        <v>RnD Building Capital Cost Perc Reduction by End Year</v>
      </c>
      <c r="D131" s="7" t="s">
        <v>192</v>
      </c>
      <c r="F131" s="7" t="s">
        <v>198</v>
      </c>
      <c r="H131" s="9">
        <v>90</v>
      </c>
      <c r="I131" s="7" t="s">
        <v>74</v>
      </c>
      <c r="J131" s="20">
        <f t="shared" si="28"/>
        <v>0</v>
      </c>
      <c r="K131" s="20">
        <f t="shared" si="28"/>
        <v>0.3</v>
      </c>
      <c r="L131" s="67">
        <f t="shared" si="28"/>
        <v>0.01</v>
      </c>
      <c r="M131" s="19" t="str">
        <f t="shared" si="28"/>
        <v>% reduction in cost</v>
      </c>
      <c r="N131" s="7" t="s">
        <v>509</v>
      </c>
      <c r="O131" s="7" t="s">
        <v>646</v>
      </c>
      <c r="P131" s="4" t="s">
        <v>647</v>
      </c>
      <c r="Q131" s="39" t="s">
        <v>135</v>
      </c>
    </row>
    <row r="132" spans="1:17" ht="135" x14ac:dyDescent="0.25">
      <c r="A132" s="19" t="str">
        <f t="shared" si="26"/>
        <v>R&amp;D</v>
      </c>
      <c r="B132" s="7" t="s">
        <v>48</v>
      </c>
      <c r="C132" s="2" t="s">
        <v>251</v>
      </c>
      <c r="H132" s="9">
        <v>91</v>
      </c>
      <c r="I132" s="7" t="s">
        <v>74</v>
      </c>
      <c r="J132" s="24">
        <v>0</v>
      </c>
      <c r="K132" s="25">
        <v>0.3</v>
      </c>
      <c r="L132" s="23">
        <v>0.01</v>
      </c>
      <c r="M132" s="7" t="s">
        <v>58</v>
      </c>
      <c r="N132" s="4" t="s">
        <v>510</v>
      </c>
      <c r="O132" s="7" t="s">
        <v>646</v>
      </c>
      <c r="P132" s="4" t="s">
        <v>647</v>
      </c>
      <c r="Q132" s="39" t="s">
        <v>135</v>
      </c>
    </row>
    <row r="133" spans="1:17" ht="135" x14ac:dyDescent="0.25">
      <c r="A133" s="2" t="s">
        <v>49</v>
      </c>
      <c r="B133" s="7" t="s">
        <v>161</v>
      </c>
      <c r="C133" s="2" t="s">
        <v>252</v>
      </c>
      <c r="D133" s="7" t="s">
        <v>137</v>
      </c>
      <c r="F133" s="4" t="s">
        <v>153</v>
      </c>
      <c r="H133" s="9">
        <v>92</v>
      </c>
      <c r="I133" s="7" t="s">
        <v>74</v>
      </c>
      <c r="J133" s="24">
        <v>0</v>
      </c>
      <c r="K133" s="25">
        <v>0.3</v>
      </c>
      <c r="L133" s="23">
        <v>0.01</v>
      </c>
      <c r="M133" s="7" t="s">
        <v>58</v>
      </c>
      <c r="N133" s="4" t="s">
        <v>511</v>
      </c>
      <c r="O133" s="7" t="s">
        <v>646</v>
      </c>
      <c r="P133" s="4" t="s">
        <v>647</v>
      </c>
      <c r="Q133" s="39" t="s">
        <v>135</v>
      </c>
    </row>
    <row r="134" spans="1:17" ht="135" x14ac:dyDescent="0.25">
      <c r="A134" s="19" t="str">
        <f>A$133</f>
        <v>R&amp;D</v>
      </c>
      <c r="B134" s="13" t="str">
        <f t="shared" ref="B134:C140" si="29">B$133</f>
        <v>Electricity</v>
      </c>
      <c r="C134" s="13" t="str">
        <f t="shared" si="29"/>
        <v>RnD Electricity Capital Cost Perc Reduction by End Year</v>
      </c>
      <c r="D134" s="4" t="s">
        <v>138</v>
      </c>
      <c r="E134" s="13"/>
      <c r="F134" s="4" t="s">
        <v>154</v>
      </c>
      <c r="H134" s="9">
        <v>93</v>
      </c>
      <c r="I134" s="7" t="s">
        <v>74</v>
      </c>
      <c r="J134" s="35">
        <f t="shared" ref="J134:M140" si="30">J$133</f>
        <v>0</v>
      </c>
      <c r="K134" s="16">
        <f t="shared" si="30"/>
        <v>0.3</v>
      </c>
      <c r="L134" s="16">
        <f t="shared" si="30"/>
        <v>0.01</v>
      </c>
      <c r="M134" s="13" t="str">
        <f t="shared" si="30"/>
        <v>% reduction in cost</v>
      </c>
      <c r="N134" s="4" t="s">
        <v>512</v>
      </c>
      <c r="O134" s="7" t="s">
        <v>646</v>
      </c>
      <c r="P134" s="4" t="s">
        <v>647</v>
      </c>
      <c r="Q134" s="39" t="s">
        <v>135</v>
      </c>
    </row>
    <row r="135" spans="1:17" ht="135" x14ac:dyDescent="0.25">
      <c r="A135" s="19" t="str">
        <f t="shared" ref="A135:A140" si="31">A$133</f>
        <v>R&amp;D</v>
      </c>
      <c r="B135" s="13" t="str">
        <f t="shared" si="29"/>
        <v>Electricity</v>
      </c>
      <c r="C135" s="13" t="str">
        <f t="shared" si="29"/>
        <v>RnD Electricity Capital Cost Perc Reduction by End Year</v>
      </c>
      <c r="D135" s="4" t="s">
        <v>139</v>
      </c>
      <c r="E135" s="13"/>
      <c r="F135" s="4" t="s">
        <v>155</v>
      </c>
      <c r="H135" s="9">
        <v>94</v>
      </c>
      <c r="I135" s="7" t="s">
        <v>74</v>
      </c>
      <c r="J135" s="35">
        <f t="shared" si="30"/>
        <v>0</v>
      </c>
      <c r="K135" s="16">
        <f t="shared" si="30"/>
        <v>0.3</v>
      </c>
      <c r="L135" s="16">
        <f t="shared" si="30"/>
        <v>0.01</v>
      </c>
      <c r="M135" s="13" t="str">
        <f t="shared" si="30"/>
        <v>% reduction in cost</v>
      </c>
      <c r="N135" s="4" t="s">
        <v>513</v>
      </c>
      <c r="O135" s="7" t="s">
        <v>646</v>
      </c>
      <c r="P135" s="4" t="s">
        <v>647</v>
      </c>
      <c r="Q135" s="39" t="s">
        <v>135</v>
      </c>
    </row>
    <row r="136" spans="1:17" ht="135" x14ac:dyDescent="0.25">
      <c r="A136" s="19" t="str">
        <f t="shared" si="31"/>
        <v>R&amp;D</v>
      </c>
      <c r="B136" s="13" t="str">
        <f t="shared" si="29"/>
        <v>Electricity</v>
      </c>
      <c r="C136" s="13" t="str">
        <f t="shared" si="29"/>
        <v>RnD Electricity Capital Cost Perc Reduction by End Year</v>
      </c>
      <c r="D136" s="4" t="s">
        <v>140</v>
      </c>
      <c r="E136" s="13"/>
      <c r="F136" s="4" t="s">
        <v>156</v>
      </c>
      <c r="H136" s="9">
        <v>95</v>
      </c>
      <c r="I136" s="7" t="s">
        <v>74</v>
      </c>
      <c r="J136" s="35">
        <f t="shared" si="30"/>
        <v>0</v>
      </c>
      <c r="K136" s="16">
        <f t="shared" si="30"/>
        <v>0.3</v>
      </c>
      <c r="L136" s="16">
        <f t="shared" si="30"/>
        <v>0.01</v>
      </c>
      <c r="M136" s="13" t="str">
        <f t="shared" si="30"/>
        <v>% reduction in cost</v>
      </c>
      <c r="N136" s="4" t="s">
        <v>514</v>
      </c>
      <c r="O136" s="7" t="s">
        <v>646</v>
      </c>
      <c r="P136" s="4" t="s">
        <v>647</v>
      </c>
      <c r="Q136" s="39" t="s">
        <v>135</v>
      </c>
    </row>
    <row r="137" spans="1:17" ht="135" x14ac:dyDescent="0.25">
      <c r="A137" s="19" t="str">
        <f t="shared" si="31"/>
        <v>R&amp;D</v>
      </c>
      <c r="B137" s="13" t="str">
        <f t="shared" si="29"/>
        <v>Electricity</v>
      </c>
      <c r="C137" s="13" t="str">
        <f t="shared" si="29"/>
        <v>RnD Electricity Capital Cost Perc Reduction by End Year</v>
      </c>
      <c r="D137" s="4" t="s">
        <v>141</v>
      </c>
      <c r="E137" s="13"/>
      <c r="F137" s="4" t="s">
        <v>157</v>
      </c>
      <c r="H137" s="9">
        <v>96</v>
      </c>
      <c r="I137" s="7" t="s">
        <v>74</v>
      </c>
      <c r="J137" s="35">
        <f t="shared" si="30"/>
        <v>0</v>
      </c>
      <c r="K137" s="16">
        <f t="shared" si="30"/>
        <v>0.3</v>
      </c>
      <c r="L137" s="16">
        <f t="shared" si="30"/>
        <v>0.01</v>
      </c>
      <c r="M137" s="13" t="str">
        <f t="shared" si="30"/>
        <v>% reduction in cost</v>
      </c>
      <c r="N137" s="4" t="s">
        <v>515</v>
      </c>
      <c r="O137" s="7" t="s">
        <v>646</v>
      </c>
      <c r="P137" s="4" t="s">
        <v>647</v>
      </c>
      <c r="Q137" s="39" t="s">
        <v>135</v>
      </c>
    </row>
    <row r="138" spans="1:17" ht="135" x14ac:dyDescent="0.25">
      <c r="A138" s="19" t="str">
        <f t="shared" si="31"/>
        <v>R&amp;D</v>
      </c>
      <c r="B138" s="13" t="str">
        <f t="shared" si="29"/>
        <v>Electricity</v>
      </c>
      <c r="C138" s="13" t="str">
        <f t="shared" si="29"/>
        <v>RnD Electricity Capital Cost Perc Reduction by End Year</v>
      </c>
      <c r="D138" s="4" t="s">
        <v>142</v>
      </c>
      <c r="E138" s="13"/>
      <c r="F138" s="4" t="s">
        <v>158</v>
      </c>
      <c r="H138" s="9">
        <v>97</v>
      </c>
      <c r="I138" s="7" t="s">
        <v>74</v>
      </c>
      <c r="J138" s="35">
        <f t="shared" si="30"/>
        <v>0</v>
      </c>
      <c r="K138" s="16">
        <f t="shared" si="30"/>
        <v>0.3</v>
      </c>
      <c r="L138" s="16">
        <f t="shared" si="30"/>
        <v>0.01</v>
      </c>
      <c r="M138" s="13" t="str">
        <f t="shared" si="30"/>
        <v>% reduction in cost</v>
      </c>
      <c r="N138" s="4" t="s">
        <v>516</v>
      </c>
      <c r="O138" s="7" t="s">
        <v>646</v>
      </c>
      <c r="P138" s="4" t="s">
        <v>647</v>
      </c>
      <c r="Q138" s="39" t="s">
        <v>135</v>
      </c>
    </row>
    <row r="139" spans="1:17" ht="135" x14ac:dyDescent="0.25">
      <c r="A139" s="19" t="str">
        <f t="shared" si="31"/>
        <v>R&amp;D</v>
      </c>
      <c r="B139" s="13" t="str">
        <f t="shared" si="29"/>
        <v>Electricity</v>
      </c>
      <c r="C139" s="13" t="str">
        <f t="shared" si="29"/>
        <v>RnD Electricity Capital Cost Perc Reduction by End Year</v>
      </c>
      <c r="D139" s="4" t="s">
        <v>143</v>
      </c>
      <c r="E139" s="13"/>
      <c r="F139" s="4" t="s">
        <v>159</v>
      </c>
      <c r="H139" s="9">
        <v>98</v>
      </c>
      <c r="I139" s="7" t="s">
        <v>74</v>
      </c>
      <c r="J139" s="35">
        <f t="shared" si="30"/>
        <v>0</v>
      </c>
      <c r="K139" s="16">
        <f t="shared" si="30"/>
        <v>0.3</v>
      </c>
      <c r="L139" s="16">
        <f t="shared" si="30"/>
        <v>0.01</v>
      </c>
      <c r="M139" s="13" t="str">
        <f t="shared" si="30"/>
        <v>% reduction in cost</v>
      </c>
      <c r="N139" s="4" t="s">
        <v>517</v>
      </c>
      <c r="O139" s="7" t="s">
        <v>646</v>
      </c>
      <c r="P139" s="4" t="s">
        <v>647</v>
      </c>
      <c r="Q139" s="39" t="s">
        <v>135</v>
      </c>
    </row>
    <row r="140" spans="1:17" ht="135" x14ac:dyDescent="0.25">
      <c r="A140" s="19" t="str">
        <f t="shared" si="31"/>
        <v>R&amp;D</v>
      </c>
      <c r="B140" s="13" t="str">
        <f t="shared" si="29"/>
        <v>Electricity</v>
      </c>
      <c r="C140" s="13" t="str">
        <f t="shared" si="29"/>
        <v>RnD Electricity Capital Cost Perc Reduction by End Year</v>
      </c>
      <c r="D140" s="4" t="s">
        <v>144</v>
      </c>
      <c r="E140" s="13"/>
      <c r="F140" s="4" t="s">
        <v>160</v>
      </c>
      <c r="H140" s="9">
        <v>99</v>
      </c>
      <c r="I140" s="7" t="s">
        <v>74</v>
      </c>
      <c r="J140" s="35">
        <f t="shared" si="30"/>
        <v>0</v>
      </c>
      <c r="K140" s="16">
        <f t="shared" si="30"/>
        <v>0.3</v>
      </c>
      <c r="L140" s="16">
        <f t="shared" si="30"/>
        <v>0.01</v>
      </c>
      <c r="M140" s="13" t="str">
        <f t="shared" si="30"/>
        <v>% reduction in cost</v>
      </c>
      <c r="N140" s="4" t="s">
        <v>518</v>
      </c>
      <c r="O140" s="7" t="s">
        <v>646</v>
      </c>
      <c r="P140" s="4" t="s">
        <v>647</v>
      </c>
      <c r="Q140" s="39" t="s">
        <v>135</v>
      </c>
    </row>
    <row r="141" spans="1:17" ht="135" x14ac:dyDescent="0.25">
      <c r="A141" s="2" t="s">
        <v>49</v>
      </c>
      <c r="B141" s="7" t="s">
        <v>12</v>
      </c>
      <c r="C141" s="2" t="s">
        <v>256</v>
      </c>
      <c r="D141" s="7" t="s">
        <v>211</v>
      </c>
      <c r="F141" s="4" t="s">
        <v>219</v>
      </c>
      <c r="H141" s="9">
        <v>100</v>
      </c>
      <c r="I141" s="7" t="s">
        <v>74</v>
      </c>
      <c r="J141" s="24">
        <v>0</v>
      </c>
      <c r="K141" s="25">
        <v>0.3</v>
      </c>
      <c r="L141" s="23">
        <v>0.01</v>
      </c>
      <c r="M141" s="7" t="s">
        <v>58</v>
      </c>
      <c r="N141" s="4" t="s">
        <v>519</v>
      </c>
      <c r="O141" s="7" t="s">
        <v>646</v>
      </c>
      <c r="P141" s="4" t="s">
        <v>647</v>
      </c>
      <c r="Q141" s="39" t="s">
        <v>135</v>
      </c>
    </row>
    <row r="142" spans="1:17" ht="135" x14ac:dyDescent="0.25">
      <c r="A142" s="19" t="str">
        <f>A$141</f>
        <v>R&amp;D</v>
      </c>
      <c r="B142" s="19" t="str">
        <f t="shared" ref="B142:C148" si="32">B$141</f>
        <v>Industry</v>
      </c>
      <c r="C142" s="19" t="str">
        <f t="shared" si="32"/>
        <v>RnD Industry Capital Cost Perc Reduction by End Year</v>
      </c>
      <c r="D142" s="4" t="s">
        <v>212</v>
      </c>
      <c r="F142" s="4" t="s">
        <v>220</v>
      </c>
      <c r="H142" s="9">
        <v>101</v>
      </c>
      <c r="I142" s="7" t="s">
        <v>74</v>
      </c>
      <c r="J142" s="20">
        <f t="shared" ref="J142:M148" si="33">J$141</f>
        <v>0</v>
      </c>
      <c r="K142" s="20">
        <f t="shared" si="33"/>
        <v>0.3</v>
      </c>
      <c r="L142" s="67">
        <f t="shared" si="33"/>
        <v>0.01</v>
      </c>
      <c r="M142" s="19" t="str">
        <f t="shared" si="33"/>
        <v>% reduction in cost</v>
      </c>
      <c r="N142" s="4" t="s">
        <v>520</v>
      </c>
      <c r="O142" s="7" t="s">
        <v>646</v>
      </c>
      <c r="P142" s="4" t="s">
        <v>647</v>
      </c>
      <c r="Q142" s="39" t="s">
        <v>135</v>
      </c>
    </row>
    <row r="143" spans="1:17" ht="135" x14ac:dyDescent="0.25">
      <c r="A143" s="19" t="str">
        <f t="shared" ref="A143:A148" si="34">A$141</f>
        <v>R&amp;D</v>
      </c>
      <c r="B143" s="19" t="str">
        <f t="shared" si="32"/>
        <v>Industry</v>
      </c>
      <c r="C143" s="19" t="str">
        <f t="shared" si="32"/>
        <v>RnD Industry Capital Cost Perc Reduction by End Year</v>
      </c>
      <c r="D143" s="4" t="s">
        <v>213</v>
      </c>
      <c r="F143" s="4" t="s">
        <v>221</v>
      </c>
      <c r="H143" s="9">
        <v>102</v>
      </c>
      <c r="I143" s="7" t="s">
        <v>74</v>
      </c>
      <c r="J143" s="20">
        <f t="shared" si="33"/>
        <v>0</v>
      </c>
      <c r="K143" s="20">
        <f t="shared" si="33"/>
        <v>0.3</v>
      </c>
      <c r="L143" s="67">
        <f t="shared" si="33"/>
        <v>0.01</v>
      </c>
      <c r="M143" s="19" t="str">
        <f t="shared" si="33"/>
        <v>% reduction in cost</v>
      </c>
      <c r="N143" s="4" t="s">
        <v>521</v>
      </c>
      <c r="O143" s="7" t="s">
        <v>646</v>
      </c>
      <c r="P143" s="4" t="s">
        <v>647</v>
      </c>
      <c r="Q143" s="39" t="s">
        <v>135</v>
      </c>
    </row>
    <row r="144" spans="1:17" ht="135" x14ac:dyDescent="0.25">
      <c r="A144" s="19" t="str">
        <f t="shared" si="34"/>
        <v>R&amp;D</v>
      </c>
      <c r="B144" s="19" t="str">
        <f t="shared" si="32"/>
        <v>Industry</v>
      </c>
      <c r="C144" s="19" t="str">
        <f t="shared" si="32"/>
        <v>RnD Industry Capital Cost Perc Reduction by End Year</v>
      </c>
      <c r="D144" s="4" t="s">
        <v>214</v>
      </c>
      <c r="F144" s="4" t="s">
        <v>222</v>
      </c>
      <c r="H144" s="9">
        <v>103</v>
      </c>
      <c r="I144" s="7" t="s">
        <v>74</v>
      </c>
      <c r="J144" s="20">
        <f t="shared" si="33"/>
        <v>0</v>
      </c>
      <c r="K144" s="20">
        <f t="shared" si="33"/>
        <v>0.3</v>
      </c>
      <c r="L144" s="67">
        <f t="shared" si="33"/>
        <v>0.01</v>
      </c>
      <c r="M144" s="19" t="str">
        <f t="shared" si="33"/>
        <v>% reduction in cost</v>
      </c>
      <c r="N144" s="4" t="s">
        <v>522</v>
      </c>
      <c r="O144" s="7" t="s">
        <v>646</v>
      </c>
      <c r="P144" s="4" t="s">
        <v>647</v>
      </c>
      <c r="Q144" s="39" t="s">
        <v>135</v>
      </c>
    </row>
    <row r="145" spans="1:17" ht="135" x14ac:dyDescent="0.25">
      <c r="A145" s="19" t="str">
        <f t="shared" si="34"/>
        <v>R&amp;D</v>
      </c>
      <c r="B145" s="19" t="str">
        <f t="shared" si="32"/>
        <v>Industry</v>
      </c>
      <c r="C145" s="19" t="str">
        <f t="shared" si="32"/>
        <v>RnD Industry Capital Cost Perc Reduction by End Year</v>
      </c>
      <c r="D145" s="4" t="s">
        <v>215</v>
      </c>
      <c r="F145" s="4" t="s">
        <v>223</v>
      </c>
      <c r="H145" s="9">
        <v>104</v>
      </c>
      <c r="I145" s="7" t="s">
        <v>74</v>
      </c>
      <c r="J145" s="20">
        <f t="shared" si="33"/>
        <v>0</v>
      </c>
      <c r="K145" s="20">
        <f t="shared" si="33"/>
        <v>0.3</v>
      </c>
      <c r="L145" s="67">
        <f t="shared" si="33"/>
        <v>0.01</v>
      </c>
      <c r="M145" s="19" t="str">
        <f t="shared" si="33"/>
        <v>% reduction in cost</v>
      </c>
      <c r="N145" s="4" t="s">
        <v>523</v>
      </c>
      <c r="O145" s="7" t="s">
        <v>646</v>
      </c>
      <c r="P145" s="4" t="s">
        <v>647</v>
      </c>
      <c r="Q145" s="39" t="s">
        <v>135</v>
      </c>
    </row>
    <row r="146" spans="1:17" ht="135" x14ac:dyDescent="0.25">
      <c r="A146" s="19" t="str">
        <f t="shared" si="34"/>
        <v>R&amp;D</v>
      </c>
      <c r="B146" s="19" t="str">
        <f t="shared" si="32"/>
        <v>Industry</v>
      </c>
      <c r="C146" s="19" t="str">
        <f t="shared" si="32"/>
        <v>RnD Industry Capital Cost Perc Reduction by End Year</v>
      </c>
      <c r="D146" s="4" t="s">
        <v>216</v>
      </c>
      <c r="F146" s="4" t="s">
        <v>224</v>
      </c>
      <c r="H146" s="9">
        <v>105</v>
      </c>
      <c r="I146" s="7" t="s">
        <v>74</v>
      </c>
      <c r="J146" s="20">
        <f t="shared" si="33"/>
        <v>0</v>
      </c>
      <c r="K146" s="20">
        <f t="shared" si="33"/>
        <v>0.3</v>
      </c>
      <c r="L146" s="67">
        <f t="shared" si="33"/>
        <v>0.01</v>
      </c>
      <c r="M146" s="19" t="str">
        <f t="shared" si="33"/>
        <v>% reduction in cost</v>
      </c>
      <c r="N146" s="4" t="s">
        <v>524</v>
      </c>
      <c r="O146" s="7" t="s">
        <v>646</v>
      </c>
      <c r="P146" s="4" t="s">
        <v>647</v>
      </c>
      <c r="Q146" s="39" t="s">
        <v>135</v>
      </c>
    </row>
    <row r="147" spans="1:17" ht="135" x14ac:dyDescent="0.25">
      <c r="A147" s="19" t="str">
        <f t="shared" si="34"/>
        <v>R&amp;D</v>
      </c>
      <c r="B147" s="19" t="str">
        <f t="shared" si="32"/>
        <v>Industry</v>
      </c>
      <c r="C147" s="19" t="str">
        <f t="shared" si="32"/>
        <v>RnD Industry Capital Cost Perc Reduction by End Year</v>
      </c>
      <c r="D147" s="4" t="s">
        <v>217</v>
      </c>
      <c r="F147" s="11" t="s">
        <v>225</v>
      </c>
      <c r="H147" s="9">
        <v>106</v>
      </c>
      <c r="I147" s="7" t="s">
        <v>74</v>
      </c>
      <c r="J147" s="20">
        <f t="shared" si="33"/>
        <v>0</v>
      </c>
      <c r="K147" s="20">
        <f t="shared" si="33"/>
        <v>0.3</v>
      </c>
      <c r="L147" s="67">
        <f t="shared" si="33"/>
        <v>0.01</v>
      </c>
      <c r="M147" s="19" t="str">
        <f t="shared" si="33"/>
        <v>% reduction in cost</v>
      </c>
      <c r="N147" s="4" t="s">
        <v>525</v>
      </c>
      <c r="O147" s="7" t="s">
        <v>646</v>
      </c>
      <c r="P147" s="4" t="s">
        <v>647</v>
      </c>
      <c r="Q147" s="39" t="s">
        <v>135</v>
      </c>
    </row>
    <row r="148" spans="1:17" ht="135" x14ac:dyDescent="0.25">
      <c r="A148" s="19" t="str">
        <f t="shared" si="34"/>
        <v>R&amp;D</v>
      </c>
      <c r="B148" s="19" t="str">
        <f t="shared" si="32"/>
        <v>Industry</v>
      </c>
      <c r="C148" s="19" t="str">
        <f t="shared" si="32"/>
        <v>RnD Industry Capital Cost Perc Reduction by End Year</v>
      </c>
      <c r="D148" s="4" t="s">
        <v>218</v>
      </c>
      <c r="F148" s="4" t="s">
        <v>226</v>
      </c>
      <c r="H148" s="9">
        <v>107</v>
      </c>
      <c r="I148" s="7" t="s">
        <v>74</v>
      </c>
      <c r="J148" s="20">
        <f t="shared" si="33"/>
        <v>0</v>
      </c>
      <c r="K148" s="20">
        <f t="shared" si="33"/>
        <v>0.3</v>
      </c>
      <c r="L148" s="67">
        <f t="shared" si="33"/>
        <v>0.01</v>
      </c>
      <c r="M148" s="19" t="str">
        <f t="shared" si="33"/>
        <v>% reduction in cost</v>
      </c>
      <c r="N148" s="4" t="s">
        <v>526</v>
      </c>
      <c r="O148" s="7" t="s">
        <v>646</v>
      </c>
      <c r="P148" s="4" t="s">
        <v>647</v>
      </c>
      <c r="Q148" s="39" t="s">
        <v>135</v>
      </c>
    </row>
    <row r="149" spans="1:17" ht="135" x14ac:dyDescent="0.25">
      <c r="A149" s="11" t="s">
        <v>49</v>
      </c>
      <c r="B149" s="11" t="s">
        <v>132</v>
      </c>
      <c r="C149" s="11" t="s">
        <v>254</v>
      </c>
      <c r="D149" s="7" t="s">
        <v>68</v>
      </c>
      <c r="F149" s="7" t="s">
        <v>68</v>
      </c>
      <c r="H149" s="9">
        <v>108</v>
      </c>
      <c r="I149" s="7" t="s">
        <v>74</v>
      </c>
      <c r="J149" s="24">
        <v>0</v>
      </c>
      <c r="K149" s="25">
        <v>0.3</v>
      </c>
      <c r="L149" s="23">
        <v>0.01</v>
      </c>
      <c r="M149" s="7" t="s">
        <v>58</v>
      </c>
      <c r="N149" s="4" t="s">
        <v>527</v>
      </c>
      <c r="O149" s="7" t="s">
        <v>646</v>
      </c>
      <c r="P149" s="4" t="s">
        <v>647</v>
      </c>
      <c r="Q149" s="39" t="s">
        <v>135</v>
      </c>
    </row>
    <row r="150" spans="1:17" ht="135" x14ac:dyDescent="0.25">
      <c r="A150" s="19" t="str">
        <f>A$149</f>
        <v>R&amp;D</v>
      </c>
      <c r="B150" s="19" t="str">
        <f t="shared" ref="B150:C154" si="35">B$149</f>
        <v>Vehicles</v>
      </c>
      <c r="C150" s="19" t="str">
        <f t="shared" si="35"/>
        <v>RnD Transportation Capital Cost Perc Reduction by End Year</v>
      </c>
      <c r="D150" s="7" t="s">
        <v>69</v>
      </c>
      <c r="F150" s="7" t="s">
        <v>69</v>
      </c>
      <c r="H150" s="9">
        <v>109</v>
      </c>
      <c r="I150" s="7" t="s">
        <v>74</v>
      </c>
      <c r="J150" s="20">
        <f t="shared" ref="J150:M154" si="36">J$149</f>
        <v>0</v>
      </c>
      <c r="K150" s="20">
        <f t="shared" si="36"/>
        <v>0.3</v>
      </c>
      <c r="L150" s="67">
        <f t="shared" si="36"/>
        <v>0.01</v>
      </c>
      <c r="M150" s="19" t="str">
        <f t="shared" si="36"/>
        <v>% reduction in cost</v>
      </c>
      <c r="N150" s="4" t="s">
        <v>528</v>
      </c>
      <c r="O150" s="7" t="s">
        <v>646</v>
      </c>
      <c r="P150" s="4" t="s">
        <v>647</v>
      </c>
      <c r="Q150" s="39" t="s">
        <v>135</v>
      </c>
    </row>
    <row r="151" spans="1:17" ht="135" x14ac:dyDescent="0.25">
      <c r="A151" s="19" t="str">
        <f>A$149</f>
        <v>R&amp;D</v>
      </c>
      <c r="B151" s="19" t="str">
        <f t="shared" si="35"/>
        <v>Vehicles</v>
      </c>
      <c r="C151" s="19" t="str">
        <f t="shared" si="35"/>
        <v>RnD Transportation Capital Cost Perc Reduction by End Year</v>
      </c>
      <c r="D151" s="7" t="s">
        <v>70</v>
      </c>
      <c r="F151" s="7" t="s">
        <v>150</v>
      </c>
      <c r="H151" s="9">
        <v>110</v>
      </c>
      <c r="I151" s="7" t="s">
        <v>74</v>
      </c>
      <c r="J151" s="20">
        <f t="shared" si="36"/>
        <v>0</v>
      </c>
      <c r="K151" s="20">
        <f t="shared" si="36"/>
        <v>0.3</v>
      </c>
      <c r="L151" s="67">
        <f t="shared" si="36"/>
        <v>0.01</v>
      </c>
      <c r="M151" s="19" t="str">
        <f t="shared" si="36"/>
        <v>% reduction in cost</v>
      </c>
      <c r="N151" s="4" t="s">
        <v>529</v>
      </c>
      <c r="O151" s="7" t="s">
        <v>646</v>
      </c>
      <c r="P151" s="4" t="s">
        <v>647</v>
      </c>
      <c r="Q151" s="39" t="s">
        <v>135</v>
      </c>
    </row>
    <row r="152" spans="1:17" ht="135" x14ac:dyDescent="0.25">
      <c r="A152" s="19" t="str">
        <f>A$149</f>
        <v>R&amp;D</v>
      </c>
      <c r="B152" s="19" t="str">
        <f t="shared" si="35"/>
        <v>Vehicles</v>
      </c>
      <c r="C152" s="19" t="str">
        <f t="shared" si="35"/>
        <v>RnD Transportation Capital Cost Perc Reduction by End Year</v>
      </c>
      <c r="D152" s="7" t="s">
        <v>71</v>
      </c>
      <c r="F152" s="7" t="s">
        <v>151</v>
      </c>
      <c r="H152" s="9">
        <v>111</v>
      </c>
      <c r="I152" s="7" t="s">
        <v>74</v>
      </c>
      <c r="J152" s="20">
        <f t="shared" si="36"/>
        <v>0</v>
      </c>
      <c r="K152" s="20">
        <f t="shared" si="36"/>
        <v>0.3</v>
      </c>
      <c r="L152" s="67">
        <f t="shared" si="36"/>
        <v>0.01</v>
      </c>
      <c r="M152" s="19" t="str">
        <f t="shared" si="36"/>
        <v>% reduction in cost</v>
      </c>
      <c r="N152" s="4" t="s">
        <v>530</v>
      </c>
      <c r="O152" s="7" t="s">
        <v>646</v>
      </c>
      <c r="P152" s="4" t="s">
        <v>647</v>
      </c>
      <c r="Q152" s="39" t="s">
        <v>135</v>
      </c>
    </row>
    <row r="153" spans="1:17" ht="135" x14ac:dyDescent="0.25">
      <c r="A153" s="19" t="str">
        <f>A$149</f>
        <v>R&amp;D</v>
      </c>
      <c r="B153" s="19" t="str">
        <f t="shared" si="35"/>
        <v>Vehicles</v>
      </c>
      <c r="C153" s="19" t="str">
        <f t="shared" si="35"/>
        <v>RnD Transportation Capital Cost Perc Reduction by End Year</v>
      </c>
      <c r="D153" s="7" t="s">
        <v>72</v>
      </c>
      <c r="F153" s="7" t="s">
        <v>152</v>
      </c>
      <c r="H153" s="9">
        <v>112</v>
      </c>
      <c r="I153" s="7" t="s">
        <v>74</v>
      </c>
      <c r="J153" s="20">
        <f t="shared" si="36"/>
        <v>0</v>
      </c>
      <c r="K153" s="20">
        <f t="shared" si="36"/>
        <v>0.3</v>
      </c>
      <c r="L153" s="67">
        <f t="shared" si="36"/>
        <v>0.01</v>
      </c>
      <c r="M153" s="19" t="str">
        <f t="shared" si="36"/>
        <v>% reduction in cost</v>
      </c>
      <c r="N153" s="4" t="s">
        <v>531</v>
      </c>
      <c r="O153" s="7" t="s">
        <v>646</v>
      </c>
      <c r="P153" s="4" t="s">
        <v>647</v>
      </c>
      <c r="Q153" s="39" t="s">
        <v>135</v>
      </c>
    </row>
    <row r="154" spans="1:17" ht="135" x14ac:dyDescent="0.25">
      <c r="A154" s="19" t="str">
        <f>A$149</f>
        <v>R&amp;D</v>
      </c>
      <c r="B154" s="19" t="str">
        <f t="shared" si="35"/>
        <v>Vehicles</v>
      </c>
      <c r="C154" s="19" t="str">
        <f t="shared" si="35"/>
        <v>RnD Transportation Capital Cost Perc Reduction by End Year</v>
      </c>
      <c r="D154" s="7" t="s">
        <v>185</v>
      </c>
      <c r="F154" s="7" t="s">
        <v>255</v>
      </c>
      <c r="H154" s="9">
        <v>113</v>
      </c>
      <c r="I154" s="7" t="s">
        <v>74</v>
      </c>
      <c r="J154" s="20">
        <f t="shared" si="36"/>
        <v>0</v>
      </c>
      <c r="K154" s="20">
        <f t="shared" si="36"/>
        <v>0.3</v>
      </c>
      <c r="L154" s="67">
        <f t="shared" si="36"/>
        <v>0.01</v>
      </c>
      <c r="M154" s="19" t="str">
        <f t="shared" si="36"/>
        <v>% reduction in cost</v>
      </c>
      <c r="N154" s="4" t="s">
        <v>532</v>
      </c>
      <c r="O154" s="7" t="s">
        <v>646</v>
      </c>
      <c r="P154" s="4" t="s">
        <v>647</v>
      </c>
      <c r="Q154" s="39" t="s">
        <v>135</v>
      </c>
    </row>
    <row r="155" spans="1:17" ht="135" x14ac:dyDescent="0.25">
      <c r="A155" s="2" t="s">
        <v>49</v>
      </c>
      <c r="B155" s="7" t="s">
        <v>131</v>
      </c>
      <c r="C155" s="2" t="s">
        <v>253</v>
      </c>
      <c r="D155" s="7" t="s">
        <v>187</v>
      </c>
      <c r="F155" s="7" t="s">
        <v>193</v>
      </c>
      <c r="H155" s="9">
        <v>114</v>
      </c>
      <c r="I155" s="7" t="s">
        <v>74</v>
      </c>
      <c r="J155" s="24">
        <v>0</v>
      </c>
      <c r="K155" s="25">
        <v>0.3</v>
      </c>
      <c r="L155" s="23">
        <v>0.01</v>
      </c>
      <c r="M155" s="7" t="s">
        <v>59</v>
      </c>
      <c r="N155" s="7" t="s">
        <v>533</v>
      </c>
      <c r="O155" s="7" t="s">
        <v>646</v>
      </c>
      <c r="P155" s="4" t="s">
        <v>647</v>
      </c>
      <c r="Q155" s="39" t="s">
        <v>135</v>
      </c>
    </row>
    <row r="156" spans="1:17" ht="135" x14ac:dyDescent="0.25">
      <c r="A156" s="19" t="str">
        <f>A$155</f>
        <v>R&amp;D</v>
      </c>
      <c r="B156" s="19" t="str">
        <f t="shared" ref="B156:C160" si="37">B$155</f>
        <v>Buildings and Appliances</v>
      </c>
      <c r="C156" s="19" t="str">
        <f t="shared" si="37"/>
        <v>RnD Building Fuel Use Perc Reduction by End Year</v>
      </c>
      <c r="D156" s="7" t="s">
        <v>188</v>
      </c>
      <c r="F156" s="7" t="s">
        <v>194</v>
      </c>
      <c r="H156" s="9">
        <v>115</v>
      </c>
      <c r="I156" s="7" t="s">
        <v>74</v>
      </c>
      <c r="J156" s="20">
        <f t="shared" ref="J156:M160" si="38">J$155</f>
        <v>0</v>
      </c>
      <c r="K156" s="20">
        <f t="shared" si="38"/>
        <v>0.3</v>
      </c>
      <c r="L156" s="67">
        <f t="shared" si="38"/>
        <v>0.01</v>
      </c>
      <c r="M156" s="19" t="str">
        <f t="shared" si="38"/>
        <v>% reduction in fuel use</v>
      </c>
      <c r="N156" s="7" t="s">
        <v>534</v>
      </c>
      <c r="O156" s="7" t="s">
        <v>646</v>
      </c>
      <c r="P156" s="4" t="s">
        <v>647</v>
      </c>
      <c r="Q156" s="39" t="s">
        <v>135</v>
      </c>
    </row>
    <row r="157" spans="1:17" ht="135" x14ac:dyDescent="0.25">
      <c r="A157" s="19" t="str">
        <f>A$155</f>
        <v>R&amp;D</v>
      </c>
      <c r="B157" s="19" t="str">
        <f t="shared" si="37"/>
        <v>Buildings and Appliances</v>
      </c>
      <c r="C157" s="19" t="str">
        <f t="shared" si="37"/>
        <v>RnD Building Fuel Use Perc Reduction by End Year</v>
      </c>
      <c r="D157" s="7" t="s">
        <v>189</v>
      </c>
      <c r="F157" s="7" t="s">
        <v>195</v>
      </c>
      <c r="H157" s="9">
        <v>116</v>
      </c>
      <c r="I157" s="7" t="s">
        <v>74</v>
      </c>
      <c r="J157" s="20">
        <f t="shared" si="38"/>
        <v>0</v>
      </c>
      <c r="K157" s="20">
        <f t="shared" si="38"/>
        <v>0.3</v>
      </c>
      <c r="L157" s="67">
        <f t="shared" si="38"/>
        <v>0.01</v>
      </c>
      <c r="M157" s="19" t="str">
        <f t="shared" si="38"/>
        <v>% reduction in fuel use</v>
      </c>
      <c r="N157" s="7" t="s">
        <v>535</v>
      </c>
      <c r="O157" s="7" t="s">
        <v>646</v>
      </c>
      <c r="P157" s="4" t="s">
        <v>647</v>
      </c>
      <c r="Q157" s="39" t="s">
        <v>135</v>
      </c>
    </row>
    <row r="158" spans="1:17" ht="135" x14ac:dyDescent="0.25">
      <c r="A158" s="19" t="str">
        <f>A$155</f>
        <v>R&amp;D</v>
      </c>
      <c r="B158" s="19" t="str">
        <f t="shared" si="37"/>
        <v>Buildings and Appliances</v>
      </c>
      <c r="C158" s="19" t="str">
        <f t="shared" si="37"/>
        <v>RnD Building Fuel Use Perc Reduction by End Year</v>
      </c>
      <c r="D158" s="7" t="s">
        <v>190</v>
      </c>
      <c r="F158" s="7" t="s">
        <v>196</v>
      </c>
      <c r="H158" s="9">
        <v>117</v>
      </c>
      <c r="I158" s="7" t="s">
        <v>74</v>
      </c>
      <c r="J158" s="20">
        <f t="shared" si="38"/>
        <v>0</v>
      </c>
      <c r="K158" s="20">
        <f t="shared" si="38"/>
        <v>0.3</v>
      </c>
      <c r="L158" s="67">
        <f t="shared" si="38"/>
        <v>0.01</v>
      </c>
      <c r="M158" s="19" t="str">
        <f t="shared" si="38"/>
        <v>% reduction in fuel use</v>
      </c>
      <c r="N158" s="7" t="s">
        <v>536</v>
      </c>
      <c r="O158" s="7" t="s">
        <v>646</v>
      </c>
      <c r="P158" s="4" t="s">
        <v>647</v>
      </c>
      <c r="Q158" s="39" t="s">
        <v>135</v>
      </c>
    </row>
    <row r="159" spans="1:17" ht="135" x14ac:dyDescent="0.25">
      <c r="A159" s="19" t="str">
        <f>A$155</f>
        <v>R&amp;D</v>
      </c>
      <c r="B159" s="19" t="str">
        <f t="shared" si="37"/>
        <v>Buildings and Appliances</v>
      </c>
      <c r="C159" s="19" t="str">
        <f t="shared" si="37"/>
        <v>RnD Building Fuel Use Perc Reduction by End Year</v>
      </c>
      <c r="D159" s="7" t="s">
        <v>191</v>
      </c>
      <c r="F159" s="7" t="s">
        <v>197</v>
      </c>
      <c r="H159" s="9">
        <v>118</v>
      </c>
      <c r="I159" s="7" t="s">
        <v>74</v>
      </c>
      <c r="J159" s="20">
        <f t="shared" si="38"/>
        <v>0</v>
      </c>
      <c r="K159" s="20">
        <f t="shared" si="38"/>
        <v>0.3</v>
      </c>
      <c r="L159" s="67">
        <f t="shared" si="38"/>
        <v>0.01</v>
      </c>
      <c r="M159" s="19" t="str">
        <f t="shared" si="38"/>
        <v>% reduction in fuel use</v>
      </c>
      <c r="N159" s="7" t="s">
        <v>537</v>
      </c>
      <c r="O159" s="7" t="s">
        <v>646</v>
      </c>
      <c r="P159" s="4" t="s">
        <v>647</v>
      </c>
      <c r="Q159" s="39" t="s">
        <v>135</v>
      </c>
    </row>
    <row r="160" spans="1:17" ht="135" x14ac:dyDescent="0.25">
      <c r="A160" s="19" t="str">
        <f>A$155</f>
        <v>R&amp;D</v>
      </c>
      <c r="B160" s="19" t="str">
        <f t="shared" si="37"/>
        <v>Buildings and Appliances</v>
      </c>
      <c r="C160" s="19" t="str">
        <f t="shared" si="37"/>
        <v>RnD Building Fuel Use Perc Reduction by End Year</v>
      </c>
      <c r="D160" s="7" t="s">
        <v>192</v>
      </c>
      <c r="F160" s="7" t="s">
        <v>198</v>
      </c>
      <c r="H160" s="9">
        <v>119</v>
      </c>
      <c r="I160" s="7" t="s">
        <v>74</v>
      </c>
      <c r="J160" s="20">
        <f t="shared" si="38"/>
        <v>0</v>
      </c>
      <c r="K160" s="20">
        <f t="shared" si="38"/>
        <v>0.3</v>
      </c>
      <c r="L160" s="67">
        <f t="shared" si="38"/>
        <v>0.01</v>
      </c>
      <c r="M160" s="19" t="str">
        <f t="shared" si="38"/>
        <v>% reduction in fuel use</v>
      </c>
      <c r="N160" s="7" t="s">
        <v>538</v>
      </c>
      <c r="O160" s="7" t="s">
        <v>646</v>
      </c>
      <c r="P160" s="4" t="s">
        <v>647</v>
      </c>
      <c r="Q160" s="39" t="s">
        <v>135</v>
      </c>
    </row>
    <row r="161" spans="1:17" ht="135" x14ac:dyDescent="0.25">
      <c r="A161" s="2" t="s">
        <v>49</v>
      </c>
      <c r="B161" s="7" t="s">
        <v>48</v>
      </c>
      <c r="C161" s="2" t="s">
        <v>257</v>
      </c>
      <c r="H161" s="9">
        <v>120</v>
      </c>
      <c r="I161" s="7" t="s">
        <v>74</v>
      </c>
      <c r="J161" s="24">
        <v>0</v>
      </c>
      <c r="K161" s="25">
        <v>0.3</v>
      </c>
      <c r="L161" s="23">
        <v>0.01</v>
      </c>
      <c r="M161" s="7" t="s">
        <v>59</v>
      </c>
      <c r="N161" s="7" t="s">
        <v>539</v>
      </c>
      <c r="O161" s="7" t="s">
        <v>646</v>
      </c>
      <c r="P161" s="4" t="s">
        <v>647</v>
      </c>
      <c r="Q161" s="39" t="s">
        <v>135</v>
      </c>
    </row>
    <row r="162" spans="1:17" ht="135" x14ac:dyDescent="0.25">
      <c r="A162" s="2" t="s">
        <v>49</v>
      </c>
      <c r="B162" s="7" t="s">
        <v>161</v>
      </c>
      <c r="C162" s="2" t="s">
        <v>258</v>
      </c>
      <c r="D162" s="7" t="s">
        <v>137</v>
      </c>
      <c r="F162" s="4" t="s">
        <v>153</v>
      </c>
      <c r="H162" s="9">
        <v>121</v>
      </c>
      <c r="I162" s="7" t="s">
        <v>74</v>
      </c>
      <c r="J162" s="24">
        <v>0</v>
      </c>
      <c r="K162" s="25">
        <v>0.3</v>
      </c>
      <c r="L162" s="23">
        <v>0.01</v>
      </c>
      <c r="M162" s="7" t="s">
        <v>59</v>
      </c>
      <c r="N162" s="7" t="s">
        <v>540</v>
      </c>
      <c r="O162" s="7" t="s">
        <v>646</v>
      </c>
      <c r="P162" s="4" t="s">
        <v>647</v>
      </c>
      <c r="Q162" s="39" t="s">
        <v>135</v>
      </c>
    </row>
    <row r="163" spans="1:17" ht="135" x14ac:dyDescent="0.25">
      <c r="A163" s="19" t="str">
        <f>A$162</f>
        <v>R&amp;D</v>
      </c>
      <c r="B163" s="19" t="str">
        <f t="shared" ref="B163:C169" si="39">B$162</f>
        <v>Electricity</v>
      </c>
      <c r="C163" s="19" t="str">
        <f t="shared" si="39"/>
        <v>RnD Electricity Fuel Use Perc Reduction by End Year</v>
      </c>
      <c r="D163" s="4" t="s">
        <v>138</v>
      </c>
      <c r="E163" s="13"/>
      <c r="F163" s="4" t="s">
        <v>154</v>
      </c>
      <c r="H163" s="9">
        <v>122</v>
      </c>
      <c r="I163" s="7" t="s">
        <v>74</v>
      </c>
      <c r="J163" s="20">
        <f t="shared" ref="J163:M164" si="40">J$162</f>
        <v>0</v>
      </c>
      <c r="K163" s="20">
        <f t="shared" si="40"/>
        <v>0.3</v>
      </c>
      <c r="L163" s="67">
        <f t="shared" si="40"/>
        <v>0.01</v>
      </c>
      <c r="M163" s="19" t="str">
        <f t="shared" si="40"/>
        <v>% reduction in fuel use</v>
      </c>
      <c r="N163" s="7" t="s">
        <v>541</v>
      </c>
      <c r="O163" s="7" t="s">
        <v>646</v>
      </c>
      <c r="P163" s="4" t="s">
        <v>647</v>
      </c>
      <c r="Q163" s="39" t="s">
        <v>135</v>
      </c>
    </row>
    <row r="164" spans="1:17" ht="135" x14ac:dyDescent="0.25">
      <c r="A164" s="19" t="str">
        <f t="shared" ref="A164:A169" si="41">A$162</f>
        <v>R&amp;D</v>
      </c>
      <c r="B164" s="19" t="str">
        <f t="shared" si="39"/>
        <v>Electricity</v>
      </c>
      <c r="C164" s="19" t="str">
        <f t="shared" si="39"/>
        <v>RnD Electricity Fuel Use Perc Reduction by End Year</v>
      </c>
      <c r="D164" s="4" t="s">
        <v>139</v>
      </c>
      <c r="E164" s="13"/>
      <c r="F164" s="4" t="s">
        <v>155</v>
      </c>
      <c r="H164" s="9">
        <v>123</v>
      </c>
      <c r="I164" s="7" t="s">
        <v>74</v>
      </c>
      <c r="J164" s="20">
        <f t="shared" si="40"/>
        <v>0</v>
      </c>
      <c r="K164" s="20">
        <f t="shared" si="40"/>
        <v>0.3</v>
      </c>
      <c r="L164" s="67">
        <f t="shared" si="40"/>
        <v>0.01</v>
      </c>
      <c r="M164" s="19" t="str">
        <f t="shared" si="40"/>
        <v>% reduction in fuel use</v>
      </c>
      <c r="N164" s="7" t="s">
        <v>542</v>
      </c>
      <c r="O164" s="7" t="s">
        <v>646</v>
      </c>
      <c r="P164" s="4" t="s">
        <v>647</v>
      </c>
      <c r="Q164" s="39" t="s">
        <v>135</v>
      </c>
    </row>
    <row r="165" spans="1:17" ht="30" x14ac:dyDescent="0.25">
      <c r="A165" s="19" t="str">
        <f t="shared" si="41"/>
        <v>R&amp;D</v>
      </c>
      <c r="B165" s="19" t="str">
        <f t="shared" si="39"/>
        <v>Electricity</v>
      </c>
      <c r="C165" s="19" t="str">
        <f t="shared" si="39"/>
        <v>RnD Electricity Fuel Use Perc Reduction by End Year</v>
      </c>
      <c r="D165" s="4" t="s">
        <v>140</v>
      </c>
      <c r="E165" s="13"/>
      <c r="F165" s="4" t="s">
        <v>156</v>
      </c>
      <c r="H165" s="9" t="s">
        <v>567</v>
      </c>
      <c r="I165" s="10" t="s">
        <v>75</v>
      </c>
      <c r="J165" s="20"/>
      <c r="K165" s="20"/>
      <c r="L165" s="67"/>
      <c r="M165" s="19"/>
    </row>
    <row r="166" spans="1:17" ht="30" x14ac:dyDescent="0.25">
      <c r="A166" s="19" t="str">
        <f t="shared" si="41"/>
        <v>R&amp;D</v>
      </c>
      <c r="B166" s="19" t="str">
        <f t="shared" si="39"/>
        <v>Electricity</v>
      </c>
      <c r="C166" s="19" t="str">
        <f t="shared" si="39"/>
        <v>RnD Electricity Fuel Use Perc Reduction by End Year</v>
      </c>
      <c r="D166" s="4" t="s">
        <v>141</v>
      </c>
      <c r="E166" s="13"/>
      <c r="F166" s="4" t="s">
        <v>157</v>
      </c>
      <c r="H166" s="9" t="s">
        <v>567</v>
      </c>
      <c r="I166" s="10" t="s">
        <v>75</v>
      </c>
      <c r="J166" s="20"/>
      <c r="K166" s="20"/>
      <c r="L166" s="67"/>
      <c r="M166" s="19"/>
    </row>
    <row r="167" spans="1:17" ht="30" x14ac:dyDescent="0.25">
      <c r="A167" s="19" t="str">
        <f t="shared" si="41"/>
        <v>R&amp;D</v>
      </c>
      <c r="B167" s="19" t="str">
        <f t="shared" si="39"/>
        <v>Electricity</v>
      </c>
      <c r="C167" s="19" t="str">
        <f t="shared" si="39"/>
        <v>RnD Electricity Fuel Use Perc Reduction by End Year</v>
      </c>
      <c r="D167" s="4" t="s">
        <v>142</v>
      </c>
      <c r="E167" s="13"/>
      <c r="F167" s="4" t="s">
        <v>158</v>
      </c>
      <c r="H167" s="9" t="s">
        <v>567</v>
      </c>
      <c r="I167" s="10" t="s">
        <v>75</v>
      </c>
      <c r="J167" s="20"/>
      <c r="K167" s="20"/>
      <c r="L167" s="67"/>
      <c r="M167" s="19"/>
    </row>
    <row r="168" spans="1:17" ht="30" x14ac:dyDescent="0.25">
      <c r="A168" s="19" t="str">
        <f t="shared" si="41"/>
        <v>R&amp;D</v>
      </c>
      <c r="B168" s="19" t="str">
        <f t="shared" si="39"/>
        <v>Electricity</v>
      </c>
      <c r="C168" s="19" t="str">
        <f t="shared" si="39"/>
        <v>RnD Electricity Fuel Use Perc Reduction by End Year</v>
      </c>
      <c r="D168" s="4" t="s">
        <v>143</v>
      </c>
      <c r="E168" s="13"/>
      <c r="F168" s="4" t="s">
        <v>159</v>
      </c>
      <c r="H168" s="9" t="s">
        <v>567</v>
      </c>
      <c r="I168" s="10" t="s">
        <v>75</v>
      </c>
      <c r="J168" s="20"/>
      <c r="K168" s="20"/>
      <c r="L168" s="67"/>
      <c r="M168" s="19"/>
    </row>
    <row r="169" spans="1:17" ht="135" x14ac:dyDescent="0.25">
      <c r="A169" s="19" t="str">
        <f t="shared" si="41"/>
        <v>R&amp;D</v>
      </c>
      <c r="B169" s="19" t="str">
        <f t="shared" si="39"/>
        <v>Electricity</v>
      </c>
      <c r="C169" s="19" t="str">
        <f t="shared" si="39"/>
        <v>RnD Electricity Fuel Use Perc Reduction by End Year</v>
      </c>
      <c r="D169" s="4" t="s">
        <v>144</v>
      </c>
      <c r="E169" s="13"/>
      <c r="F169" s="4" t="s">
        <v>160</v>
      </c>
      <c r="H169" s="9">
        <v>124</v>
      </c>
      <c r="I169" s="7" t="s">
        <v>74</v>
      </c>
      <c r="J169" s="20">
        <f>J$162</f>
        <v>0</v>
      </c>
      <c r="K169" s="20">
        <f>K$162</f>
        <v>0.3</v>
      </c>
      <c r="L169" s="67">
        <f>L$162</f>
        <v>0.01</v>
      </c>
      <c r="M169" s="19" t="str">
        <f>M$162</f>
        <v>% reduction in fuel use</v>
      </c>
      <c r="N169" s="7" t="s">
        <v>543</v>
      </c>
      <c r="O169" s="7" t="s">
        <v>646</v>
      </c>
      <c r="P169" s="4" t="s">
        <v>647</v>
      </c>
      <c r="Q169" s="39" t="s">
        <v>135</v>
      </c>
    </row>
    <row r="170" spans="1:17" ht="135" x14ac:dyDescent="0.25">
      <c r="A170" s="2" t="s">
        <v>49</v>
      </c>
      <c r="B170" s="7" t="s">
        <v>12</v>
      </c>
      <c r="C170" s="2" t="s">
        <v>259</v>
      </c>
      <c r="D170" s="7" t="s">
        <v>211</v>
      </c>
      <c r="F170" s="4" t="s">
        <v>219</v>
      </c>
      <c r="H170" s="9">
        <v>125</v>
      </c>
      <c r="I170" s="7" t="s">
        <v>74</v>
      </c>
      <c r="J170" s="24">
        <v>0</v>
      </c>
      <c r="K170" s="25">
        <v>0.3</v>
      </c>
      <c r="L170" s="23">
        <v>0.01</v>
      </c>
      <c r="M170" s="7" t="s">
        <v>59</v>
      </c>
      <c r="N170" s="7" t="s">
        <v>544</v>
      </c>
      <c r="O170" s="7" t="s">
        <v>646</v>
      </c>
      <c r="P170" s="4" t="s">
        <v>647</v>
      </c>
      <c r="Q170" s="39" t="s">
        <v>135</v>
      </c>
    </row>
    <row r="171" spans="1:17" ht="135" x14ac:dyDescent="0.25">
      <c r="A171" s="19" t="str">
        <f>A$170</f>
        <v>R&amp;D</v>
      </c>
      <c r="B171" s="19" t="str">
        <f t="shared" ref="B171:C177" si="42">B$170</f>
        <v>Industry</v>
      </c>
      <c r="C171" s="19" t="str">
        <f t="shared" si="42"/>
        <v>RnD Industry Fuel Use Perc Reduction by End Year</v>
      </c>
      <c r="D171" s="4" t="s">
        <v>212</v>
      </c>
      <c r="F171" s="4" t="s">
        <v>220</v>
      </c>
      <c r="H171" s="9">
        <v>126</v>
      </c>
      <c r="I171" s="7" t="s">
        <v>74</v>
      </c>
      <c r="J171" s="20">
        <f t="shared" ref="J171:M177" si="43">J$170</f>
        <v>0</v>
      </c>
      <c r="K171" s="20">
        <f t="shared" si="43"/>
        <v>0.3</v>
      </c>
      <c r="L171" s="67">
        <f t="shared" si="43"/>
        <v>0.01</v>
      </c>
      <c r="M171" s="19" t="str">
        <f t="shared" si="43"/>
        <v>% reduction in fuel use</v>
      </c>
      <c r="N171" s="7" t="s">
        <v>545</v>
      </c>
      <c r="O171" s="7" t="s">
        <v>646</v>
      </c>
      <c r="P171" s="4" t="s">
        <v>647</v>
      </c>
      <c r="Q171" s="39" t="s">
        <v>135</v>
      </c>
    </row>
    <row r="172" spans="1:17" ht="135" x14ac:dyDescent="0.25">
      <c r="A172" s="19" t="str">
        <f t="shared" ref="A172:A177" si="44">A$170</f>
        <v>R&amp;D</v>
      </c>
      <c r="B172" s="19" t="str">
        <f t="shared" si="42"/>
        <v>Industry</v>
      </c>
      <c r="C172" s="19" t="str">
        <f t="shared" si="42"/>
        <v>RnD Industry Fuel Use Perc Reduction by End Year</v>
      </c>
      <c r="D172" s="4" t="s">
        <v>213</v>
      </c>
      <c r="F172" s="4" t="s">
        <v>221</v>
      </c>
      <c r="H172" s="9">
        <v>127</v>
      </c>
      <c r="I172" s="7" t="s">
        <v>74</v>
      </c>
      <c r="J172" s="20">
        <f t="shared" si="43"/>
        <v>0</v>
      </c>
      <c r="K172" s="20">
        <f t="shared" si="43"/>
        <v>0.3</v>
      </c>
      <c r="L172" s="67">
        <f t="shared" si="43"/>
        <v>0.01</v>
      </c>
      <c r="M172" s="19" t="str">
        <f t="shared" si="43"/>
        <v>% reduction in fuel use</v>
      </c>
      <c r="N172" s="7" t="s">
        <v>546</v>
      </c>
      <c r="O172" s="7" t="s">
        <v>646</v>
      </c>
      <c r="P172" s="4" t="s">
        <v>647</v>
      </c>
      <c r="Q172" s="39" t="s">
        <v>135</v>
      </c>
    </row>
    <row r="173" spans="1:17" ht="135" x14ac:dyDescent="0.25">
      <c r="A173" s="19" t="str">
        <f t="shared" si="44"/>
        <v>R&amp;D</v>
      </c>
      <c r="B173" s="19" t="str">
        <f t="shared" si="42"/>
        <v>Industry</v>
      </c>
      <c r="C173" s="19" t="str">
        <f t="shared" si="42"/>
        <v>RnD Industry Fuel Use Perc Reduction by End Year</v>
      </c>
      <c r="D173" s="4" t="s">
        <v>214</v>
      </c>
      <c r="F173" s="4" t="s">
        <v>222</v>
      </c>
      <c r="H173" s="9">
        <v>128</v>
      </c>
      <c r="I173" s="7" t="s">
        <v>74</v>
      </c>
      <c r="J173" s="20">
        <f t="shared" si="43"/>
        <v>0</v>
      </c>
      <c r="K173" s="20">
        <f t="shared" si="43"/>
        <v>0.3</v>
      </c>
      <c r="L173" s="67">
        <f t="shared" si="43"/>
        <v>0.01</v>
      </c>
      <c r="M173" s="19" t="str">
        <f t="shared" si="43"/>
        <v>% reduction in fuel use</v>
      </c>
      <c r="N173" s="7" t="s">
        <v>547</v>
      </c>
      <c r="O173" s="7" t="s">
        <v>646</v>
      </c>
      <c r="P173" s="4" t="s">
        <v>647</v>
      </c>
      <c r="Q173" s="39" t="s">
        <v>135</v>
      </c>
    </row>
    <row r="174" spans="1:17" ht="135" x14ac:dyDescent="0.25">
      <c r="A174" s="19" t="str">
        <f t="shared" si="44"/>
        <v>R&amp;D</v>
      </c>
      <c r="B174" s="19" t="str">
        <f t="shared" si="42"/>
        <v>Industry</v>
      </c>
      <c r="C174" s="19" t="str">
        <f t="shared" si="42"/>
        <v>RnD Industry Fuel Use Perc Reduction by End Year</v>
      </c>
      <c r="D174" s="4" t="s">
        <v>215</v>
      </c>
      <c r="F174" s="4" t="s">
        <v>223</v>
      </c>
      <c r="H174" s="9">
        <v>129</v>
      </c>
      <c r="I174" s="7" t="s">
        <v>74</v>
      </c>
      <c r="J174" s="20">
        <f t="shared" si="43"/>
        <v>0</v>
      </c>
      <c r="K174" s="20">
        <f t="shared" si="43"/>
        <v>0.3</v>
      </c>
      <c r="L174" s="67">
        <f t="shared" si="43"/>
        <v>0.01</v>
      </c>
      <c r="M174" s="19" t="str">
        <f t="shared" si="43"/>
        <v>% reduction in fuel use</v>
      </c>
      <c r="N174" s="7" t="s">
        <v>548</v>
      </c>
      <c r="O174" s="7" t="s">
        <v>646</v>
      </c>
      <c r="P174" s="4" t="s">
        <v>647</v>
      </c>
      <c r="Q174" s="39" t="s">
        <v>135</v>
      </c>
    </row>
    <row r="175" spans="1:17" ht="135" x14ac:dyDescent="0.25">
      <c r="A175" s="19" t="str">
        <f t="shared" si="44"/>
        <v>R&amp;D</v>
      </c>
      <c r="B175" s="19" t="str">
        <f t="shared" si="42"/>
        <v>Industry</v>
      </c>
      <c r="C175" s="19" t="str">
        <f t="shared" si="42"/>
        <v>RnD Industry Fuel Use Perc Reduction by End Year</v>
      </c>
      <c r="D175" s="4" t="s">
        <v>216</v>
      </c>
      <c r="F175" s="4" t="s">
        <v>224</v>
      </c>
      <c r="H175" s="9">
        <v>130</v>
      </c>
      <c r="I175" s="7" t="s">
        <v>74</v>
      </c>
      <c r="J175" s="20">
        <f t="shared" si="43"/>
        <v>0</v>
      </c>
      <c r="K175" s="20">
        <f t="shared" si="43"/>
        <v>0.3</v>
      </c>
      <c r="L175" s="67">
        <f t="shared" si="43"/>
        <v>0.01</v>
      </c>
      <c r="M175" s="19" t="str">
        <f t="shared" si="43"/>
        <v>% reduction in fuel use</v>
      </c>
      <c r="N175" s="7" t="s">
        <v>549</v>
      </c>
      <c r="O175" s="7" t="s">
        <v>646</v>
      </c>
      <c r="P175" s="4" t="s">
        <v>647</v>
      </c>
      <c r="Q175" s="39" t="s">
        <v>135</v>
      </c>
    </row>
    <row r="176" spans="1:17" ht="135" x14ac:dyDescent="0.25">
      <c r="A176" s="19" t="str">
        <f t="shared" si="44"/>
        <v>R&amp;D</v>
      </c>
      <c r="B176" s="19" t="str">
        <f t="shared" si="42"/>
        <v>Industry</v>
      </c>
      <c r="C176" s="19" t="str">
        <f t="shared" si="42"/>
        <v>RnD Industry Fuel Use Perc Reduction by End Year</v>
      </c>
      <c r="D176" s="4" t="s">
        <v>217</v>
      </c>
      <c r="F176" s="11" t="s">
        <v>225</v>
      </c>
      <c r="H176" s="9">
        <v>131</v>
      </c>
      <c r="I176" s="7" t="s">
        <v>74</v>
      </c>
      <c r="J176" s="20">
        <f t="shared" si="43"/>
        <v>0</v>
      </c>
      <c r="K176" s="20">
        <f t="shared" si="43"/>
        <v>0.3</v>
      </c>
      <c r="L176" s="67">
        <f t="shared" si="43"/>
        <v>0.01</v>
      </c>
      <c r="M176" s="19" t="str">
        <f t="shared" si="43"/>
        <v>% reduction in fuel use</v>
      </c>
      <c r="N176" s="7" t="s">
        <v>550</v>
      </c>
      <c r="O176" s="7" t="s">
        <v>646</v>
      </c>
      <c r="P176" s="4" t="s">
        <v>647</v>
      </c>
      <c r="Q176" s="39" t="s">
        <v>135</v>
      </c>
    </row>
    <row r="177" spans="1:17" ht="135" x14ac:dyDescent="0.25">
      <c r="A177" s="19" t="str">
        <f t="shared" si="44"/>
        <v>R&amp;D</v>
      </c>
      <c r="B177" s="19" t="str">
        <f t="shared" si="42"/>
        <v>Industry</v>
      </c>
      <c r="C177" s="19" t="str">
        <f t="shared" si="42"/>
        <v>RnD Industry Fuel Use Perc Reduction by End Year</v>
      </c>
      <c r="D177" s="4" t="s">
        <v>218</v>
      </c>
      <c r="F177" s="4" t="s">
        <v>226</v>
      </c>
      <c r="H177" s="9">
        <v>132</v>
      </c>
      <c r="I177" s="7" t="s">
        <v>74</v>
      </c>
      <c r="J177" s="20">
        <f t="shared" si="43"/>
        <v>0</v>
      </c>
      <c r="K177" s="20">
        <f t="shared" si="43"/>
        <v>0.3</v>
      </c>
      <c r="L177" s="67">
        <f t="shared" si="43"/>
        <v>0.01</v>
      </c>
      <c r="M177" s="19" t="str">
        <f t="shared" si="43"/>
        <v>% reduction in fuel use</v>
      </c>
      <c r="N177" s="7" t="s">
        <v>551</v>
      </c>
      <c r="O177" s="7" t="s">
        <v>646</v>
      </c>
      <c r="P177" s="4" t="s">
        <v>647</v>
      </c>
      <c r="Q177" s="39" t="s">
        <v>135</v>
      </c>
    </row>
    <row r="178" spans="1:17" ht="135" x14ac:dyDescent="0.25">
      <c r="A178" s="2" t="s">
        <v>49</v>
      </c>
      <c r="B178" s="7" t="s">
        <v>132</v>
      </c>
      <c r="C178" s="2" t="s">
        <v>260</v>
      </c>
      <c r="D178" s="7" t="s">
        <v>68</v>
      </c>
      <c r="F178" s="7" t="s">
        <v>68</v>
      </c>
      <c r="H178" s="9">
        <v>133</v>
      </c>
      <c r="I178" s="7" t="s">
        <v>74</v>
      </c>
      <c r="J178" s="24">
        <v>0</v>
      </c>
      <c r="K178" s="25">
        <v>0.3</v>
      </c>
      <c r="L178" s="23">
        <v>0.01</v>
      </c>
      <c r="M178" s="7" t="s">
        <v>59</v>
      </c>
      <c r="N178" s="7" t="s">
        <v>552</v>
      </c>
      <c r="O178" s="7" t="s">
        <v>646</v>
      </c>
      <c r="P178" s="4" t="s">
        <v>647</v>
      </c>
      <c r="Q178" s="39" t="s">
        <v>135</v>
      </c>
    </row>
    <row r="179" spans="1:17" ht="135" x14ac:dyDescent="0.25">
      <c r="A179" s="19" t="str">
        <f>A$178</f>
        <v>R&amp;D</v>
      </c>
      <c r="B179" s="13" t="str">
        <f t="shared" ref="B179:C183" si="45">B$178</f>
        <v>Vehicles</v>
      </c>
      <c r="C179" s="13" t="str">
        <f t="shared" si="45"/>
        <v>RnD Transportation Fuel Use Perc Reduction by End Year</v>
      </c>
      <c r="D179" s="7" t="s">
        <v>69</v>
      </c>
      <c r="F179" s="7" t="s">
        <v>69</v>
      </c>
      <c r="H179" s="9">
        <v>134</v>
      </c>
      <c r="I179" s="7" t="s">
        <v>74</v>
      </c>
      <c r="J179" s="35">
        <f t="shared" ref="J179:M183" si="46">J$178</f>
        <v>0</v>
      </c>
      <c r="K179" s="35">
        <f t="shared" si="46"/>
        <v>0.3</v>
      </c>
      <c r="L179" s="68">
        <f t="shared" si="46"/>
        <v>0.01</v>
      </c>
      <c r="M179" s="13" t="str">
        <f t="shared" si="46"/>
        <v>% reduction in fuel use</v>
      </c>
      <c r="N179" s="7" t="s">
        <v>553</v>
      </c>
      <c r="O179" s="7" t="s">
        <v>646</v>
      </c>
      <c r="P179" s="4" t="s">
        <v>647</v>
      </c>
      <c r="Q179" s="39" t="s">
        <v>135</v>
      </c>
    </row>
    <row r="180" spans="1:17" ht="135" x14ac:dyDescent="0.25">
      <c r="A180" s="19" t="str">
        <f>A$178</f>
        <v>R&amp;D</v>
      </c>
      <c r="B180" s="13" t="str">
        <f t="shared" si="45"/>
        <v>Vehicles</v>
      </c>
      <c r="C180" s="13" t="str">
        <f t="shared" si="45"/>
        <v>RnD Transportation Fuel Use Perc Reduction by End Year</v>
      </c>
      <c r="D180" s="7" t="s">
        <v>70</v>
      </c>
      <c r="F180" s="7" t="s">
        <v>150</v>
      </c>
      <c r="H180" s="9">
        <v>135</v>
      </c>
      <c r="I180" s="7" t="s">
        <v>74</v>
      </c>
      <c r="J180" s="35">
        <f t="shared" si="46"/>
        <v>0</v>
      </c>
      <c r="K180" s="35">
        <f t="shared" si="46"/>
        <v>0.3</v>
      </c>
      <c r="L180" s="68">
        <f t="shared" si="46"/>
        <v>0.01</v>
      </c>
      <c r="M180" s="13" t="str">
        <f t="shared" si="46"/>
        <v>% reduction in fuel use</v>
      </c>
      <c r="N180" s="7" t="s">
        <v>554</v>
      </c>
      <c r="O180" s="7" t="s">
        <v>646</v>
      </c>
      <c r="P180" s="4" t="s">
        <v>647</v>
      </c>
      <c r="Q180" s="39" t="s">
        <v>135</v>
      </c>
    </row>
    <row r="181" spans="1:17" ht="135" x14ac:dyDescent="0.25">
      <c r="A181" s="19" t="str">
        <f>A$178</f>
        <v>R&amp;D</v>
      </c>
      <c r="B181" s="13" t="str">
        <f t="shared" si="45"/>
        <v>Vehicles</v>
      </c>
      <c r="C181" s="13" t="str">
        <f t="shared" si="45"/>
        <v>RnD Transportation Fuel Use Perc Reduction by End Year</v>
      </c>
      <c r="D181" s="7" t="s">
        <v>71</v>
      </c>
      <c r="F181" s="7" t="s">
        <v>151</v>
      </c>
      <c r="H181" s="9">
        <v>136</v>
      </c>
      <c r="I181" s="7" t="s">
        <v>74</v>
      </c>
      <c r="J181" s="35">
        <f t="shared" si="46"/>
        <v>0</v>
      </c>
      <c r="K181" s="35">
        <f t="shared" si="46"/>
        <v>0.3</v>
      </c>
      <c r="L181" s="68">
        <f t="shared" si="46"/>
        <v>0.01</v>
      </c>
      <c r="M181" s="13" t="str">
        <f t="shared" si="46"/>
        <v>% reduction in fuel use</v>
      </c>
      <c r="N181" s="7" t="s">
        <v>555</v>
      </c>
      <c r="O181" s="7" t="s">
        <v>646</v>
      </c>
      <c r="P181" s="4" t="s">
        <v>647</v>
      </c>
      <c r="Q181" s="39" t="s">
        <v>135</v>
      </c>
    </row>
    <row r="182" spans="1:17" ht="135" x14ac:dyDescent="0.25">
      <c r="A182" s="19" t="str">
        <f>A$178</f>
        <v>R&amp;D</v>
      </c>
      <c r="B182" s="13" t="str">
        <f t="shared" si="45"/>
        <v>Vehicles</v>
      </c>
      <c r="C182" s="13" t="str">
        <f t="shared" si="45"/>
        <v>RnD Transportation Fuel Use Perc Reduction by End Year</v>
      </c>
      <c r="D182" s="7" t="s">
        <v>72</v>
      </c>
      <c r="F182" s="7" t="s">
        <v>152</v>
      </c>
      <c r="H182" s="9">
        <v>137</v>
      </c>
      <c r="I182" s="7" t="s">
        <v>74</v>
      </c>
      <c r="J182" s="35">
        <f t="shared" si="46"/>
        <v>0</v>
      </c>
      <c r="K182" s="35">
        <f t="shared" si="46"/>
        <v>0.3</v>
      </c>
      <c r="L182" s="68">
        <f t="shared" si="46"/>
        <v>0.01</v>
      </c>
      <c r="M182" s="13" t="str">
        <f t="shared" si="46"/>
        <v>% reduction in fuel use</v>
      </c>
      <c r="N182" s="7" t="s">
        <v>556</v>
      </c>
      <c r="O182" s="7" t="s">
        <v>646</v>
      </c>
      <c r="P182" s="4" t="s">
        <v>647</v>
      </c>
      <c r="Q182" s="39" t="s">
        <v>135</v>
      </c>
    </row>
    <row r="183" spans="1:17" ht="135" x14ac:dyDescent="0.25">
      <c r="A183" s="19" t="str">
        <f>A$178</f>
        <v>R&amp;D</v>
      </c>
      <c r="B183" s="13" t="str">
        <f t="shared" si="45"/>
        <v>Vehicles</v>
      </c>
      <c r="C183" s="13" t="str">
        <f t="shared" si="45"/>
        <v>RnD Transportation Fuel Use Perc Reduction by End Year</v>
      </c>
      <c r="D183" s="7" t="s">
        <v>185</v>
      </c>
      <c r="F183" s="7" t="s">
        <v>255</v>
      </c>
      <c r="H183" s="9">
        <v>138</v>
      </c>
      <c r="I183" s="7" t="s">
        <v>74</v>
      </c>
      <c r="J183" s="35">
        <f t="shared" si="46"/>
        <v>0</v>
      </c>
      <c r="K183" s="35">
        <f t="shared" si="46"/>
        <v>0.3</v>
      </c>
      <c r="L183" s="68">
        <f t="shared" si="46"/>
        <v>0.01</v>
      </c>
      <c r="M183" s="13" t="str">
        <f t="shared" si="46"/>
        <v>% reduction in fuel use</v>
      </c>
      <c r="N183" s="7" t="s">
        <v>557</v>
      </c>
      <c r="O183" s="7" t="s">
        <v>646</v>
      </c>
      <c r="P183" s="4" t="s">
        <v>647</v>
      </c>
      <c r="Q183" s="39" t="s">
        <v>135</v>
      </c>
    </row>
  </sheetData>
  <sortState ref="A119:I139">
    <sortCondition ref="B119:B139"/>
  </sortState>
  <hyperlinks>
    <hyperlink ref="R88"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sheetView>
  </sheetViews>
  <sheetFormatPr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16384" width="9.140625" style="6"/>
  </cols>
  <sheetData>
    <row r="1" spans="1:6" s="5" customFormat="1" ht="30" x14ac:dyDescent="0.25">
      <c r="A1" s="1" t="s">
        <v>100</v>
      </c>
      <c r="B1" s="1" t="s">
        <v>97</v>
      </c>
      <c r="C1" s="1" t="s">
        <v>99</v>
      </c>
      <c r="D1" s="1" t="s">
        <v>114</v>
      </c>
      <c r="E1" s="1" t="s">
        <v>98</v>
      </c>
      <c r="F1" s="1" t="s">
        <v>122</v>
      </c>
    </row>
    <row r="2" spans="1:6" x14ac:dyDescent="0.25">
      <c r="A2" s="2" t="s">
        <v>351</v>
      </c>
      <c r="B2" s="6" t="s">
        <v>104</v>
      </c>
      <c r="C2" s="6" t="s">
        <v>105</v>
      </c>
      <c r="D2" s="6" t="s">
        <v>115</v>
      </c>
      <c r="E2" s="7" t="s">
        <v>352</v>
      </c>
    </row>
    <row r="3" spans="1:6" x14ac:dyDescent="0.25">
      <c r="A3" s="2" t="s">
        <v>353</v>
      </c>
      <c r="B3" s="6" t="s">
        <v>104</v>
      </c>
      <c r="C3" s="6" t="s">
        <v>105</v>
      </c>
      <c r="D3" s="6" t="s">
        <v>115</v>
      </c>
      <c r="E3" s="7" t="s">
        <v>354</v>
      </c>
    </row>
    <row r="4" spans="1:6" x14ac:dyDescent="0.25">
      <c r="A4" s="2" t="s">
        <v>102</v>
      </c>
      <c r="B4" s="6" t="s">
        <v>104</v>
      </c>
      <c r="C4" s="6" t="s">
        <v>105</v>
      </c>
      <c r="D4" s="6" t="s">
        <v>115</v>
      </c>
      <c r="E4" s="7" t="s">
        <v>120</v>
      </c>
    </row>
    <row r="5" spans="1:6" x14ac:dyDescent="0.25">
      <c r="A5" s="2" t="s">
        <v>101</v>
      </c>
      <c r="B5" s="6" t="s">
        <v>104</v>
      </c>
      <c r="C5" s="6" t="s">
        <v>105</v>
      </c>
      <c r="D5" s="6" t="s">
        <v>115</v>
      </c>
      <c r="E5" s="7" t="s">
        <v>119</v>
      </c>
    </row>
    <row r="6" spans="1:6" x14ac:dyDescent="0.25">
      <c r="A6" s="2" t="s">
        <v>103</v>
      </c>
      <c r="B6" s="6" t="s">
        <v>104</v>
      </c>
      <c r="C6" s="6" t="s">
        <v>105</v>
      </c>
      <c r="D6" s="6" t="s">
        <v>115</v>
      </c>
      <c r="E6" s="7" t="s">
        <v>121</v>
      </c>
    </row>
    <row r="7" spans="1:6" x14ac:dyDescent="0.25">
      <c r="A7" s="2" t="s">
        <v>355</v>
      </c>
      <c r="B7" s="6" t="s">
        <v>104</v>
      </c>
      <c r="C7" s="6" t="s">
        <v>105</v>
      </c>
      <c r="D7" s="6" t="s">
        <v>115</v>
      </c>
      <c r="E7" s="7" t="s">
        <v>356</v>
      </c>
    </row>
    <row r="8" spans="1:6" x14ac:dyDescent="0.25">
      <c r="A8" s="2" t="s">
        <v>405</v>
      </c>
      <c r="B8" s="3" t="s">
        <v>104</v>
      </c>
      <c r="C8" s="3" t="s">
        <v>105</v>
      </c>
      <c r="D8" s="3" t="s">
        <v>357</v>
      </c>
      <c r="E8" s="2" t="s">
        <v>358</v>
      </c>
    </row>
    <row r="9" spans="1:6" ht="30" x14ac:dyDescent="0.25">
      <c r="A9" s="2" t="s">
        <v>648</v>
      </c>
      <c r="B9" s="3" t="s">
        <v>104</v>
      </c>
      <c r="C9" s="3" t="s">
        <v>105</v>
      </c>
      <c r="D9" s="3" t="s">
        <v>357</v>
      </c>
      <c r="E9" s="2" t="s">
        <v>651</v>
      </c>
    </row>
    <row r="10" spans="1:6" x14ac:dyDescent="0.25">
      <c r="A10" s="2" t="s">
        <v>558</v>
      </c>
      <c r="B10" s="3" t="s">
        <v>104</v>
      </c>
      <c r="C10" s="3" t="s">
        <v>105</v>
      </c>
      <c r="D10" s="3" t="s">
        <v>357</v>
      </c>
      <c r="E10" s="2" t="s">
        <v>559</v>
      </c>
    </row>
    <row r="11" spans="1:6" x14ac:dyDescent="0.25">
      <c r="A11" s="2" t="s">
        <v>649</v>
      </c>
      <c r="B11" s="3" t="s">
        <v>104</v>
      </c>
      <c r="C11" s="3" t="s">
        <v>105</v>
      </c>
      <c r="D11" s="3" t="s">
        <v>357</v>
      </c>
      <c r="E11" s="2" t="s">
        <v>650</v>
      </c>
    </row>
    <row r="12" spans="1:6" x14ac:dyDescent="0.25">
      <c r="A12" s="2" t="s">
        <v>359</v>
      </c>
      <c r="B12" s="6" t="s">
        <v>104</v>
      </c>
      <c r="C12" s="6" t="s">
        <v>105</v>
      </c>
      <c r="D12" s="3" t="s">
        <v>357</v>
      </c>
      <c r="E12" s="2" t="s">
        <v>117</v>
      </c>
    </row>
    <row r="13" spans="1:6" ht="120" x14ac:dyDescent="0.25">
      <c r="A13" s="2" t="s">
        <v>109</v>
      </c>
      <c r="B13" s="6" t="s">
        <v>107</v>
      </c>
      <c r="C13" s="6" t="s">
        <v>105</v>
      </c>
      <c r="D13" s="3" t="s">
        <v>357</v>
      </c>
      <c r="E13" s="2" t="s">
        <v>360</v>
      </c>
      <c r="F13" s="7" t="s">
        <v>118</v>
      </c>
    </row>
    <row r="14" spans="1:6" x14ac:dyDescent="0.25">
      <c r="A14" s="2" t="s">
        <v>656</v>
      </c>
      <c r="B14" s="6" t="s">
        <v>104</v>
      </c>
      <c r="C14" s="6" t="s">
        <v>105</v>
      </c>
      <c r="D14" s="3" t="s">
        <v>657</v>
      </c>
      <c r="E14" s="2" t="s">
        <v>655</v>
      </c>
    </row>
    <row r="15" spans="1:6" ht="60" x14ac:dyDescent="0.25">
      <c r="A15" s="2" t="s">
        <v>106</v>
      </c>
      <c r="B15" s="6" t="s">
        <v>107</v>
      </c>
      <c r="C15" s="6" t="s">
        <v>108</v>
      </c>
      <c r="D15" s="3" t="s">
        <v>130</v>
      </c>
      <c r="E15" s="2" t="s">
        <v>361</v>
      </c>
      <c r="F15" s="7" t="s">
        <v>362</v>
      </c>
    </row>
    <row r="16" spans="1:6" ht="90" x14ac:dyDescent="0.25">
      <c r="A16" s="2" t="s">
        <v>110</v>
      </c>
      <c r="B16" s="6" t="s">
        <v>107</v>
      </c>
      <c r="C16" s="6" t="s">
        <v>105</v>
      </c>
      <c r="D16" s="3" t="s">
        <v>130</v>
      </c>
      <c r="E16" s="2" t="s">
        <v>363</v>
      </c>
      <c r="F16" s="7" t="s">
        <v>362</v>
      </c>
    </row>
    <row r="17" spans="1:6" ht="90" x14ac:dyDescent="0.25">
      <c r="A17" s="2" t="s">
        <v>364</v>
      </c>
      <c r="B17" s="6" t="s">
        <v>107</v>
      </c>
      <c r="C17" s="6" t="s">
        <v>108</v>
      </c>
      <c r="D17" s="3" t="s">
        <v>365</v>
      </c>
      <c r="E17" s="2" t="s">
        <v>366</v>
      </c>
      <c r="F17" s="7" t="s">
        <v>362</v>
      </c>
    </row>
    <row r="18" spans="1:6" ht="105" x14ac:dyDescent="0.25">
      <c r="A18" s="2" t="s">
        <v>367</v>
      </c>
      <c r="B18" s="6" t="s">
        <v>107</v>
      </c>
      <c r="C18" s="6" t="s">
        <v>105</v>
      </c>
      <c r="D18" s="3" t="s">
        <v>365</v>
      </c>
      <c r="E18" s="2" t="s">
        <v>368</v>
      </c>
      <c r="F18" s="7" t="s">
        <v>362</v>
      </c>
    </row>
    <row r="19" spans="1:6" x14ac:dyDescent="0.25">
      <c r="A19" s="2" t="s">
        <v>111</v>
      </c>
      <c r="B19" s="6" t="s">
        <v>104</v>
      </c>
      <c r="C19" s="6" t="s">
        <v>105</v>
      </c>
      <c r="D19" s="3" t="s">
        <v>130</v>
      </c>
      <c r="E19" s="2" t="s">
        <v>123</v>
      </c>
    </row>
    <row r="20" spans="1:6" x14ac:dyDescent="0.25">
      <c r="A20" s="2" t="s">
        <v>113</v>
      </c>
      <c r="B20" s="6" t="s">
        <v>104</v>
      </c>
      <c r="C20" s="6" t="s">
        <v>105</v>
      </c>
      <c r="D20" s="3" t="s">
        <v>369</v>
      </c>
      <c r="E20" s="2" t="s">
        <v>124</v>
      </c>
    </row>
    <row r="21" spans="1:6" x14ac:dyDescent="0.25">
      <c r="A21" s="2" t="s">
        <v>112</v>
      </c>
      <c r="B21" s="6" t="s">
        <v>104</v>
      </c>
      <c r="C21" s="6" t="s">
        <v>105</v>
      </c>
      <c r="D21" s="3" t="s">
        <v>370</v>
      </c>
      <c r="E21" s="2" t="s">
        <v>125</v>
      </c>
    </row>
    <row r="22" spans="1:6" x14ac:dyDescent="0.25">
      <c r="A22" s="2" t="s">
        <v>371</v>
      </c>
      <c r="B22" s="6" t="s">
        <v>104</v>
      </c>
      <c r="C22" s="6" t="s">
        <v>105</v>
      </c>
      <c r="D22" s="3" t="s">
        <v>372</v>
      </c>
      <c r="E22" s="2" t="s">
        <v>373</v>
      </c>
    </row>
    <row r="23" spans="1:6" x14ac:dyDescent="0.25">
      <c r="A23" s="2" t="s">
        <v>374</v>
      </c>
      <c r="B23" s="6" t="s">
        <v>104</v>
      </c>
      <c r="C23" s="6" t="s">
        <v>105</v>
      </c>
      <c r="D23" s="3" t="s">
        <v>372</v>
      </c>
      <c r="E23" s="2" t="s">
        <v>375</v>
      </c>
    </row>
    <row r="24" spans="1:6" x14ac:dyDescent="0.25">
      <c r="A24" s="2" t="s">
        <v>376</v>
      </c>
      <c r="B24" s="6" t="s">
        <v>104</v>
      </c>
      <c r="C24" s="6" t="s">
        <v>105</v>
      </c>
      <c r="D24" s="3" t="s">
        <v>372</v>
      </c>
      <c r="E24" s="2" t="s">
        <v>377</v>
      </c>
    </row>
    <row r="25" spans="1:6" x14ac:dyDescent="0.25">
      <c r="A25" s="2" t="s">
        <v>378</v>
      </c>
      <c r="B25" s="6" t="s">
        <v>104</v>
      </c>
      <c r="C25" s="6" t="s">
        <v>105</v>
      </c>
      <c r="D25" s="3" t="s">
        <v>372</v>
      </c>
      <c r="E25" s="2" t="s">
        <v>379</v>
      </c>
    </row>
    <row r="26" spans="1:6" x14ac:dyDescent="0.25">
      <c r="A26" s="2" t="s">
        <v>380</v>
      </c>
      <c r="B26" s="6" t="s">
        <v>104</v>
      </c>
      <c r="C26" s="6" t="s">
        <v>105</v>
      </c>
      <c r="D26" s="3" t="s">
        <v>372</v>
      </c>
      <c r="E26" s="2" t="s">
        <v>381</v>
      </c>
    </row>
    <row r="27" spans="1:6" x14ac:dyDescent="0.25">
      <c r="A27" s="2" t="s">
        <v>382</v>
      </c>
      <c r="B27" s="6" t="s">
        <v>104</v>
      </c>
      <c r="C27" s="6" t="s">
        <v>105</v>
      </c>
      <c r="D27" s="6" t="s">
        <v>115</v>
      </c>
      <c r="E27" s="7" t="s">
        <v>383</v>
      </c>
    </row>
    <row r="28" spans="1:6" x14ac:dyDescent="0.25">
      <c r="A28" s="2" t="s">
        <v>384</v>
      </c>
      <c r="B28" s="6" t="s">
        <v>104</v>
      </c>
      <c r="C28" s="6" t="s">
        <v>105</v>
      </c>
      <c r="D28" s="6" t="s">
        <v>116</v>
      </c>
      <c r="E28" s="7" t="s">
        <v>385</v>
      </c>
    </row>
    <row r="29" spans="1:6" x14ac:dyDescent="0.25">
      <c r="A29" s="2" t="s">
        <v>386</v>
      </c>
      <c r="B29" s="6" t="s">
        <v>104</v>
      </c>
      <c r="C29" s="6" t="s">
        <v>105</v>
      </c>
      <c r="D29" s="6" t="s">
        <v>115</v>
      </c>
      <c r="E29" s="7" t="s">
        <v>387</v>
      </c>
    </row>
    <row r="30" spans="1:6" x14ac:dyDescent="0.25">
      <c r="A30" s="2" t="s">
        <v>388</v>
      </c>
      <c r="B30" s="6" t="s">
        <v>104</v>
      </c>
      <c r="C30" s="6" t="s">
        <v>105</v>
      </c>
      <c r="D30" s="6" t="s">
        <v>115</v>
      </c>
      <c r="E30" s="7" t="s">
        <v>389</v>
      </c>
    </row>
    <row r="31" spans="1:6" x14ac:dyDescent="0.25">
      <c r="A31" s="2" t="s">
        <v>390</v>
      </c>
      <c r="B31" s="6" t="s">
        <v>104</v>
      </c>
      <c r="C31" s="6" t="s">
        <v>105</v>
      </c>
      <c r="D31" s="6" t="s">
        <v>116</v>
      </c>
      <c r="E31" s="7" t="s">
        <v>391</v>
      </c>
    </row>
    <row r="32" spans="1:6" x14ac:dyDescent="0.25">
      <c r="A32" s="2" t="s">
        <v>392</v>
      </c>
      <c r="B32" s="6" t="s">
        <v>104</v>
      </c>
      <c r="C32" s="6" t="s">
        <v>105</v>
      </c>
      <c r="D32" s="6" t="s">
        <v>116</v>
      </c>
      <c r="E32" s="7" t="s">
        <v>393</v>
      </c>
    </row>
    <row r="33" spans="1:6" x14ac:dyDescent="0.25">
      <c r="A33" s="2" t="s">
        <v>394</v>
      </c>
      <c r="B33" s="6" t="s">
        <v>104</v>
      </c>
      <c r="C33" s="6" t="s">
        <v>105</v>
      </c>
      <c r="D33" s="6" t="s">
        <v>115</v>
      </c>
      <c r="E33" s="7" t="s">
        <v>395</v>
      </c>
    </row>
    <row r="34" spans="1:6" x14ac:dyDescent="0.25">
      <c r="A34" s="2" t="s">
        <v>396</v>
      </c>
      <c r="B34" s="6" t="s">
        <v>104</v>
      </c>
      <c r="C34" s="6" t="s">
        <v>105</v>
      </c>
      <c r="D34" s="6" t="s">
        <v>116</v>
      </c>
      <c r="E34" s="7" t="s">
        <v>397</v>
      </c>
    </row>
    <row r="35" spans="1:6" x14ac:dyDescent="0.25">
      <c r="A35" s="2" t="s">
        <v>398</v>
      </c>
      <c r="B35" s="6" t="s">
        <v>104</v>
      </c>
      <c r="C35" s="6" t="s">
        <v>105</v>
      </c>
      <c r="D35" s="6" t="s">
        <v>116</v>
      </c>
      <c r="E35" s="7" t="s">
        <v>560</v>
      </c>
    </row>
    <row r="36" spans="1:6" x14ac:dyDescent="0.25">
      <c r="A36" s="2" t="s">
        <v>399</v>
      </c>
      <c r="B36" s="6" t="s">
        <v>104</v>
      </c>
      <c r="C36" s="6" t="s">
        <v>105</v>
      </c>
      <c r="D36" s="6" t="s">
        <v>115</v>
      </c>
      <c r="E36" s="7" t="s">
        <v>400</v>
      </c>
      <c r="F36" s="6"/>
    </row>
    <row r="37" spans="1:6" x14ac:dyDescent="0.25">
      <c r="A37" s="2" t="s">
        <v>401</v>
      </c>
      <c r="B37" s="6" t="s">
        <v>104</v>
      </c>
      <c r="C37" s="6" t="s">
        <v>105</v>
      </c>
      <c r="D37" s="6" t="s">
        <v>115</v>
      </c>
      <c r="E37" s="7" t="s">
        <v>402</v>
      </c>
      <c r="F37" s="6"/>
    </row>
    <row r="38" spans="1:6" x14ac:dyDescent="0.25">
      <c r="A38" s="2" t="s">
        <v>403</v>
      </c>
      <c r="B38" s="6" t="s">
        <v>104</v>
      </c>
      <c r="C38" s="6" t="s">
        <v>105</v>
      </c>
      <c r="D38" s="6" t="s">
        <v>115</v>
      </c>
      <c r="E38" s="7" t="s">
        <v>404</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133</v>
      </c>
      <c r="B1" s="12" t="s">
        <v>134</v>
      </c>
    </row>
    <row r="2" spans="1:2" x14ac:dyDescent="0.25">
      <c r="A2" t="s">
        <v>239</v>
      </c>
      <c r="B2" t="s">
        <v>135</v>
      </c>
    </row>
    <row r="3" spans="1:2" x14ac:dyDescent="0.25">
      <c r="A3" t="s">
        <v>238</v>
      </c>
      <c r="B3" t="s">
        <v>564</v>
      </c>
    </row>
    <row r="4" spans="1:2" x14ac:dyDescent="0.25">
      <c r="A4" t="s">
        <v>565</v>
      </c>
      <c r="B4" t="s">
        <v>566</v>
      </c>
    </row>
    <row r="5" spans="1:2" x14ac:dyDescent="0.25">
      <c r="A5" t="s">
        <v>350</v>
      </c>
      <c r="B5" t="s">
        <v>563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zoomScale="85" zoomScaleNormal="85" workbookViewId="0">
      <selection sqref="A1:E1"/>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3" t="s">
        <v>23</v>
      </c>
      <c r="B1" s="73"/>
      <c r="C1" s="73"/>
      <c r="D1" s="73"/>
      <c r="E1" s="73"/>
    </row>
    <row r="2" spans="1:5" x14ac:dyDescent="0.25">
      <c r="A2" s="74" t="s">
        <v>280</v>
      </c>
      <c r="B2" s="74"/>
      <c r="C2" s="74"/>
      <c r="D2" s="74"/>
      <c r="E2" s="74"/>
    </row>
    <row r="19" spans="1:5" x14ac:dyDescent="0.25">
      <c r="A19" s="6" t="s">
        <v>281</v>
      </c>
    </row>
    <row r="20" spans="1:5" x14ac:dyDescent="0.25">
      <c r="A20" s="6">
        <v>155400</v>
      </c>
      <c r="B20" s="6" t="s">
        <v>282</v>
      </c>
    </row>
    <row r="21" spans="1:5" x14ac:dyDescent="0.25">
      <c r="A21" s="74" t="s">
        <v>283</v>
      </c>
      <c r="B21" s="74"/>
      <c r="C21" s="74"/>
      <c r="D21" s="74"/>
      <c r="E21" s="74"/>
    </row>
    <row r="38" spans="1:5" x14ac:dyDescent="0.25">
      <c r="A38" s="6" t="s">
        <v>281</v>
      </c>
    </row>
    <row r="39" spans="1:5" x14ac:dyDescent="0.25">
      <c r="A39" s="6">
        <v>100800</v>
      </c>
      <c r="B39" s="6" t="s">
        <v>282</v>
      </c>
    </row>
    <row r="40" spans="1:5" x14ac:dyDescent="0.25">
      <c r="A40" s="74" t="s">
        <v>284</v>
      </c>
      <c r="B40" s="74"/>
      <c r="C40" s="74"/>
      <c r="D40" s="74"/>
      <c r="E40" s="74"/>
    </row>
    <row r="57" spans="1:5" ht="15.75" thickBot="1" x14ac:dyDescent="0.3">
      <c r="A57" s="6" t="s">
        <v>281</v>
      </c>
    </row>
    <row r="58" spans="1:5" ht="15.75" thickBot="1" x14ac:dyDescent="0.3">
      <c r="A58" s="43">
        <v>194000</v>
      </c>
      <c r="B58" s="6" t="s">
        <v>285</v>
      </c>
    </row>
    <row r="60" spans="1:5" x14ac:dyDescent="0.25">
      <c r="A60" s="73" t="s">
        <v>286</v>
      </c>
      <c r="B60" s="73"/>
      <c r="C60" s="73"/>
      <c r="D60" s="73"/>
      <c r="E60" s="73"/>
    </row>
    <row r="61" spans="1:5" x14ac:dyDescent="0.25">
      <c r="A61" s="6" t="s">
        <v>287</v>
      </c>
    </row>
    <row r="64" spans="1:5" x14ac:dyDescent="0.25">
      <c r="A64" s="74" t="s">
        <v>288</v>
      </c>
      <c r="B64" s="74"/>
      <c r="C64" s="74"/>
      <c r="D64" s="74"/>
      <c r="E64" s="74"/>
    </row>
    <row r="65" spans="1:2" x14ac:dyDescent="0.25">
      <c r="A65" s="6">
        <v>2013</v>
      </c>
      <c r="B65" s="6" t="s">
        <v>289</v>
      </c>
    </row>
    <row r="66" spans="1:2" x14ac:dyDescent="0.25">
      <c r="A66" s="6">
        <v>2014</v>
      </c>
      <c r="B66" s="6" t="s">
        <v>289</v>
      </c>
    </row>
    <row r="67" spans="1:2" x14ac:dyDescent="0.25">
      <c r="A67" s="6">
        <v>2015</v>
      </c>
      <c r="B67" s="6" t="s">
        <v>289</v>
      </c>
    </row>
    <row r="68" spans="1:2" x14ac:dyDescent="0.25">
      <c r="A68" s="6">
        <v>2016</v>
      </c>
      <c r="B68" s="6" t="s">
        <v>289</v>
      </c>
    </row>
    <row r="69" spans="1:2" x14ac:dyDescent="0.25">
      <c r="A69" s="6">
        <v>2017</v>
      </c>
      <c r="B69" s="6" t="s">
        <v>289</v>
      </c>
    </row>
    <row r="70" spans="1:2" x14ac:dyDescent="0.25">
      <c r="A70" s="6">
        <v>2018</v>
      </c>
      <c r="B70" s="6" t="s">
        <v>289</v>
      </c>
    </row>
    <row r="71" spans="1:2" x14ac:dyDescent="0.25">
      <c r="A71" s="6">
        <v>2019</v>
      </c>
      <c r="B71" s="6" t="s">
        <v>289</v>
      </c>
    </row>
    <row r="72" spans="1:2" x14ac:dyDescent="0.25">
      <c r="A72" s="6">
        <v>2020</v>
      </c>
      <c r="B72" s="6" t="s">
        <v>289</v>
      </c>
    </row>
    <row r="73" spans="1:2" x14ac:dyDescent="0.25">
      <c r="A73" s="6">
        <v>2021</v>
      </c>
      <c r="B73" s="6" t="s">
        <v>289</v>
      </c>
    </row>
    <row r="74" spans="1:2" x14ac:dyDescent="0.25">
      <c r="A74" s="6">
        <v>2022</v>
      </c>
      <c r="B74" s="6" t="s">
        <v>289</v>
      </c>
    </row>
    <row r="75" spans="1:2" x14ac:dyDescent="0.25">
      <c r="A75" s="6">
        <v>2023</v>
      </c>
      <c r="B75" s="6" t="s">
        <v>289</v>
      </c>
    </row>
    <row r="76" spans="1:2" x14ac:dyDescent="0.25">
      <c r="A76" s="6">
        <v>2024</v>
      </c>
      <c r="B76" s="6" t="s">
        <v>289</v>
      </c>
    </row>
    <row r="77" spans="1:2" x14ac:dyDescent="0.25">
      <c r="A77" s="6">
        <v>2025</v>
      </c>
      <c r="B77" s="6" t="s">
        <v>289</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4" t="s">
        <v>290</v>
      </c>
      <c r="B84" s="74"/>
      <c r="C84" s="74"/>
      <c r="D84" s="74"/>
      <c r="E84" s="74"/>
    </row>
    <row r="85" spans="1:5" ht="15.75" thickBot="1" x14ac:dyDescent="0.3">
      <c r="A85" s="44">
        <f>B82-1</f>
        <v>0.21665290240000035</v>
      </c>
    </row>
    <row r="87" spans="1:5" x14ac:dyDescent="0.25">
      <c r="A87" s="73" t="s">
        <v>291</v>
      </c>
      <c r="B87" s="73"/>
      <c r="C87" s="73"/>
      <c r="D87" s="73"/>
      <c r="E87" s="73"/>
    </row>
    <row r="88" spans="1:5" x14ac:dyDescent="0.25">
      <c r="A88" s="6" t="s">
        <v>407</v>
      </c>
    </row>
    <row r="89" spans="1:5" ht="15.75" thickBot="1" x14ac:dyDescent="0.3">
      <c r="A89" s="6" t="s">
        <v>408</v>
      </c>
      <c r="B89" s="45"/>
    </row>
    <row r="90" spans="1:5" ht="15.75" thickBot="1" x14ac:dyDescent="0.3">
      <c r="A90" s="44">
        <f>1.035^11-1</f>
        <v>0.45996971724286029</v>
      </c>
      <c r="B90" s="45"/>
    </row>
    <row r="91" spans="1:5" x14ac:dyDescent="0.25">
      <c r="B91" s="45"/>
    </row>
    <row r="93" spans="1:5" x14ac:dyDescent="0.25">
      <c r="B93" s="45"/>
    </row>
    <row r="97" spans="1:5" x14ac:dyDescent="0.25">
      <c r="A97" s="73" t="s">
        <v>292</v>
      </c>
      <c r="B97" s="73"/>
      <c r="C97" s="73"/>
      <c r="D97" s="73"/>
      <c r="E97" s="73"/>
    </row>
    <row r="122" spans="1:1" x14ac:dyDescent="0.25">
      <c r="A122" s="6" t="s">
        <v>293</v>
      </c>
    </row>
    <row r="124" spans="1:1" x14ac:dyDescent="0.25">
      <c r="A124" s="6" t="s">
        <v>294</v>
      </c>
    </row>
    <row r="125" spans="1:1" x14ac:dyDescent="0.25">
      <c r="A125" s="46">
        <f>0.53/(2050-2007)</f>
        <v>1.2325581395348837E-2</v>
      </c>
    </row>
    <row r="127" spans="1:1" ht="15.75" thickBot="1" x14ac:dyDescent="0.3">
      <c r="A127" s="6" t="s">
        <v>295</v>
      </c>
    </row>
    <row r="128" spans="1:1" ht="15.75" thickBot="1" x14ac:dyDescent="0.3">
      <c r="A128" s="44">
        <f>A125*18</f>
        <v>0.22186046511627908</v>
      </c>
    </row>
    <row r="130" spans="1:5" x14ac:dyDescent="0.25">
      <c r="A130" s="73" t="s">
        <v>297</v>
      </c>
      <c r="B130" s="73"/>
      <c r="C130" s="73"/>
      <c r="D130" s="73"/>
      <c r="E130" s="73"/>
    </row>
    <row r="131" spans="1:5" x14ac:dyDescent="0.25">
      <c r="A131" s="6" t="s">
        <v>298</v>
      </c>
    </row>
    <row r="132" spans="1:5" x14ac:dyDescent="0.25">
      <c r="A132" s="45">
        <v>0.35</v>
      </c>
    </row>
    <row r="134" spans="1:5" x14ac:dyDescent="0.25">
      <c r="A134" s="6" t="s">
        <v>299</v>
      </c>
    </row>
    <row r="135" spans="1:5" x14ac:dyDescent="0.25">
      <c r="A135" s="48">
        <f>0.35/(2050-2010)</f>
        <v>8.7499999999999991E-3</v>
      </c>
    </row>
    <row r="137" spans="1:5" ht="15.75" thickBot="1" x14ac:dyDescent="0.3">
      <c r="A137" s="6" t="s">
        <v>300</v>
      </c>
    </row>
    <row r="138" spans="1:5" ht="15.75" thickBot="1" x14ac:dyDescent="0.3">
      <c r="A138" s="49">
        <f>A135*18</f>
        <v>0.15749999999999997</v>
      </c>
    </row>
    <row r="140" spans="1:5" x14ac:dyDescent="0.25">
      <c r="A140" s="73" t="s">
        <v>296</v>
      </c>
      <c r="B140" s="73"/>
      <c r="C140" s="73"/>
      <c r="D140" s="73"/>
      <c r="E140" s="73"/>
    </row>
    <row r="165" spans="1:5" x14ac:dyDescent="0.25">
      <c r="A165" s="6" t="s">
        <v>293</v>
      </c>
    </row>
    <row r="167" spans="1:5" x14ac:dyDescent="0.25">
      <c r="A167" s="6" t="s">
        <v>294</v>
      </c>
    </row>
    <row r="168" spans="1:5" x14ac:dyDescent="0.25">
      <c r="A168" s="47">
        <f>0.62/(2050-2007)</f>
        <v>1.441860465116279E-2</v>
      </c>
    </row>
    <row r="170" spans="1:5" ht="15.75" thickBot="1" x14ac:dyDescent="0.3">
      <c r="A170" s="6" t="s">
        <v>295</v>
      </c>
    </row>
    <row r="171" spans="1:5" ht="15.75" thickBot="1" x14ac:dyDescent="0.3">
      <c r="A171" s="44">
        <f>A168*18</f>
        <v>0.2595348837209302</v>
      </c>
    </row>
    <row r="173" spans="1:5" x14ac:dyDescent="0.25">
      <c r="A173" s="73" t="s">
        <v>301</v>
      </c>
      <c r="B173" s="73"/>
      <c r="C173" s="73"/>
      <c r="D173" s="73"/>
      <c r="E173" s="73"/>
    </row>
    <row r="184" spans="1:5" ht="15.75" thickBot="1" x14ac:dyDescent="0.3">
      <c r="A184" s="6" t="s">
        <v>302</v>
      </c>
    </row>
    <row r="185" spans="1:5" ht="15.75" thickBot="1" x14ac:dyDescent="0.3">
      <c r="A185" s="49">
        <f>AVERAGE(0.08,0.09)</f>
        <v>8.4999999999999992E-2</v>
      </c>
    </row>
    <row r="188" spans="1:5" x14ac:dyDescent="0.25">
      <c r="A188" s="73" t="s">
        <v>303</v>
      </c>
      <c r="B188" s="73"/>
      <c r="C188" s="73"/>
      <c r="D188" s="73"/>
      <c r="E188" s="73"/>
    </row>
    <row r="189" spans="1:5" ht="15.75" thickBot="1" x14ac:dyDescent="0.3">
      <c r="A189" s="6" t="s">
        <v>302</v>
      </c>
    </row>
    <row r="190" spans="1:5" ht="15.75" thickBot="1" x14ac:dyDescent="0.3">
      <c r="A190" s="50">
        <v>5.7000000000000002E-2</v>
      </c>
    </row>
    <row r="192" spans="1:5" x14ac:dyDescent="0.25">
      <c r="A192" s="73" t="s">
        <v>29</v>
      </c>
      <c r="B192" s="73"/>
      <c r="C192" s="73"/>
      <c r="D192" s="73"/>
      <c r="E192" s="73"/>
    </row>
    <row r="193" spans="1:4" x14ac:dyDescent="0.25">
      <c r="A193" s="51" t="s">
        <v>304</v>
      </c>
      <c r="B193" s="6">
        <v>2010</v>
      </c>
      <c r="C193" s="6">
        <v>2050</v>
      </c>
      <c r="D193" s="75" t="s">
        <v>312</v>
      </c>
    </row>
    <row r="194" spans="1:4" x14ac:dyDescent="0.25">
      <c r="A194" s="6" t="s">
        <v>305</v>
      </c>
      <c r="B194" s="6">
        <v>12</v>
      </c>
      <c r="C194" s="6">
        <v>6.5</v>
      </c>
      <c r="D194" s="75"/>
    </row>
    <row r="195" spans="1:4" x14ac:dyDescent="0.25">
      <c r="A195" s="6" t="s">
        <v>306</v>
      </c>
      <c r="B195" s="6">
        <v>9</v>
      </c>
      <c r="C195" s="6">
        <v>6.4</v>
      </c>
      <c r="D195" s="75"/>
    </row>
    <row r="196" spans="1:4" x14ac:dyDescent="0.25">
      <c r="D196" s="75"/>
    </row>
    <row r="197" spans="1:4" x14ac:dyDescent="0.25">
      <c r="A197" s="51" t="s">
        <v>307</v>
      </c>
      <c r="B197" s="6">
        <v>2010</v>
      </c>
      <c r="C197" s="6">
        <v>2050</v>
      </c>
      <c r="D197" s="75"/>
    </row>
    <row r="198" spans="1:4" x14ac:dyDescent="0.25">
      <c r="A198" s="6" t="s">
        <v>305</v>
      </c>
      <c r="B198" s="45">
        <v>0.43</v>
      </c>
      <c r="C198" s="45">
        <v>0.94</v>
      </c>
      <c r="D198" s="75"/>
    </row>
    <row r="199" spans="1:4" x14ac:dyDescent="0.25">
      <c r="A199" s="6" t="s">
        <v>306</v>
      </c>
      <c r="B199" s="45">
        <v>0.53</v>
      </c>
      <c r="C199" s="45">
        <v>0.76</v>
      </c>
      <c r="D199" s="75"/>
    </row>
    <row r="200" spans="1:4" x14ac:dyDescent="0.25">
      <c r="D200" s="76" t="s">
        <v>313</v>
      </c>
    </row>
    <row r="201" spans="1:4" x14ac:dyDescent="0.25">
      <c r="A201" s="51" t="s">
        <v>308</v>
      </c>
      <c r="B201" s="6">
        <v>2013</v>
      </c>
      <c r="C201" s="6">
        <v>2030</v>
      </c>
      <c r="D201" s="76"/>
    </row>
    <row r="202" spans="1:4" x14ac:dyDescent="0.25">
      <c r="A202" s="6" t="s">
        <v>305</v>
      </c>
      <c r="B202" s="6">
        <f>TREND($B194:$C194,$B$193:$C$193,B$201)</f>
        <v>11.587499999999977</v>
      </c>
      <c r="C202" s="6">
        <f>TREND($B194:$C194,$B$193:$C$193,C$201)</f>
        <v>9.25</v>
      </c>
      <c r="D202" s="76"/>
    </row>
    <row r="203" spans="1:4" x14ac:dyDescent="0.25">
      <c r="A203" s="6" t="s">
        <v>306</v>
      </c>
      <c r="B203" s="6">
        <f>TREND($B195:$C195,$B$193:$C$193,B$201)</f>
        <v>8.8050000000000068</v>
      </c>
      <c r="C203" s="6">
        <f>TREND($B195:$C195,$B$193:$C$193,C$201)</f>
        <v>7.6999999999999886</v>
      </c>
      <c r="D203" s="76"/>
    </row>
    <row r="204" spans="1:4" x14ac:dyDescent="0.25">
      <c r="D204" s="76"/>
    </row>
    <row r="205" spans="1:4" x14ac:dyDescent="0.25">
      <c r="A205" s="51" t="s">
        <v>309</v>
      </c>
      <c r="B205" s="6">
        <v>2013</v>
      </c>
      <c r="C205" s="6">
        <v>2030</v>
      </c>
      <c r="D205" s="76"/>
    </row>
    <row r="206" spans="1:4" x14ac:dyDescent="0.25">
      <c r="A206" s="6" t="s">
        <v>305</v>
      </c>
      <c r="B206" s="46">
        <f>TREND($B198:$C198,$B$197:$C$197,B$205)</f>
        <v>0.46825000000000117</v>
      </c>
      <c r="C206" s="46">
        <f>TREND($B198:$C198,$B$197:$C$197,C$205)</f>
        <v>0.68499999999999872</v>
      </c>
      <c r="D206" s="76"/>
    </row>
    <row r="207" spans="1:4" x14ac:dyDescent="0.25">
      <c r="A207" s="6" t="s">
        <v>306</v>
      </c>
      <c r="B207" s="46">
        <f>TREND($B199:$C199,$B$197:$C$197,B$205)</f>
        <v>0.54725000000000001</v>
      </c>
      <c r="C207" s="46">
        <f>TREND($B199:$C199,$B$197:$C$197,C$205)</f>
        <v>0.64499999999999957</v>
      </c>
      <c r="D207" s="76"/>
    </row>
    <row r="208" spans="1:4" x14ac:dyDescent="0.25">
      <c r="D208" s="76"/>
    </row>
    <row r="209" spans="1:7" x14ac:dyDescent="0.25">
      <c r="A209" s="51" t="s">
        <v>310</v>
      </c>
      <c r="B209" s="6">
        <v>2013</v>
      </c>
      <c r="C209" s="6">
        <v>2030</v>
      </c>
      <c r="D209" s="76"/>
    </row>
    <row r="210" spans="1:7" x14ac:dyDescent="0.25">
      <c r="A210" s="6" t="s">
        <v>311</v>
      </c>
      <c r="B210" s="46">
        <f>SUMPRODUCT(B202:B203,B206:B207)/SUM(B202:B203)</f>
        <v>0.50236033468186903</v>
      </c>
      <c r="C210" s="48">
        <f>SUMPRODUCT(C202:C203,C206:C207)/SUM(C202:C203)</f>
        <v>0.66682890855457144</v>
      </c>
      <c r="D210" s="76"/>
    </row>
    <row r="211" spans="1:7" ht="15.75" thickBot="1" x14ac:dyDescent="0.3"/>
    <row r="212" spans="1:7" ht="15.75" thickBot="1" x14ac:dyDescent="0.3">
      <c r="A212" s="43">
        <v>0.98</v>
      </c>
      <c r="B212" s="6" t="s">
        <v>339</v>
      </c>
    </row>
    <row r="213" spans="1:7" x14ac:dyDescent="0.25">
      <c r="A213" s="51"/>
      <c r="B213" s="46"/>
      <c r="C213" s="46"/>
    </row>
    <row r="214" spans="1:7" x14ac:dyDescent="0.25">
      <c r="A214" s="73" t="s">
        <v>169</v>
      </c>
      <c r="B214" s="73"/>
      <c r="C214" s="73"/>
      <c r="D214" s="73"/>
      <c r="E214" s="73"/>
    </row>
    <row r="215" spans="1:7" x14ac:dyDescent="0.25">
      <c r="A215" s="51" t="s">
        <v>314</v>
      </c>
      <c r="B215" s="6">
        <v>2010</v>
      </c>
      <c r="C215" s="6">
        <v>2013</v>
      </c>
      <c r="D215" s="6">
        <v>2016</v>
      </c>
      <c r="E215" s="6">
        <v>2019</v>
      </c>
      <c r="F215" s="6">
        <v>2024</v>
      </c>
      <c r="G215" s="51">
        <v>2030</v>
      </c>
    </row>
    <row r="216" spans="1:7" x14ac:dyDescent="0.25">
      <c r="A216" s="6" t="s">
        <v>315</v>
      </c>
      <c r="B216" s="46">
        <v>0</v>
      </c>
      <c r="C216" s="46">
        <v>0.15</v>
      </c>
      <c r="D216" s="46">
        <v>0.25</v>
      </c>
      <c r="E216" s="46">
        <v>0.45</v>
      </c>
      <c r="F216" s="46">
        <v>0.6</v>
      </c>
      <c r="G216" s="52">
        <f>(F216-E216)/(F215-E215)*(G215-F215)+F216</f>
        <v>0.77999999999999992</v>
      </c>
    </row>
    <row r="217" spans="1:7" x14ac:dyDescent="0.25">
      <c r="A217" s="7"/>
    </row>
    <row r="218" spans="1:7" x14ac:dyDescent="0.25">
      <c r="A218" s="51" t="s">
        <v>314</v>
      </c>
      <c r="B218" s="6">
        <v>2010</v>
      </c>
      <c r="C218" s="6">
        <v>2013</v>
      </c>
      <c r="D218" s="6">
        <v>2015</v>
      </c>
      <c r="E218" s="6">
        <v>2018</v>
      </c>
      <c r="F218" s="6">
        <v>2025</v>
      </c>
      <c r="G218" s="51">
        <v>2030</v>
      </c>
    </row>
    <row r="219" spans="1:7" x14ac:dyDescent="0.25">
      <c r="A219" s="6" t="s">
        <v>316</v>
      </c>
      <c r="B219" s="46">
        <v>0</v>
      </c>
      <c r="C219" s="46">
        <v>0.15</v>
      </c>
      <c r="D219" s="46">
        <v>0.2</v>
      </c>
      <c r="E219" s="46">
        <v>0.4</v>
      </c>
      <c r="F219" s="46">
        <v>0.5</v>
      </c>
      <c r="G219" s="52">
        <f>(F219-E219)/(F218-E218)*(G218-F218)+F219</f>
        <v>0.5714285714285714</v>
      </c>
    </row>
    <row r="221" spans="1:7" x14ac:dyDescent="0.25">
      <c r="A221" s="51" t="s">
        <v>317</v>
      </c>
      <c r="B221" s="6">
        <v>2030</v>
      </c>
      <c r="D221" s="51"/>
    </row>
    <row r="222" spans="1:7" x14ac:dyDescent="0.25">
      <c r="A222" s="6" t="s">
        <v>305</v>
      </c>
      <c r="B222" s="6">
        <v>20.48</v>
      </c>
    </row>
    <row r="223" spans="1:7" x14ac:dyDescent="0.25">
      <c r="A223" s="6" t="s">
        <v>306</v>
      </c>
      <c r="B223" s="6">
        <v>19.52</v>
      </c>
    </row>
    <row r="224" spans="1:7" x14ac:dyDescent="0.25">
      <c r="A224" s="51"/>
    </row>
    <row r="225" spans="1:5" ht="15.75" thickBot="1" x14ac:dyDescent="0.3">
      <c r="A225" s="51" t="s">
        <v>318</v>
      </c>
    </row>
    <row r="226" spans="1:5" ht="15.75" thickBot="1" x14ac:dyDescent="0.3">
      <c r="A226" s="49">
        <f>(B222*G216+B223*G219)/SUM(B222:B223)</f>
        <v>0.67821714285714285</v>
      </c>
    </row>
    <row r="228" spans="1:5" x14ac:dyDescent="0.25">
      <c r="A228" s="73" t="s">
        <v>320</v>
      </c>
      <c r="B228" s="73"/>
      <c r="C228" s="73"/>
      <c r="D228" s="73"/>
      <c r="E228" s="73"/>
    </row>
    <row r="229" spans="1:5" ht="15.75" thickBot="1" x14ac:dyDescent="0.3">
      <c r="A229" s="54" t="s">
        <v>322</v>
      </c>
      <c r="B229" s="45">
        <v>0.4</v>
      </c>
    </row>
    <row r="230" spans="1:5" ht="15.75" thickBot="1" x14ac:dyDescent="0.3">
      <c r="A230" s="6" t="s">
        <v>323</v>
      </c>
      <c r="B230" s="53">
        <f>(1+B229)^(1/(2020-2010))-1</f>
        <v>3.4219694129380196E-2</v>
      </c>
    </row>
    <row r="231" spans="1:5" x14ac:dyDescent="0.25">
      <c r="B231" s="65"/>
    </row>
    <row r="232" spans="1:5" x14ac:dyDescent="0.25">
      <c r="A232" s="73" t="s">
        <v>340</v>
      </c>
      <c r="B232" s="73"/>
      <c r="C232" s="73"/>
      <c r="D232" s="73"/>
      <c r="E232" s="73"/>
    </row>
    <row r="233" spans="1:5" x14ac:dyDescent="0.25">
      <c r="A233" s="6" t="s">
        <v>341</v>
      </c>
      <c r="B233" s="65">
        <v>0.1</v>
      </c>
    </row>
    <row r="234" spans="1:5" x14ac:dyDescent="0.25">
      <c r="A234" s="54" t="s">
        <v>342</v>
      </c>
      <c r="B234" s="65">
        <v>0.8</v>
      </c>
    </row>
    <row r="235" spans="1:5" x14ac:dyDescent="0.25">
      <c r="A235" s="54" t="s">
        <v>343</v>
      </c>
      <c r="B235" s="65">
        <f>(B234-B233)/(40)*20+B233</f>
        <v>0.45000000000000007</v>
      </c>
    </row>
    <row r="236" spans="1:5" x14ac:dyDescent="0.25">
      <c r="A236" s="54" t="s">
        <v>344</v>
      </c>
      <c r="B236" s="65">
        <v>6.4000000000000001E-2</v>
      </c>
    </row>
    <row r="237" spans="1:5" x14ac:dyDescent="0.25">
      <c r="A237" s="54" t="s">
        <v>345</v>
      </c>
      <c r="B237" s="65">
        <f>AVERAGE(0.083,0.16)</f>
        <v>0.1215</v>
      </c>
    </row>
    <row r="238" spans="1:5" ht="15.75" thickBot="1" x14ac:dyDescent="0.3">
      <c r="A238" s="54" t="s">
        <v>346</v>
      </c>
      <c r="B238" s="65">
        <f>(B237-B236)/(40)*20+B236</f>
        <v>9.2749999999999999E-2</v>
      </c>
    </row>
    <row r="239" spans="1:5" ht="15.75" thickBot="1" x14ac:dyDescent="0.3">
      <c r="A239" s="54" t="s">
        <v>347</v>
      </c>
      <c r="B239" s="53">
        <f>B235-B238</f>
        <v>0.35725000000000007</v>
      </c>
    </row>
    <row r="241" spans="1:5" x14ac:dyDescent="0.25">
      <c r="A241" s="73" t="s">
        <v>324</v>
      </c>
      <c r="B241" s="73"/>
      <c r="C241" s="73"/>
      <c r="D241" s="73"/>
      <c r="E241" s="73"/>
    </row>
    <row r="242" spans="1:5" x14ac:dyDescent="0.25">
      <c r="A242" s="55"/>
      <c r="B242" s="45"/>
    </row>
    <row r="287" spans="1:2" x14ac:dyDescent="0.25">
      <c r="A287" s="51" t="s">
        <v>321</v>
      </c>
    </row>
    <row r="288" spans="1:2" x14ac:dyDescent="0.25">
      <c r="A288" s="55" t="s">
        <v>325</v>
      </c>
      <c r="B288" s="6">
        <v>63</v>
      </c>
    </row>
    <row r="289" spans="1:5" x14ac:dyDescent="0.25">
      <c r="A289" s="6" t="s">
        <v>326</v>
      </c>
      <c r="B289" s="6">
        <v>86</v>
      </c>
    </row>
    <row r="290" spans="1:5" x14ac:dyDescent="0.25">
      <c r="A290" s="6" t="s">
        <v>327</v>
      </c>
      <c r="B290" s="56">
        <f>B288/B289*50</f>
        <v>36.627906976744185</v>
      </c>
    </row>
    <row r="291" spans="1:5" ht="15.75" thickBot="1" x14ac:dyDescent="0.3">
      <c r="A291" s="6" t="s">
        <v>328</v>
      </c>
      <c r="B291" s="6">
        <f>AVERAGE(150,200)</f>
        <v>175</v>
      </c>
    </row>
    <row r="292" spans="1:5" ht="15.75" thickBot="1" x14ac:dyDescent="0.3">
      <c r="A292" s="6" t="s">
        <v>329</v>
      </c>
      <c r="B292" s="44">
        <f>(B291+B290)/B291-1</f>
        <v>0.20930232558139528</v>
      </c>
    </row>
    <row r="294" spans="1:5" x14ac:dyDescent="0.25">
      <c r="A294" s="73" t="s">
        <v>330</v>
      </c>
      <c r="B294" s="73"/>
      <c r="C294" s="73"/>
      <c r="D294" s="73"/>
      <c r="E294" s="73"/>
    </row>
    <row r="295" spans="1:5" ht="15.75" thickBot="1" x14ac:dyDescent="0.3">
      <c r="A295" s="57" t="s">
        <v>410</v>
      </c>
    </row>
    <row r="296" spans="1:5" ht="15.75" thickBot="1" x14ac:dyDescent="0.3">
      <c r="A296" s="6" t="s">
        <v>411</v>
      </c>
      <c r="B296" s="58">
        <f>0.11</f>
        <v>0.11</v>
      </c>
    </row>
    <row r="297" spans="1:5" x14ac:dyDescent="0.25">
      <c r="A297" s="54"/>
      <c r="B297" s="52"/>
    </row>
    <row r="298" spans="1:5" x14ac:dyDescent="0.25">
      <c r="A298" s="73" t="s">
        <v>421</v>
      </c>
      <c r="B298" s="73"/>
      <c r="C298" s="73"/>
      <c r="D298" s="73"/>
      <c r="E298" s="73"/>
    </row>
    <row r="299" spans="1:5" x14ac:dyDescent="0.25">
      <c r="A299" s="51" t="s">
        <v>412</v>
      </c>
      <c r="B299" s="51" t="s">
        <v>413</v>
      </c>
      <c r="C299" s="51"/>
    </row>
    <row r="300" spans="1:5" x14ac:dyDescent="0.25">
      <c r="A300" s="6" t="s">
        <v>414</v>
      </c>
      <c r="B300" s="69">
        <v>15277777.777777778</v>
      </c>
      <c r="C300" s="6" t="s">
        <v>415</v>
      </c>
    </row>
    <row r="301" spans="1:5" x14ac:dyDescent="0.25">
      <c r="A301" s="6" t="s">
        <v>416</v>
      </c>
      <c r="B301" s="69">
        <f>3.4*10^6</f>
        <v>3400000</v>
      </c>
      <c r="C301" s="15"/>
    </row>
    <row r="302" spans="1:5" x14ac:dyDescent="0.25">
      <c r="A302" s="6" t="s">
        <v>417</v>
      </c>
      <c r="B302" s="6">
        <v>2</v>
      </c>
    </row>
    <row r="303" spans="1:5" ht="15.75" thickBot="1" x14ac:dyDescent="0.3">
      <c r="A303" s="6" t="s">
        <v>418</v>
      </c>
      <c r="B303" s="69">
        <f>B302*B301</f>
        <v>6800000</v>
      </c>
    </row>
    <row r="304" spans="1:5" ht="15.75" thickBot="1" x14ac:dyDescent="0.3">
      <c r="A304" s="6" t="s">
        <v>419</v>
      </c>
      <c r="B304" s="44">
        <f>B303/B300</f>
        <v>0.44509090909090909</v>
      </c>
    </row>
    <row r="306" spans="1:5" x14ac:dyDescent="0.25">
      <c r="A306" s="73" t="s">
        <v>422</v>
      </c>
      <c r="B306" s="73"/>
      <c r="C306" s="73"/>
      <c r="D306" s="73"/>
      <c r="E306" s="73"/>
    </row>
    <row r="307" spans="1:5" ht="15.75" thickBot="1" x14ac:dyDescent="0.3">
      <c r="A307" s="51" t="s">
        <v>412</v>
      </c>
      <c r="B307" s="51" t="s">
        <v>413</v>
      </c>
      <c r="C307" s="51"/>
    </row>
    <row r="308" spans="1:5" ht="15.75" thickBot="1" x14ac:dyDescent="0.3">
      <c r="A308" s="6" t="s">
        <v>420</v>
      </c>
      <c r="B308" s="44">
        <v>0.31</v>
      </c>
      <c r="C308" s="15"/>
    </row>
    <row r="309" spans="1:5" x14ac:dyDescent="0.25">
      <c r="C309" s="15"/>
    </row>
  </sheetData>
  <mergeCells count="23">
    <mergeCell ref="A298:E298"/>
    <mergeCell ref="A306:E306"/>
    <mergeCell ref="A228:E228"/>
    <mergeCell ref="A241:E241"/>
    <mergeCell ref="A294:E294"/>
    <mergeCell ref="A232:E232"/>
    <mergeCell ref="A64:E64"/>
    <mergeCell ref="D193:D199"/>
    <mergeCell ref="D200:D210"/>
    <mergeCell ref="A214:E214"/>
    <mergeCell ref="A188:E188"/>
    <mergeCell ref="A192:E192"/>
    <mergeCell ref="A84:E84"/>
    <mergeCell ref="A87:E87"/>
    <mergeCell ref="A97:E97"/>
    <mergeCell ref="A140:E140"/>
    <mergeCell ref="A130:E130"/>
    <mergeCell ref="A173:E173"/>
    <mergeCell ref="A1:E1"/>
    <mergeCell ref="A2:E2"/>
    <mergeCell ref="A21:E21"/>
    <mergeCell ref="A40:E40"/>
    <mergeCell ref="A60:E6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2016-01-22T21:51:28Z</dcterms:modified>
</cp:coreProperties>
</file>