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4.3-us-v2 - Final for Upload\InputData\elec\BRPSPTY\"/>
    </mc:Choice>
  </mc:AlternateContent>
  <bookViews>
    <workbookView xWindow="0" yWindow="0" windowWidth="28800" windowHeight="12735"/>
  </bookViews>
  <sheets>
    <sheet name="About" sheetId="1" r:id="rId1"/>
    <sheet name="RPS by State" sheetId="4" r:id="rId2"/>
    <sheet name="EIA 2014 ESRAP Table 10" sheetId="7" r:id="rId3"/>
    <sheet name="EIA 2017 ESRAP Table 10" sheetId="8" r:id="rId4"/>
    <sheet name="BAU Electricity Generation" sheetId="15" r:id="rId5"/>
    <sheet name="Extra State Data" sheetId="6" r:id="rId6"/>
    <sheet name="BRPSPTY" sheetId="2" r:id="rId7"/>
  </sheets>
  <definedNames>
    <definedName name="_xlnm._FilterDatabase" localSheetId="2" hidden="1">'EIA 2014 ESRAP Table 10'!$A$3:$G$2216</definedName>
  </definedNames>
  <calcPr calcId="162913"/>
</workbook>
</file>

<file path=xl/calcChain.xml><?xml version="1.0" encoding="utf-8"?>
<calcChain xmlns="http://schemas.openxmlformats.org/spreadsheetml/2006/main">
  <c r="C2" i="2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B2" i="2"/>
  <c r="B20" i="15"/>
  <c r="B19" i="15"/>
  <c r="B51" i="15"/>
  <c r="B52" i="15"/>
  <c r="B53" i="15"/>
  <c r="B54" i="15"/>
  <c r="B18" i="15"/>
  <c r="J53" i="4" l="1"/>
  <c r="I53" i="4"/>
  <c r="H53" i="4"/>
  <c r="G53" i="4"/>
  <c r="F53" i="4"/>
  <c r="E53" i="4"/>
  <c r="P31" i="4"/>
  <c r="O31" i="4"/>
  <c r="N31" i="4"/>
  <c r="M31" i="4"/>
  <c r="L31" i="4"/>
  <c r="K31" i="4"/>
  <c r="J31" i="4"/>
  <c r="I31" i="4"/>
  <c r="H31" i="4"/>
  <c r="G31" i="4"/>
  <c r="F31" i="4"/>
  <c r="E31" i="4"/>
  <c r="F22" i="4"/>
  <c r="G22" i="4"/>
  <c r="H22" i="4"/>
  <c r="I22" i="4"/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3" i="4"/>
  <c r="V32" i="4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AG32" i="4" s="1"/>
  <c r="AH32" i="4" s="1"/>
  <c r="AI32" i="4" s="1"/>
  <c r="AJ32" i="4" s="1"/>
  <c r="AK32" i="4" s="1"/>
  <c r="AL32" i="4" s="1"/>
  <c r="AM32" i="4" s="1"/>
  <c r="AN32" i="4" s="1"/>
  <c r="AO32" i="4" s="1"/>
  <c r="Q32" i="4"/>
  <c r="R32" i="4" s="1"/>
  <c r="S32" i="4" s="1"/>
  <c r="T32" i="4" s="1"/>
  <c r="M32" i="4"/>
  <c r="N32" i="4" s="1"/>
  <c r="O32" i="4" s="1"/>
  <c r="M24" i="4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AN24" i="4" s="1"/>
  <c r="AO24" i="4" s="1"/>
  <c r="L22" i="4"/>
  <c r="M22" i="4" s="1"/>
  <c r="N22" i="4" s="1"/>
  <c r="O22" i="4" s="1"/>
  <c r="P22" i="4" s="1"/>
  <c r="Q22" i="4" s="1"/>
  <c r="R22" i="4" s="1"/>
  <c r="S22" i="4" s="1"/>
  <c r="T22" i="4" s="1"/>
  <c r="U22" i="4" s="1"/>
  <c r="V22" i="4" s="1"/>
  <c r="W22" i="4" s="1"/>
  <c r="X22" i="4" s="1"/>
  <c r="Y22" i="4" s="1"/>
  <c r="Z22" i="4" s="1"/>
  <c r="AA22" i="4" s="1"/>
  <c r="AB22" i="4" s="1"/>
  <c r="AC22" i="4" s="1"/>
  <c r="AD22" i="4" s="1"/>
  <c r="AE22" i="4" s="1"/>
  <c r="AF22" i="4" s="1"/>
  <c r="AG22" i="4" s="1"/>
  <c r="AH22" i="4" s="1"/>
  <c r="AI22" i="4" s="1"/>
  <c r="AJ22" i="4" s="1"/>
  <c r="AK22" i="4" s="1"/>
  <c r="AL22" i="4" s="1"/>
  <c r="AM22" i="4" s="1"/>
  <c r="AN22" i="4" s="1"/>
  <c r="AO22" i="4" s="1"/>
  <c r="E11" i="4"/>
  <c r="F11" i="4" s="1"/>
  <c r="G11" i="4" s="1"/>
  <c r="H11" i="4" s="1"/>
  <c r="I11" i="4" s="1"/>
  <c r="J11" i="4" s="1"/>
  <c r="K11" i="4" s="1"/>
  <c r="L11" i="4" s="1"/>
  <c r="M11" i="4" s="1"/>
  <c r="N11" i="4" s="1"/>
  <c r="O11" i="4" s="1"/>
  <c r="P11" i="4" s="1"/>
  <c r="Q11" i="4" s="1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AG11" i="4" s="1"/>
  <c r="AH11" i="4" s="1"/>
  <c r="AI11" i="4" s="1"/>
  <c r="AJ11" i="4" s="1"/>
  <c r="AK11" i="4" s="1"/>
  <c r="AL11" i="4" s="1"/>
  <c r="AM11" i="4" s="1"/>
  <c r="AN11" i="4" s="1"/>
  <c r="AO11" i="4" s="1"/>
  <c r="Q9" i="4"/>
  <c r="R9" i="4" s="1"/>
  <c r="S9" i="4" s="1"/>
  <c r="T9" i="4" s="1"/>
  <c r="Y53" i="4" l="1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X53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X47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V47" i="4"/>
  <c r="V40" i="4" l="1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W34" i="4"/>
  <c r="V34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V9" i="4"/>
  <c r="W9" i="4"/>
  <c r="V10" i="4"/>
  <c r="W10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V7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V5" i="4"/>
  <c r="W5" i="4"/>
  <c r="AL13" i="4"/>
  <c r="AM13" i="4"/>
  <c r="AN13" i="4"/>
  <c r="AO13" i="4"/>
  <c r="AK13" i="4"/>
  <c r="AG13" i="4"/>
  <c r="AH13" i="4"/>
  <c r="AI13" i="4"/>
  <c r="AF13" i="4"/>
  <c r="V13" i="4"/>
  <c r="W13" i="4"/>
  <c r="Y13" i="4"/>
  <c r="Z13" i="4"/>
  <c r="AA13" i="4"/>
  <c r="AB13" i="4"/>
  <c r="AC13" i="4"/>
  <c r="AD13" i="4"/>
  <c r="X13" i="4"/>
  <c r="F41" i="4" l="1"/>
  <c r="B10" i="6"/>
  <c r="E28" i="4"/>
  <c r="B4" i="6"/>
  <c r="B2" i="6"/>
  <c r="B3" i="6" s="1"/>
  <c r="L23" i="4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AA23" i="4" s="1"/>
  <c r="AB23" i="4" s="1"/>
  <c r="AC23" i="4" s="1"/>
  <c r="AD23" i="4" s="1"/>
  <c r="AE23" i="4" s="1"/>
  <c r="AF23" i="4" s="1"/>
  <c r="AG23" i="4" s="1"/>
  <c r="AH23" i="4" s="1"/>
  <c r="AI23" i="4" s="1"/>
  <c r="AJ23" i="4" s="1"/>
  <c r="AK23" i="4" s="1"/>
  <c r="AL23" i="4" s="1"/>
  <c r="AM23" i="4" s="1"/>
  <c r="AN23" i="4" s="1"/>
  <c r="AO23" i="4" s="1"/>
  <c r="L16" i="4" l="1"/>
  <c r="M16" i="4"/>
  <c r="N16" i="4"/>
  <c r="O16" i="4"/>
  <c r="K16" i="4"/>
  <c r="G16" i="4"/>
  <c r="H16" i="4"/>
  <c r="I16" i="4"/>
  <c r="F16" i="4"/>
  <c r="E13" i="4"/>
  <c r="M13" i="4"/>
  <c r="N13" i="4"/>
  <c r="O13" i="4"/>
  <c r="P13" i="4"/>
  <c r="Q13" i="4"/>
  <c r="R13" i="4"/>
  <c r="S13" i="4"/>
  <c r="T13" i="4"/>
  <c r="L13" i="4"/>
  <c r="R10" i="4"/>
  <c r="S10" i="4"/>
  <c r="T10" i="4"/>
  <c r="U10" i="4"/>
  <c r="Q10" i="4"/>
  <c r="G13" i="4"/>
  <c r="I13" i="4"/>
  <c r="J13" i="4"/>
  <c r="H13" i="4"/>
  <c r="B56" i="6" l="1"/>
  <c r="B55" i="6"/>
  <c r="G41" i="4"/>
  <c r="H41" i="4" s="1"/>
  <c r="I41" i="4" s="1"/>
  <c r="J41" i="4" s="1"/>
  <c r="K41" i="4" s="1"/>
  <c r="L41" i="4" s="1"/>
  <c r="M41" i="4" s="1"/>
  <c r="N41" i="4" s="1"/>
  <c r="O41" i="4" s="1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K40" i="4"/>
  <c r="J40" i="4"/>
  <c r="I40" i="4"/>
  <c r="H40" i="4"/>
  <c r="G40" i="4"/>
  <c r="F40" i="4"/>
  <c r="E40" i="4"/>
  <c r="B51" i="6"/>
  <c r="B50" i="6"/>
  <c r="N37" i="4" s="1"/>
  <c r="AE41" i="4" l="1"/>
  <c r="AI41" i="4"/>
  <c r="AM41" i="4"/>
  <c r="AH41" i="4"/>
  <c r="AB41" i="4"/>
  <c r="AF41" i="4"/>
  <c r="AJ41" i="4"/>
  <c r="AN41" i="4"/>
  <c r="AA41" i="4"/>
  <c r="AC41" i="4"/>
  <c r="AG41" i="4"/>
  <c r="AK41" i="4"/>
  <c r="AO41" i="4"/>
  <c r="AD41" i="4"/>
  <c r="AL41" i="4"/>
  <c r="K49" i="4"/>
  <c r="E49" i="4"/>
  <c r="G49" i="4"/>
  <c r="H37" i="4"/>
  <c r="L37" i="4"/>
  <c r="P37" i="4"/>
  <c r="K37" i="4"/>
  <c r="O37" i="4"/>
  <c r="E37" i="4"/>
  <c r="I37" i="4"/>
  <c r="M37" i="4"/>
  <c r="Q37" i="4"/>
  <c r="G37" i="4"/>
  <c r="F37" i="4"/>
  <c r="J37" i="4"/>
  <c r="B52" i="6"/>
  <c r="B46" i="6"/>
  <c r="B45" i="6"/>
  <c r="B41" i="6"/>
  <c r="B40" i="6"/>
  <c r="B36" i="6"/>
  <c r="B35" i="6"/>
  <c r="X49" i="4" l="1"/>
  <c r="AB49" i="4"/>
  <c r="AF49" i="4"/>
  <c r="AJ49" i="4"/>
  <c r="AN49" i="4"/>
  <c r="Y49" i="4"/>
  <c r="AC49" i="4"/>
  <c r="AG49" i="4"/>
  <c r="AK49" i="4"/>
  <c r="AO49" i="4"/>
  <c r="V49" i="4"/>
  <c r="Z49" i="4"/>
  <c r="AD49" i="4"/>
  <c r="AH49" i="4"/>
  <c r="AL49" i="4"/>
  <c r="W49" i="4"/>
  <c r="AA49" i="4"/>
  <c r="AE49" i="4"/>
  <c r="AI49" i="4"/>
  <c r="AM49" i="4"/>
  <c r="V37" i="4"/>
  <c r="Z37" i="4"/>
  <c r="AD37" i="4"/>
  <c r="AH37" i="4"/>
  <c r="AL37" i="4"/>
  <c r="W37" i="4"/>
  <c r="AA37" i="4"/>
  <c r="AE37" i="4"/>
  <c r="AI37" i="4"/>
  <c r="AM37" i="4"/>
  <c r="X37" i="4"/>
  <c r="AB37" i="4"/>
  <c r="AF37" i="4"/>
  <c r="AJ37" i="4"/>
  <c r="AN37" i="4"/>
  <c r="Y37" i="4"/>
  <c r="AC37" i="4"/>
  <c r="AG37" i="4"/>
  <c r="AK37" i="4"/>
  <c r="AO37" i="4"/>
  <c r="R37" i="4"/>
  <c r="S37" i="4"/>
  <c r="T37" i="4"/>
  <c r="U37" i="4"/>
  <c r="I49" i="4"/>
  <c r="J49" i="4"/>
  <c r="H49" i="4"/>
  <c r="F49" i="4"/>
  <c r="P30" i="4"/>
  <c r="F30" i="4"/>
  <c r="K30" i="4"/>
  <c r="B47" i="6"/>
  <c r="B42" i="6"/>
  <c r="M27" i="4"/>
  <c r="B37" i="6"/>
  <c r="E27" i="4"/>
  <c r="I27" i="4"/>
  <c r="E22" i="4"/>
  <c r="E7" i="4"/>
  <c r="F7" i="4" s="1"/>
  <c r="I7" i="4"/>
  <c r="J7" i="4"/>
  <c r="H7" i="4"/>
  <c r="V31" i="4" l="1"/>
  <c r="Z31" i="4"/>
  <c r="AD31" i="4"/>
  <c r="AH31" i="4"/>
  <c r="AL31" i="4"/>
  <c r="W31" i="4"/>
  <c r="AA31" i="4"/>
  <c r="AE31" i="4"/>
  <c r="AI31" i="4"/>
  <c r="AM31" i="4"/>
  <c r="X31" i="4"/>
  <c r="AB31" i="4"/>
  <c r="AF31" i="4"/>
  <c r="AJ31" i="4"/>
  <c r="AN31" i="4"/>
  <c r="Y31" i="4"/>
  <c r="AC31" i="4"/>
  <c r="AG31" i="4"/>
  <c r="AK31" i="4"/>
  <c r="AO31" i="4"/>
  <c r="V27" i="4"/>
  <c r="Z27" i="4"/>
  <c r="AD27" i="4"/>
  <c r="AH27" i="4"/>
  <c r="AL27" i="4"/>
  <c r="W27" i="4"/>
  <c r="AA27" i="4"/>
  <c r="AE27" i="4"/>
  <c r="AI27" i="4"/>
  <c r="AM27" i="4"/>
  <c r="X27" i="4"/>
  <c r="AB27" i="4"/>
  <c r="AF27" i="4"/>
  <c r="AJ27" i="4"/>
  <c r="AN27" i="4"/>
  <c r="Y27" i="4"/>
  <c r="AC27" i="4"/>
  <c r="AG27" i="4"/>
  <c r="AK27" i="4"/>
  <c r="AO27" i="4"/>
  <c r="V30" i="4"/>
  <c r="Z30" i="4"/>
  <c r="AD30" i="4"/>
  <c r="AH30" i="4"/>
  <c r="AL30" i="4"/>
  <c r="W30" i="4"/>
  <c r="AA30" i="4"/>
  <c r="AE30" i="4"/>
  <c r="AI30" i="4"/>
  <c r="AM30" i="4"/>
  <c r="X30" i="4"/>
  <c r="AB30" i="4"/>
  <c r="AF30" i="4"/>
  <c r="AJ30" i="4"/>
  <c r="AN30" i="4"/>
  <c r="Y30" i="4"/>
  <c r="AC30" i="4"/>
  <c r="AG30" i="4"/>
  <c r="AK30" i="4"/>
  <c r="AO30" i="4"/>
  <c r="N30" i="4"/>
  <c r="L30" i="4"/>
  <c r="M30" i="4"/>
  <c r="O30" i="4"/>
  <c r="L27" i="4"/>
  <c r="J27" i="4"/>
  <c r="K27" i="4"/>
  <c r="J30" i="4"/>
  <c r="H30" i="4"/>
  <c r="I30" i="4"/>
  <c r="G30" i="4"/>
  <c r="G27" i="4"/>
  <c r="F27" i="4"/>
  <c r="H27" i="4"/>
  <c r="E30" i="4"/>
  <c r="P27" i="4"/>
  <c r="T27" i="4"/>
  <c r="R27" i="4"/>
  <c r="N27" i="4"/>
  <c r="O27" i="4"/>
  <c r="S27" i="4"/>
  <c r="Q27" i="4"/>
  <c r="U27" i="4"/>
  <c r="S30" i="4"/>
  <c r="U30" i="4"/>
  <c r="R30" i="4"/>
  <c r="Q30" i="4"/>
  <c r="T30" i="4"/>
  <c r="R31" i="4"/>
  <c r="S31" i="4"/>
  <c r="T31" i="4"/>
  <c r="Q31" i="4"/>
  <c r="U31" i="4"/>
  <c r="B5" i="6"/>
  <c r="B23" i="6"/>
  <c r="B25" i="6" s="1"/>
  <c r="B29" i="6" s="1"/>
  <c r="B20" i="6"/>
  <c r="B19" i="6"/>
  <c r="B18" i="6"/>
  <c r="B15" i="6"/>
  <c r="B13" i="6"/>
  <c r="B14" i="6"/>
  <c r="B9" i="6"/>
  <c r="B8" i="6"/>
  <c r="P45" i="4"/>
  <c r="F45" i="4"/>
  <c r="J47" i="4"/>
  <c r="K47" i="4"/>
  <c r="L47" i="4"/>
  <c r="M47" i="4"/>
  <c r="N47" i="4"/>
  <c r="O47" i="4"/>
  <c r="P47" i="4"/>
  <c r="Q47" i="4"/>
  <c r="R47" i="4"/>
  <c r="S47" i="4"/>
  <c r="T47" i="4"/>
  <c r="U47" i="4"/>
  <c r="I47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G34" i="4"/>
  <c r="T7" i="4"/>
  <c r="S7" i="4"/>
  <c r="Q7" i="4"/>
  <c r="P7" i="4"/>
  <c r="M7" i="4"/>
  <c r="N7" i="4"/>
  <c r="L7" i="4"/>
  <c r="R45" i="4" l="1"/>
  <c r="Y45" i="4"/>
  <c r="AC45" i="4"/>
  <c r="AG45" i="4"/>
  <c r="AK45" i="4"/>
  <c r="AO45" i="4"/>
  <c r="X45" i="4"/>
  <c r="AF45" i="4"/>
  <c r="V45" i="4"/>
  <c r="Z45" i="4"/>
  <c r="AD45" i="4"/>
  <c r="AH45" i="4"/>
  <c r="AL45" i="4"/>
  <c r="AN45" i="4"/>
  <c r="W45" i="4"/>
  <c r="AA45" i="4"/>
  <c r="AE45" i="4"/>
  <c r="AI45" i="4"/>
  <c r="AM45" i="4"/>
  <c r="AB45" i="4"/>
  <c r="AJ45" i="4"/>
  <c r="E35" i="4"/>
  <c r="G35" i="4"/>
  <c r="H35" i="4"/>
  <c r="K33" i="4"/>
  <c r="O33" i="4" s="1"/>
  <c r="F33" i="4"/>
  <c r="F8" i="4"/>
  <c r="E8" i="4"/>
  <c r="P25" i="4"/>
  <c r="L35" i="4"/>
  <c r="F35" i="4"/>
  <c r="I35" i="4"/>
  <c r="G25" i="4"/>
  <c r="E25" i="4" s="1"/>
  <c r="F25" i="4" s="1"/>
  <c r="K25" i="4"/>
  <c r="B24" i="6"/>
  <c r="K8" i="4"/>
  <c r="M45" i="4"/>
  <c r="K45" i="4"/>
  <c r="T45" i="4"/>
  <c r="I45" i="4"/>
  <c r="N45" i="4"/>
  <c r="J45" i="4"/>
  <c r="U45" i="4"/>
  <c r="G45" i="4"/>
  <c r="L45" i="4"/>
  <c r="H45" i="4"/>
  <c r="S45" i="4"/>
  <c r="O45" i="4"/>
  <c r="Q45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G51" i="4"/>
  <c r="M49" i="4"/>
  <c r="N49" i="4"/>
  <c r="O49" i="4"/>
  <c r="P49" i="4"/>
  <c r="Q49" i="4"/>
  <c r="R49" i="4"/>
  <c r="S49" i="4"/>
  <c r="T49" i="4"/>
  <c r="U49" i="4"/>
  <c r="L49" i="4"/>
  <c r="N40" i="4"/>
  <c r="O40" i="4"/>
  <c r="P40" i="4"/>
  <c r="Q40" i="4"/>
  <c r="R40" i="4"/>
  <c r="S40" i="4"/>
  <c r="T40" i="4"/>
  <c r="U40" i="4"/>
  <c r="M40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G28" i="4"/>
  <c r="H24" i="4"/>
  <c r="G24" i="4"/>
  <c r="J21" i="4"/>
  <c r="K21" i="4"/>
  <c r="L21" i="4"/>
  <c r="M21" i="4"/>
  <c r="N21" i="4"/>
  <c r="O21" i="4"/>
  <c r="P21" i="4"/>
  <c r="Q21" i="4"/>
  <c r="R21" i="4"/>
  <c r="S21" i="4"/>
  <c r="T21" i="4"/>
  <c r="U21" i="4"/>
  <c r="I21" i="4"/>
  <c r="R16" i="4"/>
  <c r="S16" i="4"/>
  <c r="T16" i="4"/>
  <c r="U16" i="4"/>
  <c r="Q16" i="4"/>
  <c r="R5" i="4"/>
  <c r="S5" i="4"/>
  <c r="T5" i="4"/>
  <c r="U5" i="4"/>
  <c r="Q5" i="4"/>
  <c r="B26" i="6" l="1"/>
  <c r="E39" i="4" s="1"/>
  <c r="Z8" i="4"/>
  <c r="AD8" i="4"/>
  <c r="AH8" i="4"/>
  <c r="AL8" i="4"/>
  <c r="V8" i="4"/>
  <c r="AA8" i="4"/>
  <c r="AE8" i="4"/>
  <c r="AI8" i="4"/>
  <c r="AM8" i="4"/>
  <c r="W8" i="4"/>
  <c r="X8" i="4"/>
  <c r="AB8" i="4"/>
  <c r="AF8" i="4"/>
  <c r="AJ8" i="4"/>
  <c r="AN8" i="4"/>
  <c r="Y8" i="4"/>
  <c r="AC8" i="4"/>
  <c r="AG8" i="4"/>
  <c r="AK8" i="4"/>
  <c r="AO8" i="4"/>
  <c r="V25" i="4"/>
  <c r="Z25" i="4"/>
  <c r="AD25" i="4"/>
  <c r="AH25" i="4"/>
  <c r="AL25" i="4"/>
  <c r="W25" i="4"/>
  <c r="AA25" i="4"/>
  <c r="AE25" i="4"/>
  <c r="AI25" i="4"/>
  <c r="AM25" i="4"/>
  <c r="X25" i="4"/>
  <c r="AB25" i="4"/>
  <c r="AF25" i="4"/>
  <c r="AJ25" i="4"/>
  <c r="AN25" i="4"/>
  <c r="Y25" i="4"/>
  <c r="AC25" i="4"/>
  <c r="AG25" i="4"/>
  <c r="AK25" i="4"/>
  <c r="AO25" i="4"/>
  <c r="J33" i="4"/>
  <c r="G33" i="4"/>
  <c r="H33" i="4"/>
  <c r="I33" i="4"/>
  <c r="K35" i="4"/>
  <c r="J35" i="4"/>
  <c r="X33" i="4"/>
  <c r="AB33" i="4"/>
  <c r="AF33" i="4"/>
  <c r="AJ33" i="4"/>
  <c r="AN33" i="4"/>
  <c r="V33" i="4"/>
  <c r="Y33" i="4"/>
  <c r="AC33" i="4"/>
  <c r="AG33" i="4"/>
  <c r="AK33" i="4"/>
  <c r="AO33" i="4"/>
  <c r="W33" i="4"/>
  <c r="Z33" i="4"/>
  <c r="AD33" i="4"/>
  <c r="AH33" i="4"/>
  <c r="AL33" i="4"/>
  <c r="AA33" i="4"/>
  <c r="AE33" i="4"/>
  <c r="AI33" i="4"/>
  <c r="AM33" i="4"/>
  <c r="X35" i="4"/>
  <c r="AB35" i="4"/>
  <c r="AF35" i="4"/>
  <c r="AJ35" i="4"/>
  <c r="AN35" i="4"/>
  <c r="Y35" i="4"/>
  <c r="AC35" i="4"/>
  <c r="AG35" i="4"/>
  <c r="AK35" i="4"/>
  <c r="AO35" i="4"/>
  <c r="Z35" i="4"/>
  <c r="AD35" i="4"/>
  <c r="AH35" i="4"/>
  <c r="AL35" i="4"/>
  <c r="V35" i="4"/>
  <c r="AA35" i="4"/>
  <c r="AE35" i="4"/>
  <c r="AI35" i="4"/>
  <c r="AM35" i="4"/>
  <c r="W35" i="4"/>
  <c r="S25" i="4"/>
  <c r="U25" i="4"/>
  <c r="R25" i="4"/>
  <c r="Q25" i="4"/>
  <c r="T25" i="4"/>
  <c r="N25" i="4"/>
  <c r="L25" i="4"/>
  <c r="M25" i="4"/>
  <c r="O25" i="4"/>
  <c r="J25" i="4"/>
  <c r="I25" i="4"/>
  <c r="H25" i="4"/>
  <c r="G8" i="4"/>
  <c r="J8" i="4"/>
  <c r="H8" i="4"/>
  <c r="I8" i="4"/>
  <c r="L33" i="4"/>
  <c r="T33" i="4"/>
  <c r="U33" i="4"/>
  <c r="M33" i="4"/>
  <c r="N33" i="4"/>
  <c r="S33" i="4"/>
  <c r="P33" i="4"/>
  <c r="Q33" i="4"/>
  <c r="R33" i="4"/>
  <c r="U8" i="4"/>
  <c r="B28" i="6"/>
  <c r="L8" i="4"/>
  <c r="T8" i="4"/>
  <c r="S8" i="4"/>
  <c r="R8" i="4"/>
  <c r="Q8" i="4"/>
  <c r="P8" i="4"/>
  <c r="O8" i="4"/>
  <c r="N8" i="4"/>
  <c r="M8" i="4"/>
  <c r="P35" i="4"/>
  <c r="M35" i="4"/>
  <c r="U35" i="4"/>
  <c r="T35" i="4"/>
  <c r="S35" i="4"/>
  <c r="R35" i="4"/>
  <c r="Q35" i="4"/>
  <c r="O35" i="4"/>
  <c r="N35" i="4"/>
  <c r="K39" i="4" l="1"/>
  <c r="B27" i="6"/>
  <c r="AE39" i="4" s="1"/>
  <c r="F39" i="4"/>
  <c r="AI39" i="4" l="1"/>
  <c r="AM39" i="4"/>
  <c r="AJ39" i="4"/>
  <c r="AN39" i="4"/>
  <c r="AG39" i="4"/>
  <c r="AK39" i="4"/>
  <c r="AO39" i="4"/>
  <c r="AH39" i="4"/>
  <c r="AL39" i="4"/>
  <c r="AF39" i="4"/>
  <c r="U39" i="4"/>
  <c r="Z39" i="4"/>
  <c r="P39" i="4"/>
  <c r="L39" i="4" s="1"/>
  <c r="G39" i="4"/>
  <c r="H39" i="4"/>
  <c r="J39" i="4"/>
  <c r="I39" i="4"/>
  <c r="O39" i="4" l="1"/>
  <c r="N39" i="4"/>
  <c r="M39" i="4"/>
  <c r="Y39" i="4"/>
  <c r="V39" i="4"/>
  <c r="W39" i="4"/>
  <c r="X39" i="4"/>
  <c r="T39" i="4"/>
  <c r="Q39" i="4"/>
  <c r="R39" i="4"/>
  <c r="S39" i="4"/>
  <c r="AD39" i="4"/>
  <c r="AA39" i="4"/>
  <c r="AB39" i="4"/>
  <c r="AC39" i="4"/>
</calcChain>
</file>

<file path=xl/sharedStrings.xml><?xml version="1.0" encoding="utf-8"?>
<sst xmlns="http://schemas.openxmlformats.org/spreadsheetml/2006/main" count="13941" uniqueCount="2285">
  <si>
    <t>BRPSPTY BAU Renewable Portfolio Std Percentage This Year</t>
  </si>
  <si>
    <t>Year</t>
  </si>
  <si>
    <t>RPS Fraction</t>
  </si>
  <si>
    <t>Note:</t>
  </si>
  <si>
    <t>The purpose of this variable is to specify the renewable portfolio standard</t>
  </si>
  <si>
    <t>requirement that must be met in the BAU case (which the user may increase</t>
  </si>
  <si>
    <t>via a policy lever, affecting the policy case).</t>
  </si>
  <si>
    <t>State</t>
  </si>
  <si>
    <t>Alabama </t>
  </si>
  <si>
    <t>Alaska </t>
  </si>
  <si>
    <t>Arizona </t>
  </si>
  <si>
    <t>Arkansas </t>
  </si>
  <si>
    <t>California </t>
  </si>
  <si>
    <t>Colorado </t>
  </si>
  <si>
    <t>Connecticut </t>
  </si>
  <si>
    <t>Delaware </t>
  </si>
  <si>
    <t>Florida </t>
  </si>
  <si>
    <t>Georgia </t>
  </si>
  <si>
    <t>Hawaii </t>
  </si>
  <si>
    <t>Idaho </t>
  </si>
  <si>
    <t>Illinois</t>
  </si>
  <si>
    <t>Indiana </t>
  </si>
  <si>
    <t>Iowa </t>
  </si>
  <si>
    <t>Kansas </t>
  </si>
  <si>
    <t>Kentucky </t>
  </si>
  <si>
    <t>Louisiana </t>
  </si>
  <si>
    <t>Maine </t>
  </si>
  <si>
    <t>Maryland </t>
  </si>
  <si>
    <t>Massachusetts </t>
  </si>
  <si>
    <t>Michigan </t>
  </si>
  <si>
    <t>Minnesota </t>
  </si>
  <si>
    <t>Mississippi </t>
  </si>
  <si>
    <t>Missouri </t>
  </si>
  <si>
    <t>Montana</t>
  </si>
  <si>
    <t>Nebraska </t>
  </si>
  <si>
    <t>Nevada </t>
  </si>
  <si>
    <t>New Hampshire </t>
  </si>
  <si>
    <t>New Jersey </t>
  </si>
  <si>
    <t>New Mexico </t>
  </si>
  <si>
    <t>New York </t>
  </si>
  <si>
    <t>North Carolina </t>
  </si>
  <si>
    <t>North Dakota </t>
  </si>
  <si>
    <t>Ohio </t>
  </si>
  <si>
    <t>Oklahoma </t>
  </si>
  <si>
    <t>Oregon </t>
  </si>
  <si>
    <t>Pennsylvania</t>
  </si>
  <si>
    <t>Rhode Island </t>
  </si>
  <si>
    <t>South Carolina </t>
  </si>
  <si>
    <t>South Dakota </t>
  </si>
  <si>
    <t>Tennessee </t>
  </si>
  <si>
    <t>Texas </t>
  </si>
  <si>
    <t>Utah </t>
  </si>
  <si>
    <t>Vermont </t>
  </si>
  <si>
    <t>Virginia </t>
  </si>
  <si>
    <t>Washington </t>
  </si>
  <si>
    <t>West Virginia </t>
  </si>
  <si>
    <t>Wisconsin </t>
  </si>
  <si>
    <t>Wyoming</t>
  </si>
  <si>
    <t>In the United States, where the RPS is set at the state level, we take a</t>
  </si>
  <si>
    <t>Minnesota</t>
  </si>
  <si>
    <t>North Carolina</t>
  </si>
  <si>
    <t>NM</t>
  </si>
  <si>
    <t>Texas</t>
  </si>
  <si>
    <t>Colorado</t>
  </si>
  <si>
    <t>New Mexico</t>
  </si>
  <si>
    <t>Oregon</t>
  </si>
  <si>
    <t>generation-weighted average of state-level enacted RPS levels.</t>
  </si>
  <si>
    <t>Sources:</t>
  </si>
  <si>
    <t>Energy Information Administration</t>
  </si>
  <si>
    <t>Washington D.C.</t>
  </si>
  <si>
    <t>RPS Laws by State</t>
  </si>
  <si>
    <t>5880 MW in 2015, 10000 MW in 2025</t>
  </si>
  <si>
    <t>10% in 2015</t>
  </si>
  <si>
    <t>29% in 2015, 50% in 2030</t>
  </si>
  <si>
    <t>55% in 2017, 75% in 2032</t>
  </si>
  <si>
    <t>Annual Schedule Based on Interpretation of Law and Assumptions</t>
  </si>
  <si>
    <t>RPS Law Text</t>
  </si>
  <si>
    <t>2013 Net Summer Capacity</t>
  </si>
  <si>
    <t>MW</t>
  </si>
  <si>
    <t>State Electricity Profiles</t>
  </si>
  <si>
    <t>https://www.eia.gov/electricity/state/texas/</t>
  </si>
  <si>
    <t>2014 Utility Bundled Retail Sales- Total</t>
  </si>
  <si>
    <t>(Data from forms EIA-861- schedules 4A &amp; 4D and EIA-861S)</t>
  </si>
  <si>
    <t>Entity</t>
  </si>
  <si>
    <t>Ownership</t>
  </si>
  <si>
    <t>Customers (Count)</t>
  </si>
  <si>
    <t>Sales (Megawatthours)</t>
  </si>
  <si>
    <t>Revenues (Thousands Dollars)</t>
  </si>
  <si>
    <t>Average Price (cents/kWh)</t>
  </si>
  <si>
    <t>Alaska Electric Light&amp;Power Co</t>
  </si>
  <si>
    <t>AK</t>
  </si>
  <si>
    <t>Investor Owned</t>
  </si>
  <si>
    <t>Alaska Power and Telephone Co</t>
  </si>
  <si>
    <t>Alaska Village Elec Coop, Inc</t>
  </si>
  <si>
    <t>Cooperative</t>
  </si>
  <si>
    <t>Anchorage Municipal Light and Power</t>
  </si>
  <si>
    <t>Municipal</t>
  </si>
  <si>
    <t>Barrow Utils &amp; Elec Coop, Inc</t>
  </si>
  <si>
    <t>Bethel Utilities Corp</t>
  </si>
  <si>
    <t>Chugach Electric Assn Inc</t>
  </si>
  <si>
    <t>City &amp; Borough of Sitka - (AK)</t>
  </si>
  <si>
    <t>City of Seward - (AK)</t>
  </si>
  <si>
    <t>City of Unalaska - (AK)</t>
  </si>
  <si>
    <t>City of Wrangell - (AK)</t>
  </si>
  <si>
    <t>Copper Valley Elec Assn, Inc</t>
  </si>
  <si>
    <t>Cordova Electric Coop, Inc</t>
  </si>
  <si>
    <t>Golden Valley Elec Assn Inc</t>
  </si>
  <si>
    <t>Homer Electric Assn Inc</t>
  </si>
  <si>
    <t>Ketchikan Public Utilities</t>
  </si>
  <si>
    <t>Kodiak Electric Assn Inc</t>
  </si>
  <si>
    <t>Kotzebue Electric Assn Inc</t>
  </si>
  <si>
    <t>Matanuska Electric Assn Inc</t>
  </si>
  <si>
    <t>Nome Joint Utility Systems</t>
  </si>
  <si>
    <t>North Slope Borough Power &amp; Light</t>
  </si>
  <si>
    <t>Petersburg Borough - (AK)</t>
  </si>
  <si>
    <t>TDX North Slope Generating Co</t>
  </si>
  <si>
    <t>Alabama Power Co</t>
  </si>
  <si>
    <t>AL</t>
  </si>
  <si>
    <t>Albertville Municipal Utilities Board</t>
  </si>
  <si>
    <t>Arab Electric Coop Inc</t>
  </si>
  <si>
    <t>Baldwin County El Member Corp</t>
  </si>
  <si>
    <t>Black Warrior Elec Member Corp</t>
  </si>
  <si>
    <t>Central Alabama Electric Coop</t>
  </si>
  <si>
    <t>Cherokee Electric Coop</t>
  </si>
  <si>
    <t>City of Alexander City</t>
  </si>
  <si>
    <t>City of Andalusia</t>
  </si>
  <si>
    <t>City of Athens - (AL)</t>
  </si>
  <si>
    <t>City of Bessemer Utilities</t>
  </si>
  <si>
    <t>City of Courtland</t>
  </si>
  <si>
    <t>City of Dothan - (AL)</t>
  </si>
  <si>
    <t>City of Fairhope - (AL)</t>
  </si>
  <si>
    <t>City of Florence - (AL)</t>
  </si>
  <si>
    <t>City of Hartselle</t>
  </si>
  <si>
    <t>City of Huntsville - (AL)</t>
  </si>
  <si>
    <t>City of Muscle Shoals</t>
  </si>
  <si>
    <t>City of Opelika - (AL)</t>
  </si>
  <si>
    <t>City of Russellville - (AL)</t>
  </si>
  <si>
    <t>City of Scottsboro</t>
  </si>
  <si>
    <t>City of Tarrant</t>
  </si>
  <si>
    <t>City of Troy - (AL)</t>
  </si>
  <si>
    <t>City of Tuscumbia</t>
  </si>
  <si>
    <t>City of Tuskegee</t>
  </si>
  <si>
    <t>Clarke-Washington E M C</t>
  </si>
  <si>
    <t>Coosa Valley Electric Coop Inc</t>
  </si>
  <si>
    <t>Covington Electric Coop, Inc</t>
  </si>
  <si>
    <t>Cullman Electric Coop, Inc</t>
  </si>
  <si>
    <t>Cullman Power Board</t>
  </si>
  <si>
    <t>Decatur Utilities</t>
  </si>
  <si>
    <t>Diverse Power Incorporated</t>
  </si>
  <si>
    <t>Dixie Electric Coop</t>
  </si>
  <si>
    <t>Foley Board of Utilities</t>
  </si>
  <si>
    <t>Fort Payne Improvement Authority</t>
  </si>
  <si>
    <t>Franklin Electric Coop - (AL)</t>
  </si>
  <si>
    <t>Guntersville Electric Board</t>
  </si>
  <si>
    <t>Joe Wheeler Elec Member Corp</t>
  </si>
  <si>
    <t>Marshall-De Kalb Electric Coop</t>
  </si>
  <si>
    <t>North Alabama Electric Coop</t>
  </si>
  <si>
    <t>Pea River Electric Coop</t>
  </si>
  <si>
    <t>Pioneer Electric Coop, Inc - (AL)</t>
  </si>
  <si>
    <t>Sand Mountain Electric Coop</t>
  </si>
  <si>
    <t>Sheffield Utilities</t>
  </si>
  <si>
    <t>Singing River Elec Pwr Assn</t>
  </si>
  <si>
    <t>South Alabama Elec Coop, Inc</t>
  </si>
  <si>
    <t>Southern Pine Elec Coop, Inc</t>
  </si>
  <si>
    <t>Sylacauga Utilities Board</t>
  </si>
  <si>
    <t>Tallapoosa River Elec Coop Inc</t>
  </si>
  <si>
    <t>Tennessee Valley Authority</t>
  </si>
  <si>
    <t>Federal</t>
  </si>
  <si>
    <t>Tombigbee Electric Coop, Inc</t>
  </si>
  <si>
    <t>Wiregrass Electric Coop, Inc</t>
  </si>
  <si>
    <t>Arkansas Valley Elec Coop Corp</t>
  </si>
  <si>
    <t>AR</t>
  </si>
  <si>
    <t>C &amp; L Electric Coop Corp</t>
  </si>
  <si>
    <t>Carroll Electric Coop Corp - (AR)</t>
  </si>
  <si>
    <t>City Water and Light Plant</t>
  </si>
  <si>
    <t>City of Benton - (AR)</t>
  </si>
  <si>
    <t>City of Bentonville - (AR)</t>
  </si>
  <si>
    <t>City of Hope</t>
  </si>
  <si>
    <t>City of North Little Rock - (AR)</t>
  </si>
  <si>
    <t>City of Osceola - (AR)</t>
  </si>
  <si>
    <t>City of Siloam Springs - (AR)</t>
  </si>
  <si>
    <t>City of West Memphis - (AR)</t>
  </si>
  <si>
    <t>Clarksville Light &amp; Water Co</t>
  </si>
  <si>
    <t>Clay County Electric Coop Corp</t>
  </si>
  <si>
    <t>Conway Corporation</t>
  </si>
  <si>
    <t>Craighead Electric Coop Corp</t>
  </si>
  <si>
    <t>Empire District Electric Co</t>
  </si>
  <si>
    <t>Entergy Arkansas Inc</t>
  </si>
  <si>
    <t>First Electric Coop Corp</t>
  </si>
  <si>
    <t>Mississippi County Electric Co</t>
  </si>
  <si>
    <t>North Arkansas Elec Coop, Inc</t>
  </si>
  <si>
    <t>Oklahoma Gas &amp; Electric Co</t>
  </si>
  <si>
    <t>Ouachita Electric Coop Corp</t>
  </si>
  <si>
    <t>Ozarks Electric Coop Corp - (AR)</t>
  </si>
  <si>
    <t>Paragould Light &amp; Water Comm</t>
  </si>
  <si>
    <t>Petit Jean Electric Coop Corp</t>
  </si>
  <si>
    <t>Rich Mountain Elec Coop, Inc</t>
  </si>
  <si>
    <t>South Central Ark El Coop, Inc</t>
  </si>
  <si>
    <t>Southwest Arkansas E C C</t>
  </si>
  <si>
    <t>Southwestern Electric Power Co</t>
  </si>
  <si>
    <t>Woodruff Electric Coop Corp</t>
  </si>
  <si>
    <t>Aha Macav Power Service</t>
  </si>
  <si>
    <t>AZ</t>
  </si>
  <si>
    <t>Political Subdivision</t>
  </si>
  <si>
    <t>Ajo Improvement Co</t>
  </si>
  <si>
    <t>Ak-Chin Electric Utility Authority</t>
  </si>
  <si>
    <t>Arizona Public Service Co</t>
  </si>
  <si>
    <t>City of Mesa - (AZ)</t>
  </si>
  <si>
    <t>Columbus Electric Coop, Inc</t>
  </si>
  <si>
    <t>Constellation Solar Holding, LLC</t>
  </si>
  <si>
    <t>Behind the Meter</t>
  </si>
  <si>
    <t>Dixie Escalante R E A, Inc</t>
  </si>
  <si>
    <t>Electrical Dist No2 Pinal County</t>
  </si>
  <si>
    <t>Electrical Dist No3 Pinal County</t>
  </si>
  <si>
    <t>Electrical Dist No4 Pinal County</t>
  </si>
  <si>
    <t>Electrical Dist No8 Maricopa</t>
  </si>
  <si>
    <t>Garkane Energy Coop, Inc</t>
  </si>
  <si>
    <t>Graham County Electric Coop Inc</t>
  </si>
  <si>
    <t>Kilowatt Financial, LLC</t>
  </si>
  <si>
    <t>Mohave Electric Cooperative, I</t>
  </si>
  <si>
    <t>Morenci Water and Electric</t>
  </si>
  <si>
    <t>Navajo Tribal Utility Authority</t>
  </si>
  <si>
    <t>Navopache Electric Coop, Inc</t>
  </si>
  <si>
    <t>OneRoof Energy, Inc.</t>
  </si>
  <si>
    <t>Page Utility Enterprises</t>
  </si>
  <si>
    <t>Salt River Project</t>
  </si>
  <si>
    <t>SolarCity Corporation</t>
  </si>
  <si>
    <t>Sulphur Springs Valley E C Inc</t>
  </si>
  <si>
    <t>SunEdison LLC</t>
  </si>
  <si>
    <t>SunPower Capital, LLC</t>
  </si>
  <si>
    <t>Sunnova</t>
  </si>
  <si>
    <t>Trico Electric Cooperative Inc</t>
  </si>
  <si>
    <t>Tucson Electric Power Co</t>
  </si>
  <si>
    <t>UNS Electric, Inc</t>
  </si>
  <si>
    <t>USBIA-San Carlos Project</t>
  </si>
  <si>
    <t>Vivint Solar, Inc.</t>
  </si>
  <si>
    <t>WAPA-- Western Area Power Administration</t>
  </si>
  <si>
    <t>Wellton-Mohawk Irr &amp; Drain Dist</t>
  </si>
  <si>
    <t>CA</t>
  </si>
  <si>
    <t>Ahana Renewables, LLC</t>
  </si>
  <si>
    <t>Anza Electric Coop Inc</t>
  </si>
  <si>
    <t>Bear Valley Electric Service</t>
  </si>
  <si>
    <t>City &amp; County of San Francisco</t>
  </si>
  <si>
    <t>City of Alameda</t>
  </si>
  <si>
    <t>City of Anaheim - (CA)</t>
  </si>
  <si>
    <t>City of Azusa</t>
  </si>
  <si>
    <t>City of Banning - (CA)</t>
  </si>
  <si>
    <t>City of Burbank Water and Power</t>
  </si>
  <si>
    <t>City of Colton - (CA)</t>
  </si>
  <si>
    <t>City of Corona - (CA)</t>
  </si>
  <si>
    <t>City of Glendale - (CA)</t>
  </si>
  <si>
    <t>City of Healdsburg - (CA)</t>
  </si>
  <si>
    <t>City of Lodi - (CA)</t>
  </si>
  <si>
    <t>City of Lompoc - (CA)</t>
  </si>
  <si>
    <t>City of Moreno Valley - (CA)</t>
  </si>
  <si>
    <t>City of Palo Alto - (CA)</t>
  </si>
  <si>
    <t>City of Pasadena - (CA)</t>
  </si>
  <si>
    <t>City of Redding - (CA)</t>
  </si>
  <si>
    <t>City of Riverside - (CA)</t>
  </si>
  <si>
    <t>City of Roseville - (CA)</t>
  </si>
  <si>
    <t>City of Santa Clara - (CA)</t>
  </si>
  <si>
    <t>City of Shasta Lake - (CA)</t>
  </si>
  <si>
    <t>City of Ukiah - (CA)</t>
  </si>
  <si>
    <t>City of Vernon</t>
  </si>
  <si>
    <t>City of Victorville - (CA)</t>
  </si>
  <si>
    <t>Hercules Municipal Utility</t>
  </si>
  <si>
    <t>Imperial Irrigation District</t>
  </si>
  <si>
    <t>Lassen Municipal Utility District</t>
  </si>
  <si>
    <t>Liberty Utilities</t>
  </si>
  <si>
    <t>Los Angeles Department of Water &amp; Power</t>
  </si>
  <si>
    <t>Merced Irrigation District</t>
  </si>
  <si>
    <t>Modesto Irrigation District</t>
  </si>
  <si>
    <t>PacifiCorp</t>
  </si>
  <si>
    <t>Pacific Gas &amp; Electric Co</t>
  </si>
  <si>
    <t>Pittsburg Power Company</t>
  </si>
  <si>
    <t>Plumas-Sierra Rural Elec Coop</t>
  </si>
  <si>
    <t>RGS Energy</t>
  </si>
  <si>
    <t>Sacramento Municipal Util Dist</t>
  </si>
  <si>
    <t>San Diego Gas &amp; Electric Co</t>
  </si>
  <si>
    <t>Southern California Edison Co</t>
  </si>
  <si>
    <t>Surprise Valley Electrification</t>
  </si>
  <si>
    <t>Truckee Donner P U D</t>
  </si>
  <si>
    <t>Turlock Irrigation District</t>
  </si>
  <si>
    <t>Valley Electric Assn, Inc</t>
  </si>
  <si>
    <t>Black Hills/Colorado Elec.Util</t>
  </si>
  <si>
    <t>CO</t>
  </si>
  <si>
    <t>City of Aspen- (CO)</t>
  </si>
  <si>
    <t>City of Colorado Springs - (CO)</t>
  </si>
  <si>
    <t>City of Fort Collins - (CO)</t>
  </si>
  <si>
    <t>City of Fort Morgan</t>
  </si>
  <si>
    <t>City of Fountain</t>
  </si>
  <si>
    <t>City of Glenwood Springs - (CO)</t>
  </si>
  <si>
    <t>City of Gunnison - (CO)</t>
  </si>
  <si>
    <t>City of Longmont</t>
  </si>
  <si>
    <t>City of Loveland - (CO)</t>
  </si>
  <si>
    <t>Delta Montrose Electric Assn</t>
  </si>
  <si>
    <t>Empire Electric Assn, Inc</t>
  </si>
  <si>
    <t>Grand Valley Power</t>
  </si>
  <si>
    <t>Gunnison County Elec Assn.</t>
  </si>
  <si>
    <t>High West Energy, Inc</t>
  </si>
  <si>
    <t>Highline Electric Assn</t>
  </si>
  <si>
    <t>Holy Cross Electric Assn, Inc</t>
  </si>
  <si>
    <t>Intermountain Rural Elec Assn</t>
  </si>
  <si>
    <t>K C Electric Association</t>
  </si>
  <si>
    <t>La Plata Electric Assn, Inc</t>
  </si>
  <si>
    <t>Moon Lake Electric Assn Inc</t>
  </si>
  <si>
    <t>Morgan County Rural Elec Assn</t>
  </si>
  <si>
    <t>Mountain Parks Electric, Inc</t>
  </si>
  <si>
    <t>Mountain View Elec Assn, Inc</t>
  </si>
  <si>
    <t>Poudre Valley R  E  A, Inc</t>
  </si>
  <si>
    <t>Public Service Co of Colorado</t>
  </si>
  <si>
    <t>San Isabel Electric Assn, Inc</t>
  </si>
  <si>
    <t>San Luis Valley R E C, Inc</t>
  </si>
  <si>
    <t>San Miguel Power Assn, Inc</t>
  </si>
  <si>
    <t>Sangre De Cristo Elec Assn Inc</t>
  </si>
  <si>
    <t>Southeast Colorado Power Assn</t>
  </si>
  <si>
    <t>Southwestern Electric Coop Inc - (NM)</t>
  </si>
  <si>
    <t>Town of Estes Park</t>
  </si>
  <si>
    <t>Town of Frederick - (CO)</t>
  </si>
  <si>
    <t>Tri-County Electric Coop, Inc</t>
  </si>
  <si>
    <t>United Power, Inc</t>
  </si>
  <si>
    <t>Wheatland Electric Coop, Inc</t>
  </si>
  <si>
    <t>White River Electric Assn, Inc</t>
  </si>
  <si>
    <t>Y-W Electric Assn Inc</t>
  </si>
  <si>
    <t>Yampa Valley Electric Assn Inc</t>
  </si>
  <si>
    <t>Bozrah Light &amp; Power Company</t>
  </si>
  <si>
    <t>CT</t>
  </si>
  <si>
    <t>City of Jewett City - (CT)</t>
  </si>
  <si>
    <t>City of Norwich - (CT)</t>
  </si>
  <si>
    <t>City of South Norwalk - (CT)</t>
  </si>
  <si>
    <t>Connecticut Light &amp; Power Co</t>
  </si>
  <si>
    <t>Groton Dept of Utilities - (CT)</t>
  </si>
  <si>
    <t>Mohegan Tribal Utility Authority</t>
  </si>
  <si>
    <t>Norwalk Third Taxing District</t>
  </si>
  <si>
    <t>Town of Wallingford - (CT)</t>
  </si>
  <si>
    <t>United Illuminating Co</t>
  </si>
  <si>
    <t>DC</t>
  </si>
  <si>
    <t>Potomac Electric Power Co</t>
  </si>
  <si>
    <t>City of Dover - (DE)</t>
  </si>
  <si>
    <t>DE</t>
  </si>
  <si>
    <t>City of Milford - (DE)</t>
  </si>
  <si>
    <t>City of Newark - (DE)</t>
  </si>
  <si>
    <t>City of Seaford- (DE)</t>
  </si>
  <si>
    <t>Delaware Electric Cooperative</t>
  </si>
  <si>
    <t>Delmarva Power</t>
  </si>
  <si>
    <t>New Castle Municipal Serv Comm</t>
  </si>
  <si>
    <t>Town of Clayton</t>
  </si>
  <si>
    <t>Town of Middletown - (DE)</t>
  </si>
  <si>
    <t>Town of Smyrna - (DE)</t>
  </si>
  <si>
    <t>Beaches Energy Services</t>
  </si>
  <si>
    <t>FL</t>
  </si>
  <si>
    <t>Central Florida Elec Coop, Inc</t>
  </si>
  <si>
    <t>Choctawhatche Elec Coop, Inc</t>
  </si>
  <si>
    <t>City of Alachua - (FL)</t>
  </si>
  <si>
    <t>City of Bartow - (FL)</t>
  </si>
  <si>
    <t>City of Clewiston</t>
  </si>
  <si>
    <t>City of Green Cove Springs</t>
  </si>
  <si>
    <t>City of Homestead - (FL)</t>
  </si>
  <si>
    <t>City of Key West - (FL)</t>
  </si>
  <si>
    <t>City of Lake Worth - (FL)</t>
  </si>
  <si>
    <t>City of Lakeland - (FL)</t>
  </si>
  <si>
    <t>City of Leesburg - (FL)</t>
  </si>
  <si>
    <t>City of Ocala</t>
  </si>
  <si>
    <t>City of Quincy - (FL)</t>
  </si>
  <si>
    <t>City of Starke - (FL)</t>
  </si>
  <si>
    <t>City of Tallahassee - (FL)</t>
  </si>
  <si>
    <t>City of Vero Beach - (FL)</t>
  </si>
  <si>
    <t>City of Winter Park - (FL)</t>
  </si>
  <si>
    <t>Clay Electric Cooperative, Inc</t>
  </si>
  <si>
    <t>Duke Energy Florida, Inc</t>
  </si>
  <si>
    <t>Escambia River Elec Coop, Inc</t>
  </si>
  <si>
    <t>Florida Keys El Coop Assn, Inc</t>
  </si>
  <si>
    <t>Florida Power &amp; Light Co</t>
  </si>
  <si>
    <t>Florida Public Utilities Co</t>
  </si>
  <si>
    <t>Fort Pierce Utilities Authority</t>
  </si>
  <si>
    <t>Gainesville Regional Utilities</t>
  </si>
  <si>
    <t>Glades Electric Coop, Inc</t>
  </si>
  <si>
    <t>Gulf Coast Electric Coop, Inc</t>
  </si>
  <si>
    <t>Gulf Power Co</t>
  </si>
  <si>
    <t>Havana Power &amp; Light Company</t>
  </si>
  <si>
    <t>JEA</t>
  </si>
  <si>
    <t>Kissimmee Utility Authority</t>
  </si>
  <si>
    <t>Lee County Electric Coop, Inc</t>
  </si>
  <si>
    <t>New Smyrna Beach City of</t>
  </si>
  <si>
    <t>Okefenoke Rural El Member Corp</t>
  </si>
  <si>
    <t>Orlando Utilities Comm</t>
  </si>
  <si>
    <t>Peace River Electric Coop, Inc</t>
  </si>
  <si>
    <t>Reedy Creek Improvement Dist</t>
  </si>
  <si>
    <t>Sumter Electric Coop, Inc</t>
  </si>
  <si>
    <t>Suwannee Valley Elec Coop Inc</t>
  </si>
  <si>
    <t>Talquin Electric Coop, Inc</t>
  </si>
  <si>
    <t>Tampa Electric Co</t>
  </si>
  <si>
    <t>West Florida El Coop Assn, Inc</t>
  </si>
  <si>
    <t>Withlacoochee River Elec Coop</t>
  </si>
  <si>
    <t>Albany Water Gas &amp; Light Comm</t>
  </si>
  <si>
    <t>GA</t>
  </si>
  <si>
    <t>Altamaha Electric Member Corp</t>
  </si>
  <si>
    <t>Amicalola Electric Member Corp</t>
  </si>
  <si>
    <t>Blue Ridge Mountain EMC - (GA)</t>
  </si>
  <si>
    <t>Canoochee Electric Member Corp</t>
  </si>
  <si>
    <t>Carroll Electric Member Corp - (GA)</t>
  </si>
  <si>
    <t>Central Georgia El Member Corp</t>
  </si>
  <si>
    <t>City of Acworth - (GA)</t>
  </si>
  <si>
    <t>City of Adel- (GA)</t>
  </si>
  <si>
    <t>City of Buford</t>
  </si>
  <si>
    <t>City of Cairo - (GA)</t>
  </si>
  <si>
    <t>City of Calhoun - (GA)</t>
  </si>
  <si>
    <t>City of Camilla</t>
  </si>
  <si>
    <t>City of Cartersville - (GA)</t>
  </si>
  <si>
    <t>City of Chattanooga - (TN)</t>
  </si>
  <si>
    <t>City of Chickamauga</t>
  </si>
  <si>
    <t>City of College Park - (GA)</t>
  </si>
  <si>
    <t>City of Covington - (GA)</t>
  </si>
  <si>
    <t>City of Douglas</t>
  </si>
  <si>
    <t>City of East Point - (GA)</t>
  </si>
  <si>
    <t>City of Elberton</t>
  </si>
  <si>
    <t>City of Griffin - (GA)</t>
  </si>
  <si>
    <t>City of La Grange - (GA)</t>
  </si>
  <si>
    <t>City of Lawrenceville - (GA)</t>
  </si>
  <si>
    <t>City of Marietta - (GA)</t>
  </si>
  <si>
    <t>City of Monroe - (GA)</t>
  </si>
  <si>
    <t>City of Moultrie - (GA)</t>
  </si>
  <si>
    <t>City of Norcross- (GA)</t>
  </si>
  <si>
    <t>City of Sylvania - (GA)</t>
  </si>
  <si>
    <t>City of Thomaston - (GA)</t>
  </si>
  <si>
    <t>City of Thomasville - (GA)</t>
  </si>
  <si>
    <t>City of Washington - (GA)</t>
  </si>
  <si>
    <t>Coastal Electric Member Corp</t>
  </si>
  <si>
    <t>Cobb Electric Membership Corp</t>
  </si>
  <si>
    <t>Colquitt Electric Membership Corp</t>
  </si>
  <si>
    <t>Coweta-Fayette El Member Corp</t>
  </si>
  <si>
    <t>Crisp County Power Comm</t>
  </si>
  <si>
    <t>Dalton Utilities</t>
  </si>
  <si>
    <t>Excelsior Electric Member Corp</t>
  </si>
  <si>
    <t>Fitzgerald Wtr Lgt &amp; Bond Comm</t>
  </si>
  <si>
    <t>Flint Electric Membership Corp</t>
  </si>
  <si>
    <t>Fort Valley Utility Comm</t>
  </si>
  <si>
    <t>Georgia Power Co</t>
  </si>
  <si>
    <t>Grady Electric Membership Corp</t>
  </si>
  <si>
    <t>GreyStone Power Corporation</t>
  </si>
  <si>
    <t>Habersham Electric Membership Corp</t>
  </si>
  <si>
    <t>Hart Electric Member Corp</t>
  </si>
  <si>
    <t>Haywood Electric Member Corp</t>
  </si>
  <si>
    <t>Irwin Electric Membership Corp</t>
  </si>
  <si>
    <t>Jackson Electric Member Corp - (GA)</t>
  </si>
  <si>
    <t>Jefferson Electric Member Corp</t>
  </si>
  <si>
    <t>Little Ocmulgee El Member Corp</t>
  </si>
  <si>
    <t>Middle Georgia El Member Corp</t>
  </si>
  <si>
    <t>Mitchell Electric Member Corp</t>
  </si>
  <si>
    <t>Newnan Wtr, Sewer &amp; Light Comm</t>
  </si>
  <si>
    <t>North Georgia Elec Member Corp</t>
  </si>
  <si>
    <t>Ocmulgee Electric Member Corp</t>
  </si>
  <si>
    <t>Oconee Electric Member Corp</t>
  </si>
  <si>
    <t>Planters Electric Member Corp</t>
  </si>
  <si>
    <t>Rayle Electric Membership Corp</t>
  </si>
  <si>
    <t>Satilla Rural Elec Member Corporation</t>
  </si>
  <si>
    <t>Sawnee Electric Membership Corporation</t>
  </si>
  <si>
    <t>Slash Pine Elec Member Corp</t>
  </si>
  <si>
    <t>Snapping Shoals El Member Corp</t>
  </si>
  <si>
    <t>Southern Rivers Energy</t>
  </si>
  <si>
    <t>Sumter Electric Member Corp</t>
  </si>
  <si>
    <t>Three Notch Elec Member Corp</t>
  </si>
  <si>
    <t>Tri-County Elec Member Corp</t>
  </si>
  <si>
    <t>Tri-State Electric Member Corp</t>
  </si>
  <si>
    <t>Upson Elec Member Corp</t>
  </si>
  <si>
    <t>Walton Electric Member Corp</t>
  </si>
  <si>
    <t>Washington Elec Member Corp</t>
  </si>
  <si>
    <t>Hawaii Electric Light Co Inc</t>
  </si>
  <si>
    <t>HI</t>
  </si>
  <si>
    <t>Hawaiian Electric Co Inc</t>
  </si>
  <si>
    <t>Kauai Island Utility Cooperative</t>
  </si>
  <si>
    <t>Maui Electric Co Ltd</t>
  </si>
  <si>
    <t>Access Energy Coop</t>
  </si>
  <si>
    <t>IA</t>
  </si>
  <si>
    <t>Allamakee-Clayton El Coop, Inc</t>
  </si>
  <si>
    <t>Amana Society Service Co</t>
  </si>
  <si>
    <t>Atchison-Holt Electric Coop</t>
  </si>
  <si>
    <t>Atlantic Municipal Utilities</t>
  </si>
  <si>
    <t>Board of Water Electric &amp; Communications</t>
  </si>
  <si>
    <t>Butler County Rural Elec Coop - (IA)</t>
  </si>
  <si>
    <t>Calhoun County Elec Coop Assn</t>
  </si>
  <si>
    <t>Cedar Falls Utilities</t>
  </si>
  <si>
    <t>Chariton Valley Elec Coop, Inc</t>
  </si>
  <si>
    <t>City of Algona - (IA)</t>
  </si>
  <si>
    <t>City of Ames - (IA)</t>
  </si>
  <si>
    <t>City of Bloomfield - (IA)</t>
  </si>
  <si>
    <t>City of Denison - (IA)</t>
  </si>
  <si>
    <t>City of Estherville - (IA)</t>
  </si>
  <si>
    <t>City of Forest City- (IA)</t>
  </si>
  <si>
    <t>City of Graettinger - (IA)</t>
  </si>
  <si>
    <t>City of Greenfield - (IA)</t>
  </si>
  <si>
    <t>City of Hawarden - (IA)</t>
  </si>
  <si>
    <t>City of Hinton</t>
  </si>
  <si>
    <t>City of Independence - (IA)</t>
  </si>
  <si>
    <t>City of Lake Mills</t>
  </si>
  <si>
    <t>City of Lamoni - (IA)</t>
  </si>
  <si>
    <t>City of Laurens - (IA)</t>
  </si>
  <si>
    <t>City of Lenox - (IA)</t>
  </si>
  <si>
    <t>City of Manning</t>
  </si>
  <si>
    <t>City of Maquoketa - (IA)</t>
  </si>
  <si>
    <t>City of Milford - (IA)</t>
  </si>
  <si>
    <t>City of Montezuma - (IA)</t>
  </si>
  <si>
    <t>City of Mt Pleasant - (IA)</t>
  </si>
  <si>
    <t>City of New Hampton - (IA)</t>
  </si>
  <si>
    <t>City of Onawa - (IA)</t>
  </si>
  <si>
    <t>City of Orange City - (IA)</t>
  </si>
  <si>
    <t>City of Osage - (IA)</t>
  </si>
  <si>
    <t>City of Pella - (IA)</t>
  </si>
  <si>
    <t>City of Preston</t>
  </si>
  <si>
    <t>City of Remsen - (IA)</t>
  </si>
  <si>
    <t>City of Sanborn - (IA)</t>
  </si>
  <si>
    <t>City of Sergeant Bluff - (IA)</t>
  </si>
  <si>
    <t>City of Sibley - (IA)</t>
  </si>
  <si>
    <t>City of Sioux Center</t>
  </si>
  <si>
    <t>City of Spencer - (IA)</t>
  </si>
  <si>
    <t>City of Story City - (IA)</t>
  </si>
  <si>
    <t>City of Tipton - (IA)</t>
  </si>
  <si>
    <t>City of Vinton - (IA)</t>
  </si>
  <si>
    <t>City of Webster City - (IA)</t>
  </si>
  <si>
    <t>City of West Liberty - (IA)</t>
  </si>
  <si>
    <t>City of Wilton</t>
  </si>
  <si>
    <t>City of Winterset - (IA)</t>
  </si>
  <si>
    <t>Clarke Electric Coop Inc - (IA)</t>
  </si>
  <si>
    <t>Consumers Energy</t>
  </si>
  <si>
    <t>East-Central Iowa Rural Elec Coop</t>
  </si>
  <si>
    <t>Eastern Iowa Light &amp; Power Coop</t>
  </si>
  <si>
    <t>Eldridge City Utilities</t>
  </si>
  <si>
    <t>Farmers Electric Coop - (IA)</t>
  </si>
  <si>
    <t>Farmers Electric Coop, Inc - (IA)</t>
  </si>
  <si>
    <t>Federated Rural Electric Assn</t>
  </si>
  <si>
    <t>Franklin Rural Electric Coop - (IA)</t>
  </si>
  <si>
    <t>Freeborn-Mower Coop Services</t>
  </si>
  <si>
    <t>Grundy Center Mun Light &amp; Power</t>
  </si>
  <si>
    <t>Grundy County Rural Elec Coop</t>
  </si>
  <si>
    <t>Grundy Electric Coop, Inc</t>
  </si>
  <si>
    <t>Guthrie County Rural E C A</t>
  </si>
  <si>
    <t>Harlan Municipal Utilities - (IA)</t>
  </si>
  <si>
    <t>Harrison County Rrl Elec Coop</t>
  </si>
  <si>
    <t>Hawkeye Tri-County El Coop Inc</t>
  </si>
  <si>
    <t>Heartland Power Coop</t>
  </si>
  <si>
    <t>Indianola Municipal Utilities</t>
  </si>
  <si>
    <t>Interstate Power and Light Co</t>
  </si>
  <si>
    <t>Iowa Lakes Electric Coop</t>
  </si>
  <si>
    <t>Linn County REC</t>
  </si>
  <si>
    <t>Lyon Rural Electric Coop</t>
  </si>
  <si>
    <t>Maquoketa Valley Rrl Elec Coop</t>
  </si>
  <si>
    <t>MidAmerican Energy Co</t>
  </si>
  <si>
    <t>Midland Power Coop</t>
  </si>
  <si>
    <t>Nishnabotna Valley R E C</t>
  </si>
  <si>
    <t>Nobles Cooperative Electric</t>
  </si>
  <si>
    <t>North West Rural Electric Coop</t>
  </si>
  <si>
    <t>Osceola Electric Coop, Inc</t>
  </si>
  <si>
    <t>Pella Cooperative Elec Assn</t>
  </si>
  <si>
    <t>Prairie Energy Coop</t>
  </si>
  <si>
    <t>Raccoon Valley Electric Cooperative</t>
  </si>
  <si>
    <t>Rock Rapids Municipal Utility</t>
  </si>
  <si>
    <t>Southern Iowa Elec Coop, Inc</t>
  </si>
  <si>
    <t>Southwest Iowa Rural Elec Coop</t>
  </si>
  <si>
    <t>T I P Rural Electric Coop</t>
  </si>
  <si>
    <t>Town of Manilla - (IA)</t>
  </si>
  <si>
    <t>Tri-County Electric Coop</t>
  </si>
  <si>
    <t>United Electric Coop, Inc - (MO)</t>
  </si>
  <si>
    <t>Waverly Municipal Elec Utility</t>
  </si>
  <si>
    <t>Western Iowa Power Coop</t>
  </si>
  <si>
    <t>Woodbury County Rural E C A</t>
  </si>
  <si>
    <t>Avista Corp</t>
  </si>
  <si>
    <t>ID</t>
  </si>
  <si>
    <t>Bonneville Power Administration</t>
  </si>
  <si>
    <t>City of Burley - (ID)</t>
  </si>
  <si>
    <t>City of Idaho Falls - (ID)</t>
  </si>
  <si>
    <t>City of Rupert - (ID)</t>
  </si>
  <si>
    <t>Clearwater Power Company</t>
  </si>
  <si>
    <t>Fall River Rural Elec Coop Inc</t>
  </si>
  <si>
    <t>Idaho Power Co</t>
  </si>
  <si>
    <t>Inland Power &amp; Light Company</t>
  </si>
  <si>
    <t>Kootenai Electric Cooperative</t>
  </si>
  <si>
    <t>Lower Valley Energy Inc</t>
  </si>
  <si>
    <t>Missoula Electric Coop, Inc</t>
  </si>
  <si>
    <t>Northern Lights, Inc</t>
  </si>
  <si>
    <t>Raft Rural Elec Coop Inc</t>
  </si>
  <si>
    <t>Salmon River Electric Coop Inc</t>
  </si>
  <si>
    <t>United Electric Co-op, Inc - (ID)</t>
  </si>
  <si>
    <t>Vigilante Electric Coop, Inc</t>
  </si>
  <si>
    <t>Adams Electric Coop</t>
  </si>
  <si>
    <t>IL</t>
  </si>
  <si>
    <t>Ameren Illinois Company</t>
  </si>
  <si>
    <t>City of Batavia - (IL)</t>
  </si>
  <si>
    <t>City of Flora - (IL)</t>
  </si>
  <si>
    <t>City of Geneva- (IL)</t>
  </si>
  <si>
    <t>City of Highland</t>
  </si>
  <si>
    <t>City of Naperville - (IL)</t>
  </si>
  <si>
    <t>City of Peru - (IL)</t>
  </si>
  <si>
    <t>City of Princeton - (IL)</t>
  </si>
  <si>
    <t>City of Springfield - (IL)</t>
  </si>
  <si>
    <t>City of St Charles - (IL)</t>
  </si>
  <si>
    <t>Clinton County Elec Coop, Inc</t>
  </si>
  <si>
    <t>Coles-Moultrie Electric Coop</t>
  </si>
  <si>
    <t>Commonwealth Edison Co</t>
  </si>
  <si>
    <t>Corn Belt Energy Corporation</t>
  </si>
  <si>
    <t>Eastern Illinois Elec Coop</t>
  </si>
  <si>
    <t>Egyptian Electric Coop Assn</t>
  </si>
  <si>
    <t>Illinois Rural Electric Coop</t>
  </si>
  <si>
    <t>Jo-Carroll Energy Coop Inc</t>
  </si>
  <si>
    <t>M J M Electric Cooperative Inc</t>
  </si>
  <si>
    <t>Menard Electric Coop</t>
  </si>
  <si>
    <t>Monroe County Elec Coop, Inc</t>
  </si>
  <si>
    <t>Mt Carmel Public Utility Co</t>
  </si>
  <si>
    <t>Norris Electric Coop</t>
  </si>
  <si>
    <t>Rochelle Municipal Utilities</t>
  </si>
  <si>
    <t>Rock Energy Cooperative</t>
  </si>
  <si>
    <t>Rural Electric Conven Coop</t>
  </si>
  <si>
    <t>Scenic Rivers Energy Coop</t>
  </si>
  <si>
    <t>Shelby Electric Coop, Inc</t>
  </si>
  <si>
    <t>Southeastern IL Elec Coop, Inc</t>
  </si>
  <si>
    <t>Southern Illinois Elec Coop</t>
  </si>
  <si>
    <t>Southwestern Electric Coop Inc - (IL)</t>
  </si>
  <si>
    <t>Village of Rantoul - (IL)</t>
  </si>
  <si>
    <t>Village of Winnetka - (IL)</t>
  </si>
  <si>
    <t>Wayne-White Counties Elec Coop</t>
  </si>
  <si>
    <t>AGC Division of APG Inc</t>
  </si>
  <si>
    <t>IN</t>
  </si>
  <si>
    <t>Bartholomew County Rural E M C</t>
  </si>
  <si>
    <t>Boone County Rural EMC</t>
  </si>
  <si>
    <t>Bremen Electric Light &amp; Power Co</t>
  </si>
  <si>
    <t>Carroll-White REMC</t>
  </si>
  <si>
    <t>City of Anderson - (IN)</t>
  </si>
  <si>
    <t>City of Auburn - (IN)</t>
  </si>
  <si>
    <t>City of Bluffton - (IN)</t>
  </si>
  <si>
    <t>City of Columbia City - (IN)</t>
  </si>
  <si>
    <t>City of Frankfort - (IN)</t>
  </si>
  <si>
    <t>City of Greendale</t>
  </si>
  <si>
    <t>City of Greenfield - (IN)</t>
  </si>
  <si>
    <t>City of Jasper - (IN)</t>
  </si>
  <si>
    <t>City of Lebanon - (IN)</t>
  </si>
  <si>
    <t>City of Logansport - (IN)</t>
  </si>
  <si>
    <t>City of Mishawaka</t>
  </si>
  <si>
    <t>City of Peru - (IN)</t>
  </si>
  <si>
    <t>City of Rensselaer - (IN)</t>
  </si>
  <si>
    <t>City of Richmond - (IN)</t>
  </si>
  <si>
    <t>City of Scottsburg - (IN)</t>
  </si>
  <si>
    <t>City of Tell City - (IN)</t>
  </si>
  <si>
    <t>City of Washington - (IN)</t>
  </si>
  <si>
    <t>Clark County Rural E M C - (IN)</t>
  </si>
  <si>
    <t>Crawfordsville Elec, Lgt &amp; Pwr</t>
  </si>
  <si>
    <t>Daviess Martin County R E M C</t>
  </si>
  <si>
    <t>Decatur County Rural E M C</t>
  </si>
  <si>
    <t>Dubois Rural Electric Coop Inc</t>
  </si>
  <si>
    <t>Duke Energy Indiana Inc</t>
  </si>
  <si>
    <t>Harrison County Rural E M C</t>
  </si>
  <si>
    <t>Heartland REMC</t>
  </si>
  <si>
    <t>Hendricks County Rural E M C</t>
  </si>
  <si>
    <t>Henry County Rural E M C</t>
  </si>
  <si>
    <t>Indiana Michigan Power Co</t>
  </si>
  <si>
    <t>Indianapolis Power &amp; Light Co</t>
  </si>
  <si>
    <t>Jackson County Rural E M C - (IN)</t>
  </si>
  <si>
    <t>Jasper County Rural E M C</t>
  </si>
  <si>
    <t>Jay County Rural E M C</t>
  </si>
  <si>
    <t>Johnson County Rural E M C</t>
  </si>
  <si>
    <t>Kankakee Valley Rural E M C</t>
  </si>
  <si>
    <t>Kosciusko County Rural E M C</t>
  </si>
  <si>
    <t>Lagrange County Rural E M C</t>
  </si>
  <si>
    <t>Lawrenceburg Municipal Utils</t>
  </si>
  <si>
    <t>Marshall County Rural E M C</t>
  </si>
  <si>
    <t>Miami-Cass County Rural E M C</t>
  </si>
  <si>
    <t>Midwest Energy Cooperative</t>
  </si>
  <si>
    <t>NineStar Connect</t>
  </si>
  <si>
    <t>Noble County R E M C</t>
  </si>
  <si>
    <t>Northeastern Rural E M C</t>
  </si>
  <si>
    <t>Northern Indiana Pub Serv Co</t>
  </si>
  <si>
    <t>Orange County Rural E M C</t>
  </si>
  <si>
    <t>Parke County Rural E M C</t>
  </si>
  <si>
    <t>Paulding-Putman Elec Coop, Inc</t>
  </si>
  <si>
    <t>RushShelby Energy</t>
  </si>
  <si>
    <t>South Central Indiana REMC</t>
  </si>
  <si>
    <t>Southeastern Indiana R E M C</t>
  </si>
  <si>
    <t>Southern Indiana Gas &amp; Elec Co</t>
  </si>
  <si>
    <t>Southern Indiana R E C, Inc</t>
  </si>
  <si>
    <t>Steuben County Rural E M C</t>
  </si>
  <si>
    <t>Tipmont Rural Elec Member Corp</t>
  </si>
  <si>
    <t>Tipton Municipal Electric Util</t>
  </si>
  <si>
    <t>Utilities Dist-Western IN REMC</t>
  </si>
  <si>
    <t>Western Indiana Energy REMC</t>
  </si>
  <si>
    <t>Whitewater Valley Rural EMC</t>
  </si>
  <si>
    <t>Alfalfa Electric Coop, Inc</t>
  </si>
  <si>
    <t>KS</t>
  </si>
  <si>
    <t>Ark Valley Elec Coop Assn, Inc</t>
  </si>
  <si>
    <t>Bluestem Electric Coop Inc</t>
  </si>
  <si>
    <t>Brown-Atchison E C A Inc</t>
  </si>
  <si>
    <t>Butler Rural El Coop Assn, Inc - (KS)</t>
  </si>
  <si>
    <t>CMS Electric Coop Inc</t>
  </si>
  <si>
    <t>Caney Valley El Coop Assn, Inc</t>
  </si>
  <si>
    <t>City of Augusta - (KS)</t>
  </si>
  <si>
    <t>City of Baldwin City- (KS)</t>
  </si>
  <si>
    <t>City of Beloit - (KS)</t>
  </si>
  <si>
    <t>City of Burlington - (KS)</t>
  </si>
  <si>
    <t>City of Chanute</t>
  </si>
  <si>
    <t>City of Clay Center - (KS)</t>
  </si>
  <si>
    <t>City of Coffeyville - (KS)</t>
  </si>
  <si>
    <t>City of Colby - (KS)</t>
  </si>
  <si>
    <t>City of Eudora - (KS)</t>
  </si>
  <si>
    <t>City of Garden City</t>
  </si>
  <si>
    <t>City of Gardner - (KS)</t>
  </si>
  <si>
    <t>City of Garnett - (KS)</t>
  </si>
  <si>
    <t>City of Girard - (KS)</t>
  </si>
  <si>
    <t>City of Goodland - (KS)</t>
  </si>
  <si>
    <t>City of Holton - (KS)</t>
  </si>
  <si>
    <t>City of Hugoton - (KS)</t>
  </si>
  <si>
    <t>City of Iola - (KS)</t>
  </si>
  <si>
    <t>City of Kansas City - (KS)</t>
  </si>
  <si>
    <t>City of Kingman - (KS)</t>
  </si>
  <si>
    <t>City of Larned - (KS)</t>
  </si>
  <si>
    <t>City of McPherson - (KS)</t>
  </si>
  <si>
    <t>City of Moundridge - (KS)</t>
  </si>
  <si>
    <t>City of Mulvane - (KS)</t>
  </si>
  <si>
    <t>City of Neodesha - (KS)</t>
  </si>
  <si>
    <t>City of Osage City - (KS)</t>
  </si>
  <si>
    <t>City of Osawatomie - (KS)</t>
  </si>
  <si>
    <t>City of Ottawa - (KS)</t>
  </si>
  <si>
    <t>City of Pratt- (KS)</t>
  </si>
  <si>
    <t>City of Russell - (KS)</t>
  </si>
  <si>
    <t>City of Sabetha - (KS)</t>
  </si>
  <si>
    <t>City of Seneca - (KS)</t>
  </si>
  <si>
    <t>City of Wamego - (KS)</t>
  </si>
  <si>
    <t>City of Wellington - (KS)</t>
  </si>
  <si>
    <t>City of Winfield - (KS)</t>
  </si>
  <si>
    <t>DS&amp;O Electric Cooperative, Inc.</t>
  </si>
  <si>
    <t>Flint Hills Rural E C A, Inc</t>
  </si>
  <si>
    <t>Heartland Rural Elec Coop, Inc</t>
  </si>
  <si>
    <t>Kansas City Power &amp; Light Co</t>
  </si>
  <si>
    <t>Kansas Gas &amp; Electric Co</t>
  </si>
  <si>
    <t>Kaw Valley Electric Coop Inc</t>
  </si>
  <si>
    <t>Lane-Scott Electric Coop, Inc</t>
  </si>
  <si>
    <t>Leavenworth-Jefferson E C, Inc</t>
  </si>
  <si>
    <t>Lyon-Coffey Electric Coop, Inc</t>
  </si>
  <si>
    <t>Midwest Energy Inc</t>
  </si>
  <si>
    <t>Nemaha-Marshall E C A, Inc</t>
  </si>
  <si>
    <t>Ninnescah Rural E C A Inc</t>
  </si>
  <si>
    <t>Pioneer Electric Coop, Inc - (KS)</t>
  </si>
  <si>
    <t>Prairie Land Electric Coop Inc</t>
  </si>
  <si>
    <t>Radiant Electric Coop, Inc</t>
  </si>
  <si>
    <t>Rolling Hills Electric Coop</t>
  </si>
  <si>
    <t>Sedgwick County El Coop Assn Inc</t>
  </si>
  <si>
    <t>Sumner-Cowley Elec Coop, Inc</t>
  </si>
  <si>
    <t>Twin Valley Electric Coop Inc</t>
  </si>
  <si>
    <t>Victory Electric Coop Assn Inc</t>
  </si>
  <si>
    <t>Westar Energy Inc</t>
  </si>
  <si>
    <t>Western Coop Electric Assn Inc</t>
  </si>
  <si>
    <t>Barbourville Utility Comm</t>
  </si>
  <si>
    <t>KY</t>
  </si>
  <si>
    <t>Big Sandy Rural Elec Coop Corp</t>
  </si>
  <si>
    <t>Blue Grass Energy Coop Corp</t>
  </si>
  <si>
    <t>City of Bardstown - (KY)</t>
  </si>
  <si>
    <t>City of Benton - (KY)</t>
  </si>
  <si>
    <t>City of Berea Municipal Utility</t>
  </si>
  <si>
    <t>City of Bowling Green - (KY)</t>
  </si>
  <si>
    <t>City of Frankfort - (KY)</t>
  </si>
  <si>
    <t>City of Franklin - (KY)</t>
  </si>
  <si>
    <t>City of Fulton - (KY)</t>
  </si>
  <si>
    <t>City of Glasgow - (KY)</t>
  </si>
  <si>
    <t>City of Hickman</t>
  </si>
  <si>
    <t>City of Hopkinsville</t>
  </si>
  <si>
    <t>City of Jellico</t>
  </si>
  <si>
    <t>City of Mayfield Plant Board</t>
  </si>
  <si>
    <t>City of Murray - (KY)</t>
  </si>
  <si>
    <t>City of Nicholasville - (KY)</t>
  </si>
  <si>
    <t>City of Owensboro - (KY)</t>
  </si>
  <si>
    <t>City of Paducah - (KY)</t>
  </si>
  <si>
    <t>City of Princeton - (KY)</t>
  </si>
  <si>
    <t>City of Russellville - (KY)</t>
  </si>
  <si>
    <t>Clark Energy Coop Inc - (KY)</t>
  </si>
  <si>
    <t>Cumberland Valley Electric, Inc.</t>
  </si>
  <si>
    <t>Duke Energy Kentucky</t>
  </si>
  <si>
    <t>Electric Energy Inc</t>
  </si>
  <si>
    <t>Farmers Rural Electric Coop Corp - (KY)</t>
  </si>
  <si>
    <t>Fleming-Mason Energy Coop Inc</t>
  </si>
  <si>
    <t>Grayson Rural Electric Coop Corp</t>
  </si>
  <si>
    <t>Henderson City Utility Comm</t>
  </si>
  <si>
    <t>Hickman-Fulton Counties RECC</t>
  </si>
  <si>
    <t>Inter County Energy Coop Corp</t>
  </si>
  <si>
    <t>Jackson Energy Coop Corp - (KY)</t>
  </si>
  <si>
    <t>Jackson Purchase Energy Corporation</t>
  </si>
  <si>
    <t>Kenergy Corp</t>
  </si>
  <si>
    <t>Kentucky Power Co</t>
  </si>
  <si>
    <t>Kentucky Utilities Co</t>
  </si>
  <si>
    <t>Licking Valley Rural E C C</t>
  </si>
  <si>
    <t>Louisville Gas &amp; Electric Co</t>
  </si>
  <si>
    <t>Madisonville Municipal Utils</t>
  </si>
  <si>
    <t>Meade County Rural E C C</t>
  </si>
  <si>
    <t>Nolin Rural Electric Coop Corp</t>
  </si>
  <si>
    <t>Owen Electric Coop Inc</t>
  </si>
  <si>
    <t>Pennyrile Rural Electric Coop</t>
  </si>
  <si>
    <t>Salt River Electric Coop Corp</t>
  </si>
  <si>
    <t>Shelby Energy Co-op, Inc</t>
  </si>
  <si>
    <t>South Kentucky Rural E C C</t>
  </si>
  <si>
    <t>Taylor County Rural E C C</t>
  </si>
  <si>
    <t>Warren Rural Elec Coop Corp</t>
  </si>
  <si>
    <t>West Kentucky Rural E C C</t>
  </si>
  <si>
    <t>Beauregard Electric Coop, Inc</t>
  </si>
  <si>
    <t>LA</t>
  </si>
  <si>
    <t>City of Abbeville - (LA)</t>
  </si>
  <si>
    <t>City of Alexandria - (LA)</t>
  </si>
  <si>
    <t>City of Lafayette - (LA)</t>
  </si>
  <si>
    <t>City of Minden - (LA)</t>
  </si>
  <si>
    <t>City of Natchitoches</t>
  </si>
  <si>
    <t>City of Ruston - (LA)</t>
  </si>
  <si>
    <t>Claiborne Electric Coop, Inc</t>
  </si>
  <si>
    <t>Cleco Power LLC</t>
  </si>
  <si>
    <t>Concordia Electric Coop, Inc</t>
  </si>
  <si>
    <t>Dixie Electric Membership Corp</t>
  </si>
  <si>
    <t>Entergy Gulf States - LA LLC</t>
  </si>
  <si>
    <t>Entergy Louisiana LLC</t>
  </si>
  <si>
    <t>Entergy New Orleans Inc</t>
  </si>
  <si>
    <t>Jefferson Davis Elec Coop, Inc</t>
  </si>
  <si>
    <t>Morgan City - (LA)</t>
  </si>
  <si>
    <t>Northeast Louisiana Power Coop Inc.</t>
  </si>
  <si>
    <t>Panola-Harrison Elec Coop, Inc</t>
  </si>
  <si>
    <t>Pointe Coupee Elec Member Corp</t>
  </si>
  <si>
    <t>South Louisiana Elec Coop Assn</t>
  </si>
  <si>
    <t>Southwest Louisiana E M C</t>
  </si>
  <si>
    <t>Terrebonne Parish Consol Gov't</t>
  </si>
  <si>
    <t>Vinton Public Power Authority</t>
  </si>
  <si>
    <t>Washington-St Tammany E C, Inc</t>
  </si>
  <si>
    <t>MA</t>
  </si>
  <si>
    <t>City of Chicopee - (MA)</t>
  </si>
  <si>
    <t>City of Hingham - (MA)</t>
  </si>
  <si>
    <t>City of Holyoke - (MA)</t>
  </si>
  <si>
    <t>City of Marblehead - (MA)</t>
  </si>
  <si>
    <t>City of Norwood - (MA)</t>
  </si>
  <si>
    <t>City of Peabody - (MA)</t>
  </si>
  <si>
    <t>City of Taunton</t>
  </si>
  <si>
    <t>City of Westfield - (MA)</t>
  </si>
  <si>
    <t>Fitchburg Gas &amp; Elec Light Co</t>
  </si>
  <si>
    <t>Massachusetts Electric Co</t>
  </si>
  <si>
    <t>NSTAR Electric Company</t>
  </si>
  <si>
    <t>Nantucket Electric Co</t>
  </si>
  <si>
    <t>Town of Belmont - (MA)</t>
  </si>
  <si>
    <t>Town of Braintree - (MA)</t>
  </si>
  <si>
    <t>Town of Concord - (MA)</t>
  </si>
  <si>
    <t>Town of Danvers</t>
  </si>
  <si>
    <t>Town of Hudson - (MA)</t>
  </si>
  <si>
    <t>Town of Ipswich - (MA)</t>
  </si>
  <si>
    <t>Town of Littleton - (MA)</t>
  </si>
  <si>
    <t>Town of Mansfield - (MA)</t>
  </si>
  <si>
    <t>Town of Middleborough - (MA)</t>
  </si>
  <si>
    <t>Town of Middleton</t>
  </si>
  <si>
    <t>Town of North Attleborough - (MA)</t>
  </si>
  <si>
    <t>Town of Reading - (MA)</t>
  </si>
  <si>
    <t>Town of Shrewsbury - (MA)</t>
  </si>
  <si>
    <t>Town of South Hadley - (MA)</t>
  </si>
  <si>
    <t>Town of Sterling - (MA)</t>
  </si>
  <si>
    <t>Town of Wakefield - (MA)</t>
  </si>
  <si>
    <t>Town of Wellesley - (MA)</t>
  </si>
  <si>
    <t>Western Massachusetts Electric Company</t>
  </si>
  <si>
    <t>A &amp; N Electric Coop</t>
  </si>
  <si>
    <t>MD</t>
  </si>
  <si>
    <t>Baltimore Gas &amp; Electric Co</t>
  </si>
  <si>
    <t>Choptank Electric Coop, Inc</t>
  </si>
  <si>
    <t>Easton Utilities Comm</t>
  </si>
  <si>
    <t>Hagerstown Light Department</t>
  </si>
  <si>
    <t>Southern Maryland Elec Coop Inc</t>
  </si>
  <si>
    <t>The Potomac Edison Company</t>
  </si>
  <si>
    <t>Central Maine Power Co</t>
  </si>
  <si>
    <t>ME</t>
  </si>
  <si>
    <t>Fox Islands Electric Coop, Inc</t>
  </si>
  <si>
    <t>Kennebunk Light &amp; Power Dist</t>
  </si>
  <si>
    <t>Town of Madison - (ME)</t>
  </si>
  <si>
    <t>Alger-Delta Coop Electric Assn</t>
  </si>
  <si>
    <t>MI</t>
  </si>
  <si>
    <t>Alpena Power Co</t>
  </si>
  <si>
    <t>Bayfield Electric Coop, Inc</t>
  </si>
  <si>
    <t>Cherryland Electric Coop Inc</t>
  </si>
  <si>
    <t>City of Bay City - (MI)</t>
  </si>
  <si>
    <t>City of Crystal Falls</t>
  </si>
  <si>
    <t>City of Detroit - (MI)</t>
  </si>
  <si>
    <t>City of Escanaba</t>
  </si>
  <si>
    <t>City of Gladstone</t>
  </si>
  <si>
    <t>City of Grand Haven - (MI)</t>
  </si>
  <si>
    <t>City of Holland</t>
  </si>
  <si>
    <t>City of Lansing - (MI)</t>
  </si>
  <si>
    <t>City of Marquette - (MI)</t>
  </si>
  <si>
    <t>City of Marshall - (MI)</t>
  </si>
  <si>
    <t>City of Negaunee</t>
  </si>
  <si>
    <t>City of Niles - (MI)</t>
  </si>
  <si>
    <t>City of Norway</t>
  </si>
  <si>
    <t>City of Petoskey - (MI)</t>
  </si>
  <si>
    <t>City of South Haven - (MI)</t>
  </si>
  <si>
    <t>City of Sturgis</t>
  </si>
  <si>
    <t>City of Traverse City - (MI)</t>
  </si>
  <si>
    <t>City of Zeeland - (MI)</t>
  </si>
  <si>
    <t>Cloverland Electric Co-op</t>
  </si>
  <si>
    <t>Coldwater Board of Public Util</t>
  </si>
  <si>
    <t>Consumers Energy Co</t>
  </si>
  <si>
    <t>DTE Electric Company</t>
  </si>
  <si>
    <t>Great Lakes Energy Coop</t>
  </si>
  <si>
    <t>Hillsdale Board of Public Wks</t>
  </si>
  <si>
    <t>Northern States Power Co</t>
  </si>
  <si>
    <t>Presque Isle Elec &amp; Gas Coop</t>
  </si>
  <si>
    <t>Thumb Electric Coop of Mich</t>
  </si>
  <si>
    <t>Upper Peninsula Power Co</t>
  </si>
  <si>
    <t>Village of Baraga - (MI)</t>
  </si>
  <si>
    <t>Village of L'Anse - (MI)</t>
  </si>
  <si>
    <t>Wisconsin Electric Power Co</t>
  </si>
  <si>
    <t>Wisconsin Public Service Corp</t>
  </si>
  <si>
    <t>Wyandotte Municipal Serv Comm</t>
  </si>
  <si>
    <t>ALLETE, Inc.</t>
  </si>
  <si>
    <t>MN</t>
  </si>
  <si>
    <t>Adrian Public Utilities Comm</t>
  </si>
  <si>
    <t>Agralite Electric Coop</t>
  </si>
  <si>
    <t>Arrowhead Electric Coop, Inc</t>
  </si>
  <si>
    <t>BENCO Electric Cooperative</t>
  </si>
  <si>
    <t>Bagley Public Utilities Comm</t>
  </si>
  <si>
    <t>Beltrami Electric Coop, Inc</t>
  </si>
  <si>
    <t>Blue Earth Light &amp; Water</t>
  </si>
  <si>
    <t>Brainerd Public Utilities</t>
  </si>
  <si>
    <t>Brown County Rural Elec Assn</t>
  </si>
  <si>
    <t>City of Alexandria - (MN)</t>
  </si>
  <si>
    <t>City of Anoka</t>
  </si>
  <si>
    <t>City of Arlington - (MN)</t>
  </si>
  <si>
    <t>City of Austin - (MN)</t>
  </si>
  <si>
    <t>City of Barnesville - (MN)</t>
  </si>
  <si>
    <t>City of Benson - (MN)</t>
  </si>
  <si>
    <t>City of Breckenridge- (MN)</t>
  </si>
  <si>
    <t>City of Brewster - (MN)</t>
  </si>
  <si>
    <t>City of Buffalo - (MN)</t>
  </si>
  <si>
    <t>City of Chaska - (MN)</t>
  </si>
  <si>
    <t>City of Detroit Lakes - (MN)</t>
  </si>
  <si>
    <t>City of East Grand Forks - (MN)</t>
  </si>
  <si>
    <t>City of Elk River</t>
  </si>
  <si>
    <t>City of Ely - (MN)</t>
  </si>
  <si>
    <t>City of Fairfax - (MN)</t>
  </si>
  <si>
    <t>City of Halstad - (MN)</t>
  </si>
  <si>
    <t>City of Jackson - (MN)</t>
  </si>
  <si>
    <t>City of Lake City - (MN)</t>
  </si>
  <si>
    <t>City of Lake Crystal - (MN)</t>
  </si>
  <si>
    <t>City of Le Sueur - (MN)</t>
  </si>
  <si>
    <t>City of Luverne - (MN)</t>
  </si>
  <si>
    <t>City of Marshall - (MN)</t>
  </si>
  <si>
    <t>City of Moorhead - (MN)</t>
  </si>
  <si>
    <t>City of Mora - (MN)</t>
  </si>
  <si>
    <t>City of North St Paul - (MN)</t>
  </si>
  <si>
    <t>City of Olivia - (MN)</t>
  </si>
  <si>
    <t>City of Owatonna - (MN)</t>
  </si>
  <si>
    <t>City of Saint Peter</t>
  </si>
  <si>
    <t>City of Sauk Centre - (MN)</t>
  </si>
  <si>
    <t>City of St James - (MN)</t>
  </si>
  <si>
    <t>City of Staples- (MN)</t>
  </si>
  <si>
    <t>City of Thief River Falls</t>
  </si>
  <si>
    <t>City of Virginia - (MN)</t>
  </si>
  <si>
    <t>City of Wadena - (MN)</t>
  </si>
  <si>
    <t>City of Warroad</t>
  </si>
  <si>
    <t>City of Waseca - (MN)</t>
  </si>
  <si>
    <t>City of Windom</t>
  </si>
  <si>
    <t>City of Winthrop - (MN)</t>
  </si>
  <si>
    <t>City of Worthington - (MN)</t>
  </si>
  <si>
    <t>Clearwater-Polk Elec Coop Inc</t>
  </si>
  <si>
    <t>Connexus Energy</t>
  </si>
  <si>
    <t>Cooperative L&amp;P Assn Lake County</t>
  </si>
  <si>
    <t>Crow Wing Cooperative Power &amp; Light Comp</t>
  </si>
  <si>
    <t>Dakota Electric Association</t>
  </si>
  <si>
    <t>Delano Municipal Utilities</t>
  </si>
  <si>
    <t>East Central Energy</t>
  </si>
  <si>
    <t>Fairmont Public Utilities Comm</t>
  </si>
  <si>
    <t>Glencoe Light &amp; Power Comm</t>
  </si>
  <si>
    <t>Goodhue County Coop Elec Assn</t>
  </si>
  <si>
    <t>Grand Rapids Public Util Comm</t>
  </si>
  <si>
    <t>H-D Electric Coop Inc</t>
  </si>
  <si>
    <t>Hawley Public Utilities Comm</t>
  </si>
  <si>
    <t>Hibbing Public Utilities Comm</t>
  </si>
  <si>
    <t>Hutchinson Utilities Comm</t>
  </si>
  <si>
    <t>Itasca-Mantrap Co-op Electrical Assn</t>
  </si>
  <si>
    <t>Kandiyohi Power Coop</t>
  </si>
  <si>
    <t>Kenyon Municipal Utilities</t>
  </si>
  <si>
    <t>Lake Country Power</t>
  </si>
  <si>
    <t>Lake Region Electric Cooperative - (MN)</t>
  </si>
  <si>
    <t>Litchfield Public Utilities</t>
  </si>
  <si>
    <t>Lyon-Lincoln Electric Coop Inc</t>
  </si>
  <si>
    <t>McLeod Cooperative Power Assn</t>
  </si>
  <si>
    <t>Meeker Coop Light &amp; Power Assn</t>
  </si>
  <si>
    <t>Melrose Public Utilities</t>
  </si>
  <si>
    <t>Mille Lacs Energy Cooperative</t>
  </si>
  <si>
    <t>Minnesota Valley Coop L&amp;P Assn</t>
  </si>
  <si>
    <t>Minnesota Valley Electric Coop</t>
  </si>
  <si>
    <t>Moose Lake Water &amp; Light Comm</t>
  </si>
  <si>
    <t>New Prague Utilities Comm</t>
  </si>
  <si>
    <t>New Ulm Public Utilities Comm</t>
  </si>
  <si>
    <t>North Itasca Electric Coop Inc</t>
  </si>
  <si>
    <t>North Star Electric Coop, Inc</t>
  </si>
  <si>
    <t>Northern States Power Co - Minnesota</t>
  </si>
  <si>
    <t>Northwestern Wisconsin Elec Co</t>
  </si>
  <si>
    <t>Otter Tail Power Co</t>
  </si>
  <si>
    <t>P K M Electric Coop, Inc</t>
  </si>
  <si>
    <t>People's Cooperative Services</t>
  </si>
  <si>
    <t>Princeton Public Utils Comm</t>
  </si>
  <si>
    <t>Red Lake Electric Coop, Inc</t>
  </si>
  <si>
    <t>Red River Valley Coop Pwr Assn</t>
  </si>
  <si>
    <t>Redwood Electric Coop</t>
  </si>
  <si>
    <t>Redwood Falls Public Util Comm</t>
  </si>
  <si>
    <t>Renville-Sibley Coop Pwr Assn</t>
  </si>
  <si>
    <t>Rochester Public Utilities</t>
  </si>
  <si>
    <t>Roseau Electric Coop, Inc</t>
  </si>
  <si>
    <t>Runestone Electric Assn</t>
  </si>
  <si>
    <t>Shakopee Public Utilities Comm</t>
  </si>
  <si>
    <t>Sioux Valley SW Elec Coop</t>
  </si>
  <si>
    <t>Sleepy Eye Public Utility Comm</t>
  </si>
  <si>
    <t>South Central Electric Assn</t>
  </si>
  <si>
    <t>Stearns Cooperative Elec Assn</t>
  </si>
  <si>
    <t>Steele-Waseca Cooperative Electric</t>
  </si>
  <si>
    <t>Todd-Wadena Electric Coop</t>
  </si>
  <si>
    <t>Traverse Electric Coop, Inc</t>
  </si>
  <si>
    <t>Wild Rice Electric Coop, Inc</t>
  </si>
  <si>
    <t>Willmar Municipal Utilities</t>
  </si>
  <si>
    <t>Wright-Hennepin Coop Elec Assn</t>
  </si>
  <si>
    <t>MO</t>
  </si>
  <si>
    <t>Barry Electric Coop</t>
  </si>
  <si>
    <t>Barton County Elec Coop, Inc</t>
  </si>
  <si>
    <t>Black River Electric Coop - (MO)</t>
  </si>
  <si>
    <t>Boone Electric Coop</t>
  </si>
  <si>
    <t>Callaway Electric Cooperative</t>
  </si>
  <si>
    <t>Central Missouri Elec Coop Inc</t>
  </si>
  <si>
    <t>Chillicothe Municipal Utils</t>
  </si>
  <si>
    <t>Citizens Electric Corporation - (MO)</t>
  </si>
  <si>
    <t>City Utilities of Springfield - (MO)</t>
  </si>
  <si>
    <t>City of Ava - (MO)</t>
  </si>
  <si>
    <t>City of Cameron</t>
  </si>
  <si>
    <t>City of Carthage - (MO)</t>
  </si>
  <si>
    <t>City of Columbia - (MO)</t>
  </si>
  <si>
    <t>City of Farmington - (MO)</t>
  </si>
  <si>
    <t>City of Fulton - (MO)</t>
  </si>
  <si>
    <t>City of Hannibal - (MO)</t>
  </si>
  <si>
    <t>City of Harrisonville - (MO)</t>
  </si>
  <si>
    <t>City of Independence - (MO)</t>
  </si>
  <si>
    <t>City of Jackson - (MO)</t>
  </si>
  <si>
    <t>City of Kennett - (MO)</t>
  </si>
  <si>
    <t>City of Kirkwood - (MO)</t>
  </si>
  <si>
    <t>City of Lamar - (MO)</t>
  </si>
  <si>
    <t>City of Lebanon - (MO)</t>
  </si>
  <si>
    <t>City of Macon - (MO)</t>
  </si>
  <si>
    <t>City of Marshall - (MO)</t>
  </si>
  <si>
    <t>City of Monett - (MO)</t>
  </si>
  <si>
    <t>City of Mount Vernon - (MO)</t>
  </si>
  <si>
    <t>City of Nixa - (MO)</t>
  </si>
  <si>
    <t>City of Poplar Bluff - (MO)</t>
  </si>
  <si>
    <t>City of Rolla - (MO)</t>
  </si>
  <si>
    <t>City of Sikeston - (MO)</t>
  </si>
  <si>
    <t>City of Sullivan - (MO)</t>
  </si>
  <si>
    <t>City of West Plains - (MO)</t>
  </si>
  <si>
    <t>Co-Mo Electric Coop Inc</t>
  </si>
  <si>
    <t>Consolidated Electric Coop</t>
  </si>
  <si>
    <t>Crawford Electric Coop, Inc</t>
  </si>
  <si>
    <t>Cuivre River Electric Coop Inc</t>
  </si>
  <si>
    <t>Farmers Electric Coop, Inc - (MO)</t>
  </si>
  <si>
    <t>Gascosage Electric Coop</t>
  </si>
  <si>
    <t>Howard Electric Coop</t>
  </si>
  <si>
    <t>Howell-Oregon Elec Coop, Inc</t>
  </si>
  <si>
    <t>Intercounty Electric Coop Assn</t>
  </si>
  <si>
    <t>KCP&amp;L Greater Missouri Operations Co.</t>
  </si>
  <si>
    <t>Laclede Electric Coop, Inc</t>
  </si>
  <si>
    <t>Lewis County Rural E C A</t>
  </si>
  <si>
    <t>Macon Electric Coop</t>
  </si>
  <si>
    <t>Missouri Rural Electric Coop</t>
  </si>
  <si>
    <t>New-Mac Electric Coop, Inc</t>
  </si>
  <si>
    <t>North Central MO Elec Coop Inc</t>
  </si>
  <si>
    <t>Osage Valley Elec Coop Assn</t>
  </si>
  <si>
    <t>Ozark Border Electric Coop</t>
  </si>
  <si>
    <t>Ozark Electric Coop Inc - (MO)</t>
  </si>
  <si>
    <t>Pemiscot-Dunklin Elec Coop Inc</t>
  </si>
  <si>
    <t>Platte-Clay Electric Coop, Inc</t>
  </si>
  <si>
    <t>Ralls County Electric Coop</t>
  </si>
  <si>
    <t>SE-MA-NO Electric Coop</t>
  </si>
  <si>
    <t>SEMO Electric Cooperative</t>
  </si>
  <si>
    <t>Sac-Osage Electric Coop Inc</t>
  </si>
  <si>
    <t>Southwest Electric Coop, Inc</t>
  </si>
  <si>
    <t>Three Rivers Electric Coop</t>
  </si>
  <si>
    <t>Trenton Municipal Utilities - (MO)</t>
  </si>
  <si>
    <t>Tri-County Electric Coop Assn</t>
  </si>
  <si>
    <t>Union Electric Co - (MO)</t>
  </si>
  <si>
    <t>Webster Electric Coop</t>
  </si>
  <si>
    <t>West Central Electric Coop Inc - (MO)</t>
  </si>
  <si>
    <t>White River Valley El Coop Inc</t>
  </si>
  <si>
    <t>4-County Electric Power Assn</t>
  </si>
  <si>
    <t>MS</t>
  </si>
  <si>
    <t>Alcorn County Elec Power Assn</t>
  </si>
  <si>
    <t>Canton Municipal Utilities</t>
  </si>
  <si>
    <t>Central Electric Power Assn - (MS)</t>
  </si>
  <si>
    <t>City of Aberdeen - (MS)</t>
  </si>
  <si>
    <t>City of Amory</t>
  </si>
  <si>
    <t>City of Columbus - (MS)</t>
  </si>
  <si>
    <t>City of Holly Springs</t>
  </si>
  <si>
    <t>City of Macon - (MS)</t>
  </si>
  <si>
    <t>City of New Albany - (MS)</t>
  </si>
  <si>
    <t>City of Okolona</t>
  </si>
  <si>
    <t>City of Oxford - (MS)</t>
  </si>
  <si>
    <t>City of Philadelphia - (MS)</t>
  </si>
  <si>
    <t>City of Starkville</t>
  </si>
  <si>
    <t>City of Tupelo - (MS)</t>
  </si>
  <si>
    <t>City of Water Valley - (MS)</t>
  </si>
  <si>
    <t>City of West Point - (MS)</t>
  </si>
  <si>
    <t>Clarksdale Public Utilities</t>
  </si>
  <si>
    <t>Coahoma Electric Power Assn</t>
  </si>
  <si>
    <t>Coast Electric Power Assn</t>
  </si>
  <si>
    <t>Delta Electric Power Assn</t>
  </si>
  <si>
    <t>Dixie Electric Power Assn</t>
  </si>
  <si>
    <t>East Mississippi Elec Pwr Assn</t>
  </si>
  <si>
    <t>Entergy Mississippi Inc</t>
  </si>
  <si>
    <t>Greenwood Utilities Comm</t>
  </si>
  <si>
    <t>Louisville Electric System</t>
  </si>
  <si>
    <t>Magnolia Electric Power Assn</t>
  </si>
  <si>
    <t>Mississippi Power Co</t>
  </si>
  <si>
    <t>Monroe County Elec Power Assn</t>
  </si>
  <si>
    <t>Natchez Trace Elec Power Assn</t>
  </si>
  <si>
    <t>North East Mississippi EPA</t>
  </si>
  <si>
    <t>Northcentral Mississippi E P A</t>
  </si>
  <si>
    <t>Pearl River Valley El Pwr Assn</t>
  </si>
  <si>
    <t>Pontotoc Electric Power Assn</t>
  </si>
  <si>
    <t>Prentiss County Elec Pwr Assn</t>
  </si>
  <si>
    <t>Public Serv Comm of Yazoo City</t>
  </si>
  <si>
    <t>Southern Pine Elec Power Assn</t>
  </si>
  <si>
    <t>Southwest Mississippi E P A</t>
  </si>
  <si>
    <t>Tallahatchie Valley E P A</t>
  </si>
  <si>
    <t>Tippah Electric Power Assn</t>
  </si>
  <si>
    <t>Tishomingo County E P A</t>
  </si>
  <si>
    <t>Tombigbee Electric Power Assn</t>
  </si>
  <si>
    <t>Twin County Electric Pwr Assn</t>
  </si>
  <si>
    <t>Yazoo Valley Elec Power Assn</t>
  </si>
  <si>
    <t>MT</t>
  </si>
  <si>
    <t>Beartooth Electric Coop, Inc</t>
  </si>
  <si>
    <t>Big Horn County Elec Coop, Inc</t>
  </si>
  <si>
    <t>Big Horn Rural Electric Co</t>
  </si>
  <si>
    <t>Black Hills Power Inc</t>
  </si>
  <si>
    <t>Fergus Electric Coop, Inc</t>
  </si>
  <si>
    <t>Flathead Electric Coop Inc</t>
  </si>
  <si>
    <t>Glacier Electric Coop, Inc</t>
  </si>
  <si>
    <t>Grand Electric Coop, Inc</t>
  </si>
  <si>
    <t>Hill County Electric Coop, Inc</t>
  </si>
  <si>
    <t>Hinson Power Company LLC</t>
  </si>
  <si>
    <t>Retail Energy Provider</t>
  </si>
  <si>
    <t>Lincoln Electric Coop, Inc</t>
  </si>
  <si>
    <t>Lower Yellowstone R E A, Inc</t>
  </si>
  <si>
    <t>Marias River Electric Coop Inc</t>
  </si>
  <si>
    <t>McCone Electric Coop Inc</t>
  </si>
  <si>
    <t>McKenzie Electric Coop Inc</t>
  </si>
  <si>
    <t>Mid-Yellowstone Elec Coop, Inc</t>
  </si>
  <si>
    <t>Montana-Dakota Utilities Co</t>
  </si>
  <si>
    <t>NorthWestern Energy LLC - (MT)</t>
  </si>
  <si>
    <t>Park Electric Coop Inc</t>
  </si>
  <si>
    <t>Powder River Energy Corp</t>
  </si>
  <si>
    <t>Ravalli County Elec Coop, Inc</t>
  </si>
  <si>
    <t>Sheridan Electric Coop, Inc</t>
  </si>
  <si>
    <t>Sun River Electric Coop, Inc</t>
  </si>
  <si>
    <t>Tongue River Electric Coop Inc</t>
  </si>
  <si>
    <t>USBIA-Mission Valley Power</t>
  </si>
  <si>
    <t>Yellowstone Valley Elec Co-op</t>
  </si>
  <si>
    <t>Albemarle Electric Member Corp</t>
  </si>
  <si>
    <t>NC</t>
  </si>
  <si>
    <t>Blue Ridge Elec Member Corp - (NC)</t>
  </si>
  <si>
    <t>Broad River Electric Coop, Inc</t>
  </si>
  <si>
    <t>Brunswick Electric Member Corp</t>
  </si>
  <si>
    <t>Cape Hatteras Elec Member Corp</t>
  </si>
  <si>
    <t>Carteret-Craven El Member Corp</t>
  </si>
  <si>
    <t>Central Electric Membership Corp. - (NC)</t>
  </si>
  <si>
    <t>City of Albemarle - (NC)</t>
  </si>
  <si>
    <t>City of Concord - (NC)</t>
  </si>
  <si>
    <t>City of Elizabeth City - (NC)</t>
  </si>
  <si>
    <t>City of Gastonia - (NC)</t>
  </si>
  <si>
    <t>City of Kings Mountain - (NC)</t>
  </si>
  <si>
    <t>City of Kinston - (NC)</t>
  </si>
  <si>
    <t>City of Laurinburg - (NC)</t>
  </si>
  <si>
    <t>City of Lexington - (NC)</t>
  </si>
  <si>
    <t>City of Lumberton - (NC)</t>
  </si>
  <si>
    <t>City of Monroe - (NC)</t>
  </si>
  <si>
    <t>City of Morganton - (NC)</t>
  </si>
  <si>
    <t>City of New Bern - (NC)</t>
  </si>
  <si>
    <t>City of Newton - (NC)</t>
  </si>
  <si>
    <t>City of Rocky Mount - (NC)</t>
  </si>
  <si>
    <t>City of Shelby - (NC)</t>
  </si>
  <si>
    <t>City of Statesville - (NC)</t>
  </si>
  <si>
    <t>City of Washington - (NC)</t>
  </si>
  <si>
    <t>City of Wilson</t>
  </si>
  <si>
    <t>Duke Energy Carolinas, LLC</t>
  </si>
  <si>
    <t>Duke Energy Progress - (NC)</t>
  </si>
  <si>
    <t>Edgecombe-Martin County E M C</t>
  </si>
  <si>
    <t>EnergyUnited Elec Member Corp</t>
  </si>
  <si>
    <t>Four County Elec Member Corp</t>
  </si>
  <si>
    <t>French Broad Elec Member Corp</t>
  </si>
  <si>
    <t>Greenville Utilities Comm</t>
  </si>
  <si>
    <t>Halifax Electric Member Corp</t>
  </si>
  <si>
    <t>Jones-Onslow Elec Member Corp</t>
  </si>
  <si>
    <t>Lumbee River Elec Member Corp</t>
  </si>
  <si>
    <t>Mecklenburg Electric Cooperative</t>
  </si>
  <si>
    <t>Mountain Electric Coop, Inc</t>
  </si>
  <si>
    <t>New River Light &amp; Power Co</t>
  </si>
  <si>
    <t>Pee Dee Electric Member Corp</t>
  </si>
  <si>
    <t>Piedmont Electric Member Corp</t>
  </si>
  <si>
    <t>Pitt &amp; Greene Elec Member Corp</t>
  </si>
  <si>
    <t>Public Works Comm-City of Fayetteville</t>
  </si>
  <si>
    <t>Randolph Electric Member Corp</t>
  </si>
  <si>
    <t>Roanoke Electric Member Corp</t>
  </si>
  <si>
    <t>Rutherford Elec Member Corp</t>
  </si>
  <si>
    <t>South River Elec Member Corp</t>
  </si>
  <si>
    <t>Surry-Yadkin Elec Member Corp</t>
  </si>
  <si>
    <t>Tideland Electric Member Corp</t>
  </si>
  <si>
    <t>Town of Apex- (NC)</t>
  </si>
  <si>
    <t>Town of Ayden - (NC)</t>
  </si>
  <si>
    <t>Town of Edenton - (NC)</t>
  </si>
  <si>
    <t>Town of Forest City</t>
  </si>
  <si>
    <t>Town of High Point</t>
  </si>
  <si>
    <t>Town of Huntersville - (NC)</t>
  </si>
  <si>
    <t>Town of Murphy - (NC)</t>
  </si>
  <si>
    <t>Town of Pineville - (NC)</t>
  </si>
  <si>
    <t>Town of Smithfield - (NC)</t>
  </si>
  <si>
    <t>Town of Tarboro - (NC)</t>
  </si>
  <si>
    <t>Town of Wake Forest - (NC)</t>
  </si>
  <si>
    <t>Union Electric Membership Corp - (NC)</t>
  </si>
  <si>
    <t>Virginia Electric &amp; Power Co</t>
  </si>
  <si>
    <t>Wake Electric Membership Corp</t>
  </si>
  <si>
    <t>Basin Electric Power Coop</t>
  </si>
  <si>
    <t>ND</t>
  </si>
  <si>
    <t>Burke-Divide Electric Coop Inc</t>
  </si>
  <si>
    <t>Capital Electric Coop, Inc</t>
  </si>
  <si>
    <t>Cass County Elec Coop Inc</t>
  </si>
  <si>
    <t>City of Lakota - (ND)</t>
  </si>
  <si>
    <t>City of Valley City</t>
  </si>
  <si>
    <t>Dakota Valley Elec Coop Inc</t>
  </si>
  <si>
    <t>KEM Electric Coop Inc</t>
  </si>
  <si>
    <t>McLean Electric Coop, Inc</t>
  </si>
  <si>
    <t>Mor-Gran-Sou Electric Coop Inc</t>
  </si>
  <si>
    <t>Mountrail-Williams Elec Coop</t>
  </si>
  <si>
    <t>Nodak Electric Coop Inc</t>
  </si>
  <si>
    <t>North Central Elec Coop, Inc</t>
  </si>
  <si>
    <t>Northern Plains Electric Coop</t>
  </si>
  <si>
    <t>Roughrider Electric Cooperativ</t>
  </si>
  <si>
    <t>Slope Electric Coop Inc</t>
  </si>
  <si>
    <t>Verendrye Electric Coop Inc</t>
  </si>
  <si>
    <t>Auburn Board of Public Works</t>
  </si>
  <si>
    <t>NE</t>
  </si>
  <si>
    <t>Burt County Public Power Dist</t>
  </si>
  <si>
    <t>Butler Public Power District - (NE)</t>
  </si>
  <si>
    <t>Cedar-Knox Public Power Dist</t>
  </si>
  <si>
    <t>Cherry-Todd Electric Coop, Inc</t>
  </si>
  <si>
    <t>Chimney Rock Public Power Dist</t>
  </si>
  <si>
    <t>City of Alliance- (NE)</t>
  </si>
  <si>
    <t>City of Beatrice - (NE)</t>
  </si>
  <si>
    <t>City of Broken Bow - (NE)</t>
  </si>
  <si>
    <t>City of Cambridge - (NE)</t>
  </si>
  <si>
    <t>City of Central City</t>
  </si>
  <si>
    <t>City of Crete</t>
  </si>
  <si>
    <t>City of David City</t>
  </si>
  <si>
    <t>City of Fairbury</t>
  </si>
  <si>
    <t>City of Falls City - (NE)</t>
  </si>
  <si>
    <t>City of Fremont - (NE)</t>
  </si>
  <si>
    <t>City of Gering - (NE)</t>
  </si>
  <si>
    <t>City of Gothenburg - (NE)</t>
  </si>
  <si>
    <t>City of Grand Island - (NE)</t>
  </si>
  <si>
    <t>City of Hastings - (NE)</t>
  </si>
  <si>
    <t>City of Hebron - (NE)</t>
  </si>
  <si>
    <t>City of Holdrege</t>
  </si>
  <si>
    <t>City of Imperial</t>
  </si>
  <si>
    <t>City of Kimball - (NE)</t>
  </si>
  <si>
    <t>City of Lexington - (NE)</t>
  </si>
  <si>
    <t>City of Madison - (NE)</t>
  </si>
  <si>
    <t>City of Minden - (NE)</t>
  </si>
  <si>
    <t>City of Nebraska City</t>
  </si>
  <si>
    <t>City of Neligh - (NE)</t>
  </si>
  <si>
    <t>City of North Platte</t>
  </si>
  <si>
    <t>City of Ord - (NE)</t>
  </si>
  <si>
    <t>City of Pierce - (NE)</t>
  </si>
  <si>
    <t>City of Schuyler - (NE)</t>
  </si>
  <si>
    <t>City of Seward - (NE)</t>
  </si>
  <si>
    <t>City of Sidney - (NE)</t>
  </si>
  <si>
    <t>City of South Sioux City</t>
  </si>
  <si>
    <t>City of St Paul - (NE)</t>
  </si>
  <si>
    <t>City of Superior - (NE)</t>
  </si>
  <si>
    <t>City of Syracuse - (NE)</t>
  </si>
  <si>
    <t>City of Tecumseh</t>
  </si>
  <si>
    <t>City of Valentine - (NE)</t>
  </si>
  <si>
    <t>City of Wahoo - (NE)</t>
  </si>
  <si>
    <t>City of Wakefield - (NE)</t>
  </si>
  <si>
    <t>City of Wayne</t>
  </si>
  <si>
    <t>City of West Point - (NE)</t>
  </si>
  <si>
    <t>Cornhusker Public Power Dist</t>
  </si>
  <si>
    <t>Cozad Board of Public Works</t>
  </si>
  <si>
    <t>Cuming County Public Pwr Dist</t>
  </si>
  <si>
    <t>Custer Public Power District</t>
  </si>
  <si>
    <t>Dawson Power District</t>
  </si>
  <si>
    <t>Elkhorn Rural Public Pwr Dist</t>
  </si>
  <si>
    <t>Howard Greeley Rural P P D</t>
  </si>
  <si>
    <t>KBR Rural Public Power District</t>
  </si>
  <si>
    <t>LaCreek Electric Assn, Inc</t>
  </si>
  <si>
    <t>Lincoln Electric System</t>
  </si>
  <si>
    <t>Loup River Public Power Dist</t>
  </si>
  <si>
    <t>Loup Valleys Rural P P D</t>
  </si>
  <si>
    <t>McCook Public Power District</t>
  </si>
  <si>
    <t>Midwest Electric Member Corp</t>
  </si>
  <si>
    <t>Nebraska Public Power District</t>
  </si>
  <si>
    <t>Niobrara Valley El Member Corp</t>
  </si>
  <si>
    <t>Norris Public Power District</t>
  </si>
  <si>
    <t>North Central Public Pwr Dist</t>
  </si>
  <si>
    <t>Northeast Nebraska P P D</t>
  </si>
  <si>
    <t>Northwest Rural Pub Pwr Dist</t>
  </si>
  <si>
    <t>Omaha Public Power District</t>
  </si>
  <si>
    <t>Panhandle Rural El Member Assn</t>
  </si>
  <si>
    <t>Perennial Public Power Dist</t>
  </si>
  <si>
    <t>Polk County Rural Pub Pwr Dist</t>
  </si>
  <si>
    <t>Roosevelt Public Power Dist</t>
  </si>
  <si>
    <t>Seward County Rrl Pub Pwr Dist</t>
  </si>
  <si>
    <t>South Central Public Pwr Dist</t>
  </si>
  <si>
    <t>Southern Public Power District</t>
  </si>
  <si>
    <t>Southwest Public Power Dist</t>
  </si>
  <si>
    <t>Stanton County Public Pwr Dist</t>
  </si>
  <si>
    <t>Twin Valleys Public Power Dist</t>
  </si>
  <si>
    <t>Wheat Belt Public Power Dist</t>
  </si>
  <si>
    <t>Wyrulec Company</t>
  </si>
  <si>
    <t>Liberty Utilities (Granite State Electric) Corp</t>
  </si>
  <si>
    <t>NH</t>
  </si>
  <si>
    <t>New Hampshire Elec Coop Inc</t>
  </si>
  <si>
    <t>Public Service Co of NH</t>
  </si>
  <si>
    <t>Town of Wolfeboro - (NH)</t>
  </si>
  <si>
    <t>Unitil Energy Systems</t>
  </si>
  <si>
    <t>NJ</t>
  </si>
  <si>
    <t>Atlantic City Electric Co</t>
  </si>
  <si>
    <t>Borough of Butler - (NJ)</t>
  </si>
  <si>
    <t>Borough of Madison - (NJ)</t>
  </si>
  <si>
    <t>City of Vineland - (NJ)</t>
  </si>
  <si>
    <t>Jersey Central Power &amp; Lt Co</t>
  </si>
  <si>
    <t>Public Service Elec &amp; Gas Co</t>
  </si>
  <si>
    <t>Rockland Electric Co</t>
  </si>
  <si>
    <t>Sussex Rural Electric Coop Inc</t>
  </si>
  <si>
    <t>Central New Mexico El Coop, Inc</t>
  </si>
  <si>
    <t>Central Valley Elec Coop, Inc</t>
  </si>
  <si>
    <t>City of Farmington - (NM)</t>
  </si>
  <si>
    <t>City of Gallup - (NM)</t>
  </si>
  <si>
    <t>Continental Divide El Coop Inc</t>
  </si>
  <si>
    <t>El Paso Electric Co</t>
  </si>
  <si>
    <t>Farmers Electric Coop, Inc - (NM)</t>
  </si>
  <si>
    <t>Jemez Mountains Elec Coop, Inc</t>
  </si>
  <si>
    <t>Kit Carson Electric Coop, Inc</t>
  </si>
  <si>
    <t>Lea County Electric Coop, Inc</t>
  </si>
  <si>
    <t>Los Alamos County</t>
  </si>
  <si>
    <t>Mora-San Miguel Elec Coop</t>
  </si>
  <si>
    <t>Otero County Electric Coop Inc</t>
  </si>
  <si>
    <t>Public Service Co of NM</t>
  </si>
  <si>
    <t>Rio Grande Electric Coop, Inc</t>
  </si>
  <si>
    <t>Roosevelt County Elec Coop Inc</t>
  </si>
  <si>
    <t>Sierra Electric Coop, Inc</t>
  </si>
  <si>
    <t>Socorro Electric Coop, Inc</t>
  </si>
  <si>
    <t>Southwestern Public Service Co</t>
  </si>
  <si>
    <t>Springer Electric Coop, Inc</t>
  </si>
  <si>
    <t>NV</t>
  </si>
  <si>
    <t>City of Boulder City - (NV)</t>
  </si>
  <si>
    <t>Colorado River Comm of Nevada</t>
  </si>
  <si>
    <t>Harney Electric Coop, Inc</t>
  </si>
  <si>
    <t>Mt Wheeler Power, Inc</t>
  </si>
  <si>
    <t>Nevada Power Co</t>
  </si>
  <si>
    <t>Overton Power District No 5</t>
  </si>
  <si>
    <t>Sierra Pacific Power Co</t>
  </si>
  <si>
    <t>Wells Rural Electric Co</t>
  </si>
  <si>
    <t>Central Hudson Gas &amp; Elec Corp</t>
  </si>
  <si>
    <t>NY</t>
  </si>
  <si>
    <t>City of Plattsburgh - (NY)</t>
  </si>
  <si>
    <t>City of Salamanca - (NY)</t>
  </si>
  <si>
    <t>Consolidated Edison Co-NY Inc</t>
  </si>
  <si>
    <t>Fishers Island Utility Co Inc</t>
  </si>
  <si>
    <t>Jamestown Board of Public Util</t>
  </si>
  <si>
    <t>Lake Placid Village, Inc - (NY)</t>
  </si>
  <si>
    <t>Long Island Power Authority</t>
  </si>
  <si>
    <t>New York State Elec &amp; Gas Corp</t>
  </si>
  <si>
    <t>Niagara Mohawk Power Corp.</t>
  </si>
  <si>
    <t>Orange &amp; Rockland Utils Inc</t>
  </si>
  <si>
    <t>Pennsylvania Electric Co</t>
  </si>
  <si>
    <t>Rochester Gas &amp; Electric Corp</t>
  </si>
  <si>
    <t>Steuben Rural Elec Coop, Inc</t>
  </si>
  <si>
    <t>Town of Massena - (NY)</t>
  </si>
  <si>
    <t>Village of Arcade - (NY)</t>
  </si>
  <si>
    <t>Village of Fairport - (NY)</t>
  </si>
  <si>
    <t>Village of Freeport - (NY)</t>
  </si>
  <si>
    <t>Village of Rockville Centre - (NY)</t>
  </si>
  <si>
    <t>Village of Rouses Point - (NY)</t>
  </si>
  <si>
    <t>Village of Solvay - (NY)</t>
  </si>
  <si>
    <t>Adams Rural Electric Coop, Inc</t>
  </si>
  <si>
    <t>OH</t>
  </si>
  <si>
    <t>Buckeye Rural Elec Coop, Inc</t>
  </si>
  <si>
    <t>Butler Rural Electric Coop Inc - (OH)</t>
  </si>
  <si>
    <t>Carroll Electric Coop, Inc - (OH)</t>
  </si>
  <si>
    <t>City of Amherst- (OH)</t>
  </si>
  <si>
    <t>City of Bowling Green - (OH)</t>
  </si>
  <si>
    <t>City of Bryan - (OH)</t>
  </si>
  <si>
    <t>City of Celina - (OH)</t>
  </si>
  <si>
    <t>City of Cleveland - (OH)</t>
  </si>
  <si>
    <t>City of Columbus - (OH)</t>
  </si>
  <si>
    <t>City of Cuyahoga Falls - (OH)</t>
  </si>
  <si>
    <t>City of Dover - (OH)</t>
  </si>
  <si>
    <t>City of Galion</t>
  </si>
  <si>
    <t>City of Hamilton - (OH)</t>
  </si>
  <si>
    <t>City of Hudson - (OH)</t>
  </si>
  <si>
    <t>City of Jackson - (OH)</t>
  </si>
  <si>
    <t>City of Lebanon - (OH)</t>
  </si>
  <si>
    <t>City of Napoleon - (OH)</t>
  </si>
  <si>
    <t>City of Niles - (OH)</t>
  </si>
  <si>
    <t>City of Oberlin - (OH)</t>
  </si>
  <si>
    <t>City of Orrville - (OH)</t>
  </si>
  <si>
    <t>City of Painesville</t>
  </si>
  <si>
    <t>City of Piqua - (OH)</t>
  </si>
  <si>
    <t>City of Shelby - (OH)</t>
  </si>
  <si>
    <t>City of St Marys - (OH)</t>
  </si>
  <si>
    <t>City of Tipp City - (OH)</t>
  </si>
  <si>
    <t>City of Wadsworth - (OH)</t>
  </si>
  <si>
    <t>City of Wapakoneta - (OH)</t>
  </si>
  <si>
    <t>City of Westerville - (OH)</t>
  </si>
  <si>
    <t>Cleveland Electric Illum Co</t>
  </si>
  <si>
    <t>Clyde Light &amp; Power</t>
  </si>
  <si>
    <t>Consolidated Electric Coop Inc</t>
  </si>
  <si>
    <t>Darke Rural Electric Coop, Inc</t>
  </si>
  <si>
    <t>Dayton Power &amp; Light Co</t>
  </si>
  <si>
    <t>Duke Energy Ohio Inc</t>
  </si>
  <si>
    <t>Firelands Electric Coop, Inc</t>
  </si>
  <si>
    <t>Frontier Power Company</t>
  </si>
  <si>
    <t>Guernsey-Muskingum El Coop Inc</t>
  </si>
  <si>
    <t>Hancock-Wood Electric Coop Inc</t>
  </si>
  <si>
    <t>Holmes-Wayne Electric Coop Inc</t>
  </si>
  <si>
    <t>Licking Rural Electric Inc</t>
  </si>
  <si>
    <t>Logan County Coop Power &amp; Light</t>
  </si>
  <si>
    <t>Lorain-Medina R E C, Inc</t>
  </si>
  <si>
    <t>Mid-Ohio Energy Coop, Inc</t>
  </si>
  <si>
    <t>Midwest Electric, Inc</t>
  </si>
  <si>
    <t>North Western Elec Coop, Inc</t>
  </si>
  <si>
    <t>Ohio Edison Co</t>
  </si>
  <si>
    <t>Ohio Power Co</t>
  </si>
  <si>
    <t>Ohio Valley Electric Corp</t>
  </si>
  <si>
    <t>Pioneer Rural Elec Coop, Inc - (OH)</t>
  </si>
  <si>
    <t>South Central Power Company</t>
  </si>
  <si>
    <t>The Toledo Edison Co</t>
  </si>
  <si>
    <t>Union Rural Electric Coop, Inc</t>
  </si>
  <si>
    <t>Village of Minster - (OH)</t>
  </si>
  <si>
    <t>Village of Yellow Springs - (OH)</t>
  </si>
  <si>
    <t>Washington Electric Coop - (OH)</t>
  </si>
  <si>
    <t>OK</t>
  </si>
  <si>
    <t>Caddo Electric Coop, Inc</t>
  </si>
  <si>
    <t>Canadian Valley Elec Coop, Inc</t>
  </si>
  <si>
    <t>Central Rural Electric Cooperative, Inc</t>
  </si>
  <si>
    <t>Choctaw Electric Coop Inc</t>
  </si>
  <si>
    <t>Cimarron Electric Coop</t>
  </si>
  <si>
    <t>City of Altus - (OK)</t>
  </si>
  <si>
    <t>City of Claremore</t>
  </si>
  <si>
    <t>City of Cushing - (OK)</t>
  </si>
  <si>
    <t>City of Duncan - (OK)</t>
  </si>
  <si>
    <t>City of Edmond - (OK)</t>
  </si>
  <si>
    <t>City of Mangum - (OK)</t>
  </si>
  <si>
    <t>City of Miami - (OK)</t>
  </si>
  <si>
    <t>City of Pawhuska - (OK)</t>
  </si>
  <si>
    <t>City of Ponca City - (OK)</t>
  </si>
  <si>
    <t>City of Pryor - (OK)</t>
  </si>
  <si>
    <t>City of Sallisaw - (OK)</t>
  </si>
  <si>
    <t>City of Stilwell - (OK)</t>
  </si>
  <si>
    <t>Cookson Hills Elec Coop, Inc</t>
  </si>
  <si>
    <t>Cotton Electric Coop, Inc</t>
  </si>
  <si>
    <t>East Central Oklahoma Elec Coop Inc</t>
  </si>
  <si>
    <t>Grand River Dam Authority</t>
  </si>
  <si>
    <t>Indian Electric Coop, Inc</t>
  </si>
  <si>
    <t>Kay Electric Coop</t>
  </si>
  <si>
    <t>Kiamichi Electric Coop, Inc</t>
  </si>
  <si>
    <t>Kiwash Electric Coop, Inc</t>
  </si>
  <si>
    <t>Lake Region Electric Coop, Inc - (OK)</t>
  </si>
  <si>
    <t>Northeast Oklahoma Electric Co</t>
  </si>
  <si>
    <t>Northfork Electric Coop, Inc</t>
  </si>
  <si>
    <t>Northwestern Electric Coop Inc - (OK)</t>
  </si>
  <si>
    <t>Oklahoma Electric Coop Inc</t>
  </si>
  <si>
    <t>People's Electric Cooperative</t>
  </si>
  <si>
    <t>Prague Public Works Authority</t>
  </si>
  <si>
    <t>Public Service Co of Oklahoma</t>
  </si>
  <si>
    <t>Red River Valley Rrl Elec Assn</t>
  </si>
  <si>
    <t>Rural Electric Coop, Inc</t>
  </si>
  <si>
    <t>Southeastern Electric Coop Inc - (OK)</t>
  </si>
  <si>
    <t>Southwest Rural Elec Assn Inc</t>
  </si>
  <si>
    <t>Stillwater Utilities Authority</t>
  </si>
  <si>
    <t>Tahlequah Public Works Authority</t>
  </si>
  <si>
    <t>Verdigris Valley Elec Coop Inc</t>
  </si>
  <si>
    <t>Wagoner Public Works Authority</t>
  </si>
  <si>
    <t>Blachly-Lane County Coop El Assn</t>
  </si>
  <si>
    <t>OR</t>
  </si>
  <si>
    <t>Canby Utility Board</t>
  </si>
  <si>
    <t>Central Electric Coop Inc - (OR)</t>
  </si>
  <si>
    <t>Central Lincoln People's Ut Dt</t>
  </si>
  <si>
    <t>City of Ashland - (OR)</t>
  </si>
  <si>
    <t>City of Bandon - (OR)</t>
  </si>
  <si>
    <t>City of Eugene - (OR)</t>
  </si>
  <si>
    <t>City of Forest Grove</t>
  </si>
  <si>
    <t>City of Hermiston</t>
  </si>
  <si>
    <t>City of McMinnville - (OR)</t>
  </si>
  <si>
    <t>City of Milton-Freewater- (OR)</t>
  </si>
  <si>
    <t>City of Monmouth - (OR)</t>
  </si>
  <si>
    <t>City of Springfield - (OR)</t>
  </si>
  <si>
    <t>Clatskanie Peoples Util Dist</t>
  </si>
  <si>
    <t>Columbia Basin Elec Cooperative, Inc</t>
  </si>
  <si>
    <t>Columbia Power Coop Assn Inc</t>
  </si>
  <si>
    <t>Columbia River Peoples Ut Dist</t>
  </si>
  <si>
    <t>Columbia Rural Elec Assn, Inc</t>
  </si>
  <si>
    <t>Consumers Power, Inc</t>
  </si>
  <si>
    <t>Coos-Curry Electric Coop, Inc</t>
  </si>
  <si>
    <t>Douglas Electric Coop - (OR)</t>
  </si>
  <si>
    <t>Emerald People's Utility Dist</t>
  </si>
  <si>
    <t>Hood River Electric Coop</t>
  </si>
  <si>
    <t>Lane Electric Coop Inc</t>
  </si>
  <si>
    <t>Midstate Electric Coop, Inc</t>
  </si>
  <si>
    <t>Northern Wasco County PUD</t>
  </si>
  <si>
    <t>Oregon Trail El Cons Coop, Inc</t>
  </si>
  <si>
    <t>Portland General Electric Co</t>
  </si>
  <si>
    <t>Salem Electric - (OR)</t>
  </si>
  <si>
    <t>Tillamook Peoples Utility Dist</t>
  </si>
  <si>
    <t>Umatilla Electric Coop Assn</t>
  </si>
  <si>
    <t>Wasco Electric Coop, Inc</t>
  </si>
  <si>
    <t>Adams Electric Cooperative Inc</t>
  </si>
  <si>
    <t>PA</t>
  </si>
  <si>
    <t>Bedford Rural Elec Coop, Inc</t>
  </si>
  <si>
    <t>Borough of Chambersburg</t>
  </si>
  <si>
    <t>Borough of Ephrata - (PA)</t>
  </si>
  <si>
    <t>Borough of Lansdale</t>
  </si>
  <si>
    <t>Borough of Quakertown - (PA)</t>
  </si>
  <si>
    <t>Central Electric Coop, Inc - (PA)</t>
  </si>
  <si>
    <t>Citizens Electric Co - (PA)</t>
  </si>
  <si>
    <t>Claverack Rural Elec Coop Inc</t>
  </si>
  <si>
    <t>Duquesne Light Co</t>
  </si>
  <si>
    <t>Metropolitan Edison Co</t>
  </si>
  <si>
    <t>Northwestern Rural E C A, Inc - (PA)</t>
  </si>
  <si>
    <t>PECO Energy Co</t>
  </si>
  <si>
    <t>PPL Electric Utilities Corp</t>
  </si>
  <si>
    <t>Pennsylvania Power Co</t>
  </si>
  <si>
    <t>Pike County Light &amp; Power Co</t>
  </si>
  <si>
    <t>REA Energy Coop Inc</t>
  </si>
  <si>
    <t>Somerset Rural Elec Coop, Inc</t>
  </si>
  <si>
    <t>Tri-County Rural Elec Coop Inc</t>
  </si>
  <si>
    <t>UGI Utilities, Inc</t>
  </si>
  <si>
    <t>United Electric Coop, Inc - (PA)</t>
  </si>
  <si>
    <t>Valley Rural Electric Coop Inc</t>
  </si>
  <si>
    <t>Wellsborough Electric Co</t>
  </si>
  <si>
    <t>West Penn Power Company</t>
  </si>
  <si>
    <t>Block Island Power Co</t>
  </si>
  <si>
    <t>RI</t>
  </si>
  <si>
    <t>Pascoag Utility District</t>
  </si>
  <si>
    <t>The Narragansett Electric Co</t>
  </si>
  <si>
    <t>Aiken Electric Coop Inc</t>
  </si>
  <si>
    <t>SC</t>
  </si>
  <si>
    <t>Berkeley Electric Coop Inc</t>
  </si>
  <si>
    <t>Black River Electric Coop, Inc - (SC)</t>
  </si>
  <si>
    <t>Blue Ridge Electric Coop Inc - (SC)</t>
  </si>
  <si>
    <t>City of Bennettsville - (SC)</t>
  </si>
  <si>
    <t>City of Camden</t>
  </si>
  <si>
    <t>City of Gaffney - (SC)</t>
  </si>
  <si>
    <t>City of Georgetown - (SC)</t>
  </si>
  <si>
    <t>City of Laurens - (SC)</t>
  </si>
  <si>
    <t>City of Newberry - (SC)</t>
  </si>
  <si>
    <t>City of Orangeburg - (SC)</t>
  </si>
  <si>
    <t>City of Rock Hill - (SC)</t>
  </si>
  <si>
    <t>City of Seneca - (SC)</t>
  </si>
  <si>
    <t>City of Union - (SC)</t>
  </si>
  <si>
    <t>Clinton Combined Utility Sys</t>
  </si>
  <si>
    <t>Coastal Electric Coop, Inc</t>
  </si>
  <si>
    <t>Easley Combined Utility System</t>
  </si>
  <si>
    <t>Edisto Electric Coop, Inc</t>
  </si>
  <si>
    <t>Fairfield Electric Coop, Inc</t>
  </si>
  <si>
    <t>Greenwood CPW</t>
  </si>
  <si>
    <t>Greer Commission of Public Wks</t>
  </si>
  <si>
    <t>Horry Electric Coop Inc</t>
  </si>
  <si>
    <t>Laurens Electric Coop, Inc</t>
  </si>
  <si>
    <t>Little River Electric Coop Inc</t>
  </si>
  <si>
    <t>Lockhart Power Co</t>
  </si>
  <si>
    <t>Lynches River Elec Coop, Inc</t>
  </si>
  <si>
    <t>Marlboro Electric Coop, Inc</t>
  </si>
  <si>
    <t>Mid-Carolina Electric Coop Inc</t>
  </si>
  <si>
    <t>Newberry Electric Coop, Inc</t>
  </si>
  <si>
    <t>Palmetto Electric Coop Inc</t>
  </si>
  <si>
    <t>Pee Dee Electric Coop, Inc</t>
  </si>
  <si>
    <t>Santee Electric Coop, Inc</t>
  </si>
  <si>
    <t>South Carolina Electric&amp;Gas Company</t>
  </si>
  <si>
    <t>South Carolina Public Service Authority</t>
  </si>
  <si>
    <t>York Electric Coop Inc</t>
  </si>
  <si>
    <t>SD</t>
  </si>
  <si>
    <t>Black Hills Electric Coop, Inc</t>
  </si>
  <si>
    <t>Bon Homme Yankton El Assn, Inc</t>
  </si>
  <si>
    <t>Butte Electric Coop, Inc</t>
  </si>
  <si>
    <t>Cam Wal Electric Coop, Inc</t>
  </si>
  <si>
    <t>Central Electric Coop, Inc - (SD)</t>
  </si>
  <si>
    <t>Charles Mix Electric Assn, Inc</t>
  </si>
  <si>
    <t>City of Beresford</t>
  </si>
  <si>
    <t>City of Brookings - (SD)</t>
  </si>
  <si>
    <t>City of Flandreau</t>
  </si>
  <si>
    <t>City of Fort Pierre - (SD)</t>
  </si>
  <si>
    <t>City of Madison - (SD)</t>
  </si>
  <si>
    <t>City of Miller - (SD)</t>
  </si>
  <si>
    <t>City of Pierre - (SD)</t>
  </si>
  <si>
    <t>City of Sioux Falls - (SD)</t>
  </si>
  <si>
    <t>City of Vermillion - (SD)</t>
  </si>
  <si>
    <t>City of Volga - (SD)</t>
  </si>
  <si>
    <t>Clay-Union Electric Corp</t>
  </si>
  <si>
    <t>Codington-Clark Elec Coop, Inc</t>
  </si>
  <si>
    <t>Dakota Energy Coop Inc</t>
  </si>
  <si>
    <t>Douglas Electric Coop, Inc</t>
  </si>
  <si>
    <t>FEM Electric Assn, Inc</t>
  </si>
  <si>
    <t>Lake Region Electric Assn, Inc - (SD)</t>
  </si>
  <si>
    <t>Moreau-Grand Electric Coop Inc</t>
  </si>
  <si>
    <t>NorthWestern Energy - (SD)</t>
  </si>
  <si>
    <t>Northern Electric Coop, Inc</t>
  </si>
  <si>
    <t>Oahe Electric Coop Inc</t>
  </si>
  <si>
    <t>Rosebud Electric Coop Inc</t>
  </si>
  <si>
    <t>Southeastern Electric Coop Inc - (SD)</t>
  </si>
  <si>
    <t>Town of Pickstown - (SD)</t>
  </si>
  <si>
    <t>Union County Electric Coop Inc</t>
  </si>
  <si>
    <t>Watertown Municipal Utilities</t>
  </si>
  <si>
    <t>West Central Electric Coop Inc - (SD)</t>
  </si>
  <si>
    <t>West River Electric Assn Inc</t>
  </si>
  <si>
    <t>Whetstone Valley Elec Coop Inc</t>
  </si>
  <si>
    <t>Winner Municipal Utility</t>
  </si>
  <si>
    <t>Appalachian Electric Coop</t>
  </si>
  <si>
    <t>TN</t>
  </si>
  <si>
    <t>Athens Utility Board</t>
  </si>
  <si>
    <t>Benton County</t>
  </si>
  <si>
    <t>Bolivar Energy Authority</t>
  </si>
  <si>
    <t>Caney Fork Electric Coop, Inc</t>
  </si>
  <si>
    <t>Carroll County - (TN)</t>
  </si>
  <si>
    <t>Chickasaw Electric Coop, Inc</t>
  </si>
  <si>
    <t>City of Alcoa Utilities</t>
  </si>
  <si>
    <t>City of Bristol - (TN)</t>
  </si>
  <si>
    <t>City of Brownsville</t>
  </si>
  <si>
    <t>City of Clarksville - (TN)</t>
  </si>
  <si>
    <t>City of Cleveland - (TN)</t>
  </si>
  <si>
    <t>City of Clinton - (TN)</t>
  </si>
  <si>
    <t>City of Cookeville - (TN)</t>
  </si>
  <si>
    <t>City of Covington - (TN)</t>
  </si>
  <si>
    <t>City of Dayton - (TN)</t>
  </si>
  <si>
    <t>City of Dickson</t>
  </si>
  <si>
    <t>City of Dyersburg</t>
  </si>
  <si>
    <t>City of Elizabethton - (TN)</t>
  </si>
  <si>
    <t>City of Etowah</t>
  </si>
  <si>
    <t>City of Fayetteville</t>
  </si>
  <si>
    <t>City of Gallatin - (TN)</t>
  </si>
  <si>
    <t>City of Greeneville - (TN)</t>
  </si>
  <si>
    <t>City of Harriman - (TN)</t>
  </si>
  <si>
    <t>City of Humboldt</t>
  </si>
  <si>
    <t>City of Jackson - (TN)</t>
  </si>
  <si>
    <t>City of LaFollette</t>
  </si>
  <si>
    <t>City of Lawrenceburg</t>
  </si>
  <si>
    <t>City of Lenoir - (TN)</t>
  </si>
  <si>
    <t>City of Lewisburg - (TN)</t>
  </si>
  <si>
    <t>City of Lexington - (TN)</t>
  </si>
  <si>
    <t>City of Memphis - (TN)</t>
  </si>
  <si>
    <t>City of Milan</t>
  </si>
  <si>
    <t>City of Morristown - (TN)</t>
  </si>
  <si>
    <t>City of Mt Pleasant - (TN)</t>
  </si>
  <si>
    <t>City of Murfreesboro</t>
  </si>
  <si>
    <t>City of Newbern</t>
  </si>
  <si>
    <t>City of Newport</t>
  </si>
  <si>
    <t>City of Oak Ridge</t>
  </si>
  <si>
    <t>City of Paris - (TN)</t>
  </si>
  <si>
    <t>City of Pulaski - (TN)</t>
  </si>
  <si>
    <t>City of Ripley - (TN)</t>
  </si>
  <si>
    <t>City of Rockwood - (TN)</t>
  </si>
  <si>
    <t>City of Shelbyville - (TN)</t>
  </si>
  <si>
    <t>City of Smithville - (TN)</t>
  </si>
  <si>
    <t>City of Sparta</t>
  </si>
  <si>
    <t>City of Springfield - (TN)</t>
  </si>
  <si>
    <t>City of Sweetwater</t>
  </si>
  <si>
    <t>City of Trenton - (TN)</t>
  </si>
  <si>
    <t>City of Union City</t>
  </si>
  <si>
    <t>City of Winchester - (TN)</t>
  </si>
  <si>
    <t>Columbia Power System</t>
  </si>
  <si>
    <t>Cumberland Elec Member Corp</t>
  </si>
  <si>
    <t>Duck River Elec Member Corp</t>
  </si>
  <si>
    <t>Forked Deer Electric Coop, Inc</t>
  </si>
  <si>
    <t>Fort Loudoun Electric Coop</t>
  </si>
  <si>
    <t>Gibson Electric Members Corp</t>
  </si>
  <si>
    <t>Holston Electric Coop, Inc</t>
  </si>
  <si>
    <t>Johnson City - (TN)</t>
  </si>
  <si>
    <t>Kingsport Power Co</t>
  </si>
  <si>
    <t>Knoxville Utilities Board</t>
  </si>
  <si>
    <t>Loudon Utilities Board</t>
  </si>
  <si>
    <t>Maryville Utilities</t>
  </si>
  <si>
    <t>McMinnville Electric System</t>
  </si>
  <si>
    <t>Meriwether Lewis Electric Coop</t>
  </si>
  <si>
    <t>Middle Tennessee E M C</t>
  </si>
  <si>
    <t>Nashville Electric Service</t>
  </si>
  <si>
    <t>Pickwick Electric Coop</t>
  </si>
  <si>
    <t>Plateau Electric Cooperative</t>
  </si>
  <si>
    <t>Powell Valley Electric Coop</t>
  </si>
  <si>
    <t>Sequachee Valley Electric Coop</t>
  </si>
  <si>
    <t>Sevier County Electric System</t>
  </si>
  <si>
    <t>Southwest Tennessee E M C</t>
  </si>
  <si>
    <t>Tennessee Valley Electric Coop</t>
  </si>
  <si>
    <t>Town of Erwin - (TN)</t>
  </si>
  <si>
    <t>Tullahoma Board-Public Utils</t>
  </si>
  <si>
    <t>Upper Cumberland E M C</t>
  </si>
  <si>
    <t>Volunteer Electric Coop</t>
  </si>
  <si>
    <t>Weakley County Mun Elec Sys</t>
  </si>
  <si>
    <t>4Change Energy Company</t>
  </si>
  <si>
    <t>TX</t>
  </si>
  <si>
    <t>AP Holdings LLC</t>
  </si>
  <si>
    <t>APN Starfirst, L.P.</t>
  </si>
  <si>
    <t>APNA Energy</t>
  </si>
  <si>
    <t>Accent Energy Holdings, LLC</t>
  </si>
  <si>
    <t>Alliance Power Company, LLC.</t>
  </si>
  <si>
    <t>Ambit Energy Holdings, LLC</t>
  </si>
  <si>
    <t>AmeriPower LLC</t>
  </si>
  <si>
    <t>American Light and Power</t>
  </si>
  <si>
    <t>Amigo Energy</t>
  </si>
  <si>
    <t>Andeler Corporation dba Andeler Power</t>
  </si>
  <si>
    <t>Austin Energy</t>
  </si>
  <si>
    <t>BP Energy Company</t>
  </si>
  <si>
    <t>Bailey County Elec Coop Assn</t>
  </si>
  <si>
    <t>Bandera Electric Coop, Inc</t>
  </si>
  <si>
    <t>Bartlett Electric Coop, Inc</t>
  </si>
  <si>
    <t>Big Country Electric Coop, Inc</t>
  </si>
  <si>
    <t>Bluebonnet Electric Coop, Inc</t>
  </si>
  <si>
    <t>Bounce Energy, Inc.</t>
  </si>
  <si>
    <t>Bowie-Cass Electric Coop, Inc</t>
  </si>
  <si>
    <t>Breeze LLC</t>
  </si>
  <si>
    <t>Brilliant Energy, LLC</t>
  </si>
  <si>
    <t>Brooklet Energy Distribution</t>
  </si>
  <si>
    <t>Brownsville Public Utilities Board</t>
  </si>
  <si>
    <t>Calpine Power America LLC</t>
  </si>
  <si>
    <t>Central Texas Elec Coop, Inc</t>
  </si>
  <si>
    <t>Champion Energy Services</t>
  </si>
  <si>
    <t>Cherokee County Elec Coop Assn</t>
  </si>
  <si>
    <t>Cirro Group, Inc.</t>
  </si>
  <si>
    <t>City of Boerne</t>
  </si>
  <si>
    <t>City of Brenham - (TX)</t>
  </si>
  <si>
    <t>City of Bryan - (TX)</t>
  </si>
  <si>
    <t>City of College Station - (TX)</t>
  </si>
  <si>
    <t>City of Cuero - (TX)</t>
  </si>
  <si>
    <t>City of Denton - (TX)</t>
  </si>
  <si>
    <t>City of Floresville</t>
  </si>
  <si>
    <t>City of Fredericksburg - (TX)</t>
  </si>
  <si>
    <t>City of Garland - (TX)</t>
  </si>
  <si>
    <t>City of Georgetown - (TX)</t>
  </si>
  <si>
    <t>City of Greenville - (TX)</t>
  </si>
  <si>
    <t>City of Jasper - (TX)</t>
  </si>
  <si>
    <t>City of Lampasas - (TX)</t>
  </si>
  <si>
    <t>City of Liberty - (TX)</t>
  </si>
  <si>
    <t>City of Lockhart - (TX)</t>
  </si>
  <si>
    <t>City of Lubbock - (TX)</t>
  </si>
  <si>
    <t>City of New Braunfels - (TX)</t>
  </si>
  <si>
    <t>City of San Antonio - (TX)</t>
  </si>
  <si>
    <t>City of San Marcos - (TX)</t>
  </si>
  <si>
    <t>City of Seguin - (TX)</t>
  </si>
  <si>
    <t>Coleman County Elec Coop, Inc</t>
  </si>
  <si>
    <t>Comanche County Elec Coop Assn</t>
  </si>
  <si>
    <t>Concho Valley Elec Coop Inc</t>
  </si>
  <si>
    <t>ConocoPhillips Company</t>
  </si>
  <si>
    <t>Consolidated Edison Sol Inc</t>
  </si>
  <si>
    <t>Constellation Energy Power Choice Inc.</t>
  </si>
  <si>
    <t>Constellation NewEnergy, Inc</t>
  </si>
  <si>
    <t>Cooke County Elec Coop Assn</t>
  </si>
  <si>
    <t>Deaf Smith Electric Coop, Inc</t>
  </si>
  <si>
    <t>Deep East Texas Elec Coop Inc</t>
  </si>
  <si>
    <t>Denton County Elec Coop, Inc</t>
  </si>
  <si>
    <t>Direct Energy Business</t>
  </si>
  <si>
    <t>Direct Energy Services</t>
  </si>
  <si>
    <t>Discount Power</t>
  </si>
  <si>
    <t>E-Now, LP</t>
  </si>
  <si>
    <t>EDF Industrial Power Services (TX), LLC</t>
  </si>
  <si>
    <t>Energy Plus Holdings LLC</t>
  </si>
  <si>
    <t>Enertrade Electric, LLC</t>
  </si>
  <si>
    <t>Entergy Texas Inc.</t>
  </si>
  <si>
    <t>Entrust Energy</t>
  </si>
  <si>
    <t>Everything Energy, LLC</t>
  </si>
  <si>
    <t>Fannin County Electric Coop</t>
  </si>
  <si>
    <t>Farmers Electric Coop, Inc - (TX)</t>
  </si>
  <si>
    <t>Fayette Electric Coop, Inc</t>
  </si>
  <si>
    <t>Fort Belknap Electric Coop Inc</t>
  </si>
  <si>
    <t>Frontier Utilities, Inc.</t>
  </si>
  <si>
    <t>GDF Suez Energy Solutions LLC</t>
  </si>
  <si>
    <t>Galt Power Texas, LLC</t>
  </si>
  <si>
    <t>Glacial Energy Holdings</t>
  </si>
  <si>
    <t>Grayson-Collin Elec Coop, Inc</t>
  </si>
  <si>
    <t>Green Mountain Energy Company</t>
  </si>
  <si>
    <t>Greenbelt Electric Coop, Inc</t>
  </si>
  <si>
    <t>Guadalupe Valley Elec Coop Inc</t>
  </si>
  <si>
    <t>HILCO Electric Cooperative, Inc.</t>
  </si>
  <si>
    <t>Hamilton County Elec Coop Assn</t>
  </si>
  <si>
    <t>Heart of Texas Electric Coop</t>
  </si>
  <si>
    <t>Hino Electric Holding Company</t>
  </si>
  <si>
    <t>Houston County Elec Coop Inc</t>
  </si>
  <si>
    <t>Hudson Energy Services</t>
  </si>
  <si>
    <t>Infinite Electric LLC</t>
  </si>
  <si>
    <t>Jackson Electric Coop, Inc - (TX)</t>
  </si>
  <si>
    <t>Jasper-Newton Elec Coop, Inc</t>
  </si>
  <si>
    <t>Just Energy</t>
  </si>
  <si>
    <t>Karnes Electric Coop Inc</t>
  </si>
  <si>
    <t>Kerrville Public Utility Board</t>
  </si>
  <si>
    <t>Lamar County Elec Coop Assn</t>
  </si>
  <si>
    <t>Lamb County Electric Coop, Inc</t>
  </si>
  <si>
    <t>Liberty Power Corp.</t>
  </si>
  <si>
    <t>Lighthouse Electric Coop, Inc</t>
  </si>
  <si>
    <t>Lyntegar Electric Coop, Inc</t>
  </si>
  <si>
    <t>Magic Valley Electric Coop Inc</t>
  </si>
  <si>
    <t>Medina Electric Coop, Inc</t>
  </si>
  <si>
    <t>Mid-South Electric Coop Assn</t>
  </si>
  <si>
    <t>Navarro County Elec Coop, Inc</t>
  </si>
  <si>
    <t>Navasota Valley Elec Coop, Inc</t>
  </si>
  <si>
    <t>NextEra Energy Services, LLC</t>
  </si>
  <si>
    <t>NextEra Retail of Texas LP</t>
  </si>
  <si>
    <t>Noble Americas Energy Solutions LLC</t>
  </si>
  <si>
    <t>North American Power and Gas, LLC</t>
  </si>
  <si>
    <t>North Plains Electric Coop Inc</t>
  </si>
  <si>
    <t>Nueces Electric Cooperative</t>
  </si>
  <si>
    <t>OnPAC Energy</t>
  </si>
  <si>
    <t>Our Energy LLC</t>
  </si>
  <si>
    <t>Pedernales Electric Coop, Inc</t>
  </si>
  <si>
    <t>Penstar Power</t>
  </si>
  <si>
    <t>Pioneer Power LLC DBA Pioneer Energy</t>
  </si>
  <si>
    <t>Potentia Energy, LLC</t>
  </si>
  <si>
    <t>Pro Power Providers</t>
  </si>
  <si>
    <t>Reach Energy, LLC</t>
  </si>
  <si>
    <t>Reliant Energy Retail Services</t>
  </si>
  <si>
    <t>Rita Blanca Electric Coop, Inc</t>
  </si>
  <si>
    <t>Rusk County Electric Coop, Inc</t>
  </si>
  <si>
    <t>Sam Houston Electric Coop Inc</t>
  </si>
  <si>
    <t>San Bernard Electric Coop, Inc</t>
  </si>
  <si>
    <t>San Patricio Electric Coop Inc</t>
  </si>
  <si>
    <t>Sharyland Utilities LP</t>
  </si>
  <si>
    <t>Shell Energy North America (US), L.P.</t>
  </si>
  <si>
    <t>Smart Prepaid Electric</t>
  </si>
  <si>
    <t>Source Power &amp; Gas LLC</t>
  </si>
  <si>
    <t>South Plains Electric Coop Inc</t>
  </si>
  <si>
    <t>South Texas Electric Coop, Inc</t>
  </si>
  <si>
    <t>Southwest Texas Elec Coop, Inc</t>
  </si>
  <si>
    <t>Spark Energy, LP</t>
  </si>
  <si>
    <t>StarTex Power</t>
  </si>
  <si>
    <t>Stream SPE, LTD</t>
  </si>
  <si>
    <t>Suez Energy Resources North Am</t>
  </si>
  <si>
    <t>Summer Energy LLC</t>
  </si>
  <si>
    <t>Swisher Electric Coop, Inc</t>
  </si>
  <si>
    <t>TXU Energy Retail Co LP</t>
  </si>
  <si>
    <t>Tara Energy Resources</t>
  </si>
  <si>
    <t>Tara Energy, LLC</t>
  </si>
  <si>
    <t>Taylor Electric Coop Inc - (TX)</t>
  </si>
  <si>
    <t>Tenaska Power Services</t>
  </si>
  <si>
    <t>Texas General Land Office</t>
  </si>
  <si>
    <t>Texas Retail Energy, LLC</t>
  </si>
  <si>
    <t>TriEagle Energy, L.P.</t>
  </si>
  <si>
    <t>Trinity Valley Elec Coop Inc</t>
  </si>
  <si>
    <t>True Electric LLC</t>
  </si>
  <si>
    <t>US Retailers, LLC</t>
  </si>
  <si>
    <t>United Electric Coop Service Inc - (TX)</t>
  </si>
  <si>
    <t>Upshur Rural Elec Coop Corp</t>
  </si>
  <si>
    <t>V247 Power Corporation</t>
  </si>
  <si>
    <t>Veteran Energy LLC</t>
  </si>
  <si>
    <t>Victoria Electric Coop, Inc</t>
  </si>
  <si>
    <t>Weatherford Mun Utility System</t>
  </si>
  <si>
    <t>Wharton County Elec Coop, Inc</t>
  </si>
  <si>
    <t>Wise Electric Coop Inc</t>
  </si>
  <si>
    <t>Wolverine Alternative Investments, LLC</t>
  </si>
  <si>
    <t>Wood County Electric Coop, Inc</t>
  </si>
  <si>
    <t>XOOM Energy Texas, LLC</t>
  </si>
  <si>
    <t>Young Energy, LLC</t>
  </si>
  <si>
    <t>dPi Energy LLC</t>
  </si>
  <si>
    <t>Bridger Valley Elec Assn, Inc</t>
  </si>
  <si>
    <t>UT</t>
  </si>
  <si>
    <t>Brigham City Corporation</t>
  </si>
  <si>
    <t>City of Bountiful</t>
  </si>
  <si>
    <t>City of Logan - (UT)</t>
  </si>
  <si>
    <t>City of Murray - (UT)</t>
  </si>
  <si>
    <t>City of Springville - (UT)</t>
  </si>
  <si>
    <t>City of St George</t>
  </si>
  <si>
    <t>City of Washington - (UT)</t>
  </si>
  <si>
    <t>Heber Light &amp; Power Company</t>
  </si>
  <si>
    <t>Hurricane Power Committee</t>
  </si>
  <si>
    <t>Hyrum City Corporation</t>
  </si>
  <si>
    <t>Kaysville City Corporation</t>
  </si>
  <si>
    <t>Lehi City Corporation</t>
  </si>
  <si>
    <t>Payson City Corporation</t>
  </si>
  <si>
    <t>Provo City Corp</t>
  </si>
  <si>
    <t>Spanish Fork City Corporation</t>
  </si>
  <si>
    <t>Strawberry Electric Serv Dist</t>
  </si>
  <si>
    <t>VA</t>
  </si>
  <si>
    <t>Appalachian Power Co</t>
  </si>
  <si>
    <t>BARC Electric Coop Inc</t>
  </si>
  <si>
    <t>Bristol Virginia Utilities</t>
  </si>
  <si>
    <t>Central Virginia Electric Coop</t>
  </si>
  <si>
    <t>City of Danville - (VA)</t>
  </si>
  <si>
    <t>City of Franklin - (VA)</t>
  </si>
  <si>
    <t>City of Harrisonburg - (VA)</t>
  </si>
  <si>
    <t>City of Manassas - (VA)</t>
  </si>
  <si>
    <t>City of Martinsville - (VA)</t>
  </si>
  <si>
    <t>City of Radford - (VA)</t>
  </si>
  <si>
    <t>City of Salem - (VA)</t>
  </si>
  <si>
    <t>Community Electric Coop</t>
  </si>
  <si>
    <t>Craig-Botetourt Electric Coop</t>
  </si>
  <si>
    <t>Northern Neck Elec Coop, Inc</t>
  </si>
  <si>
    <t>Northern Virginia Elec Coop</t>
  </si>
  <si>
    <t>Prince George Electric Coop</t>
  </si>
  <si>
    <t>Rappahannock Electric Coop</t>
  </si>
  <si>
    <t>Shenandoah Valley Elec Coop</t>
  </si>
  <si>
    <t>Southside Electric Coop, Inc</t>
  </si>
  <si>
    <t>Town of Bedford - (VA)</t>
  </si>
  <si>
    <t>Town of Culpeper- (VA)</t>
  </si>
  <si>
    <t>Town of Front Royal</t>
  </si>
  <si>
    <t>Virginia Tech Electric Service</t>
  </si>
  <si>
    <t>City of Burlington Electric - (VT)</t>
  </si>
  <si>
    <t>VT</t>
  </si>
  <si>
    <t>Green Mountain Power Corp</t>
  </si>
  <si>
    <t>Town of Hardwick</t>
  </si>
  <si>
    <t>Town of Stowe- (VT)</t>
  </si>
  <si>
    <t>Vermont Electric Cooperative, Inc</t>
  </si>
  <si>
    <t>Village of Ludlow - (VT)</t>
  </si>
  <si>
    <t>Village of Lyndonville - (VT)</t>
  </si>
  <si>
    <t>Village of Morrisville - (VT)</t>
  </si>
  <si>
    <t>Village of Northfield - (VT)</t>
  </si>
  <si>
    <t>Village of Swanton - (VT)</t>
  </si>
  <si>
    <t>Washington Electric Coop - (VT)</t>
  </si>
  <si>
    <t>WA</t>
  </si>
  <si>
    <t>Benton Rural Electric Assn</t>
  </si>
  <si>
    <t>Big Bend Electric Coop, Inc</t>
  </si>
  <si>
    <t>City of Blaine - (WA)</t>
  </si>
  <si>
    <t>City of Centralia - (WA)</t>
  </si>
  <si>
    <t>City of Cheney - (WA)</t>
  </si>
  <si>
    <t>City of Ellensburg - (WA)</t>
  </si>
  <si>
    <t>City of Port Angeles - (WA)</t>
  </si>
  <si>
    <t>City of Richland - (WA)</t>
  </si>
  <si>
    <t>City of Seattle - (WA)</t>
  </si>
  <si>
    <t>City of Tacoma  - (WA)</t>
  </si>
  <si>
    <t>Elmhurst Mutual Power &amp; Light Co</t>
  </si>
  <si>
    <t>Lakeview Light &amp; Power</t>
  </si>
  <si>
    <t>Modern Electric Water Company</t>
  </si>
  <si>
    <t>Ohop Mutual Light Company, Inc</t>
  </si>
  <si>
    <t>Okanogan County Elec Coop, Inc</t>
  </si>
  <si>
    <t>Orcas Power &amp; Light Coop</t>
  </si>
  <si>
    <t>PUD 1 of Snohomish County</t>
  </si>
  <si>
    <t>PUD No 1 of Benton County</t>
  </si>
  <si>
    <t>PUD No 1 of Chelan County</t>
  </si>
  <si>
    <t>PUD No 1 of Clallam County</t>
  </si>
  <si>
    <t>PUD No 1 of Clark County - (WA)</t>
  </si>
  <si>
    <t>PUD No 1 of Cowlitz County</t>
  </si>
  <si>
    <t>PUD No 1 of Douglas County</t>
  </si>
  <si>
    <t>PUD No 1 of Ferry County</t>
  </si>
  <si>
    <t>PUD No 1 of Franklin County</t>
  </si>
  <si>
    <t>PUD No 1 of Grays Harbor County</t>
  </si>
  <si>
    <t>PUD No 1 of Jefferson County</t>
  </si>
  <si>
    <t>PUD No 1 of Klickitat County</t>
  </si>
  <si>
    <t>PUD No 1 of Lewis County</t>
  </si>
  <si>
    <t>PUD No 1 of Okanogan County</t>
  </si>
  <si>
    <t>PUD No 1 of Pend Oreille County</t>
  </si>
  <si>
    <t>PUD No 1 of Skamania Co</t>
  </si>
  <si>
    <t>PUD No 1 of Whatcom County</t>
  </si>
  <si>
    <t>PUD No 2 of Grant County</t>
  </si>
  <si>
    <t>PUD No 2 of Pacific County</t>
  </si>
  <si>
    <t>PUD No 3 of Mason County</t>
  </si>
  <si>
    <t>Parkland Light &amp; Water Company</t>
  </si>
  <si>
    <t>Peninsula Light Company</t>
  </si>
  <si>
    <t>Puget Sound Energy Inc</t>
  </si>
  <si>
    <t>Tanner Electric Coop</t>
  </si>
  <si>
    <t>Town of Steilacoom</t>
  </si>
  <si>
    <t>Vera Irrigation District #15</t>
  </si>
  <si>
    <t>Adams-Columbia Electric Coop</t>
  </si>
  <si>
    <t>WI</t>
  </si>
  <si>
    <t>Algoma Utility Comm</t>
  </si>
  <si>
    <t>Barron Electric Coop</t>
  </si>
  <si>
    <t>Brodhead Water &amp; Lighting Comm</t>
  </si>
  <si>
    <t>Cedarburg Light &amp; Water Comm</t>
  </si>
  <si>
    <t>Central Wisconsin Elec Coop</t>
  </si>
  <si>
    <t>Chippewa Valley Electric Coop</t>
  </si>
  <si>
    <t>City of Bangor - (WI)</t>
  </si>
  <si>
    <t>City of Black River Falls</t>
  </si>
  <si>
    <t>City of Boscobel - (WI)</t>
  </si>
  <si>
    <t>City of Clintonville - (WI)</t>
  </si>
  <si>
    <t>City of Columbus - (WI)</t>
  </si>
  <si>
    <t>City of Cuba City</t>
  </si>
  <si>
    <t>City of Eagle River - (WI)</t>
  </si>
  <si>
    <t>City of Elkhorn - (WI)</t>
  </si>
  <si>
    <t>City of Evansville</t>
  </si>
  <si>
    <t>City of Kaukauna</t>
  </si>
  <si>
    <t>City of Lodi - (WV)</t>
  </si>
  <si>
    <t>City of Marshfield - (WI)</t>
  </si>
  <si>
    <t>City of Medford - (WI)</t>
  </si>
  <si>
    <t>City of Menasha - (WI)</t>
  </si>
  <si>
    <t>City of New Holstein - (WI)</t>
  </si>
  <si>
    <t>City of New Richmond</t>
  </si>
  <si>
    <t>City of Plymouth - (WI)</t>
  </si>
  <si>
    <t>City of Richland Center - (WI)</t>
  </si>
  <si>
    <t>City of River Falls</t>
  </si>
  <si>
    <t>City of Sheboygan Falls - (WI)</t>
  </si>
  <si>
    <t>City of Stoughton - (WI)</t>
  </si>
  <si>
    <t>City of Sturgeon Bay - (WI)</t>
  </si>
  <si>
    <t>City of Westby</t>
  </si>
  <si>
    <t>Clark Electric Coop - (WI)</t>
  </si>
  <si>
    <t>Consolidated Water Power Co</t>
  </si>
  <si>
    <t>Dahlberg Light &amp; Power Co</t>
  </si>
  <si>
    <t>Dunn County Electric Coop</t>
  </si>
  <si>
    <t>Eau Claire Electric Coop</t>
  </si>
  <si>
    <t>Florence Utility Comm</t>
  </si>
  <si>
    <t>Hartford Electric</t>
  </si>
  <si>
    <t>Hustisford Utilities</t>
  </si>
  <si>
    <t>Jackson Electric Coop, Inc - (WI)</t>
  </si>
  <si>
    <t>Jefferson Utilities</t>
  </si>
  <si>
    <t>Jump River Electric Coop Inc</t>
  </si>
  <si>
    <t>Juneau Utility Comm</t>
  </si>
  <si>
    <t>Lake Mills Light &amp; Water</t>
  </si>
  <si>
    <t>Madison Gas &amp; Electric Co</t>
  </si>
  <si>
    <t>Manitowoc Public Utilities</t>
  </si>
  <si>
    <t>New London Electric&amp;Water Util</t>
  </si>
  <si>
    <t>North Central Power Co Inc</t>
  </si>
  <si>
    <t>Oakdale Electric Coop</t>
  </si>
  <si>
    <t>Oconomowoc Utilities</t>
  </si>
  <si>
    <t>Oconto Electric Cooperative</t>
  </si>
  <si>
    <t>Oconto Falls Water &amp; Light Comm</t>
  </si>
  <si>
    <t>Pierce-Pepin Coop Services</t>
  </si>
  <si>
    <t>Pioneer Power and Light Co</t>
  </si>
  <si>
    <t>Polk-Burnett Electric Coop</t>
  </si>
  <si>
    <t>Price Electric Coop Inc</t>
  </si>
  <si>
    <t>Reedsburg Utility Comm</t>
  </si>
  <si>
    <t>Rice Lake Utilities</t>
  </si>
  <si>
    <t>Riverland Energy Cooperative</t>
  </si>
  <si>
    <t>Shawano Municipal Utilities</t>
  </si>
  <si>
    <t>Slinger Utilities</t>
  </si>
  <si>
    <t>St Croix Electric Coop</t>
  </si>
  <si>
    <t>Sun Prairie Utilities</t>
  </si>
  <si>
    <t>Superior Water and Light Co</t>
  </si>
  <si>
    <t>Taylor Electric Coop - (WI)</t>
  </si>
  <si>
    <t>Two Rivers Water &amp; Light</t>
  </si>
  <si>
    <t>Vernon Electric Coop</t>
  </si>
  <si>
    <t>Village of Mt. Horeb - (WI)</t>
  </si>
  <si>
    <t>Village of Muscoda - (WI)</t>
  </si>
  <si>
    <t>Village of New Glarus - (WI)</t>
  </si>
  <si>
    <t>Village of Prairie Du Sac - (WI)</t>
  </si>
  <si>
    <t>Village of Waunakee - (WI)</t>
  </si>
  <si>
    <t>Waterloo Light &amp; Water Comm</t>
  </si>
  <si>
    <t>Waupun Utilities</t>
  </si>
  <si>
    <t>Westfield Electric Company</t>
  </si>
  <si>
    <t>Whitehall Electric Utility</t>
  </si>
  <si>
    <t>Wisconsin Power &amp; Light Co</t>
  </si>
  <si>
    <t>Wisconsin Rapids W W &amp; L Comm</t>
  </si>
  <si>
    <t>WV</t>
  </si>
  <si>
    <t>Black Diamond Power Co</t>
  </si>
  <si>
    <t>Monongahela Power Co</t>
  </si>
  <si>
    <t>Wheeling Power Co</t>
  </si>
  <si>
    <t>WY</t>
  </si>
  <si>
    <t>Carbon Power &amp; Light, Inc</t>
  </si>
  <si>
    <t>Cheyenne Light Fuel &amp; Power Co</t>
  </si>
  <si>
    <t>City of Cody</t>
  </si>
  <si>
    <t>City of Gillette - (WY)</t>
  </si>
  <si>
    <t>City of Torrington - (WY)</t>
  </si>
  <si>
    <t>Garland Light &amp; Power Company</t>
  </si>
  <si>
    <t>High Plains Power Inc</t>
  </si>
  <si>
    <t>Withheld</t>
  </si>
  <si>
    <t>Adjustment 2014</t>
  </si>
  <si>
    <t>Other</t>
  </si>
  <si>
    <t>.</t>
  </si>
  <si>
    <t>Generation from IOUs</t>
  </si>
  <si>
    <t>Total Generation</t>
  </si>
  <si>
    <t>Generation from Coops</t>
  </si>
  <si>
    <t>Generation from non-IOUs</t>
  </si>
  <si>
    <t>Generation from Munis</t>
  </si>
  <si>
    <t>Generation by Utility Type (IOU, Coop, Muni, etc.)</t>
  </si>
  <si>
    <t>Electric Sales, Revenue, and Average Price</t>
  </si>
  <si>
    <t>https://www.eia.gov/electricity/sales_revenue_price/</t>
  </si>
  <si>
    <t>Table 10</t>
  </si>
  <si>
    <t>Texas Generating Capacity</t>
  </si>
  <si>
    <t>3% of Total Generation</t>
  </si>
  <si>
    <t>1.5% of Total Generation</t>
  </si>
  <si>
    <t>Generation by Entities &lt;1.5% of Total</t>
  </si>
  <si>
    <t>Generation by Entities 1.5-3% of Total</t>
  </si>
  <si>
    <t>Abbr.</t>
  </si>
  <si>
    <t>2014 Sales (MWh)</t>
  </si>
  <si>
    <t>We assume total capacity is roughly constant when converting the RPS to percentages.</t>
  </si>
  <si>
    <t>State-Specific Notes</t>
  </si>
  <si>
    <t>MWh</t>
  </si>
  <si>
    <t>Missouri</t>
  </si>
  <si>
    <t>Nevada</t>
  </si>
  <si>
    <t>New Hampshire</t>
  </si>
  <si>
    <t>Ohio</t>
  </si>
  <si>
    <t>Washington</t>
  </si>
  <si>
    <t>Generation for Utilities Serving &gt;25000</t>
  </si>
  <si>
    <t>3% 2012-2015; 9% in 2016-2019, 15% in 2020+; only utilities with &gt;25,000 customers</t>
  </si>
  <si>
    <t>Database of State Incentives for Renewables &amp; Efficiency</t>
  </si>
  <si>
    <t>Program Type: Renewables Portfolio Standard</t>
  </si>
  <si>
    <t>http://programs.dsireusa.org/system/program</t>
  </si>
  <si>
    <t>IOUS: 12% (2011-2014), 20% (2015-2019), 30% (2020).  Munis and small coops: 3% (2011-2014), 6% (2015-2019), 10% (2020).  Large coops: 3% (2011-2014), 6% (2015-2019), 20% (2020).</t>
  </si>
  <si>
    <t>Specific percentages defined for each year through 2025 (see schedule at right)</t>
  </si>
  <si>
    <t>Specific percentages defined for each year through 2020 (see schedule at right)</t>
  </si>
  <si>
    <t>We take a simple average of the RPS percentages for coops and munis of varying sizes in 2020 (the only year in which their targets differ).</t>
  </si>
  <si>
    <t>Specific percentages defined for each year through 2026 (see schedule at right)</t>
  </si>
  <si>
    <t>4% (2013-2018), 7% (2019-2024), 10% (2025)</t>
  </si>
  <si>
    <t>When a state has enacted RPS percentages for specific years, we linearly interpolate between</t>
  </si>
  <si>
    <t>those years, to better model utility behavior.  We linearly interpolate irrespective of whether</t>
  </si>
  <si>
    <t>(e.g. California) or explicitly states that a particular, unchanging percentage applies to a range</t>
  </si>
  <si>
    <t>of years (e.g. Indiana).</t>
  </si>
  <si>
    <t>Following the last year in which a state has an RPS target, we assume it remains constant.</t>
  </si>
  <si>
    <t>a state simply specifies noncontiguous target years and does not mention intervening years</t>
  </si>
  <si>
    <t>Yellow color</t>
  </si>
  <si>
    <t>Orange color</t>
  </si>
  <si>
    <t>designates scells whose values are calculated based on data external to the</t>
  </si>
  <si>
    <t>designates cells whose values are directly specified by legal text.</t>
  </si>
  <si>
    <t>"RPS by State" tab, generally derived from legal text.</t>
  </si>
  <si>
    <t>Maine</t>
  </si>
  <si>
    <t>Specific percentages defined for each year through 2022 (see schedule at right)</t>
  </si>
  <si>
    <t>Maryland</t>
  </si>
  <si>
    <t>1.8% (2014) or 2% (2015) from Class II (pre-1998) renewable sources, plus specific percentages of Class I renewables defined for each year through 2020 (9% in 2014 rising to 15% in 2020), plus 1% per year after 2020</t>
  </si>
  <si>
    <t>Massachusetts</t>
  </si>
  <si>
    <t>Michigan</t>
  </si>
  <si>
    <t>The percentage of required Class II renewables can change after 2015 based on a formula established in regulation (see p. 17 of http://www.mass.gov/courts/docs/lawlib/220-229cmr/225cmr15.pdf), but we assume it remains at 2% for years after 2015.</t>
  </si>
  <si>
    <t>For year 2014, the law requires each utility to close 50% of its gap between its utility-specific baseline and 10%.  Rather than research utility-specific baselines, we use the actual renewable energy credit percentage generated in 2014 (8.1%), which is found on page 8 of http://www.michigan.gov/documents/mpsc/PA_295_Renewable_Energy_481423_7.pdf</t>
  </si>
  <si>
    <t>Generation from Nuclear Utility</t>
  </si>
  <si>
    <t>There is only one utility that qualifies as a "Nuclear Utility" in MN.  It is called the "Northern States Power Co" in EIA ESRAP Table 10 and is now owned by Xcel Energy.</t>
  </si>
  <si>
    <t>Nuclear Utilities: 18% (2012), 25% (2016), 31.5% (2020).  Other IOUs: 12% (2012), 17% (2016), 21.5% (2020), 26.5% (2025).  Other utilities: 12% (2012), 17% (2016), 20% (2020), 25% (2025).</t>
  </si>
  <si>
    <t>IOUs: 5% (2014-2017), 10% (2018-2020), 15% (2021).  No RPS for non-IOUs.</t>
  </si>
  <si>
    <t>10% (2010-2014), 15% (2015)</t>
  </si>
  <si>
    <t>IOUs: 18% (2013-2014), 20% (2015-2019), 22% (2020-2024), 25% (2025).  No RPS for non-IOUs.</t>
  </si>
  <si>
    <t>The two IOUs in Nevada in EIA ESRAP Table 10 (Nevada Power and Sierra Pacific Power) have merged into a single company, NV Energy.  This is the only company to which Nevada's RPS applies.</t>
  </si>
  <si>
    <t>IOUs: 8.3% (2014), 14.3% (2015), 23.3% (2025).  Increases 0.9% per year from 2015-2025.  These are for Class I, Class II, and Class III renewables, as we exclude hydro (Class IV).  No RPS for non-IOUs.</t>
  </si>
  <si>
    <t>IOUs: 15% (2015-2019), 20% (2020).  Coops: 5% (2015), 6% (2016), 7% (2017), 8% (2018), 9% (2019), 10% (2020).  No mention of an RPS for munis.</t>
  </si>
  <si>
    <t>IOUs: 3% (2012-2014), 6% (2015-2017), 10% (2018-2020), 12.5% (2021).  Munis and coops: 10% (2018).</t>
  </si>
  <si>
    <t>IOUs: specific percentages defined for each year through 2026.  No RPS for munis or coops.</t>
  </si>
  <si>
    <t>Specific percentages defined for each year through 2021 (see schedule at right)</t>
  </si>
  <si>
    <t>Vermont</t>
  </si>
  <si>
    <t>10% in 2010, 15% in 2015, 30% in 2020, 40% in 2030, 70% in 2040, 100% in 2045</t>
  </si>
  <si>
    <t>Investor-owned utilities serving &gt;3% state load: 5% (2011), 15% (2015), 20% (2020), 27% (2025), 35% (2030), 45% (2035), 50% (2040).  Consumer-owned utilities serving &gt;3% state load: 25% (2025).  Utilities serving 1.5%-3% state load: 10% (2025).  Utilities serving &lt;1.5% state load: 5% (2025).</t>
  </si>
  <si>
    <t>Generation by Other Entities &gt;3% of Total</t>
  </si>
  <si>
    <t>Generation by Investor-Owned Entities &gt;3% of Total</t>
  </si>
  <si>
    <t>8.5% (2014-2015), +1.5% per year thereafter through 2035</t>
  </si>
  <si>
    <t>Specific percentages defined for each year through 2032 (see schedule at right)</t>
  </si>
  <si>
    <t>This is true even for targets that only apply to a fraction of a state's utilities (as in Oregon).</t>
  </si>
  <si>
    <t>20% in 2013, 25% in 2016, 33% in 2020, 44% in 2024, 52% in 2027, 60% in 2030</t>
  </si>
  <si>
    <t>7.5% by 2015 for JEA</t>
  </si>
  <si>
    <t>Only applying new Class I standard; 7% in 2014 growing 1% per year through 2017</t>
  </si>
  <si>
    <t>10% in 2015-2018, 12.5% in 2019-2020, 15% in 2021.  For 2014, see note on "About" tab.</t>
  </si>
  <si>
    <t>Specific percentages defined for each year through 2028 (see schedule at right). Excludes Tier II.</t>
  </si>
  <si>
    <t>Goal only; not included</t>
  </si>
  <si>
    <t>2017 Utility Bundled Retail Sales- Total</t>
  </si>
  <si>
    <t>Mississippi County Electric Coop</t>
  </si>
  <si>
    <t>Greenbacker Renewable Energy Corporation</t>
  </si>
  <si>
    <t>Longroad Energy</t>
  </si>
  <si>
    <t>Mohave Electric Cooperative, Inc</t>
  </si>
  <si>
    <t>Morenci Water and Electric Co</t>
  </si>
  <si>
    <t>Spruce Finance</t>
  </si>
  <si>
    <t>SunPower Capital Services, LLC</t>
  </si>
  <si>
    <t>Sunrun Inc.</t>
  </si>
  <si>
    <t>TerraForm US Energy Services, LLC</t>
  </si>
  <si>
    <t>Kings River Conservation Dist</t>
  </si>
  <si>
    <t>Pacific Gas &amp; Electric Co.</t>
  </si>
  <si>
    <t>Port of Oakland</t>
  </si>
  <si>
    <t>Port of Stockton - (CA)</t>
  </si>
  <si>
    <t>Black Hills/Colorado Elec.Utility Co. LP</t>
  </si>
  <si>
    <t>Poudre Valley REA, Inc</t>
  </si>
  <si>
    <t>Duke Energy Florida, LLC</t>
  </si>
  <si>
    <t>City of Griffin</t>
  </si>
  <si>
    <t>MiEnergy Cooperative</t>
  </si>
  <si>
    <t>Pleasant Hill Community Line</t>
  </si>
  <si>
    <t>Kootenai Electric Coop Inc</t>
  </si>
  <si>
    <t>Raft River Rural Elec Coop Inc</t>
  </si>
  <si>
    <t>Jo-Carroll Energy, Inc</t>
  </si>
  <si>
    <t>Duke Energy Indiana, LLC</t>
  </si>
  <si>
    <t>City of Holton  - (KS)</t>
  </si>
  <si>
    <t>FreeState Electric Coop</t>
  </si>
  <si>
    <t>Southern Pioneer Electric Company</t>
  </si>
  <si>
    <t>Duke Energy Kentucky, Inc.</t>
  </si>
  <si>
    <t>South Kentucky Rural  Electric Coop Corp</t>
  </si>
  <si>
    <t>Entergy New Orleans, LLC</t>
  </si>
  <si>
    <t>Fitchburg Gas and Electric Light Company</t>
  </si>
  <si>
    <t>The Potomac Edison Co</t>
  </si>
  <si>
    <t>Eastern Maine Electric Coop</t>
  </si>
  <si>
    <t>Emera Maine</t>
  </si>
  <si>
    <t>Houlton Water Company</t>
  </si>
  <si>
    <t>Northern States Power Co - Wisconsin</t>
  </si>
  <si>
    <t>Upper Michigan Energy Resources Corp.</t>
  </si>
  <si>
    <t>Upper Peninsula Power Company</t>
  </si>
  <si>
    <t>Black Hills Power, Inc. d/b/a</t>
  </si>
  <si>
    <t>Powder River Energy Corporation</t>
  </si>
  <si>
    <t>Yellowstone Valley Elec Co-op Inc.</t>
  </si>
  <si>
    <t>Fayetteville Public Works Commission</t>
  </si>
  <si>
    <t>Cass County Electric Coop Inc</t>
  </si>
  <si>
    <t>Roughrider Electric Cooperative</t>
  </si>
  <si>
    <t>Northeast Power</t>
  </si>
  <si>
    <t>Granite State Electric Co</t>
  </si>
  <si>
    <t>Town of Wolfeboro</t>
  </si>
  <si>
    <t>North Shore Towers Apts Inc</t>
  </si>
  <si>
    <t>CKenergy Electric Cooperative</t>
  </si>
  <si>
    <t>Northeast Oklahoma Electric Coop, Inc</t>
  </si>
  <si>
    <t>West Penn Power Co</t>
  </si>
  <si>
    <t>Agera Energy LLC</t>
  </si>
  <si>
    <t>Alliance Power Co LLC</t>
  </si>
  <si>
    <t>American PowerNet</t>
  </si>
  <si>
    <t>Axon Power &amp; Gas LLC</t>
  </si>
  <si>
    <t>Calpine Energy Solutions, LLC</t>
  </si>
  <si>
    <t>Clearview Electric Inc.</t>
  </si>
  <si>
    <t>Conservice Energy</t>
  </si>
  <si>
    <t>Coral Power LLC</t>
  </si>
  <si>
    <t>Discount Power - (TX)</t>
  </si>
  <si>
    <t>EDF Energy Services, LLC</t>
  </si>
  <si>
    <t>ENGIE Resources LLC</t>
  </si>
  <si>
    <t>ENGIE Retail, LLC</t>
  </si>
  <si>
    <t>Electranet Power LLC</t>
  </si>
  <si>
    <t>Griddy Energy LLC</t>
  </si>
  <si>
    <t>Heritage Power LLC</t>
  </si>
  <si>
    <t>Hino Electric Holding Company, LP.</t>
  </si>
  <si>
    <t>Infuse Energy LLC</t>
  </si>
  <si>
    <t>Koch Energy Services, LLC</t>
  </si>
  <si>
    <t>LifeEnergy, LLC</t>
  </si>
  <si>
    <t>MP2 Energy LLC</t>
  </si>
  <si>
    <t>Mansfield Power and Gas, LLC</t>
  </si>
  <si>
    <t>Mega Energy, LP</t>
  </si>
  <si>
    <t>MidAmerican Energy Services, LLC</t>
  </si>
  <si>
    <t>Nueces Electric Coop, Inc</t>
  </si>
  <si>
    <t>Pogo Energy LLC</t>
  </si>
  <si>
    <t>Power Express</t>
  </si>
  <si>
    <t>Reliant Energy Retail Services LLC</t>
  </si>
  <si>
    <t>Strategic Energy LLC</t>
  </si>
  <si>
    <t>Stream Energy</t>
  </si>
  <si>
    <t>TXU Energy Retail Co, LLC</t>
  </si>
  <si>
    <t>Tara Energy, Inc</t>
  </si>
  <si>
    <t>Tenaska Power Services Co</t>
  </si>
  <si>
    <t>Term Power &amp; Gas LLC d/b/a ENCOA</t>
  </si>
  <si>
    <t>Texpo Power, L.P.</t>
  </si>
  <si>
    <t>Total Gas &amp; Power North America Inc</t>
  </si>
  <si>
    <t>Verde Energy USA</t>
  </si>
  <si>
    <t>Volt Electricity Provider LP</t>
  </si>
  <si>
    <t>Volterra Energy</t>
  </si>
  <si>
    <t>Hurricane City Power</t>
  </si>
  <si>
    <t>Vermont Electric Cooperative, Inc.</t>
  </si>
  <si>
    <t>City of Tacoma - (WA)</t>
  </si>
  <si>
    <t>City of Lodi - (WI)</t>
  </si>
  <si>
    <t>Superior Water, Light and Power Co</t>
  </si>
  <si>
    <t>Village of Bangor - (WI)</t>
  </si>
  <si>
    <t>Westfield Electric Co</t>
  </si>
  <si>
    <t>Adjustment 2017</t>
  </si>
  <si>
    <t>We include the percentage for Tier II renewables, which includes hydro.</t>
  </si>
  <si>
    <t>Vermont's RPS includes hydro.</t>
  </si>
  <si>
    <t>Ohio's standard includes hydro.</t>
  </si>
  <si>
    <t>New Hampshire's standard includes hydro.</t>
  </si>
  <si>
    <t>Maine's RPS includes hydro.</t>
  </si>
  <si>
    <t>Series Key</t>
  </si>
  <si>
    <t>ELEC.GEN.HYC-ME-99.A</t>
  </si>
  <si>
    <t>ELEC.GEN.HYC-VT-99.A</t>
  </si>
  <si>
    <t>ELEC.GEN.HYC-MD-99.A</t>
  </si>
  <si>
    <t>ELEC.GEN.HYC-NH-99.A</t>
  </si>
  <si>
    <t>ELEC.GEN.HYC-OH-99.A</t>
  </si>
  <si>
    <t>ELEC.GEN.HYC-US-99.A</t>
  </si>
  <si>
    <t>Series Name</t>
  </si>
  <si>
    <t>Net generation : conventional hydroelectric : Maine : all sectors : annual</t>
  </si>
  <si>
    <t>Net generation : conventional hydroelectric : Vermont : all sectors : annual</t>
  </si>
  <si>
    <t>Net generation : conventional hydroelectric : Maryland : all sectors : annual</t>
  </si>
  <si>
    <t>Net generation : conventional hydroelectric : New Hampshire : all sectors : annual</t>
  </si>
  <si>
    <t>Net generation : conventional hydroelectric : Ohio : all sectors : annual</t>
  </si>
  <si>
    <t>Net generation : conventional hydroelectric : United States : all sectors : annual</t>
  </si>
  <si>
    <t>Units</t>
  </si>
  <si>
    <t>thousand megawatthours</t>
  </si>
  <si>
    <t>Frequency</t>
  </si>
  <si>
    <t>A</t>
  </si>
  <si>
    <t>Start Date</t>
  </si>
  <si>
    <t>End Date</t>
  </si>
  <si>
    <t>Source</t>
  </si>
  <si>
    <t>EIA, U.S. Energy Information Administration</t>
  </si>
  <si>
    <t>2017 Generation in States with Hydro in RPS</t>
  </si>
  <si>
    <t>2017 US Generation</t>
  </si>
  <si>
    <t>2017 US Generation to Add to RPS Percentage</t>
  </si>
  <si>
    <t>Hydroelectric generation (thousand MWhr)</t>
  </si>
  <si>
    <t>State Energy Data System</t>
  </si>
  <si>
    <t>https://www.eia.gov/beta/states/states/me/data/dashboard/electricity</t>
  </si>
  <si>
    <t>Net Electricity Generation (utility-scale) By Energy Source</t>
  </si>
  <si>
    <t>Percentage of Hydro Generation Not Covered by RPS</t>
  </si>
  <si>
    <t>Time (Year)</t>
  </si>
  <si>
    <t>Output Electricity Generation by Type[hard coal es] : MostRecentRun</t>
  </si>
  <si>
    <t>Output Electricity Generation by Type[natural gas nonpeaker es] : MostRecentRun</t>
  </si>
  <si>
    <t>Output Electricity Generation by Type[nuclear es] : MostRecentRun</t>
  </si>
  <si>
    <t>Output Electricity Generation by Type[hydro es] : MostRecentRun</t>
  </si>
  <si>
    <t>Output Electricity Generation by Type[onshore wind es] : MostRecentRun</t>
  </si>
  <si>
    <t>Output Electricity Generation by Type[solar PV es] : MostRecentRun</t>
  </si>
  <si>
    <t>Output Electricity Generation by Type[solar thermal es] : MostRecentRun</t>
  </si>
  <si>
    <t>Output Electricity Generation by Type[biomass es] : MostRecentRun</t>
  </si>
  <si>
    <t>Output Electricity Generation by Type[geothermal es] : MostRecentRun</t>
  </si>
  <si>
    <t>Output Electricity Generation by Type[petroleum es] : MostRecentRun</t>
  </si>
  <si>
    <t>Output Electricity Generation by Type[natural gas peaker es] : MostRecentRun</t>
  </si>
  <si>
    <t>Output Electricity Generation by Type[lignite es] : MostRecentRun</t>
  </si>
  <si>
    <t>Output Electricity Generation by Type[offshore wind es] : MostRecentRun</t>
  </si>
  <si>
    <t>BAU Model Output</t>
  </si>
  <si>
    <t>2018 Nuclear and Hydro</t>
  </si>
  <si>
    <t>Nuclear</t>
  </si>
  <si>
    <t>Hydro</t>
  </si>
  <si>
    <t>Total Nuclear and Hydro</t>
  </si>
  <si>
    <t>RPS State Hydro Share of Generation</t>
  </si>
  <si>
    <t>http://www.ncsl.org/research/energy/renewable-portfolio-standards.aspx#ca</t>
  </si>
  <si>
    <t>National Conference of State Legislatures</t>
  </si>
  <si>
    <t>State Renewable Porfolio Standards and Goals</t>
  </si>
  <si>
    <t>General Assembly of Maryland</t>
  </si>
  <si>
    <t>Clean Energy Jobs Act of 2018</t>
  </si>
  <si>
    <t>http://mgaleg.maryland.gov/2018RS/bills/hb/hb1453f.pdf</t>
  </si>
  <si>
    <t>Washington State Legislature</t>
  </si>
  <si>
    <t>Engrossed Second Substitute Senate Bill 5116</t>
  </si>
  <si>
    <t>http://lawfilesext.leg.wa.gov/biennium/2019-20/Pdf/Bills/Senate%20Passed%20Legislature/5116-S2.PL.pdf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</si>
</sst>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,##0.0"/>
    <numFmt numFmtId="166" formatCode="0.00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indexed="30"/>
      <name val="Arial"/>
      <family val="2"/>
    </font>
    <font>
      <b/>
      <sz val="12"/>
      <color indexed="30"/>
      <name val="Arial"/>
      <family val="2"/>
    </font>
    <font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E5F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0">
    <xf numFmtId="0" fontId="0" fillId="0" borderId="0"/>
    <xf numFmtId="9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10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8" fillId="13" borderId="5" applyNumberFormat="0" applyAlignment="0" applyProtection="0"/>
    <xf numFmtId="0" fontId="19" fillId="14" borderId="6" applyNumberFormat="0" applyAlignment="0" applyProtection="0"/>
    <xf numFmtId="0" fontId="20" fillId="14" borderId="5" applyNumberFormat="0" applyAlignment="0" applyProtection="0"/>
    <xf numFmtId="0" fontId="21" fillId="0" borderId="7" applyNumberFormat="0" applyFill="0" applyAlignment="0" applyProtection="0"/>
    <xf numFmtId="0" fontId="22" fillId="15" borderId="8" applyNumberFormat="0" applyAlignment="0" applyProtection="0"/>
    <xf numFmtId="0" fontId="23" fillId="0" borderId="0" applyNumberFormat="0" applyFill="0" applyBorder="0" applyAlignment="0" applyProtection="0"/>
    <xf numFmtId="0" fontId="5" fillId="16" borderId="9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25" fillId="40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0" borderId="11" applyNumberFormat="0" applyProtection="0">
      <alignment wrapText="1"/>
    </xf>
    <xf numFmtId="0" fontId="28" fillId="0" borderId="0" applyNumberFormat="0" applyProtection="0">
      <alignment horizontal="left"/>
    </xf>
    <xf numFmtId="0" fontId="27" fillId="0" borderId="12" applyNumberFormat="0" applyProtection="0">
      <alignment wrapText="1"/>
    </xf>
    <xf numFmtId="0" fontId="26" fillId="0" borderId="13" applyNumberFormat="0" applyFont="0" applyProtection="0">
      <alignment wrapText="1"/>
    </xf>
    <xf numFmtId="0" fontId="26" fillId="0" borderId="0"/>
    <xf numFmtId="0" fontId="26" fillId="0" borderId="14" applyNumberFormat="0" applyProtection="0">
      <alignment wrapText="1"/>
    </xf>
  </cellStyleXfs>
  <cellXfs count="56">
    <xf numFmtId="0" fontId="0" fillId="0" borderId="0" xfId="0"/>
    <xf numFmtId="0" fontId="1" fillId="0" borderId="0" xfId="0" applyFont="1"/>
    <xf numFmtId="0" fontId="0" fillId="0" borderId="0" xfId="0" applyFont="1"/>
    <xf numFmtId="9" fontId="0" fillId="0" borderId="0" xfId="0" applyNumberFormat="1"/>
    <xf numFmtId="0" fontId="0" fillId="0" borderId="0" xfId="0" applyAlignment="1">
      <alignment horizontal="left"/>
    </xf>
    <xf numFmtId="0" fontId="0" fillId="3" borderId="0" xfId="0" applyNumberFormat="1" applyFont="1" applyFill="1" applyBorder="1" applyAlignment="1" applyProtection="1"/>
    <xf numFmtId="0" fontId="4" fillId="0" borderId="1" xfId="0" applyNumberFormat="1" applyFont="1" applyFill="1" applyBorder="1" applyAlignment="1" applyProtection="1">
      <alignment horizontal="left" wrapText="1"/>
    </xf>
    <xf numFmtId="3" fontId="4" fillId="0" borderId="1" xfId="0" applyNumberFormat="1" applyFont="1" applyFill="1" applyBorder="1" applyAlignment="1" applyProtection="1">
      <alignment horizontal="right" wrapText="1"/>
    </xf>
    <xf numFmtId="0" fontId="1" fillId="4" borderId="0" xfId="0" applyFont="1" applyFill="1"/>
    <xf numFmtId="0" fontId="0" fillId="0" borderId="0" xfId="0" applyFont="1" applyFill="1"/>
    <xf numFmtId="0" fontId="0" fillId="0" borderId="0" xfId="0" applyFont="1" applyFill="1" applyAlignment="1">
      <alignment horizontal="left"/>
    </xf>
    <xf numFmtId="164" fontId="0" fillId="0" borderId="0" xfId="0" applyNumberFormat="1"/>
    <xf numFmtId="9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1" fillId="5" borderId="0" xfId="0" applyFont="1" applyFill="1"/>
    <xf numFmtId="0" fontId="1" fillId="5" borderId="0" xfId="0" applyFont="1" applyFill="1" applyAlignment="1">
      <alignment horizontal="left"/>
    </xf>
    <xf numFmtId="0" fontId="1" fillId="6" borderId="0" xfId="0" applyFont="1" applyFill="1"/>
    <xf numFmtId="0" fontId="0" fillId="6" borderId="0" xfId="0" applyFill="1"/>
    <xf numFmtId="9" fontId="0" fillId="7" borderId="0" xfId="0" applyNumberFormat="1" applyFill="1"/>
    <xf numFmtId="164" fontId="0" fillId="7" borderId="0" xfId="0" applyNumberFormat="1" applyFill="1"/>
    <xf numFmtId="9" fontId="0" fillId="4" borderId="0" xfId="0" applyNumberFormat="1" applyFill="1"/>
    <xf numFmtId="0" fontId="0" fillId="0" borderId="0" xfId="0" applyFill="1"/>
    <xf numFmtId="3" fontId="0" fillId="0" borderId="0" xfId="0" applyNumberFormat="1" applyAlignment="1">
      <alignment horizontal="left"/>
    </xf>
    <xf numFmtId="0" fontId="2" fillId="2" borderId="0" xfId="0" applyNumberFormat="1" applyFont="1" applyFill="1" applyBorder="1" applyAlignment="1" applyProtection="1">
      <alignment horizontal="left"/>
    </xf>
    <xf numFmtId="0" fontId="6" fillId="2" borderId="0" xfId="0" applyNumberFormat="1" applyFont="1" applyFill="1" applyBorder="1" applyAlignment="1" applyProtection="1">
      <alignment horizontal="left"/>
    </xf>
    <xf numFmtId="0" fontId="3" fillId="9" borderId="1" xfId="0" applyNumberFormat="1" applyFont="1" applyFill="1" applyBorder="1" applyAlignment="1" applyProtection="1">
      <alignment horizontal="left" vertical="center" wrapText="1"/>
    </xf>
    <xf numFmtId="165" fontId="4" fillId="0" borderId="1" xfId="0" applyNumberFormat="1" applyFont="1" applyFill="1" applyBorder="1" applyAlignment="1" applyProtection="1">
      <alignment horizontal="right" wrapText="1"/>
    </xf>
    <xf numFmtId="4" fontId="4" fillId="0" borderId="1" xfId="0" applyNumberFormat="1" applyFont="1" applyFill="1" applyBorder="1" applyAlignment="1" applyProtection="1">
      <alignment horizontal="right" wrapText="1"/>
    </xf>
    <xf numFmtId="0" fontId="0" fillId="4" borderId="0" xfId="0" applyFill="1"/>
    <xf numFmtId="164" fontId="0" fillId="8" borderId="0" xfId="1" applyNumberFormat="1" applyFont="1" applyFill="1"/>
    <xf numFmtId="1" fontId="0" fillId="0" borderId="0" xfId="0" applyNumberFormat="1"/>
    <xf numFmtId="0" fontId="0" fillId="7" borderId="0" xfId="0" applyFont="1" applyFill="1"/>
    <xf numFmtId="164" fontId="0" fillId="8" borderId="0" xfId="0" applyNumberFormat="1" applyFill="1"/>
    <xf numFmtId="9" fontId="0" fillId="8" borderId="0" xfId="0" applyNumberFormat="1" applyFill="1"/>
    <xf numFmtId="164" fontId="0" fillId="7" borderId="0" xfId="1" applyNumberFormat="1" applyFont="1" applyFill="1"/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 applyBorder="1" applyAlignment="1">
      <alignment horizontal="left" wrapText="1"/>
    </xf>
    <xf numFmtId="3" fontId="0" fillId="0" borderId="0" xfId="0" applyNumberFormat="1"/>
    <xf numFmtId="164" fontId="0" fillId="8" borderId="0" xfId="0" applyNumberFormat="1" applyFill="1" applyBorder="1"/>
    <xf numFmtId="0" fontId="1" fillId="5" borderId="0" xfId="0" applyFont="1" applyFill="1" applyAlignment="1">
      <alignment horizontal="left" wrapText="1"/>
    </xf>
    <xf numFmtId="164" fontId="0" fillId="0" borderId="0" xfId="0" applyNumberFormat="1" applyAlignment="1">
      <alignment horizontal="left" wrapText="1"/>
    </xf>
    <xf numFmtId="0" fontId="0" fillId="8" borderId="0" xfId="0" applyFont="1" applyFill="1"/>
    <xf numFmtId="0" fontId="0" fillId="0" borderId="0" xfId="0" applyAlignment="1">
      <alignment wrapText="1"/>
    </xf>
    <xf numFmtId="164" fontId="0" fillId="0" borderId="0" xfId="1" applyNumberFormat="1" applyFont="1" applyFill="1"/>
    <xf numFmtId="9" fontId="0" fillId="0" borderId="0" xfId="0" applyNumberFormat="1" applyFill="1"/>
    <xf numFmtId="164" fontId="0" fillId="0" borderId="0" xfId="0" applyNumberFormat="1" applyFill="1"/>
    <xf numFmtId="166" fontId="0" fillId="0" borderId="0" xfId="1" applyNumberFormat="1" applyFont="1"/>
    <xf numFmtId="0" fontId="7" fillId="2" borderId="0" xfId="0" applyNumberFormat="1" applyFont="1" applyFill="1" applyBorder="1" applyAlignment="1" applyProtection="1">
      <alignment horizontal="left"/>
    </xf>
    <xf numFmtId="0" fontId="8" fillId="2" borderId="0" xfId="0" applyNumberFormat="1" applyFont="1" applyFill="1" applyBorder="1" applyAlignment="1" applyProtection="1">
      <alignment horizontal="left"/>
    </xf>
    <xf numFmtId="0" fontId="9" fillId="9" borderId="1" xfId="0" applyNumberFormat="1" applyFont="1" applyFill="1" applyBorder="1" applyAlignment="1" applyProtection="1">
      <alignment horizontal="left" vertical="center"/>
    </xf>
    <xf numFmtId="0" fontId="10" fillId="0" borderId="1" xfId="0" applyNumberFormat="1" applyFont="1" applyFill="1" applyBorder="1" applyAlignment="1" applyProtection="1">
      <alignment horizontal="left"/>
    </xf>
    <xf numFmtId="3" fontId="10" fillId="0" borderId="1" xfId="0" applyNumberFormat="1" applyFont="1" applyFill="1" applyBorder="1" applyAlignment="1" applyProtection="1">
      <alignment horizontal="right"/>
    </xf>
    <xf numFmtId="165" fontId="10" fillId="0" borderId="1" xfId="0" applyNumberFormat="1" applyFont="1" applyFill="1" applyBorder="1" applyAlignment="1" applyProtection="1">
      <alignment horizontal="right"/>
    </xf>
    <xf numFmtId="4" fontId="10" fillId="0" borderId="1" xfId="0" applyNumberFormat="1" applyFont="1" applyFill="1" applyBorder="1" applyAlignment="1" applyProtection="1">
      <alignment horizontal="right"/>
    </xf>
    <xf numFmtId="9" fontId="0" fillId="0" borderId="0" xfId="1" applyFont="1"/>
  </cellXfs>
  <cellStyles count="50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Body: normal cell" xfId="47"/>
    <cellStyle name="Calculation" xfId="12" builtinId="22" customBuiltin="1"/>
    <cellStyle name="Check Cell" xfId="14" builtinId="23" customBuiltin="1"/>
    <cellStyle name="Explanatory Text" xfId="17" builtinId="53" customBuiltin="1"/>
    <cellStyle name="Font: Calibri, 9pt regular" xfId="43"/>
    <cellStyle name="Footnotes: top row" xfId="49"/>
    <cellStyle name="Good" xfId="7" builtinId="26" customBuiltin="1"/>
    <cellStyle name="Header: bottom row" xfId="44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8"/>
    <cellStyle name="Note" xfId="16" builtinId="10" customBuiltin="1"/>
    <cellStyle name="Output" xfId="11" builtinId="21" customBuiltin="1"/>
    <cellStyle name="Parent row" xfId="46"/>
    <cellStyle name="Percent" xfId="1" builtinId="5"/>
    <cellStyle name="Table title" xfId="4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galeg.maryland.gov/2018RS/bills/hb/hb1453f.pdf" TargetMode="External"/><Relationship Id="rId2" Type="http://schemas.openxmlformats.org/officeDocument/2006/relationships/hyperlink" Target="http://www.ncsl.org/research/energy/renewable-portfolio-standards.aspx" TargetMode="External"/><Relationship Id="rId1" Type="http://schemas.openxmlformats.org/officeDocument/2006/relationships/hyperlink" Target="https://www.eia.gov/beta/states/states/me/data/dashboard/electricity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lawfilesext.leg.wa.gov/biennium/2019-20/Pdf/Bills/Senate%20Passed%20Legislature/5116-S2.P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tabSelected="1" workbookViewId="0">
      <selection activeCell="A24" sqref="A24:XFD24"/>
    </sheetView>
  </sheetViews>
  <sheetFormatPr defaultRowHeight="14.25" x14ac:dyDescent="0.45"/>
  <cols>
    <col min="1" max="1" width="16" customWidth="1"/>
    <col min="2" max="2" width="122.73046875" customWidth="1"/>
  </cols>
  <sheetData>
    <row r="1" spans="1:2" x14ac:dyDescent="0.45">
      <c r="A1" s="1" t="s">
        <v>0</v>
      </c>
    </row>
    <row r="3" spans="1:2" x14ac:dyDescent="0.45">
      <c r="A3" s="1" t="s">
        <v>67</v>
      </c>
      <c r="B3" s="8" t="s">
        <v>70</v>
      </c>
    </row>
    <row r="4" spans="1:2" x14ac:dyDescent="0.45">
      <c r="B4" t="s">
        <v>2070</v>
      </c>
    </row>
    <row r="5" spans="1:2" x14ac:dyDescent="0.45">
      <c r="B5" s="4">
        <v>2019</v>
      </c>
    </row>
    <row r="6" spans="1:2" x14ac:dyDescent="0.45">
      <c r="B6" t="s">
        <v>2071</v>
      </c>
    </row>
    <row r="7" spans="1:2" x14ac:dyDescent="0.45">
      <c r="B7" t="s">
        <v>2072</v>
      </c>
    </row>
    <row r="8" spans="1:2" x14ac:dyDescent="0.45">
      <c r="B8" s="9"/>
    </row>
    <row r="9" spans="1:2" x14ac:dyDescent="0.45">
      <c r="B9" s="9" t="s">
        <v>2277</v>
      </c>
    </row>
    <row r="10" spans="1:2" x14ac:dyDescent="0.45">
      <c r="B10" s="10">
        <v>2019</v>
      </c>
    </row>
    <row r="11" spans="1:2" x14ac:dyDescent="0.45">
      <c r="B11" s="10" t="s">
        <v>2278</v>
      </c>
    </row>
    <row r="12" spans="1:2" x14ac:dyDescent="0.45">
      <c r="B12" t="s">
        <v>2276</v>
      </c>
    </row>
    <row r="13" spans="1:2" x14ac:dyDescent="0.45">
      <c r="B13" s="9"/>
    </row>
    <row r="14" spans="1:2" x14ac:dyDescent="0.45">
      <c r="B14" s="9" t="s">
        <v>2279</v>
      </c>
    </row>
    <row r="15" spans="1:2" x14ac:dyDescent="0.45">
      <c r="B15" s="10">
        <v>2019</v>
      </c>
    </row>
    <row r="16" spans="1:2" x14ac:dyDescent="0.45">
      <c r="B16" s="9" t="s">
        <v>2280</v>
      </c>
    </row>
    <row r="17" spans="2:2" x14ac:dyDescent="0.45">
      <c r="B17" t="s">
        <v>2281</v>
      </c>
    </row>
    <row r="18" spans="2:2" x14ac:dyDescent="0.45">
      <c r="B18" s="9"/>
    </row>
    <row r="19" spans="2:2" x14ac:dyDescent="0.45">
      <c r="B19" s="9" t="s">
        <v>2282</v>
      </c>
    </row>
    <row r="20" spans="2:2" x14ac:dyDescent="0.45">
      <c r="B20" s="10">
        <v>2019</v>
      </c>
    </row>
    <row r="21" spans="2:2" x14ac:dyDescent="0.45">
      <c r="B21" s="9" t="s">
        <v>2283</v>
      </c>
    </row>
    <row r="22" spans="2:2" x14ac:dyDescent="0.45">
      <c r="B22" t="s">
        <v>2284</v>
      </c>
    </row>
    <row r="23" spans="2:2" x14ac:dyDescent="0.45">
      <c r="B23" s="9"/>
    </row>
    <row r="24" spans="2:2" x14ac:dyDescent="0.45">
      <c r="B24" s="8" t="s">
        <v>2049</v>
      </c>
    </row>
    <row r="25" spans="2:2" x14ac:dyDescent="0.45">
      <c r="B25" s="9" t="s">
        <v>68</v>
      </c>
    </row>
    <row r="26" spans="2:2" x14ac:dyDescent="0.45">
      <c r="B26" s="10">
        <v>2017</v>
      </c>
    </row>
    <row r="27" spans="2:2" x14ac:dyDescent="0.45">
      <c r="B27" s="9" t="s">
        <v>2050</v>
      </c>
    </row>
    <row r="28" spans="2:2" x14ac:dyDescent="0.45">
      <c r="B28" s="9" t="s">
        <v>2051</v>
      </c>
    </row>
    <row r="29" spans="2:2" x14ac:dyDescent="0.45">
      <c r="B29" s="9" t="s">
        <v>2052</v>
      </c>
    </row>
    <row r="30" spans="2:2" x14ac:dyDescent="0.45">
      <c r="B30" s="9"/>
    </row>
    <row r="31" spans="2:2" x14ac:dyDescent="0.45">
      <c r="B31" s="8" t="s">
        <v>2053</v>
      </c>
    </row>
    <row r="32" spans="2:2" s="21" customFormat="1" x14ac:dyDescent="0.45">
      <c r="B32" t="s">
        <v>68</v>
      </c>
    </row>
    <row r="33" spans="1:2" s="21" customFormat="1" x14ac:dyDescent="0.45">
      <c r="B33" s="4">
        <v>2013</v>
      </c>
    </row>
    <row r="34" spans="1:2" s="21" customFormat="1" x14ac:dyDescent="0.45">
      <c r="B34" t="s">
        <v>79</v>
      </c>
    </row>
    <row r="35" spans="1:2" s="21" customFormat="1" x14ac:dyDescent="0.45">
      <c r="B35" t="s">
        <v>80</v>
      </c>
    </row>
    <row r="36" spans="1:2" s="21" customFormat="1" x14ac:dyDescent="0.45">
      <c r="B36"/>
    </row>
    <row r="37" spans="1:2" s="21" customFormat="1" x14ac:dyDescent="0.45">
      <c r="B37" s="8" t="s">
        <v>2275</v>
      </c>
    </row>
    <row r="38" spans="1:2" s="21" customFormat="1" x14ac:dyDescent="0.45">
      <c r="B38" t="s">
        <v>68</v>
      </c>
    </row>
    <row r="39" spans="1:2" s="21" customFormat="1" x14ac:dyDescent="0.45">
      <c r="B39" s="4">
        <v>2019</v>
      </c>
    </row>
    <row r="40" spans="1:2" s="21" customFormat="1" x14ac:dyDescent="0.45">
      <c r="B40" t="s">
        <v>2252</v>
      </c>
    </row>
    <row r="41" spans="1:2" s="21" customFormat="1" x14ac:dyDescent="0.45">
      <c r="B41" t="s">
        <v>2254</v>
      </c>
    </row>
    <row r="42" spans="1:2" x14ac:dyDescent="0.45">
      <c r="B42" t="s">
        <v>2253</v>
      </c>
    </row>
    <row r="44" spans="1:2" x14ac:dyDescent="0.45">
      <c r="A44" s="1" t="s">
        <v>3</v>
      </c>
    </row>
    <row r="45" spans="1:2" x14ac:dyDescent="0.45">
      <c r="A45" s="2" t="s">
        <v>4</v>
      </c>
    </row>
    <row r="46" spans="1:2" x14ac:dyDescent="0.45">
      <c r="A46" s="2" t="s">
        <v>5</v>
      </c>
    </row>
    <row r="47" spans="1:2" x14ac:dyDescent="0.45">
      <c r="A47" s="2" t="s">
        <v>6</v>
      </c>
    </row>
    <row r="48" spans="1:2" x14ac:dyDescent="0.45">
      <c r="A48" s="2"/>
    </row>
    <row r="49" spans="1:2" x14ac:dyDescent="0.45">
      <c r="A49" s="2" t="s">
        <v>58</v>
      </c>
    </row>
    <row r="50" spans="1:2" x14ac:dyDescent="0.45">
      <c r="A50" s="2" t="s">
        <v>66</v>
      </c>
    </row>
    <row r="51" spans="1:2" x14ac:dyDescent="0.45">
      <c r="A51" s="2"/>
    </row>
    <row r="52" spans="1:2" x14ac:dyDescent="0.45">
      <c r="A52" s="2" t="s">
        <v>2079</v>
      </c>
    </row>
    <row r="53" spans="1:2" x14ac:dyDescent="0.45">
      <c r="A53" s="2" t="s">
        <v>2080</v>
      </c>
    </row>
    <row r="54" spans="1:2" x14ac:dyDescent="0.45">
      <c r="A54" s="2" t="s">
        <v>2084</v>
      </c>
    </row>
    <row r="55" spans="1:2" x14ac:dyDescent="0.45">
      <c r="A55" s="2" t="s">
        <v>2081</v>
      </c>
    </row>
    <row r="56" spans="1:2" x14ac:dyDescent="0.45">
      <c r="A56" s="2" t="s">
        <v>2082</v>
      </c>
    </row>
    <row r="57" spans="1:2" x14ac:dyDescent="0.45">
      <c r="A57" s="2"/>
    </row>
    <row r="58" spans="1:2" x14ac:dyDescent="0.45">
      <c r="A58" s="2" t="s">
        <v>2083</v>
      </c>
    </row>
    <row r="59" spans="1:2" x14ac:dyDescent="0.45">
      <c r="A59" s="2" t="s">
        <v>2117</v>
      </c>
    </row>
    <row r="60" spans="1:2" x14ac:dyDescent="0.45">
      <c r="A60" s="2"/>
    </row>
    <row r="61" spans="1:2" x14ac:dyDescent="0.45">
      <c r="A61" s="31" t="s">
        <v>2085</v>
      </c>
      <c r="B61" t="s">
        <v>2088</v>
      </c>
    </row>
    <row r="62" spans="1:2" x14ac:dyDescent="0.45">
      <c r="A62" s="42" t="s">
        <v>2086</v>
      </c>
      <c r="B62" t="s">
        <v>2087</v>
      </c>
    </row>
    <row r="63" spans="1:2" x14ac:dyDescent="0.45">
      <c r="B63" s="2" t="s">
        <v>2089</v>
      </c>
    </row>
    <row r="64" spans="1:2" x14ac:dyDescent="0.45">
      <c r="A64" s="2"/>
    </row>
    <row r="65" spans="1:2" x14ac:dyDescent="0.45">
      <c r="A65" s="8" t="s">
        <v>2061</v>
      </c>
      <c r="B65" s="28"/>
    </row>
    <row r="66" spans="1:2" x14ac:dyDescent="0.45">
      <c r="A66" s="1" t="s">
        <v>63</v>
      </c>
      <c r="B66" s="43" t="s">
        <v>2076</v>
      </c>
    </row>
    <row r="67" spans="1:2" x14ac:dyDescent="0.45">
      <c r="A67" s="1" t="s">
        <v>2090</v>
      </c>
      <c r="B67" s="43" t="s">
        <v>2225</v>
      </c>
    </row>
    <row r="68" spans="1:2" x14ac:dyDescent="0.45">
      <c r="A68" s="1" t="s">
        <v>2092</v>
      </c>
      <c r="B68" s="43" t="s">
        <v>2221</v>
      </c>
    </row>
    <row r="69" spans="1:2" ht="28.5" x14ac:dyDescent="0.45">
      <c r="A69" s="1" t="s">
        <v>2094</v>
      </c>
      <c r="B69" s="43" t="s">
        <v>2096</v>
      </c>
    </row>
    <row r="70" spans="1:2" ht="42.75" x14ac:dyDescent="0.45">
      <c r="A70" s="1" t="s">
        <v>2095</v>
      </c>
      <c r="B70" s="43" t="s">
        <v>2097</v>
      </c>
    </row>
    <row r="71" spans="1:2" ht="28.5" x14ac:dyDescent="0.45">
      <c r="A71" s="1" t="s">
        <v>59</v>
      </c>
      <c r="B71" s="43" t="s">
        <v>2099</v>
      </c>
    </row>
    <row r="72" spans="1:2" ht="28.5" x14ac:dyDescent="0.45">
      <c r="A72" s="1" t="s">
        <v>2064</v>
      </c>
      <c r="B72" s="43" t="s">
        <v>2104</v>
      </c>
    </row>
    <row r="73" spans="1:2" x14ac:dyDescent="0.45">
      <c r="A73" s="1" t="s">
        <v>2065</v>
      </c>
      <c r="B73" s="43" t="s">
        <v>2224</v>
      </c>
    </row>
    <row r="74" spans="1:2" x14ac:dyDescent="0.45">
      <c r="A74" s="1" t="s">
        <v>2066</v>
      </c>
      <c r="B74" s="43" t="s">
        <v>2223</v>
      </c>
    </row>
    <row r="75" spans="1:2" x14ac:dyDescent="0.45">
      <c r="A75" s="1" t="s">
        <v>62</v>
      </c>
      <c r="B75" s="43" t="s">
        <v>2060</v>
      </c>
    </row>
    <row r="76" spans="1:2" x14ac:dyDescent="0.45">
      <c r="A76" s="1" t="s">
        <v>2110</v>
      </c>
      <c r="B76" s="43" t="s">
        <v>2222</v>
      </c>
    </row>
    <row r="77" spans="1:2" x14ac:dyDescent="0.45">
      <c r="A77" s="1" t="s">
        <v>69</v>
      </c>
      <c r="B77" s="43" t="s">
        <v>2221</v>
      </c>
    </row>
  </sheetData>
  <hyperlinks>
    <hyperlink ref="B42" r:id="rId1"/>
    <hyperlink ref="B12" r:id="rId2" location="ca" display="ca"/>
    <hyperlink ref="B17" r:id="rId3"/>
    <hyperlink ref="B22" r:id="rId4" display="http://lawfilesext.leg.wa.gov/biennium/2019-20/Pdf/Bills/Senate Passed Legislature/5116-S2.PL.pdf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O53"/>
  <sheetViews>
    <sheetView workbookViewId="0">
      <pane xSplit="4" ySplit="2" topLeftCell="E42" activePane="bottomRight" state="frozen"/>
      <selection pane="topRight" activeCell="E1" sqref="E1"/>
      <selection pane="bottomLeft" activeCell="A3" sqref="A3"/>
      <selection pane="bottomRight" activeCell="K54" sqref="K54"/>
    </sheetView>
  </sheetViews>
  <sheetFormatPr defaultRowHeight="14.25" x14ac:dyDescent="0.45"/>
  <cols>
    <col min="1" max="1" width="16.59765625" customWidth="1"/>
    <col min="2" max="2" width="7.86328125" customWidth="1"/>
    <col min="3" max="3" width="51.73046875" style="13" customWidth="1"/>
    <col min="4" max="4" width="19.59765625" style="4" customWidth="1"/>
    <col min="5" max="21" width="10" customWidth="1"/>
  </cols>
  <sheetData>
    <row r="1" spans="1:41" x14ac:dyDescent="0.45">
      <c r="E1" s="16" t="s">
        <v>75</v>
      </c>
      <c r="F1" s="16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41" x14ac:dyDescent="0.45">
      <c r="A2" s="14" t="s">
        <v>7</v>
      </c>
      <c r="B2" s="14" t="s">
        <v>2058</v>
      </c>
      <c r="C2" s="40" t="s">
        <v>76</v>
      </c>
      <c r="D2" s="15" t="s">
        <v>2059</v>
      </c>
      <c r="E2" s="14">
        <v>2014</v>
      </c>
      <c r="F2" s="14">
        <v>2015</v>
      </c>
      <c r="G2" s="14">
        <v>2016</v>
      </c>
      <c r="H2" s="14">
        <v>2017</v>
      </c>
      <c r="I2" s="14">
        <v>2018</v>
      </c>
      <c r="J2" s="14">
        <v>2019</v>
      </c>
      <c r="K2" s="14">
        <v>2020</v>
      </c>
      <c r="L2" s="14">
        <v>2021</v>
      </c>
      <c r="M2" s="14">
        <v>2022</v>
      </c>
      <c r="N2" s="14">
        <v>2023</v>
      </c>
      <c r="O2" s="14">
        <v>2024</v>
      </c>
      <c r="P2" s="14">
        <v>2025</v>
      </c>
      <c r="Q2" s="14">
        <v>2026</v>
      </c>
      <c r="R2" s="14">
        <v>2027</v>
      </c>
      <c r="S2" s="14">
        <v>2028</v>
      </c>
      <c r="T2" s="14">
        <v>2029</v>
      </c>
      <c r="U2" s="14">
        <v>2030</v>
      </c>
      <c r="V2" s="14">
        <v>2031</v>
      </c>
      <c r="W2" s="14">
        <v>2032</v>
      </c>
      <c r="X2" s="14">
        <v>2033</v>
      </c>
      <c r="Y2" s="14">
        <v>2034</v>
      </c>
      <c r="Z2" s="14">
        <v>2035</v>
      </c>
      <c r="AA2" s="14">
        <v>2036</v>
      </c>
      <c r="AB2" s="14">
        <v>2037</v>
      </c>
      <c r="AC2" s="14">
        <v>2038</v>
      </c>
      <c r="AD2" s="14">
        <v>2039</v>
      </c>
      <c r="AE2" s="14">
        <v>2040</v>
      </c>
      <c r="AF2" s="14">
        <v>2041</v>
      </c>
      <c r="AG2" s="14">
        <v>2042</v>
      </c>
      <c r="AH2" s="14">
        <v>2043</v>
      </c>
      <c r="AI2" s="14">
        <v>2044</v>
      </c>
      <c r="AJ2" s="14">
        <v>2045</v>
      </c>
      <c r="AK2" s="14">
        <v>2046</v>
      </c>
      <c r="AL2" s="14">
        <v>2047</v>
      </c>
      <c r="AM2" s="14">
        <v>2048</v>
      </c>
      <c r="AN2" s="14">
        <v>2049</v>
      </c>
      <c r="AO2" s="14">
        <v>2050</v>
      </c>
    </row>
    <row r="3" spans="1:41" x14ac:dyDescent="0.45">
      <c r="A3" t="s">
        <v>8</v>
      </c>
      <c r="B3" t="s">
        <v>117</v>
      </c>
      <c r="D3" s="22">
        <f>SUMIFS('EIA 2017 ESRAP Table 10'!E:E,'EIA 2017 ESRAP Table 10'!B:B,B3)</f>
        <v>86240854</v>
      </c>
      <c r="E3" s="20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</row>
    <row r="4" spans="1:41" x14ac:dyDescent="0.45">
      <c r="A4" t="s">
        <v>9</v>
      </c>
      <c r="B4" t="s">
        <v>90</v>
      </c>
      <c r="D4" s="22">
        <f>SUMIFS('EIA 2017 ESRAP Table 10'!E:E,'EIA 2017 ESRAP Table 10'!B:B,B4)</f>
        <v>6185799</v>
      </c>
      <c r="E4" s="20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</row>
    <row r="5" spans="1:41" ht="28.5" x14ac:dyDescent="0.45">
      <c r="A5" t="s">
        <v>10</v>
      </c>
      <c r="B5" t="s">
        <v>202</v>
      </c>
      <c r="C5" s="12" t="s">
        <v>2074</v>
      </c>
      <c r="D5" s="22">
        <f>SUMIFS('EIA 2017 ESRAP Table 10'!E:E,'EIA 2017 ESRAP Table 10'!B:B,B5)</f>
        <v>77573510</v>
      </c>
      <c r="E5" s="19">
        <v>4.4999999999999998E-2</v>
      </c>
      <c r="F5" s="19">
        <v>0.05</v>
      </c>
      <c r="G5" s="19">
        <v>0.06</v>
      </c>
      <c r="H5" s="19">
        <v>7.0000000000000007E-2</v>
      </c>
      <c r="I5" s="19">
        <v>0.08</v>
      </c>
      <c r="J5" s="19">
        <v>0.09</v>
      </c>
      <c r="K5" s="19">
        <v>0.1</v>
      </c>
      <c r="L5" s="19">
        <v>0.11</v>
      </c>
      <c r="M5" s="19">
        <v>0.12</v>
      </c>
      <c r="N5" s="19">
        <v>0.13</v>
      </c>
      <c r="O5" s="19">
        <v>0.14000000000000001</v>
      </c>
      <c r="P5" s="19">
        <v>0.15</v>
      </c>
      <c r="Q5" s="11">
        <f>$P5</f>
        <v>0.15</v>
      </c>
      <c r="R5" s="11">
        <f t="shared" ref="R5:AO5" si="0">$P5</f>
        <v>0.15</v>
      </c>
      <c r="S5" s="11">
        <f t="shared" si="0"/>
        <v>0.15</v>
      </c>
      <c r="T5" s="11">
        <f t="shared" si="0"/>
        <v>0.15</v>
      </c>
      <c r="U5" s="11">
        <f t="shared" si="0"/>
        <v>0.15</v>
      </c>
      <c r="V5" s="11">
        <f t="shared" si="0"/>
        <v>0.15</v>
      </c>
      <c r="W5" s="11">
        <f t="shared" si="0"/>
        <v>0.15</v>
      </c>
      <c r="X5" s="11">
        <f t="shared" si="0"/>
        <v>0.15</v>
      </c>
      <c r="Y5" s="11">
        <f t="shared" si="0"/>
        <v>0.15</v>
      </c>
      <c r="Z5" s="11">
        <f t="shared" si="0"/>
        <v>0.15</v>
      </c>
      <c r="AA5" s="11">
        <f t="shared" si="0"/>
        <v>0.15</v>
      </c>
      <c r="AB5" s="11">
        <f t="shared" si="0"/>
        <v>0.15</v>
      </c>
      <c r="AC5" s="11">
        <f t="shared" si="0"/>
        <v>0.15</v>
      </c>
      <c r="AD5" s="11">
        <f t="shared" si="0"/>
        <v>0.15</v>
      </c>
      <c r="AE5" s="11">
        <f t="shared" si="0"/>
        <v>0.15</v>
      </c>
      <c r="AF5" s="11">
        <f t="shared" si="0"/>
        <v>0.15</v>
      </c>
      <c r="AG5" s="11">
        <f t="shared" si="0"/>
        <v>0.15</v>
      </c>
      <c r="AH5" s="11">
        <f t="shared" si="0"/>
        <v>0.15</v>
      </c>
      <c r="AI5" s="11">
        <f t="shared" si="0"/>
        <v>0.15</v>
      </c>
      <c r="AJ5" s="11">
        <f t="shared" si="0"/>
        <v>0.15</v>
      </c>
      <c r="AK5" s="11">
        <f t="shared" si="0"/>
        <v>0.15</v>
      </c>
      <c r="AL5" s="11">
        <f t="shared" si="0"/>
        <v>0.15</v>
      </c>
      <c r="AM5" s="11">
        <f t="shared" si="0"/>
        <v>0.15</v>
      </c>
      <c r="AN5" s="11">
        <f t="shared" si="0"/>
        <v>0.15</v>
      </c>
      <c r="AO5" s="11">
        <f t="shared" si="0"/>
        <v>0.15</v>
      </c>
    </row>
    <row r="6" spans="1:41" x14ac:dyDescent="0.45">
      <c r="A6" t="s">
        <v>11</v>
      </c>
      <c r="B6" t="s">
        <v>171</v>
      </c>
      <c r="D6" s="22">
        <f>SUMIFS('EIA 2017 ESRAP Table 10'!E:E,'EIA 2017 ESRAP Table 10'!B:B,B6)</f>
        <v>46071323</v>
      </c>
      <c r="E6" s="20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</row>
    <row r="7" spans="1:41" ht="28.5" x14ac:dyDescent="0.45">
      <c r="A7" t="s">
        <v>12</v>
      </c>
      <c r="B7" t="s">
        <v>238</v>
      </c>
      <c r="C7" s="12" t="s">
        <v>2118</v>
      </c>
      <c r="D7" s="22">
        <f>SUMIFS('EIA 2017 ESRAP Table 10'!E:E,'EIA 2017 ESRAP Table 10'!B:B,B7)</f>
        <v>219016574</v>
      </c>
      <c r="E7" s="32">
        <f>(0.25-0.2)/3+0.2</f>
        <v>0.21666666666666667</v>
      </c>
      <c r="F7" s="11">
        <f>$E7+($G7-$E7)*(F$2-$E$2)/($G$2-$E$2)</f>
        <v>0.23333333333333334</v>
      </c>
      <c r="G7" s="19">
        <v>0.25</v>
      </c>
      <c r="H7" s="11">
        <f>$G7+($K7-$G7)*(H$2-$G$2)/($K$2-$G$2)</f>
        <v>0.27</v>
      </c>
      <c r="I7" s="11">
        <f t="shared" ref="I7:J7" si="1">$G7+($K7-$G7)*(I$2-$G$2)/($K$2-$G$2)</f>
        <v>0.29000000000000004</v>
      </c>
      <c r="J7" s="11">
        <f t="shared" si="1"/>
        <v>0.31</v>
      </c>
      <c r="K7" s="18">
        <v>0.33</v>
      </c>
      <c r="L7" s="11">
        <f>$K7+($O7-$K7)*(L$2-$K$2)/($O$2-$K$2)</f>
        <v>0.35750000000000004</v>
      </c>
      <c r="M7" s="11">
        <f t="shared" ref="M7:N7" si="2">$K7+($O7-$K7)*(M$2-$K$2)/($O$2-$K$2)</f>
        <v>0.38500000000000001</v>
      </c>
      <c r="N7" s="11">
        <f t="shared" si="2"/>
        <v>0.41249999999999998</v>
      </c>
      <c r="O7" s="18">
        <v>0.44</v>
      </c>
      <c r="P7" s="11">
        <f>$O7+($R7-$O7)*(P$2-$O$2)/($R$2-$O$2)</f>
        <v>0.46666666666666667</v>
      </c>
      <c r="Q7" s="11">
        <f>$O7+($R7-$O7)*(Q$2-$O$2)/($R$2-$O$2)</f>
        <v>0.49333333333333335</v>
      </c>
      <c r="R7" s="18">
        <v>0.52</v>
      </c>
      <c r="S7" s="11">
        <f>$R7+($U7-$R7)*(S$2-$R$2)/($U$2-$R$2)</f>
        <v>0.54666666666666663</v>
      </c>
      <c r="T7" s="11">
        <f>$R7+($U7-$R7)*(T$2-$R$2)/($U$2-$R$2)</f>
        <v>0.57333333333333336</v>
      </c>
      <c r="U7" s="18">
        <v>0.6</v>
      </c>
      <c r="V7" s="3">
        <f>$U7</f>
        <v>0.6</v>
      </c>
      <c r="W7" s="3">
        <f t="shared" ref="W7:AO7" si="3">$U7</f>
        <v>0.6</v>
      </c>
      <c r="X7" s="3">
        <f t="shared" si="3"/>
        <v>0.6</v>
      </c>
      <c r="Y7" s="3">
        <f t="shared" si="3"/>
        <v>0.6</v>
      </c>
      <c r="Z7" s="3">
        <f t="shared" si="3"/>
        <v>0.6</v>
      </c>
      <c r="AA7" s="3">
        <f t="shared" si="3"/>
        <v>0.6</v>
      </c>
      <c r="AB7" s="3">
        <f t="shared" si="3"/>
        <v>0.6</v>
      </c>
      <c r="AC7" s="3">
        <f t="shared" si="3"/>
        <v>0.6</v>
      </c>
      <c r="AD7" s="3">
        <f t="shared" si="3"/>
        <v>0.6</v>
      </c>
      <c r="AE7" s="3">
        <f t="shared" si="3"/>
        <v>0.6</v>
      </c>
      <c r="AF7" s="3">
        <f t="shared" si="3"/>
        <v>0.6</v>
      </c>
      <c r="AG7" s="3">
        <f t="shared" si="3"/>
        <v>0.6</v>
      </c>
      <c r="AH7" s="3">
        <f t="shared" si="3"/>
        <v>0.6</v>
      </c>
      <c r="AI7" s="3">
        <f t="shared" si="3"/>
        <v>0.6</v>
      </c>
      <c r="AJ7" s="3">
        <f t="shared" si="3"/>
        <v>0.6</v>
      </c>
      <c r="AK7" s="3">
        <f t="shared" si="3"/>
        <v>0.6</v>
      </c>
      <c r="AL7" s="3">
        <f t="shared" si="3"/>
        <v>0.6</v>
      </c>
      <c r="AM7" s="3">
        <f t="shared" si="3"/>
        <v>0.6</v>
      </c>
      <c r="AN7" s="3">
        <f t="shared" si="3"/>
        <v>0.6</v>
      </c>
      <c r="AO7" s="3">
        <f t="shared" si="3"/>
        <v>0.6</v>
      </c>
    </row>
    <row r="8" spans="1:41" ht="42.75" x14ac:dyDescent="0.45">
      <c r="A8" t="s">
        <v>13</v>
      </c>
      <c r="B8" t="s">
        <v>285</v>
      </c>
      <c r="C8" s="13" t="s">
        <v>2073</v>
      </c>
      <c r="D8" s="22">
        <f>SUMIFS('EIA 2017 ESRAP Table 10'!E:E,'EIA 2017 ESRAP Table 10'!B:B,B8)</f>
        <v>54663591</v>
      </c>
      <c r="E8" s="33">
        <f>(0.12*'Extra State Data'!B18+0.03*SUM('Extra State Data'!B19:B20))/SUM('Extra State Data'!B18:B20)</f>
        <v>8.2137181747934274E-2</v>
      </c>
      <c r="F8" s="32">
        <f>(0.2*'Extra State Data'!B18+0.06*SUM('Extra State Data'!B19:B20))/SUM('Extra State Data'!B18:B20)</f>
        <v>0.14110228271900888</v>
      </c>
      <c r="G8" s="11">
        <f>$F8+($K8-$F8)*(G$2-$F$2)/($K$2-$F$2)</f>
        <v>0.16026088675785186</v>
      </c>
      <c r="H8" s="11">
        <f>$F8+($K8-$F8)*(H$2-$F$2)/($K$2-$F$2)</f>
        <v>0.17941949079669484</v>
      </c>
      <c r="I8" s="11">
        <f>$F8+($K8-$F8)*(I$2-$F$2)/($K$2-$F$2)</f>
        <v>0.19857809483553782</v>
      </c>
      <c r="J8" s="11">
        <f>$F8+($K8-$F8)*(J$2-$F$2)/($K$2-$F$2)</f>
        <v>0.2177366988743808</v>
      </c>
      <c r="K8" s="29">
        <f>(0.3*'Extra State Data'!B18+0.15*SUM('Extra State Data'!B19:B20))/SUM('Extra State Data'!B18:B20)</f>
        <v>0.23689530291322378</v>
      </c>
      <c r="L8" s="11">
        <f>$K8</f>
        <v>0.23689530291322378</v>
      </c>
      <c r="M8" s="11">
        <f t="shared" ref="M8:AO8" si="4">$K8</f>
        <v>0.23689530291322378</v>
      </c>
      <c r="N8" s="11">
        <f t="shared" si="4"/>
        <v>0.23689530291322378</v>
      </c>
      <c r="O8" s="11">
        <f t="shared" si="4"/>
        <v>0.23689530291322378</v>
      </c>
      <c r="P8" s="11">
        <f t="shared" si="4"/>
        <v>0.23689530291322378</v>
      </c>
      <c r="Q8" s="11">
        <f t="shared" si="4"/>
        <v>0.23689530291322378</v>
      </c>
      <c r="R8" s="11">
        <f t="shared" si="4"/>
        <v>0.23689530291322378</v>
      </c>
      <c r="S8" s="11">
        <f t="shared" si="4"/>
        <v>0.23689530291322378</v>
      </c>
      <c r="T8" s="11">
        <f t="shared" si="4"/>
        <v>0.23689530291322378</v>
      </c>
      <c r="U8" s="11">
        <f t="shared" si="4"/>
        <v>0.23689530291322378</v>
      </c>
      <c r="V8" s="11">
        <f t="shared" si="4"/>
        <v>0.23689530291322378</v>
      </c>
      <c r="W8" s="11">
        <f t="shared" si="4"/>
        <v>0.23689530291322378</v>
      </c>
      <c r="X8" s="11">
        <f t="shared" si="4"/>
        <v>0.23689530291322378</v>
      </c>
      <c r="Y8" s="11">
        <f t="shared" si="4"/>
        <v>0.23689530291322378</v>
      </c>
      <c r="Z8" s="11">
        <f t="shared" si="4"/>
        <v>0.23689530291322378</v>
      </c>
      <c r="AA8" s="11">
        <f t="shared" si="4"/>
        <v>0.23689530291322378</v>
      </c>
      <c r="AB8" s="11">
        <f t="shared" si="4"/>
        <v>0.23689530291322378</v>
      </c>
      <c r="AC8" s="11">
        <f t="shared" si="4"/>
        <v>0.23689530291322378</v>
      </c>
      <c r="AD8" s="11">
        <f t="shared" si="4"/>
        <v>0.23689530291322378</v>
      </c>
      <c r="AE8" s="11">
        <f t="shared" si="4"/>
        <v>0.23689530291322378</v>
      </c>
      <c r="AF8" s="11">
        <f t="shared" si="4"/>
        <v>0.23689530291322378</v>
      </c>
      <c r="AG8" s="11">
        <f t="shared" si="4"/>
        <v>0.23689530291322378</v>
      </c>
      <c r="AH8" s="11">
        <f t="shared" si="4"/>
        <v>0.23689530291322378</v>
      </c>
      <c r="AI8" s="11">
        <f t="shared" si="4"/>
        <v>0.23689530291322378</v>
      </c>
      <c r="AJ8" s="11">
        <f t="shared" si="4"/>
        <v>0.23689530291322378</v>
      </c>
      <c r="AK8" s="11">
        <f t="shared" si="4"/>
        <v>0.23689530291322378</v>
      </c>
      <c r="AL8" s="11">
        <f t="shared" si="4"/>
        <v>0.23689530291322378</v>
      </c>
      <c r="AM8" s="11">
        <f t="shared" si="4"/>
        <v>0.23689530291322378</v>
      </c>
      <c r="AN8" s="11">
        <f t="shared" si="4"/>
        <v>0.23689530291322378</v>
      </c>
      <c r="AO8" s="11">
        <f t="shared" si="4"/>
        <v>0.23689530291322378</v>
      </c>
    </row>
    <row r="9" spans="1:41" ht="28.5" x14ac:dyDescent="0.45">
      <c r="A9" t="s">
        <v>14</v>
      </c>
      <c r="B9" t="s">
        <v>326</v>
      </c>
      <c r="C9" s="12" t="s">
        <v>2075</v>
      </c>
      <c r="D9" s="22">
        <f>SUMIFS('EIA 2017 ESRAP Table 10'!E:E,'EIA 2017 ESRAP Table 10'!B:B,B9)</f>
        <v>12402641</v>
      </c>
      <c r="E9" s="18">
        <v>0.18</v>
      </c>
      <c r="F9" s="19">
        <v>0.19500000000000001</v>
      </c>
      <c r="G9" s="19">
        <v>0.21</v>
      </c>
      <c r="H9" s="19">
        <v>0.22500000000000001</v>
      </c>
      <c r="I9" s="19">
        <v>0.25</v>
      </c>
      <c r="J9" s="19">
        <v>0.27500000000000002</v>
      </c>
      <c r="K9" s="19">
        <v>0.28999999999999998</v>
      </c>
      <c r="L9" s="19">
        <v>0.30499999999999999</v>
      </c>
      <c r="M9" s="19">
        <v>0.32</v>
      </c>
      <c r="N9" s="19">
        <v>0.34</v>
      </c>
      <c r="O9" s="19">
        <v>0.36</v>
      </c>
      <c r="P9" s="19">
        <v>0.38</v>
      </c>
      <c r="Q9" s="19">
        <f>($U$9-$P$9)/COUNT($Q$2:$U$2)+P9</f>
        <v>0.4</v>
      </c>
      <c r="R9" s="19">
        <f t="shared" ref="R9:T9" si="5">($U$9-$P$9)/COUNT($Q$2:$U$2)+Q9</f>
        <v>0.42000000000000004</v>
      </c>
      <c r="S9" s="19">
        <f t="shared" si="5"/>
        <v>0.44000000000000006</v>
      </c>
      <c r="T9" s="19">
        <f t="shared" si="5"/>
        <v>0.46000000000000008</v>
      </c>
      <c r="U9" s="19">
        <v>0.48</v>
      </c>
      <c r="V9" s="3">
        <f t="shared" ref="V9:AO9" si="6">$K9</f>
        <v>0.28999999999999998</v>
      </c>
      <c r="W9" s="3">
        <f t="shared" si="6"/>
        <v>0.28999999999999998</v>
      </c>
      <c r="X9" s="3">
        <f t="shared" si="6"/>
        <v>0.28999999999999998</v>
      </c>
      <c r="Y9" s="3">
        <f t="shared" si="6"/>
        <v>0.28999999999999998</v>
      </c>
      <c r="Z9" s="3">
        <f t="shared" si="6"/>
        <v>0.28999999999999998</v>
      </c>
      <c r="AA9" s="3">
        <f t="shared" si="6"/>
        <v>0.28999999999999998</v>
      </c>
      <c r="AB9" s="3">
        <f t="shared" si="6"/>
        <v>0.28999999999999998</v>
      </c>
      <c r="AC9" s="3">
        <f t="shared" si="6"/>
        <v>0.28999999999999998</v>
      </c>
      <c r="AD9" s="3">
        <f t="shared" si="6"/>
        <v>0.28999999999999998</v>
      </c>
      <c r="AE9" s="3">
        <f t="shared" si="6"/>
        <v>0.28999999999999998</v>
      </c>
      <c r="AF9" s="3">
        <f t="shared" si="6"/>
        <v>0.28999999999999998</v>
      </c>
      <c r="AG9" s="3">
        <f t="shared" si="6"/>
        <v>0.28999999999999998</v>
      </c>
      <c r="AH9" s="3">
        <f t="shared" si="6"/>
        <v>0.28999999999999998</v>
      </c>
      <c r="AI9" s="3">
        <f t="shared" si="6"/>
        <v>0.28999999999999998</v>
      </c>
      <c r="AJ9" s="3">
        <f t="shared" si="6"/>
        <v>0.28999999999999998</v>
      </c>
      <c r="AK9" s="3">
        <f t="shared" si="6"/>
        <v>0.28999999999999998</v>
      </c>
      <c r="AL9" s="3">
        <f t="shared" si="6"/>
        <v>0.28999999999999998</v>
      </c>
      <c r="AM9" s="3">
        <f t="shared" si="6"/>
        <v>0.28999999999999998</v>
      </c>
      <c r="AN9" s="3">
        <f t="shared" si="6"/>
        <v>0.28999999999999998</v>
      </c>
      <c r="AO9" s="3">
        <f t="shared" si="6"/>
        <v>0.28999999999999998</v>
      </c>
    </row>
    <row r="10" spans="1:41" ht="28.5" x14ac:dyDescent="0.45">
      <c r="A10" t="s">
        <v>15</v>
      </c>
      <c r="B10" t="s">
        <v>339</v>
      </c>
      <c r="C10" s="12" t="s">
        <v>2074</v>
      </c>
      <c r="D10" s="22">
        <f>SUMIFS('EIA 2017 ESRAP Table 10'!E:E,'EIA 2017 ESRAP Table 10'!B:B,B10)</f>
        <v>6882217</v>
      </c>
      <c r="E10" s="19">
        <v>0.115</v>
      </c>
      <c r="F10" s="19">
        <v>0.13</v>
      </c>
      <c r="G10" s="19">
        <v>0.14499999999999999</v>
      </c>
      <c r="H10" s="19">
        <v>0.16</v>
      </c>
      <c r="I10" s="19">
        <v>0.17499999999999999</v>
      </c>
      <c r="J10" s="19">
        <v>0.19</v>
      </c>
      <c r="K10" s="19">
        <v>0.2</v>
      </c>
      <c r="L10" s="19">
        <v>0.21</v>
      </c>
      <c r="M10" s="19">
        <v>0.22</v>
      </c>
      <c r="N10" s="19">
        <v>0.23</v>
      </c>
      <c r="O10" s="19">
        <v>0.24</v>
      </c>
      <c r="P10" s="19">
        <v>0.25</v>
      </c>
      <c r="Q10" s="3">
        <f>$P10</f>
        <v>0.25</v>
      </c>
      <c r="R10" s="3">
        <f t="shared" ref="R10:AO10" si="7">$P10</f>
        <v>0.25</v>
      </c>
      <c r="S10" s="3">
        <f t="shared" si="7"/>
        <v>0.25</v>
      </c>
      <c r="T10" s="3">
        <f t="shared" si="7"/>
        <v>0.25</v>
      </c>
      <c r="U10" s="3">
        <f t="shared" si="7"/>
        <v>0.25</v>
      </c>
      <c r="V10" s="3">
        <f t="shared" si="7"/>
        <v>0.25</v>
      </c>
      <c r="W10" s="3">
        <f t="shared" si="7"/>
        <v>0.25</v>
      </c>
      <c r="X10" s="3">
        <f t="shared" si="7"/>
        <v>0.25</v>
      </c>
      <c r="Y10" s="3">
        <f t="shared" si="7"/>
        <v>0.25</v>
      </c>
      <c r="Z10" s="3">
        <f t="shared" si="7"/>
        <v>0.25</v>
      </c>
      <c r="AA10" s="3">
        <f t="shared" si="7"/>
        <v>0.25</v>
      </c>
      <c r="AB10" s="3">
        <f t="shared" si="7"/>
        <v>0.25</v>
      </c>
      <c r="AC10" s="3">
        <f t="shared" si="7"/>
        <v>0.25</v>
      </c>
      <c r="AD10" s="3">
        <f t="shared" si="7"/>
        <v>0.25</v>
      </c>
      <c r="AE10" s="3">
        <f t="shared" si="7"/>
        <v>0.25</v>
      </c>
      <c r="AF10" s="3">
        <f t="shared" si="7"/>
        <v>0.25</v>
      </c>
      <c r="AG10" s="3">
        <f t="shared" si="7"/>
        <v>0.25</v>
      </c>
      <c r="AH10" s="3">
        <f t="shared" si="7"/>
        <v>0.25</v>
      </c>
      <c r="AI10" s="3">
        <f t="shared" si="7"/>
        <v>0.25</v>
      </c>
      <c r="AJ10" s="3">
        <f t="shared" si="7"/>
        <v>0.25</v>
      </c>
      <c r="AK10" s="3">
        <f t="shared" si="7"/>
        <v>0.25</v>
      </c>
      <c r="AL10" s="3">
        <f t="shared" si="7"/>
        <v>0.25</v>
      </c>
      <c r="AM10" s="3">
        <f t="shared" si="7"/>
        <v>0.25</v>
      </c>
      <c r="AN10" s="3">
        <f t="shared" si="7"/>
        <v>0.25</v>
      </c>
      <c r="AO10" s="3">
        <f t="shared" si="7"/>
        <v>0.25</v>
      </c>
    </row>
    <row r="11" spans="1:41" x14ac:dyDescent="0.45">
      <c r="A11" t="s">
        <v>16</v>
      </c>
      <c r="B11" t="s">
        <v>350</v>
      </c>
      <c r="C11" s="13" t="s">
        <v>2119</v>
      </c>
      <c r="D11" s="22">
        <f>SUMIFS('EIA 2017 ESRAP Table 10'!E:E,'EIA 2017 ESRAP Table 10'!B:B,B11)</f>
        <v>233152448</v>
      </c>
      <c r="E11" s="32">
        <f>0.15*SUMIFS('EIA 2014 ESRAP Table 10'!$E$4:$E$2216,'EIA 2014 ESRAP Table 10'!B4:B2216,"FL",'EIA 2014 ESRAP Table 10'!A4:A2216,"JEA")/SUMIF('EIA 2014 ESRAP Table 10'!B4:B2216,"FL",'EIA 2014 ESRAP Table 10'!E4:E2216)</f>
        <v>7.9183331463699297E-3</v>
      </c>
      <c r="F11" s="32">
        <f>E11</f>
        <v>7.9183331463699297E-3</v>
      </c>
      <c r="G11" s="3">
        <f>F11</f>
        <v>7.9183331463699297E-3</v>
      </c>
      <c r="H11" s="3">
        <f t="shared" ref="H11:AO11" si="8">G11</f>
        <v>7.9183331463699297E-3</v>
      </c>
      <c r="I11" s="3">
        <f t="shared" si="8"/>
        <v>7.9183331463699297E-3</v>
      </c>
      <c r="J11" s="3">
        <f t="shared" si="8"/>
        <v>7.9183331463699297E-3</v>
      </c>
      <c r="K11" s="3">
        <f t="shared" si="8"/>
        <v>7.9183331463699297E-3</v>
      </c>
      <c r="L11" s="3">
        <f t="shared" si="8"/>
        <v>7.9183331463699297E-3</v>
      </c>
      <c r="M11" s="3">
        <f t="shared" si="8"/>
        <v>7.9183331463699297E-3</v>
      </c>
      <c r="N11" s="3">
        <f t="shared" si="8"/>
        <v>7.9183331463699297E-3</v>
      </c>
      <c r="O11" s="3">
        <f t="shared" si="8"/>
        <v>7.9183331463699297E-3</v>
      </c>
      <c r="P11" s="3">
        <f t="shared" si="8"/>
        <v>7.9183331463699297E-3</v>
      </c>
      <c r="Q11" s="3">
        <f t="shared" si="8"/>
        <v>7.9183331463699297E-3</v>
      </c>
      <c r="R11" s="3">
        <f t="shared" si="8"/>
        <v>7.9183331463699297E-3</v>
      </c>
      <c r="S11" s="3">
        <f t="shared" si="8"/>
        <v>7.9183331463699297E-3</v>
      </c>
      <c r="T11" s="3">
        <f t="shared" si="8"/>
        <v>7.9183331463699297E-3</v>
      </c>
      <c r="U11" s="3">
        <f t="shared" si="8"/>
        <v>7.9183331463699297E-3</v>
      </c>
      <c r="V11" s="3">
        <f t="shared" si="8"/>
        <v>7.9183331463699297E-3</v>
      </c>
      <c r="W11" s="3">
        <f t="shared" si="8"/>
        <v>7.9183331463699297E-3</v>
      </c>
      <c r="X11" s="3">
        <f t="shared" si="8"/>
        <v>7.9183331463699297E-3</v>
      </c>
      <c r="Y11" s="3">
        <f t="shared" si="8"/>
        <v>7.9183331463699297E-3</v>
      </c>
      <c r="Z11" s="3">
        <f t="shared" si="8"/>
        <v>7.9183331463699297E-3</v>
      </c>
      <c r="AA11" s="3">
        <f t="shared" si="8"/>
        <v>7.9183331463699297E-3</v>
      </c>
      <c r="AB11" s="3">
        <f t="shared" si="8"/>
        <v>7.9183331463699297E-3</v>
      </c>
      <c r="AC11" s="3">
        <f t="shared" si="8"/>
        <v>7.9183331463699297E-3</v>
      </c>
      <c r="AD11" s="3">
        <f t="shared" si="8"/>
        <v>7.9183331463699297E-3</v>
      </c>
      <c r="AE11" s="3">
        <f t="shared" si="8"/>
        <v>7.9183331463699297E-3</v>
      </c>
      <c r="AF11" s="3">
        <f t="shared" si="8"/>
        <v>7.9183331463699297E-3</v>
      </c>
      <c r="AG11" s="3">
        <f t="shared" si="8"/>
        <v>7.9183331463699297E-3</v>
      </c>
      <c r="AH11" s="3">
        <f t="shared" si="8"/>
        <v>7.9183331463699297E-3</v>
      </c>
      <c r="AI11" s="3">
        <f t="shared" si="8"/>
        <v>7.9183331463699297E-3</v>
      </c>
      <c r="AJ11" s="3">
        <f t="shared" si="8"/>
        <v>7.9183331463699297E-3</v>
      </c>
      <c r="AK11" s="3">
        <f t="shared" si="8"/>
        <v>7.9183331463699297E-3</v>
      </c>
      <c r="AL11" s="3">
        <f t="shared" si="8"/>
        <v>7.9183331463699297E-3</v>
      </c>
      <c r="AM11" s="3">
        <f t="shared" si="8"/>
        <v>7.9183331463699297E-3</v>
      </c>
      <c r="AN11" s="3">
        <f t="shared" si="8"/>
        <v>7.9183331463699297E-3</v>
      </c>
      <c r="AO11" s="3">
        <f t="shared" si="8"/>
        <v>7.9183331463699297E-3</v>
      </c>
    </row>
    <row r="12" spans="1:41" x14ac:dyDescent="0.45">
      <c r="A12" t="s">
        <v>17</v>
      </c>
      <c r="B12" t="s">
        <v>395</v>
      </c>
      <c r="D12" s="22">
        <f>SUMIFS('EIA 2017 ESRAP Table 10'!E:E,'EIA 2017 ESRAP Table 10'!B:B,B12)</f>
        <v>133431402</v>
      </c>
      <c r="E12" s="20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</row>
    <row r="13" spans="1:41" ht="28.5" x14ac:dyDescent="0.45">
      <c r="A13" t="s">
        <v>18</v>
      </c>
      <c r="B13" t="s">
        <v>468</v>
      </c>
      <c r="C13" s="12" t="s">
        <v>2111</v>
      </c>
      <c r="D13" s="22">
        <f>SUMIFS('EIA 2017 ESRAP Table 10'!E:E,'EIA 2017 ESRAP Table 10'!B:B,B13)</f>
        <v>9302780</v>
      </c>
      <c r="E13" s="33">
        <f>0.1+(0.15-0.1)*(4/5)</f>
        <v>0.14000000000000001</v>
      </c>
      <c r="F13" s="18">
        <v>0.15</v>
      </c>
      <c r="G13" s="3">
        <f>$F13+($K13-$F13)*(G$2-$F$2)/($K$2-$F$2)</f>
        <v>0.18</v>
      </c>
      <c r="H13" s="3">
        <f>$F13+($K13-$F13)*(H$2-$F$2)/($K$2-$F$2)</f>
        <v>0.21</v>
      </c>
      <c r="I13" s="3">
        <f t="shared" ref="I13:J13" si="9">$F13+($K13-$F13)*(I$2-$F$2)/($K$2-$F$2)</f>
        <v>0.24</v>
      </c>
      <c r="J13" s="3">
        <f t="shared" si="9"/>
        <v>0.27</v>
      </c>
      <c r="K13" s="18">
        <v>0.3</v>
      </c>
      <c r="L13" s="11">
        <f>$K13+($U13-$K13)*(L$2-$K$2)/($U$2-$K$2)</f>
        <v>0.31</v>
      </c>
      <c r="M13" s="11">
        <f t="shared" ref="M13:T13" si="10">$K13+($U13-$K13)*(M$2-$K$2)/($U$2-$K$2)</f>
        <v>0.32</v>
      </c>
      <c r="N13" s="11">
        <f t="shared" si="10"/>
        <v>0.33</v>
      </c>
      <c r="O13" s="11">
        <f t="shared" si="10"/>
        <v>0.34</v>
      </c>
      <c r="P13" s="11">
        <f t="shared" si="10"/>
        <v>0.35000000000000003</v>
      </c>
      <c r="Q13" s="11">
        <f t="shared" si="10"/>
        <v>0.36</v>
      </c>
      <c r="R13" s="11">
        <f t="shared" si="10"/>
        <v>0.37</v>
      </c>
      <c r="S13" s="11">
        <f t="shared" si="10"/>
        <v>0.38</v>
      </c>
      <c r="T13" s="11">
        <f t="shared" si="10"/>
        <v>0.39</v>
      </c>
      <c r="U13" s="18">
        <v>0.4</v>
      </c>
      <c r="V13" s="11">
        <f t="shared" ref="V13:W13" si="11">$U13+($AE13-$U13)*(V$2-$U$2)/($AE$2-$U$2)</f>
        <v>0.43</v>
      </c>
      <c r="W13" s="11">
        <f t="shared" si="11"/>
        <v>0.46</v>
      </c>
      <c r="X13" s="11">
        <f>$U13+($AE13-$U13)*(X$2-$U$2)/($AE$2-$U$2)</f>
        <v>0.49</v>
      </c>
      <c r="Y13" s="11">
        <f t="shared" ref="Y13:AD13" si="12">$U13+($AE13-$U13)*(Y$2-$U$2)/($AE$2-$U$2)</f>
        <v>0.52</v>
      </c>
      <c r="Z13" s="11">
        <f t="shared" si="12"/>
        <v>0.55000000000000004</v>
      </c>
      <c r="AA13" s="11">
        <f t="shared" si="12"/>
        <v>0.57999999999999996</v>
      </c>
      <c r="AB13" s="11">
        <f t="shared" si="12"/>
        <v>0.61</v>
      </c>
      <c r="AC13" s="11">
        <f t="shared" si="12"/>
        <v>0.6399999999999999</v>
      </c>
      <c r="AD13" s="11">
        <f t="shared" si="12"/>
        <v>0.66999999999999993</v>
      </c>
      <c r="AE13" s="18">
        <v>0.7</v>
      </c>
      <c r="AF13" s="11">
        <f>$AE13+($AJ13-$AE13)*(AF$2-$AE$2)/($AJ$2-$AE$2)</f>
        <v>0.76</v>
      </c>
      <c r="AG13" s="11">
        <f t="shared" ref="AG13:AI13" si="13">$AE13+($AJ13-$AE13)*(AG$2-$AE$2)/($AJ$2-$AE$2)</f>
        <v>0.82</v>
      </c>
      <c r="AH13" s="11">
        <f t="shared" si="13"/>
        <v>0.88</v>
      </c>
      <c r="AI13" s="11">
        <f t="shared" si="13"/>
        <v>0.94</v>
      </c>
      <c r="AJ13" s="18">
        <v>1</v>
      </c>
      <c r="AK13" s="3">
        <f>$AJ13</f>
        <v>1</v>
      </c>
      <c r="AL13" s="3">
        <f t="shared" ref="AL13:AO13" si="14">$AJ13</f>
        <v>1</v>
      </c>
      <c r="AM13" s="3">
        <f t="shared" si="14"/>
        <v>1</v>
      </c>
      <c r="AN13" s="3">
        <f t="shared" si="14"/>
        <v>1</v>
      </c>
      <c r="AO13" s="3">
        <f t="shared" si="14"/>
        <v>1</v>
      </c>
    </row>
    <row r="14" spans="1:41" x14ac:dyDescent="0.45">
      <c r="A14" t="s">
        <v>19</v>
      </c>
      <c r="B14" t="s">
        <v>566</v>
      </c>
      <c r="D14" s="22">
        <f>SUMIFS('EIA 2017 ESRAP Table 10'!E:E,'EIA 2017 ESRAP Table 10'!B:B,B14)</f>
        <v>23793790</v>
      </c>
      <c r="E14" s="20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</row>
    <row r="15" spans="1:41" ht="28.5" x14ac:dyDescent="0.45">
      <c r="A15" t="s">
        <v>20</v>
      </c>
      <c r="B15" t="s">
        <v>584</v>
      </c>
      <c r="C15" s="12" t="s">
        <v>2077</v>
      </c>
      <c r="D15" s="22">
        <f>SUMIFS('EIA 2017 ESRAP Table 10'!E:E,'EIA 2017 ESRAP Table 10'!B:B,B15)</f>
        <v>48928248</v>
      </c>
      <c r="E15" s="18">
        <v>0.08</v>
      </c>
      <c r="F15" s="19">
        <v>0.09</v>
      </c>
      <c r="G15" s="18">
        <v>0.1</v>
      </c>
      <c r="H15" s="18">
        <v>0.115</v>
      </c>
      <c r="I15" s="18">
        <v>0.13</v>
      </c>
      <c r="J15" s="18">
        <v>0.14499999999999999</v>
      </c>
      <c r="K15" s="18">
        <v>0.16</v>
      </c>
      <c r="L15" s="18">
        <v>0.17499999999999999</v>
      </c>
      <c r="M15" s="18">
        <v>0.19</v>
      </c>
      <c r="N15" s="18">
        <v>0.20499999999999999</v>
      </c>
      <c r="O15" s="18">
        <v>0.22</v>
      </c>
      <c r="P15" s="18">
        <v>0.23499999999999999</v>
      </c>
      <c r="Q15" s="18">
        <v>0.25</v>
      </c>
      <c r="R15" s="3">
        <v>0.25</v>
      </c>
      <c r="S15" s="3">
        <v>0.25</v>
      </c>
      <c r="T15" s="3">
        <v>0.25</v>
      </c>
      <c r="U15" s="3">
        <v>0.25</v>
      </c>
      <c r="V15" s="3">
        <v>0.25</v>
      </c>
      <c r="W15" s="3">
        <v>0.25</v>
      </c>
      <c r="X15" s="3">
        <v>0.25</v>
      </c>
      <c r="Y15" s="3">
        <v>0.25</v>
      </c>
      <c r="Z15" s="3">
        <v>0.25</v>
      </c>
      <c r="AA15" s="3">
        <v>0.25</v>
      </c>
      <c r="AB15" s="3">
        <v>0.25</v>
      </c>
      <c r="AC15" s="3">
        <v>0.25</v>
      </c>
      <c r="AD15" s="3">
        <v>0.25</v>
      </c>
      <c r="AE15" s="3">
        <v>0.25</v>
      </c>
      <c r="AF15" s="3">
        <v>0.25</v>
      </c>
      <c r="AG15" s="3">
        <v>0.25</v>
      </c>
      <c r="AH15" s="3">
        <v>0.25</v>
      </c>
      <c r="AI15" s="3">
        <v>0.25</v>
      </c>
      <c r="AJ15" s="3">
        <v>0.25</v>
      </c>
      <c r="AK15" s="3">
        <v>0.25</v>
      </c>
      <c r="AL15" s="3">
        <v>0.25</v>
      </c>
      <c r="AM15" s="3">
        <v>0.25</v>
      </c>
      <c r="AN15" s="3">
        <v>0.25</v>
      </c>
      <c r="AO15" s="3">
        <v>0.25</v>
      </c>
    </row>
    <row r="16" spans="1:41" x14ac:dyDescent="0.45">
      <c r="A16" t="s">
        <v>21</v>
      </c>
      <c r="B16" t="s">
        <v>620</v>
      </c>
      <c r="C16" s="12" t="s">
        <v>2078</v>
      </c>
      <c r="D16" s="22">
        <f>SUMIFS('EIA 2017 ESRAP Table 10'!E:E,'EIA 2017 ESRAP Table 10'!B:B,B16)</f>
        <v>98940312</v>
      </c>
      <c r="E16" s="18">
        <v>0.04</v>
      </c>
      <c r="F16" s="11">
        <f>$E16+($J16-$E16)*(F$2-$E$2)/($J$2-$E$2)</f>
        <v>4.5999999999999999E-2</v>
      </c>
      <c r="G16" s="11">
        <f t="shared" ref="G16:I16" si="15">$E16+($J16-$E16)*(G$2-$E$2)/($J$2-$E$2)</f>
        <v>5.2000000000000005E-2</v>
      </c>
      <c r="H16" s="11">
        <f t="shared" si="15"/>
        <v>5.800000000000001E-2</v>
      </c>
      <c r="I16" s="11">
        <f t="shared" si="15"/>
        <v>6.4000000000000001E-2</v>
      </c>
      <c r="J16" s="19">
        <v>7.0000000000000007E-2</v>
      </c>
      <c r="K16" s="11">
        <f>$J16+($P16-$J16)*(K$2-$J$2)/($P$2-$J$2)</f>
        <v>7.5000000000000011E-2</v>
      </c>
      <c r="L16" s="11">
        <f t="shared" ref="L16:O16" si="16">$J16+($P16-$J16)*(L$2-$J$2)/($P$2-$J$2)</f>
        <v>0.08</v>
      </c>
      <c r="M16" s="11">
        <f t="shared" si="16"/>
        <v>8.5000000000000006E-2</v>
      </c>
      <c r="N16" s="11">
        <f t="shared" si="16"/>
        <v>9.0000000000000011E-2</v>
      </c>
      <c r="O16" s="11">
        <f t="shared" si="16"/>
        <v>9.5000000000000001E-2</v>
      </c>
      <c r="P16" s="18">
        <v>0.1</v>
      </c>
      <c r="Q16" s="3">
        <f>$P16</f>
        <v>0.1</v>
      </c>
      <c r="R16" s="3">
        <f t="shared" ref="R16:AO16" si="17">$P16</f>
        <v>0.1</v>
      </c>
      <c r="S16" s="3">
        <f t="shared" si="17"/>
        <v>0.1</v>
      </c>
      <c r="T16" s="3">
        <f t="shared" si="17"/>
        <v>0.1</v>
      </c>
      <c r="U16" s="3">
        <f t="shared" si="17"/>
        <v>0.1</v>
      </c>
      <c r="V16" s="3">
        <f t="shared" si="17"/>
        <v>0.1</v>
      </c>
      <c r="W16" s="3">
        <f t="shared" si="17"/>
        <v>0.1</v>
      </c>
      <c r="X16" s="3">
        <f t="shared" si="17"/>
        <v>0.1</v>
      </c>
      <c r="Y16" s="3">
        <f t="shared" si="17"/>
        <v>0.1</v>
      </c>
      <c r="Z16" s="3">
        <f t="shared" si="17"/>
        <v>0.1</v>
      </c>
      <c r="AA16" s="3">
        <f t="shared" si="17"/>
        <v>0.1</v>
      </c>
      <c r="AB16" s="3">
        <f t="shared" si="17"/>
        <v>0.1</v>
      </c>
      <c r="AC16" s="3">
        <f t="shared" si="17"/>
        <v>0.1</v>
      </c>
      <c r="AD16" s="3">
        <f t="shared" si="17"/>
        <v>0.1</v>
      </c>
      <c r="AE16" s="3">
        <f t="shared" si="17"/>
        <v>0.1</v>
      </c>
      <c r="AF16" s="3">
        <f t="shared" si="17"/>
        <v>0.1</v>
      </c>
      <c r="AG16" s="3">
        <f t="shared" si="17"/>
        <v>0.1</v>
      </c>
      <c r="AH16" s="3">
        <f t="shared" si="17"/>
        <v>0.1</v>
      </c>
      <c r="AI16" s="3">
        <f t="shared" si="17"/>
        <v>0.1</v>
      </c>
      <c r="AJ16" s="3">
        <f t="shared" si="17"/>
        <v>0.1</v>
      </c>
      <c r="AK16" s="3">
        <f t="shared" si="17"/>
        <v>0.1</v>
      </c>
      <c r="AL16" s="3">
        <f t="shared" si="17"/>
        <v>0.1</v>
      </c>
      <c r="AM16" s="3">
        <f t="shared" si="17"/>
        <v>0.1</v>
      </c>
      <c r="AN16" s="3">
        <f t="shared" si="17"/>
        <v>0.1</v>
      </c>
      <c r="AO16" s="3">
        <f t="shared" si="17"/>
        <v>0.1</v>
      </c>
    </row>
    <row r="17" spans="1:41" x14ac:dyDescent="0.45">
      <c r="A17" t="s">
        <v>22</v>
      </c>
      <c r="B17" t="s">
        <v>473</v>
      </c>
      <c r="D17" s="22">
        <f>SUMIFS('EIA 2017 ESRAP Table 10'!E:E,'EIA 2017 ESRAP Table 10'!B:B,B17)</f>
        <v>48921997</v>
      </c>
      <c r="E17" s="20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</row>
    <row r="18" spans="1:41" x14ac:dyDescent="0.45">
      <c r="A18" t="s">
        <v>23</v>
      </c>
      <c r="B18" t="s">
        <v>684</v>
      </c>
      <c r="C18" s="12"/>
      <c r="D18" s="22">
        <f>SUMIFS('EIA 2017 ESRAP Table 10'!E:E,'EIA 2017 ESRAP Table 10'!B:B,B18)</f>
        <v>40287787</v>
      </c>
      <c r="E18" s="20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</row>
    <row r="19" spans="1:41" x14ac:dyDescent="0.45">
      <c r="A19" t="s">
        <v>24</v>
      </c>
      <c r="B19" t="s">
        <v>748</v>
      </c>
      <c r="D19" s="22">
        <f>SUMIFS('EIA 2017 ESRAP Table 10'!E:E,'EIA 2017 ESRAP Table 10'!B:B,B19)</f>
        <v>72503038</v>
      </c>
      <c r="E19" s="20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</row>
    <row r="20" spans="1:41" x14ac:dyDescent="0.45">
      <c r="A20" t="s">
        <v>25</v>
      </c>
      <c r="B20" t="s">
        <v>798</v>
      </c>
      <c r="D20" s="22">
        <f>SUMIFS('EIA 2017 ESRAP Table 10'!E:E,'EIA 2017 ESRAP Table 10'!B:B,B20)</f>
        <v>91205935</v>
      </c>
      <c r="E20" s="20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</row>
    <row r="21" spans="1:41" ht="28.5" x14ac:dyDescent="0.45">
      <c r="A21" t="s">
        <v>26</v>
      </c>
      <c r="B21" t="s">
        <v>862</v>
      </c>
      <c r="C21" s="12" t="s">
        <v>2120</v>
      </c>
      <c r="D21" s="22">
        <f>SUMIFS('EIA 2017 ESRAP Table 10'!E:E,'EIA 2017 ESRAP Table 10'!B:B,B21)</f>
        <v>6026431</v>
      </c>
      <c r="E21" s="18">
        <v>7.0000000000000007E-2</v>
      </c>
      <c r="F21" s="19">
        <v>0.08</v>
      </c>
      <c r="G21" s="19">
        <v>0.09</v>
      </c>
      <c r="H21" s="18">
        <v>0.1</v>
      </c>
      <c r="I21" s="3">
        <f>$H21</f>
        <v>0.1</v>
      </c>
      <c r="J21" s="3">
        <f t="shared" ref="J21:AO21" si="18">$H21</f>
        <v>0.1</v>
      </c>
      <c r="K21" s="3">
        <f t="shared" si="18"/>
        <v>0.1</v>
      </c>
      <c r="L21" s="3">
        <f t="shared" si="18"/>
        <v>0.1</v>
      </c>
      <c r="M21" s="3">
        <f t="shared" si="18"/>
        <v>0.1</v>
      </c>
      <c r="N21" s="3">
        <f t="shared" si="18"/>
        <v>0.1</v>
      </c>
      <c r="O21" s="3">
        <f t="shared" si="18"/>
        <v>0.1</v>
      </c>
      <c r="P21" s="3">
        <f t="shared" si="18"/>
        <v>0.1</v>
      </c>
      <c r="Q21" s="3">
        <f t="shared" si="18"/>
        <v>0.1</v>
      </c>
      <c r="R21" s="3">
        <f t="shared" si="18"/>
        <v>0.1</v>
      </c>
      <c r="S21" s="3">
        <f t="shared" si="18"/>
        <v>0.1</v>
      </c>
      <c r="T21" s="3">
        <f t="shared" si="18"/>
        <v>0.1</v>
      </c>
      <c r="U21" s="3">
        <f t="shared" si="18"/>
        <v>0.1</v>
      </c>
      <c r="V21" s="3">
        <f t="shared" si="18"/>
        <v>0.1</v>
      </c>
      <c r="W21" s="3">
        <f t="shared" si="18"/>
        <v>0.1</v>
      </c>
      <c r="X21" s="3">
        <f t="shared" si="18"/>
        <v>0.1</v>
      </c>
      <c r="Y21" s="3">
        <f t="shared" si="18"/>
        <v>0.1</v>
      </c>
      <c r="Z21" s="3">
        <f t="shared" si="18"/>
        <v>0.1</v>
      </c>
      <c r="AA21" s="3">
        <f t="shared" si="18"/>
        <v>0.1</v>
      </c>
      <c r="AB21" s="3">
        <f t="shared" si="18"/>
        <v>0.1</v>
      </c>
      <c r="AC21" s="3">
        <f t="shared" si="18"/>
        <v>0.1</v>
      </c>
      <c r="AD21" s="3">
        <f t="shared" si="18"/>
        <v>0.1</v>
      </c>
      <c r="AE21" s="3">
        <f t="shared" si="18"/>
        <v>0.1</v>
      </c>
      <c r="AF21" s="3">
        <f t="shared" si="18"/>
        <v>0.1</v>
      </c>
      <c r="AG21" s="3">
        <f t="shared" si="18"/>
        <v>0.1</v>
      </c>
      <c r="AH21" s="3">
        <f t="shared" si="18"/>
        <v>0.1</v>
      </c>
      <c r="AI21" s="3">
        <f t="shared" si="18"/>
        <v>0.1</v>
      </c>
      <c r="AJ21" s="3">
        <f t="shared" si="18"/>
        <v>0.1</v>
      </c>
      <c r="AK21" s="3">
        <f t="shared" si="18"/>
        <v>0.1</v>
      </c>
      <c r="AL21" s="3">
        <f t="shared" si="18"/>
        <v>0.1</v>
      </c>
      <c r="AM21" s="3">
        <f t="shared" si="18"/>
        <v>0.1</v>
      </c>
      <c r="AN21" s="3">
        <f t="shared" si="18"/>
        <v>0.1</v>
      </c>
      <c r="AO21" s="3">
        <f t="shared" si="18"/>
        <v>0.1</v>
      </c>
    </row>
    <row r="22" spans="1:41" ht="28.5" x14ac:dyDescent="0.45">
      <c r="A22" t="s">
        <v>27</v>
      </c>
      <c r="B22" t="s">
        <v>854</v>
      </c>
      <c r="C22" s="12" t="s">
        <v>2091</v>
      </c>
      <c r="D22" s="22">
        <f>SUMIFS('EIA 2017 ESRAP Table 10'!E:E,'EIA 2017 ESRAP Table 10'!B:B,B22)</f>
        <v>28089949</v>
      </c>
      <c r="E22" s="34">
        <f>0.0035+0.0995+0.025</f>
        <v>0.128</v>
      </c>
      <c r="F22" s="19">
        <f>0.005+0.1+0.025</f>
        <v>0.13</v>
      </c>
      <c r="G22" s="19">
        <f>0.007+0.12+0.025</f>
        <v>0.152</v>
      </c>
      <c r="H22" s="19">
        <f>0.0095+0.1215+0.025</f>
        <v>0.156</v>
      </c>
      <c r="I22" s="19">
        <f>0.014+0.144+0.025</f>
        <v>0.183</v>
      </c>
      <c r="J22" s="19">
        <v>0.20399999999999999</v>
      </c>
      <c r="K22" s="19">
        <v>0.25</v>
      </c>
      <c r="L22" s="3">
        <f>K22</f>
        <v>0.25</v>
      </c>
      <c r="M22" s="3">
        <f t="shared" ref="M22:AO22" si="19">L22</f>
        <v>0.25</v>
      </c>
      <c r="N22" s="3">
        <f t="shared" si="19"/>
        <v>0.25</v>
      </c>
      <c r="O22" s="3">
        <f t="shared" si="19"/>
        <v>0.25</v>
      </c>
      <c r="P22" s="3">
        <f t="shared" si="19"/>
        <v>0.25</v>
      </c>
      <c r="Q22" s="3">
        <f t="shared" si="19"/>
        <v>0.25</v>
      </c>
      <c r="R22" s="3">
        <f t="shared" si="19"/>
        <v>0.25</v>
      </c>
      <c r="S22" s="3">
        <f t="shared" si="19"/>
        <v>0.25</v>
      </c>
      <c r="T22" s="3">
        <f t="shared" si="19"/>
        <v>0.25</v>
      </c>
      <c r="U22" s="3">
        <f t="shared" si="19"/>
        <v>0.25</v>
      </c>
      <c r="V22" s="3">
        <f t="shared" si="19"/>
        <v>0.25</v>
      </c>
      <c r="W22" s="3">
        <f t="shared" si="19"/>
        <v>0.25</v>
      </c>
      <c r="X22" s="3">
        <f t="shared" si="19"/>
        <v>0.25</v>
      </c>
      <c r="Y22" s="3">
        <f t="shared" si="19"/>
        <v>0.25</v>
      </c>
      <c r="Z22" s="3">
        <f t="shared" si="19"/>
        <v>0.25</v>
      </c>
      <c r="AA22" s="3">
        <f t="shared" si="19"/>
        <v>0.25</v>
      </c>
      <c r="AB22" s="3">
        <f t="shared" si="19"/>
        <v>0.25</v>
      </c>
      <c r="AC22" s="3">
        <f t="shared" si="19"/>
        <v>0.25</v>
      </c>
      <c r="AD22" s="3">
        <f t="shared" si="19"/>
        <v>0.25</v>
      </c>
      <c r="AE22" s="3">
        <f t="shared" si="19"/>
        <v>0.25</v>
      </c>
      <c r="AF22" s="3">
        <f t="shared" si="19"/>
        <v>0.25</v>
      </c>
      <c r="AG22" s="3">
        <f t="shared" si="19"/>
        <v>0.25</v>
      </c>
      <c r="AH22" s="3">
        <f t="shared" si="19"/>
        <v>0.25</v>
      </c>
      <c r="AI22" s="3">
        <f t="shared" si="19"/>
        <v>0.25</v>
      </c>
      <c r="AJ22" s="3">
        <f t="shared" si="19"/>
        <v>0.25</v>
      </c>
      <c r="AK22" s="3">
        <f t="shared" si="19"/>
        <v>0.25</v>
      </c>
      <c r="AL22" s="3">
        <f t="shared" si="19"/>
        <v>0.25</v>
      </c>
      <c r="AM22" s="3">
        <f t="shared" si="19"/>
        <v>0.25</v>
      </c>
      <c r="AN22" s="3">
        <f t="shared" si="19"/>
        <v>0.25</v>
      </c>
      <c r="AO22" s="3">
        <f t="shared" si="19"/>
        <v>0.25</v>
      </c>
    </row>
    <row r="23" spans="1:41" ht="57" x14ac:dyDescent="0.45">
      <c r="A23" t="s">
        <v>28</v>
      </c>
      <c r="B23" t="s">
        <v>822</v>
      </c>
      <c r="C23" s="12" t="s">
        <v>2093</v>
      </c>
      <c r="D23" s="22">
        <f>SUMIFS('EIA 2017 ESRAP Table 10'!E:E,'EIA 2017 ESRAP Table 10'!B:B,B23)</f>
        <v>21419339</v>
      </c>
      <c r="E23" s="19">
        <v>0.1075</v>
      </c>
      <c r="F23" s="19">
        <v>0.12</v>
      </c>
      <c r="G23" s="19">
        <v>0.13</v>
      </c>
      <c r="H23" s="19">
        <v>0.14000000000000001</v>
      </c>
      <c r="I23" s="19">
        <v>0.15</v>
      </c>
      <c r="J23" s="19">
        <v>0.16</v>
      </c>
      <c r="K23" s="34">
        <v>0.17</v>
      </c>
      <c r="L23" s="34">
        <f>K23+1%</f>
        <v>0.18000000000000002</v>
      </c>
      <c r="M23" s="34">
        <f t="shared" ref="M23:U23" si="20">L23+1%</f>
        <v>0.19000000000000003</v>
      </c>
      <c r="N23" s="34">
        <f t="shared" si="20"/>
        <v>0.20000000000000004</v>
      </c>
      <c r="O23" s="34">
        <f t="shared" si="20"/>
        <v>0.21000000000000005</v>
      </c>
      <c r="P23" s="34">
        <f t="shared" si="20"/>
        <v>0.22000000000000006</v>
      </c>
      <c r="Q23" s="34">
        <f t="shared" si="20"/>
        <v>0.23000000000000007</v>
      </c>
      <c r="R23" s="34">
        <f t="shared" si="20"/>
        <v>0.24000000000000007</v>
      </c>
      <c r="S23" s="34">
        <f t="shared" si="20"/>
        <v>0.25000000000000006</v>
      </c>
      <c r="T23" s="34">
        <f t="shared" si="20"/>
        <v>0.26000000000000006</v>
      </c>
      <c r="U23" s="34">
        <f t="shared" si="20"/>
        <v>0.27000000000000007</v>
      </c>
      <c r="V23" s="34">
        <f t="shared" ref="V23" si="21">U23+1%</f>
        <v>0.28000000000000008</v>
      </c>
      <c r="W23" s="34">
        <f t="shared" ref="W23" si="22">V23+1%</f>
        <v>0.29000000000000009</v>
      </c>
      <c r="X23" s="34">
        <f t="shared" ref="X23" si="23">W23+1%</f>
        <v>0.3000000000000001</v>
      </c>
      <c r="Y23" s="34">
        <f t="shared" ref="Y23" si="24">X23+1%</f>
        <v>0.31000000000000011</v>
      </c>
      <c r="Z23" s="34">
        <f t="shared" ref="Z23" si="25">Y23+1%</f>
        <v>0.32000000000000012</v>
      </c>
      <c r="AA23" s="34">
        <f t="shared" ref="AA23" si="26">Z23+1%</f>
        <v>0.33000000000000013</v>
      </c>
      <c r="AB23" s="34">
        <f t="shared" ref="AB23" si="27">AA23+1%</f>
        <v>0.34000000000000014</v>
      </c>
      <c r="AC23" s="34">
        <f t="shared" ref="AC23" si="28">AB23+1%</f>
        <v>0.35000000000000014</v>
      </c>
      <c r="AD23" s="34">
        <f t="shared" ref="AD23" si="29">AC23+1%</f>
        <v>0.36000000000000015</v>
      </c>
      <c r="AE23" s="34">
        <f t="shared" ref="AE23" si="30">AD23+1%</f>
        <v>0.37000000000000016</v>
      </c>
      <c r="AF23" s="34">
        <f t="shared" ref="AF23" si="31">AE23+1%</f>
        <v>0.38000000000000017</v>
      </c>
      <c r="AG23" s="34">
        <f t="shared" ref="AG23" si="32">AF23+1%</f>
        <v>0.39000000000000018</v>
      </c>
      <c r="AH23" s="34">
        <f t="shared" ref="AH23" si="33">AG23+1%</f>
        <v>0.40000000000000019</v>
      </c>
      <c r="AI23" s="34">
        <f t="shared" ref="AI23" si="34">AH23+1%</f>
        <v>0.4100000000000002</v>
      </c>
      <c r="AJ23" s="34">
        <f t="shared" ref="AJ23" si="35">AI23+1%</f>
        <v>0.42000000000000021</v>
      </c>
      <c r="AK23" s="34">
        <f t="shared" ref="AK23" si="36">AJ23+1%</f>
        <v>0.43000000000000022</v>
      </c>
      <c r="AL23" s="34">
        <f t="shared" ref="AL23" si="37">AK23+1%</f>
        <v>0.44000000000000022</v>
      </c>
      <c r="AM23" s="34">
        <f t="shared" ref="AM23" si="38">AL23+1%</f>
        <v>0.45000000000000023</v>
      </c>
      <c r="AN23" s="34">
        <f t="shared" ref="AN23" si="39">AM23+1%</f>
        <v>0.46000000000000024</v>
      </c>
      <c r="AO23" s="34">
        <f t="shared" ref="AO23" si="40">AN23+1%</f>
        <v>0.47000000000000025</v>
      </c>
    </row>
    <row r="24" spans="1:41" ht="28.5" x14ac:dyDescent="0.45">
      <c r="A24" t="s">
        <v>29</v>
      </c>
      <c r="B24" t="s">
        <v>867</v>
      </c>
      <c r="C24" s="12" t="s">
        <v>2121</v>
      </c>
      <c r="D24" s="22">
        <f>SUMIFS('EIA 2017 ESRAP Table 10'!E:E,'EIA 2017 ESRAP Table 10'!B:B,B24)</f>
        <v>92588972</v>
      </c>
      <c r="E24" s="19">
        <v>8.1000000000000003E-2</v>
      </c>
      <c r="F24" s="19">
        <v>0.1</v>
      </c>
      <c r="G24" s="19">
        <f>$F24</f>
        <v>0.1</v>
      </c>
      <c r="H24" s="19">
        <f>$F24</f>
        <v>0.1</v>
      </c>
      <c r="I24" s="19">
        <v>0.1</v>
      </c>
      <c r="J24" s="19">
        <v>0.125</v>
      </c>
      <c r="K24" s="19">
        <v>0.125</v>
      </c>
      <c r="L24" s="19">
        <v>0.15</v>
      </c>
      <c r="M24" s="3">
        <f>L24</f>
        <v>0.15</v>
      </c>
      <c r="N24" s="3">
        <f t="shared" ref="N24:AO24" si="41">M24</f>
        <v>0.15</v>
      </c>
      <c r="O24" s="3">
        <f t="shared" si="41"/>
        <v>0.15</v>
      </c>
      <c r="P24" s="3">
        <f t="shared" si="41"/>
        <v>0.15</v>
      </c>
      <c r="Q24" s="3">
        <f t="shared" si="41"/>
        <v>0.15</v>
      </c>
      <c r="R24" s="3">
        <f t="shared" si="41"/>
        <v>0.15</v>
      </c>
      <c r="S24" s="3">
        <f t="shared" si="41"/>
        <v>0.15</v>
      </c>
      <c r="T24" s="3">
        <f t="shared" si="41"/>
        <v>0.15</v>
      </c>
      <c r="U24" s="3">
        <f t="shared" si="41"/>
        <v>0.15</v>
      </c>
      <c r="V24" s="3">
        <f t="shared" si="41"/>
        <v>0.15</v>
      </c>
      <c r="W24" s="3">
        <f t="shared" si="41"/>
        <v>0.15</v>
      </c>
      <c r="X24" s="3">
        <f t="shared" si="41"/>
        <v>0.15</v>
      </c>
      <c r="Y24" s="3">
        <f t="shared" si="41"/>
        <v>0.15</v>
      </c>
      <c r="Z24" s="3">
        <f t="shared" si="41"/>
        <v>0.15</v>
      </c>
      <c r="AA24" s="3">
        <f t="shared" si="41"/>
        <v>0.15</v>
      </c>
      <c r="AB24" s="3">
        <f t="shared" si="41"/>
        <v>0.15</v>
      </c>
      <c r="AC24" s="3">
        <f t="shared" si="41"/>
        <v>0.15</v>
      </c>
      <c r="AD24" s="3">
        <f t="shared" si="41"/>
        <v>0.15</v>
      </c>
      <c r="AE24" s="3">
        <f t="shared" si="41"/>
        <v>0.15</v>
      </c>
      <c r="AF24" s="3">
        <f t="shared" si="41"/>
        <v>0.15</v>
      </c>
      <c r="AG24" s="3">
        <f t="shared" si="41"/>
        <v>0.15</v>
      </c>
      <c r="AH24" s="3">
        <f t="shared" si="41"/>
        <v>0.15</v>
      </c>
      <c r="AI24" s="3">
        <f t="shared" si="41"/>
        <v>0.15</v>
      </c>
      <c r="AJ24" s="3">
        <f t="shared" si="41"/>
        <v>0.15</v>
      </c>
      <c r="AK24" s="3">
        <f t="shared" si="41"/>
        <v>0.15</v>
      </c>
      <c r="AL24" s="3">
        <f t="shared" si="41"/>
        <v>0.15</v>
      </c>
      <c r="AM24" s="3">
        <f t="shared" si="41"/>
        <v>0.15</v>
      </c>
      <c r="AN24" s="3">
        <f t="shared" si="41"/>
        <v>0.15</v>
      </c>
      <c r="AO24" s="3">
        <f t="shared" si="41"/>
        <v>0.15</v>
      </c>
    </row>
    <row r="25" spans="1:41" s="35" customFormat="1" ht="57" x14ac:dyDescent="0.45">
      <c r="A25" s="35" t="s">
        <v>30</v>
      </c>
      <c r="B25" s="35" t="s">
        <v>905</v>
      </c>
      <c r="C25" s="37" t="s">
        <v>2100</v>
      </c>
      <c r="D25" s="22">
        <f>SUMIFS('EIA 2017 ESRAP Table 10'!E:E,'EIA 2017 ESRAP Table 10'!B:B,B25)</f>
        <v>66182020</v>
      </c>
      <c r="E25" s="39">
        <f>(0.18*'Extra State Data'!$B$2+0.12*'Extra State Data'!$B$3+0.12*'Extra State Data'!$B$5)/'Extra State Data'!$B$4+(G25-((0.18*'Extra State Data'!$B$2+0.12*'Extra State Data'!$B$3+0.12*'Extra State Data'!$B$5)/'Extra State Data'!$B$4))/4*(E2-2013)</f>
        <v>0.16193981003501706</v>
      </c>
      <c r="F25" s="11">
        <f>$E25+($G25-$E25)*(F$2-$E$2)/($G$2-$E$2)</f>
        <v>0.18408671119290365</v>
      </c>
      <c r="G25" s="39">
        <f>(0.25*'Extra State Data'!$B$2+0.17*'Extra State Data'!$B$3+0.17*'Extra State Data'!$B$5)/'Extra State Data'!$B$4</f>
        <v>0.20623361235079024</v>
      </c>
      <c r="H25" s="11">
        <f>$G25+($K25-$G25)*(H$2-$G$2)/($K$2-$G$2)</f>
        <v>0.21834393929278592</v>
      </c>
      <c r="I25" s="11">
        <f t="shared" ref="I25:J25" si="42">$G25+($K25-$G25)*(I$2-$G$2)/($K$2-$G$2)</f>
        <v>0.2304542662347816</v>
      </c>
      <c r="J25" s="11">
        <f t="shared" si="42"/>
        <v>0.24256459317677728</v>
      </c>
      <c r="K25" s="39">
        <f>(0.315*'Extra State Data'!$B$2+0.215*'Extra State Data'!$B$3+0.2*'Extra State Data'!$B$5)/'Extra State Data'!$B$4</f>
        <v>0.25467492011877296</v>
      </c>
      <c r="L25" s="11">
        <f>$K25+($P25-$K25)*(L$2-$K$2)/($P$2-$K$2)</f>
        <v>0.26014571857492419</v>
      </c>
      <c r="M25" s="11">
        <f t="shared" ref="M25:O25" si="43">$K25+($P25-$K25)*(M$2-$K$2)/($P$2-$K$2)</f>
        <v>0.26561651703107542</v>
      </c>
      <c r="N25" s="11">
        <f t="shared" si="43"/>
        <v>0.27108731548722664</v>
      </c>
      <c r="O25" s="11">
        <f t="shared" si="43"/>
        <v>0.27655811394337787</v>
      </c>
      <c r="P25" s="39">
        <f>(0.315*'Extra State Data'!$B$2+0.265*'Extra State Data'!$B$3+0.25*'Extra State Data'!$B$5)/'Extra State Data'!$B$4</f>
        <v>0.2820289123995291</v>
      </c>
      <c r="Q25" s="36">
        <f>$P25</f>
        <v>0.2820289123995291</v>
      </c>
      <c r="R25" s="36">
        <f t="shared" ref="R25:AO25" si="44">$P25</f>
        <v>0.2820289123995291</v>
      </c>
      <c r="S25" s="36">
        <f t="shared" si="44"/>
        <v>0.2820289123995291</v>
      </c>
      <c r="T25" s="36">
        <f t="shared" si="44"/>
        <v>0.2820289123995291</v>
      </c>
      <c r="U25" s="36">
        <f t="shared" si="44"/>
        <v>0.2820289123995291</v>
      </c>
      <c r="V25" s="36">
        <f t="shared" si="44"/>
        <v>0.2820289123995291</v>
      </c>
      <c r="W25" s="36">
        <f t="shared" si="44"/>
        <v>0.2820289123995291</v>
      </c>
      <c r="X25" s="36">
        <f t="shared" si="44"/>
        <v>0.2820289123995291</v>
      </c>
      <c r="Y25" s="36">
        <f t="shared" si="44"/>
        <v>0.2820289123995291</v>
      </c>
      <c r="Z25" s="36">
        <f t="shared" si="44"/>
        <v>0.2820289123995291</v>
      </c>
      <c r="AA25" s="36">
        <f t="shared" si="44"/>
        <v>0.2820289123995291</v>
      </c>
      <c r="AB25" s="36">
        <f t="shared" si="44"/>
        <v>0.2820289123995291</v>
      </c>
      <c r="AC25" s="36">
        <f t="shared" si="44"/>
        <v>0.2820289123995291</v>
      </c>
      <c r="AD25" s="36">
        <f t="shared" si="44"/>
        <v>0.2820289123995291</v>
      </c>
      <c r="AE25" s="36">
        <f t="shared" si="44"/>
        <v>0.2820289123995291</v>
      </c>
      <c r="AF25" s="36">
        <f t="shared" si="44"/>
        <v>0.2820289123995291</v>
      </c>
      <c r="AG25" s="36">
        <f t="shared" si="44"/>
        <v>0.2820289123995291</v>
      </c>
      <c r="AH25" s="36">
        <f t="shared" si="44"/>
        <v>0.2820289123995291</v>
      </c>
      <c r="AI25" s="36">
        <f t="shared" si="44"/>
        <v>0.2820289123995291</v>
      </c>
      <c r="AJ25" s="36">
        <f t="shared" si="44"/>
        <v>0.2820289123995291</v>
      </c>
      <c r="AK25" s="36">
        <f t="shared" si="44"/>
        <v>0.2820289123995291</v>
      </c>
      <c r="AL25" s="36">
        <f t="shared" si="44"/>
        <v>0.2820289123995291</v>
      </c>
      <c r="AM25" s="36">
        <f t="shared" si="44"/>
        <v>0.2820289123995291</v>
      </c>
      <c r="AN25" s="36">
        <f t="shared" si="44"/>
        <v>0.2820289123995291</v>
      </c>
      <c r="AO25" s="36">
        <f t="shared" si="44"/>
        <v>0.2820289123995291</v>
      </c>
    </row>
    <row r="26" spans="1:41" x14ac:dyDescent="0.45">
      <c r="A26" t="s">
        <v>31</v>
      </c>
      <c r="B26" t="s">
        <v>1080</v>
      </c>
      <c r="D26" s="22">
        <f>SUMIFS('EIA 2017 ESRAP Table 10'!E:E,'EIA 2017 ESRAP Table 10'!B:B,B26)</f>
        <v>47822944</v>
      </c>
      <c r="E26" s="20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</row>
    <row r="27" spans="1:41" ht="28.5" x14ac:dyDescent="0.45">
      <c r="A27" t="s">
        <v>32</v>
      </c>
      <c r="B27" t="s">
        <v>1012</v>
      </c>
      <c r="C27" s="12" t="s">
        <v>2101</v>
      </c>
      <c r="D27" s="22">
        <f>SUMIFS('EIA 2017 ESRAP Table 10'!E:E,'EIA 2017 ESRAP Table 10'!B:B,B27)</f>
        <v>76461419</v>
      </c>
      <c r="E27" s="29">
        <f>0.05*'Extra State Data'!$B$35/'Extra State Data'!$B$36</f>
        <v>3.5174010414111036E-2</v>
      </c>
      <c r="F27" s="11">
        <f>$E27+($I27-$E27)*(F$2-$E$2)/($I$2-$E$2)</f>
        <v>4.3967513017638793E-2</v>
      </c>
      <c r="G27" s="11">
        <f t="shared" ref="G27:H27" si="45">$E27+($I27-$E27)*(G$2-$E$2)/($I$2-$E$2)</f>
        <v>5.2761015621166557E-2</v>
      </c>
      <c r="H27" s="11">
        <f t="shared" si="45"/>
        <v>6.1554518224694314E-2</v>
      </c>
      <c r="I27" s="29">
        <f>0.1*'Extra State Data'!$B$35/'Extra State Data'!$B$36</f>
        <v>7.0348020828222071E-2</v>
      </c>
      <c r="J27" s="11">
        <f>$I27+($M27-$I27)*(J$2-$I$2)/($M$2-$I$2)</f>
        <v>7.9141523431749822E-2</v>
      </c>
      <c r="K27" s="11">
        <f t="shared" ref="K27:L27" si="46">$I27+($M27-$I27)*(K$2-$I$2)/($M$2-$I$2)</f>
        <v>8.7935026035277586E-2</v>
      </c>
      <c r="L27" s="11">
        <f t="shared" si="46"/>
        <v>9.672852863880535E-2</v>
      </c>
      <c r="M27" s="29">
        <f>0.15*'Extra State Data'!$B$35/'Extra State Data'!$B$36</f>
        <v>0.1055220312423331</v>
      </c>
      <c r="N27" s="44">
        <f>$M27</f>
        <v>0.1055220312423331</v>
      </c>
      <c r="O27" s="44">
        <f t="shared" ref="O27:AO27" si="47">$M27</f>
        <v>0.1055220312423331</v>
      </c>
      <c r="P27" s="44">
        <f t="shared" si="47"/>
        <v>0.1055220312423331</v>
      </c>
      <c r="Q27" s="44">
        <f t="shared" si="47"/>
        <v>0.1055220312423331</v>
      </c>
      <c r="R27" s="44">
        <f t="shared" si="47"/>
        <v>0.1055220312423331</v>
      </c>
      <c r="S27" s="44">
        <f t="shared" si="47"/>
        <v>0.1055220312423331</v>
      </c>
      <c r="T27" s="44">
        <f t="shared" si="47"/>
        <v>0.1055220312423331</v>
      </c>
      <c r="U27" s="44">
        <f t="shared" si="47"/>
        <v>0.1055220312423331</v>
      </c>
      <c r="V27" s="44">
        <f t="shared" si="47"/>
        <v>0.1055220312423331</v>
      </c>
      <c r="W27" s="44">
        <f t="shared" si="47"/>
        <v>0.1055220312423331</v>
      </c>
      <c r="X27" s="44">
        <f t="shared" si="47"/>
        <v>0.1055220312423331</v>
      </c>
      <c r="Y27" s="44">
        <f t="shared" si="47"/>
        <v>0.1055220312423331</v>
      </c>
      <c r="Z27" s="44">
        <f t="shared" si="47"/>
        <v>0.1055220312423331</v>
      </c>
      <c r="AA27" s="44">
        <f t="shared" si="47"/>
        <v>0.1055220312423331</v>
      </c>
      <c r="AB27" s="44">
        <f t="shared" si="47"/>
        <v>0.1055220312423331</v>
      </c>
      <c r="AC27" s="44">
        <f t="shared" si="47"/>
        <v>0.1055220312423331</v>
      </c>
      <c r="AD27" s="44">
        <f t="shared" si="47"/>
        <v>0.1055220312423331</v>
      </c>
      <c r="AE27" s="44">
        <f t="shared" si="47"/>
        <v>0.1055220312423331</v>
      </c>
      <c r="AF27" s="44">
        <f t="shared" si="47"/>
        <v>0.1055220312423331</v>
      </c>
      <c r="AG27" s="44">
        <f t="shared" si="47"/>
        <v>0.1055220312423331</v>
      </c>
      <c r="AH27" s="44">
        <f t="shared" si="47"/>
        <v>0.1055220312423331</v>
      </c>
      <c r="AI27" s="44">
        <f t="shared" si="47"/>
        <v>0.1055220312423331</v>
      </c>
      <c r="AJ27" s="44">
        <f t="shared" si="47"/>
        <v>0.1055220312423331</v>
      </c>
      <c r="AK27" s="44">
        <f t="shared" si="47"/>
        <v>0.1055220312423331</v>
      </c>
      <c r="AL27" s="44">
        <f t="shared" si="47"/>
        <v>0.1055220312423331</v>
      </c>
      <c r="AM27" s="44">
        <f t="shared" si="47"/>
        <v>0.1055220312423331</v>
      </c>
      <c r="AN27" s="44">
        <f t="shared" si="47"/>
        <v>0.1055220312423331</v>
      </c>
      <c r="AO27" s="44">
        <f t="shared" si="47"/>
        <v>0.1055220312423331</v>
      </c>
    </row>
    <row r="28" spans="1:41" x14ac:dyDescent="0.45">
      <c r="A28" t="s">
        <v>33</v>
      </c>
      <c r="B28" t="s">
        <v>1124</v>
      </c>
      <c r="C28" s="12" t="s">
        <v>2102</v>
      </c>
      <c r="D28" s="22">
        <f>SUMIFS('EIA 2017 ESRAP Table 10'!E:E,'EIA 2017 ESRAP Table 10'!B:B,B28)</f>
        <v>11929206</v>
      </c>
      <c r="E28" s="33">
        <f>(0.15-0.1)*(4/5)+0.1</f>
        <v>0.14000000000000001</v>
      </c>
      <c r="F28" s="18">
        <v>0.15</v>
      </c>
      <c r="G28" s="3">
        <f>$F28</f>
        <v>0.15</v>
      </c>
      <c r="H28" s="3">
        <f t="shared" ref="H28:AO28" si="48">$F28</f>
        <v>0.15</v>
      </c>
      <c r="I28" s="3">
        <f t="shared" si="48"/>
        <v>0.15</v>
      </c>
      <c r="J28" s="3">
        <f t="shared" si="48"/>
        <v>0.15</v>
      </c>
      <c r="K28" s="3">
        <f t="shared" si="48"/>
        <v>0.15</v>
      </c>
      <c r="L28" s="3">
        <f t="shared" si="48"/>
        <v>0.15</v>
      </c>
      <c r="M28" s="3">
        <f t="shared" si="48"/>
        <v>0.15</v>
      </c>
      <c r="N28" s="3">
        <f t="shared" si="48"/>
        <v>0.15</v>
      </c>
      <c r="O28" s="3">
        <f t="shared" si="48"/>
        <v>0.15</v>
      </c>
      <c r="P28" s="3">
        <f t="shared" si="48"/>
        <v>0.15</v>
      </c>
      <c r="Q28" s="3">
        <f t="shared" si="48"/>
        <v>0.15</v>
      </c>
      <c r="R28" s="3">
        <f t="shared" si="48"/>
        <v>0.15</v>
      </c>
      <c r="S28" s="3">
        <f t="shared" si="48"/>
        <v>0.15</v>
      </c>
      <c r="T28" s="3">
        <f t="shared" si="48"/>
        <v>0.15</v>
      </c>
      <c r="U28" s="3">
        <f t="shared" si="48"/>
        <v>0.15</v>
      </c>
      <c r="V28" s="3">
        <f t="shared" si="48"/>
        <v>0.15</v>
      </c>
      <c r="W28" s="3">
        <f t="shared" si="48"/>
        <v>0.15</v>
      </c>
      <c r="X28" s="3">
        <f t="shared" si="48"/>
        <v>0.15</v>
      </c>
      <c r="Y28" s="3">
        <f t="shared" si="48"/>
        <v>0.15</v>
      </c>
      <c r="Z28" s="3">
        <f t="shared" si="48"/>
        <v>0.15</v>
      </c>
      <c r="AA28" s="3">
        <f t="shared" si="48"/>
        <v>0.15</v>
      </c>
      <c r="AB28" s="3">
        <f t="shared" si="48"/>
        <v>0.15</v>
      </c>
      <c r="AC28" s="3">
        <f t="shared" si="48"/>
        <v>0.15</v>
      </c>
      <c r="AD28" s="3">
        <f t="shared" si="48"/>
        <v>0.15</v>
      </c>
      <c r="AE28" s="3">
        <f t="shared" si="48"/>
        <v>0.15</v>
      </c>
      <c r="AF28" s="3">
        <f t="shared" si="48"/>
        <v>0.15</v>
      </c>
      <c r="AG28" s="3">
        <f t="shared" si="48"/>
        <v>0.15</v>
      </c>
      <c r="AH28" s="3">
        <f t="shared" si="48"/>
        <v>0.15</v>
      </c>
      <c r="AI28" s="3">
        <f t="shared" si="48"/>
        <v>0.15</v>
      </c>
      <c r="AJ28" s="3">
        <f t="shared" si="48"/>
        <v>0.15</v>
      </c>
      <c r="AK28" s="3">
        <f t="shared" si="48"/>
        <v>0.15</v>
      </c>
      <c r="AL28" s="3">
        <f t="shared" si="48"/>
        <v>0.15</v>
      </c>
      <c r="AM28" s="3">
        <f t="shared" si="48"/>
        <v>0.15</v>
      </c>
      <c r="AN28" s="3">
        <f t="shared" si="48"/>
        <v>0.15</v>
      </c>
      <c r="AO28" s="3">
        <f t="shared" si="48"/>
        <v>0.15</v>
      </c>
    </row>
    <row r="29" spans="1:41" x14ac:dyDescent="0.45">
      <c r="A29" t="s">
        <v>34</v>
      </c>
      <c r="B29" t="s">
        <v>1234</v>
      </c>
      <c r="D29" s="22">
        <f>SUMIFS('EIA 2017 ESRAP Table 10'!E:E,'EIA 2017 ESRAP Table 10'!B:B,B29)</f>
        <v>30356220</v>
      </c>
      <c r="E29" s="20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</row>
    <row r="30" spans="1:41" ht="28.5" x14ac:dyDescent="0.45">
      <c r="A30" t="s">
        <v>35</v>
      </c>
      <c r="B30" t="s">
        <v>1347</v>
      </c>
      <c r="C30" s="12" t="s">
        <v>2103</v>
      </c>
      <c r="D30" s="22">
        <f>SUMIFS('EIA 2017 ESRAP Table 10'!E:E,'EIA 2017 ESRAP Table 10'!B:B,B30)</f>
        <v>32690068</v>
      </c>
      <c r="E30" s="32">
        <f>0.18*'Extra State Data'!$B$40/'Extra State Data'!$B$41+(0.5*(F30-0.18*'Extra State Data'!$B$40/'Extra State Data'!$B$41))</f>
        <v>0.16941515075653035</v>
      </c>
      <c r="F30" s="32">
        <f>0.2*'Extra State Data'!$B$40/'Extra State Data'!$B$41</f>
        <v>0.178331737638453</v>
      </c>
      <c r="G30" s="11">
        <f>$F30+($K30-$F30)*(G$2-$F$2)/($K$2-$F$2)</f>
        <v>0.18189837239122206</v>
      </c>
      <c r="H30" s="11">
        <f t="shared" ref="H30:J30" si="49">$F30+($K30-$F30)*(H$2-$F$2)/($K$2-$F$2)</f>
        <v>0.18546500714399111</v>
      </c>
      <c r="I30" s="11">
        <f t="shared" si="49"/>
        <v>0.18903164189676019</v>
      </c>
      <c r="J30" s="11">
        <f t="shared" si="49"/>
        <v>0.19259827664952925</v>
      </c>
      <c r="K30" s="32">
        <f>0.22*'Extra State Data'!$B$40/'Extra State Data'!$B$41</f>
        <v>0.1961649114022983</v>
      </c>
      <c r="L30" s="11">
        <f>$K30+($P30-$K30)*(L$2-$K$2)/($P$2-$K$2)</f>
        <v>0.2015148635314519</v>
      </c>
      <c r="M30" s="11">
        <f t="shared" ref="M30:O30" si="50">$K30+($P30-$K30)*(M$2-$K$2)/($P$2-$K$2)</f>
        <v>0.20686481566060547</v>
      </c>
      <c r="N30" s="11">
        <f t="shared" si="50"/>
        <v>0.21221476778975906</v>
      </c>
      <c r="O30" s="11">
        <f t="shared" si="50"/>
        <v>0.21756471991891263</v>
      </c>
      <c r="P30" s="32">
        <f>0.25*'Extra State Data'!$B$40/'Extra State Data'!$B$41</f>
        <v>0.22291467204806623</v>
      </c>
      <c r="Q30" s="46">
        <f>$P30</f>
        <v>0.22291467204806623</v>
      </c>
      <c r="R30" s="46">
        <f t="shared" ref="R30:AO30" si="51">$P30</f>
        <v>0.22291467204806623</v>
      </c>
      <c r="S30" s="46">
        <f t="shared" si="51"/>
        <v>0.22291467204806623</v>
      </c>
      <c r="T30" s="46">
        <f t="shared" si="51"/>
        <v>0.22291467204806623</v>
      </c>
      <c r="U30" s="46">
        <f t="shared" si="51"/>
        <v>0.22291467204806623</v>
      </c>
      <c r="V30" s="46">
        <f t="shared" si="51"/>
        <v>0.22291467204806623</v>
      </c>
      <c r="W30" s="46">
        <f t="shared" si="51"/>
        <v>0.22291467204806623</v>
      </c>
      <c r="X30" s="46">
        <f t="shared" si="51"/>
        <v>0.22291467204806623</v>
      </c>
      <c r="Y30" s="46">
        <f t="shared" si="51"/>
        <v>0.22291467204806623</v>
      </c>
      <c r="Z30" s="46">
        <f t="shared" si="51"/>
        <v>0.22291467204806623</v>
      </c>
      <c r="AA30" s="46">
        <f t="shared" si="51"/>
        <v>0.22291467204806623</v>
      </c>
      <c r="AB30" s="46">
        <f t="shared" si="51"/>
        <v>0.22291467204806623</v>
      </c>
      <c r="AC30" s="46">
        <f t="shared" si="51"/>
        <v>0.22291467204806623</v>
      </c>
      <c r="AD30" s="46">
        <f t="shared" si="51"/>
        <v>0.22291467204806623</v>
      </c>
      <c r="AE30" s="46">
        <f t="shared" si="51"/>
        <v>0.22291467204806623</v>
      </c>
      <c r="AF30" s="46">
        <f t="shared" si="51"/>
        <v>0.22291467204806623</v>
      </c>
      <c r="AG30" s="46">
        <f t="shared" si="51"/>
        <v>0.22291467204806623</v>
      </c>
      <c r="AH30" s="46">
        <f t="shared" si="51"/>
        <v>0.22291467204806623</v>
      </c>
      <c r="AI30" s="46">
        <f t="shared" si="51"/>
        <v>0.22291467204806623</v>
      </c>
      <c r="AJ30" s="46">
        <f t="shared" si="51"/>
        <v>0.22291467204806623</v>
      </c>
      <c r="AK30" s="46">
        <f t="shared" si="51"/>
        <v>0.22291467204806623</v>
      </c>
      <c r="AL30" s="46">
        <f t="shared" si="51"/>
        <v>0.22291467204806623</v>
      </c>
      <c r="AM30" s="46">
        <f t="shared" si="51"/>
        <v>0.22291467204806623</v>
      </c>
      <c r="AN30" s="46">
        <f t="shared" si="51"/>
        <v>0.22291467204806623</v>
      </c>
      <c r="AO30" s="46">
        <f t="shared" si="51"/>
        <v>0.22291467204806623</v>
      </c>
    </row>
    <row r="31" spans="1:41" ht="57" x14ac:dyDescent="0.45">
      <c r="A31" t="s">
        <v>36</v>
      </c>
      <c r="B31" t="s">
        <v>1313</v>
      </c>
      <c r="C31" s="41" t="s">
        <v>2105</v>
      </c>
      <c r="D31" s="22">
        <f>SUMIFS('EIA 2017 ESRAP Table 10'!E:E,'EIA 2017 ESRAP Table 10'!B:B,B31)</f>
        <v>5111032</v>
      </c>
      <c r="E31" s="18">
        <f>0.072*'Extra State Data'!$B$45/'Extra State Data'!$B$46</f>
        <v>6.3088167212054361E-2</v>
      </c>
      <c r="F31" s="18">
        <f>0.083*'Extra State Data'!$B$45/'Extra State Data'!$B$46</f>
        <v>7.2726637202784897E-2</v>
      </c>
      <c r="G31" s="19">
        <f>0.092*'Extra State Data'!$B$45/'Extra State Data'!$B$46</f>
        <v>8.061265810429169E-2</v>
      </c>
      <c r="H31" s="19">
        <f>0.176*'Extra State Data'!$B$45/'Extra State Data'!$B$46</f>
        <v>0.15421551985168844</v>
      </c>
      <c r="I31" s="19">
        <f>0.185*'Extra State Data'!$B$45/'Extra State Data'!$B$46</f>
        <v>0.16210154075319524</v>
      </c>
      <c r="J31" s="19">
        <f>0.194*'Extra State Data'!$B$45/'Extra State Data'!$B$46</f>
        <v>0.16998756165470205</v>
      </c>
      <c r="K31" s="19">
        <f>0.207*'Extra State Data'!$B$45/'Extra State Data'!$B$46</f>
        <v>0.18137848073465629</v>
      </c>
      <c r="L31" s="19">
        <f>0.216*'Extra State Data'!$B$45/'Extra State Data'!$B$46</f>
        <v>0.1892645016361631</v>
      </c>
      <c r="M31" s="19">
        <f>0.225*'Extra State Data'!$B$45/'Extra State Data'!$B$46</f>
        <v>0.1971505225376699</v>
      </c>
      <c r="N31" s="19">
        <f>0.234*'Extra State Data'!$B$45/'Extra State Data'!$B$46</f>
        <v>0.20503654343917671</v>
      </c>
      <c r="O31" s="19">
        <f>0.243*'Extra State Data'!$B$45/'Extra State Data'!$B$46</f>
        <v>0.21292256434068346</v>
      </c>
      <c r="P31" s="19">
        <f>0.252*'Extra State Data'!$B$45/'Extra State Data'!$B$46</f>
        <v>0.22080858524219027</v>
      </c>
      <c r="Q31" s="46">
        <f>$P31</f>
        <v>0.22080858524219027</v>
      </c>
      <c r="R31" s="46">
        <f t="shared" ref="R31:AO31" si="52">$P31</f>
        <v>0.22080858524219027</v>
      </c>
      <c r="S31" s="46">
        <f t="shared" si="52"/>
        <v>0.22080858524219027</v>
      </c>
      <c r="T31" s="46">
        <f t="shared" si="52"/>
        <v>0.22080858524219027</v>
      </c>
      <c r="U31" s="46">
        <f t="shared" si="52"/>
        <v>0.22080858524219027</v>
      </c>
      <c r="V31" s="46">
        <f t="shared" si="52"/>
        <v>0.22080858524219027</v>
      </c>
      <c r="W31" s="46">
        <f t="shared" si="52"/>
        <v>0.22080858524219027</v>
      </c>
      <c r="X31" s="46">
        <f t="shared" si="52"/>
        <v>0.22080858524219027</v>
      </c>
      <c r="Y31" s="46">
        <f t="shared" si="52"/>
        <v>0.22080858524219027</v>
      </c>
      <c r="Z31" s="46">
        <f t="shared" si="52"/>
        <v>0.22080858524219027</v>
      </c>
      <c r="AA31" s="46">
        <f t="shared" si="52"/>
        <v>0.22080858524219027</v>
      </c>
      <c r="AB31" s="46">
        <f t="shared" si="52"/>
        <v>0.22080858524219027</v>
      </c>
      <c r="AC31" s="46">
        <f t="shared" si="52"/>
        <v>0.22080858524219027</v>
      </c>
      <c r="AD31" s="46">
        <f t="shared" si="52"/>
        <v>0.22080858524219027</v>
      </c>
      <c r="AE31" s="46">
        <f t="shared" si="52"/>
        <v>0.22080858524219027</v>
      </c>
      <c r="AF31" s="46">
        <f t="shared" si="52"/>
        <v>0.22080858524219027</v>
      </c>
      <c r="AG31" s="46">
        <f t="shared" si="52"/>
        <v>0.22080858524219027</v>
      </c>
      <c r="AH31" s="46">
        <f t="shared" si="52"/>
        <v>0.22080858524219027</v>
      </c>
      <c r="AI31" s="46">
        <f t="shared" si="52"/>
        <v>0.22080858524219027</v>
      </c>
      <c r="AJ31" s="46">
        <f t="shared" si="52"/>
        <v>0.22080858524219027</v>
      </c>
      <c r="AK31" s="46">
        <f t="shared" si="52"/>
        <v>0.22080858524219027</v>
      </c>
      <c r="AL31" s="46">
        <f t="shared" si="52"/>
        <v>0.22080858524219027</v>
      </c>
      <c r="AM31" s="46">
        <f t="shared" si="52"/>
        <v>0.22080858524219027</v>
      </c>
      <c r="AN31" s="46">
        <f t="shared" si="52"/>
        <v>0.22080858524219027</v>
      </c>
      <c r="AO31" s="46">
        <f t="shared" si="52"/>
        <v>0.22080858524219027</v>
      </c>
    </row>
    <row r="32" spans="1:41" ht="28.5" x14ac:dyDescent="0.45">
      <c r="A32" t="s">
        <v>37</v>
      </c>
      <c r="B32" t="s">
        <v>1318</v>
      </c>
      <c r="C32" s="12" t="s">
        <v>2122</v>
      </c>
      <c r="D32" s="22">
        <f>SUMIFS('EIA 2017 ESRAP Table 10'!E:E,'EIA 2017 ESRAP Table 10'!B:B,B32)</f>
        <v>37028500</v>
      </c>
      <c r="E32" s="19">
        <v>7.9769999999999994E-2</v>
      </c>
      <c r="F32" s="19">
        <v>8.8069999999999996E-2</v>
      </c>
      <c r="G32" s="19">
        <v>0.96489999999999998</v>
      </c>
      <c r="H32" s="19">
        <v>0.10485</v>
      </c>
      <c r="I32" s="19">
        <v>0.12325</v>
      </c>
      <c r="J32" s="19">
        <v>0.14174999999999999</v>
      </c>
      <c r="K32" s="19">
        <v>0.16028999999999999</v>
      </c>
      <c r="L32" s="19">
        <v>0.21</v>
      </c>
      <c r="M32" s="46">
        <f>($P$32-$L$32)/COUNT($M$2:$P$2)+L32</f>
        <v>0.245</v>
      </c>
      <c r="N32" s="46">
        <f t="shared" ref="N32:O32" si="53">($P$32-$L$32)/COUNT($M$2:$P$2)+M32</f>
        <v>0.27999999999999997</v>
      </c>
      <c r="O32" s="46">
        <f t="shared" si="53"/>
        <v>0.31499999999999995</v>
      </c>
      <c r="P32" s="19">
        <v>0.35</v>
      </c>
      <c r="Q32" s="46">
        <f>($U$32-$P$32)/COUNT($Q$2:$U$2)+P32</f>
        <v>0.38</v>
      </c>
      <c r="R32" s="46">
        <f t="shared" ref="R32:T32" si="54">($U$32-$P$32)/COUNT($Q$2:$U$2)+Q32</f>
        <v>0.41000000000000003</v>
      </c>
      <c r="S32" s="46">
        <f t="shared" si="54"/>
        <v>0.44000000000000006</v>
      </c>
      <c r="T32" s="46">
        <f t="shared" si="54"/>
        <v>0.47000000000000008</v>
      </c>
      <c r="U32" s="19">
        <v>0.5</v>
      </c>
      <c r="V32" s="46">
        <f>U32</f>
        <v>0.5</v>
      </c>
      <c r="W32" s="46">
        <f t="shared" ref="W32:AO32" si="55">V32</f>
        <v>0.5</v>
      </c>
      <c r="X32" s="46">
        <f t="shared" si="55"/>
        <v>0.5</v>
      </c>
      <c r="Y32" s="46">
        <f t="shared" si="55"/>
        <v>0.5</v>
      </c>
      <c r="Z32" s="46">
        <f t="shared" si="55"/>
        <v>0.5</v>
      </c>
      <c r="AA32" s="46">
        <f t="shared" si="55"/>
        <v>0.5</v>
      </c>
      <c r="AB32" s="46">
        <f t="shared" si="55"/>
        <v>0.5</v>
      </c>
      <c r="AC32" s="46">
        <f t="shared" si="55"/>
        <v>0.5</v>
      </c>
      <c r="AD32" s="46">
        <f t="shared" si="55"/>
        <v>0.5</v>
      </c>
      <c r="AE32" s="46">
        <f t="shared" si="55"/>
        <v>0.5</v>
      </c>
      <c r="AF32" s="46">
        <f t="shared" si="55"/>
        <v>0.5</v>
      </c>
      <c r="AG32" s="46">
        <f t="shared" si="55"/>
        <v>0.5</v>
      </c>
      <c r="AH32" s="46">
        <f t="shared" si="55"/>
        <v>0.5</v>
      </c>
      <c r="AI32" s="46">
        <f t="shared" si="55"/>
        <v>0.5</v>
      </c>
      <c r="AJ32" s="46">
        <f t="shared" si="55"/>
        <v>0.5</v>
      </c>
      <c r="AK32" s="46">
        <f t="shared" si="55"/>
        <v>0.5</v>
      </c>
      <c r="AL32" s="46">
        <f t="shared" si="55"/>
        <v>0.5</v>
      </c>
      <c r="AM32" s="46">
        <f t="shared" si="55"/>
        <v>0.5</v>
      </c>
      <c r="AN32" s="46">
        <f t="shared" si="55"/>
        <v>0.5</v>
      </c>
      <c r="AO32" s="46">
        <f t="shared" si="55"/>
        <v>0.5</v>
      </c>
    </row>
    <row r="33" spans="1:41" ht="42.75" x14ac:dyDescent="0.45">
      <c r="A33" t="s">
        <v>38</v>
      </c>
      <c r="B33" t="s">
        <v>61</v>
      </c>
      <c r="C33" s="13" t="s">
        <v>2106</v>
      </c>
      <c r="D33" s="22">
        <f>SUMIFS('EIA 2017 ESRAP Table 10'!E:E,'EIA 2017 ESRAP Table 10'!B:B,B33)</f>
        <v>22990349</v>
      </c>
      <c r="E33" s="20">
        <v>0</v>
      </c>
      <c r="F33" s="32">
        <f>(0.15*'Extra State Data'!$B$8+0.05*'Extra State Data'!$B$9)/'Extra State Data'!$B$10</f>
        <v>0.11296245857811614</v>
      </c>
      <c r="G33" s="11">
        <f>$F33+($K33-$F33)*(G$2-$F$2)/($K$2-$F$2)</f>
        <v>0.12196423182684196</v>
      </c>
      <c r="H33" s="11">
        <f t="shared" ref="H33:J33" si="56">$F33+($K33-$F33)*(H$2-$F$2)/($K$2-$F$2)</f>
        <v>0.13096600507556777</v>
      </c>
      <c r="I33" s="11">
        <f t="shared" si="56"/>
        <v>0.13996777832429361</v>
      </c>
      <c r="J33" s="11">
        <f t="shared" si="56"/>
        <v>0.14896955157301944</v>
      </c>
      <c r="K33" s="29">
        <f>(0.2*'Extra State Data'!B8+0.1*'Extra State Data'!B9)/'Extra State Data'!$B$10</f>
        <v>0.15797132482174525</v>
      </c>
      <c r="L33" s="11">
        <f>$K33</f>
        <v>0.15797132482174525</v>
      </c>
      <c r="M33" s="11">
        <f t="shared" ref="M33:AO33" si="57">$K33</f>
        <v>0.15797132482174525</v>
      </c>
      <c r="N33" s="11">
        <f t="shared" si="57"/>
        <v>0.15797132482174525</v>
      </c>
      <c r="O33" s="11">
        <f t="shared" si="57"/>
        <v>0.15797132482174525</v>
      </c>
      <c r="P33" s="11">
        <f t="shared" si="57"/>
        <v>0.15797132482174525</v>
      </c>
      <c r="Q33" s="11">
        <f t="shared" si="57"/>
        <v>0.15797132482174525</v>
      </c>
      <c r="R33" s="11">
        <f t="shared" si="57"/>
        <v>0.15797132482174525</v>
      </c>
      <c r="S33" s="11">
        <f t="shared" si="57"/>
        <v>0.15797132482174525</v>
      </c>
      <c r="T33" s="11">
        <f t="shared" si="57"/>
        <v>0.15797132482174525</v>
      </c>
      <c r="U33" s="11">
        <f t="shared" si="57"/>
        <v>0.15797132482174525</v>
      </c>
      <c r="V33" s="11">
        <f t="shared" si="57"/>
        <v>0.15797132482174525</v>
      </c>
      <c r="W33" s="11">
        <f t="shared" si="57"/>
        <v>0.15797132482174525</v>
      </c>
      <c r="X33" s="11">
        <f t="shared" si="57"/>
        <v>0.15797132482174525</v>
      </c>
      <c r="Y33" s="11">
        <f t="shared" si="57"/>
        <v>0.15797132482174525</v>
      </c>
      <c r="Z33" s="11">
        <f t="shared" si="57"/>
        <v>0.15797132482174525</v>
      </c>
      <c r="AA33" s="11">
        <f t="shared" si="57"/>
        <v>0.15797132482174525</v>
      </c>
      <c r="AB33" s="11">
        <f t="shared" si="57"/>
        <v>0.15797132482174525</v>
      </c>
      <c r="AC33" s="11">
        <f t="shared" si="57"/>
        <v>0.15797132482174525</v>
      </c>
      <c r="AD33" s="11">
        <f t="shared" si="57"/>
        <v>0.15797132482174525</v>
      </c>
      <c r="AE33" s="11">
        <f t="shared" si="57"/>
        <v>0.15797132482174525</v>
      </c>
      <c r="AF33" s="11">
        <f t="shared" si="57"/>
        <v>0.15797132482174525</v>
      </c>
      <c r="AG33" s="11">
        <f t="shared" si="57"/>
        <v>0.15797132482174525</v>
      </c>
      <c r="AH33" s="11">
        <f t="shared" si="57"/>
        <v>0.15797132482174525</v>
      </c>
      <c r="AI33" s="11">
        <f t="shared" si="57"/>
        <v>0.15797132482174525</v>
      </c>
      <c r="AJ33" s="11">
        <f t="shared" si="57"/>
        <v>0.15797132482174525</v>
      </c>
      <c r="AK33" s="11">
        <f t="shared" si="57"/>
        <v>0.15797132482174525</v>
      </c>
      <c r="AL33" s="11">
        <f t="shared" si="57"/>
        <v>0.15797132482174525</v>
      </c>
      <c r="AM33" s="11">
        <f t="shared" si="57"/>
        <v>0.15797132482174525</v>
      </c>
      <c r="AN33" s="11">
        <f t="shared" si="57"/>
        <v>0.15797132482174525</v>
      </c>
      <c r="AO33" s="11">
        <f t="shared" si="57"/>
        <v>0.15797132482174525</v>
      </c>
    </row>
    <row r="34" spans="1:41" x14ac:dyDescent="0.45">
      <c r="A34" t="s">
        <v>39</v>
      </c>
      <c r="B34" t="s">
        <v>1357</v>
      </c>
      <c r="C34" s="12" t="s">
        <v>73</v>
      </c>
      <c r="D34" s="22">
        <f>SUMIFS('EIA 2017 ESRAP Table 10'!E:E,'EIA 2017 ESRAP Table 10'!B:B,B34)</f>
        <v>68283520</v>
      </c>
      <c r="E34" s="20">
        <v>0</v>
      </c>
      <c r="F34" s="18">
        <v>0.28999999999999998</v>
      </c>
      <c r="G34" s="11">
        <f>$F34+($U34-$F34)*(G$2-$F$2)/($U$2-$F$2)</f>
        <v>0.30399999999999999</v>
      </c>
      <c r="H34" s="11">
        <f t="shared" ref="H34:T34" si="58">$F34+($U34-$F34)*(H$2-$F$2)/($U$2-$F$2)</f>
        <v>0.318</v>
      </c>
      <c r="I34" s="11">
        <f t="shared" si="58"/>
        <v>0.33199999999999996</v>
      </c>
      <c r="J34" s="11">
        <f t="shared" si="58"/>
        <v>0.34599999999999997</v>
      </c>
      <c r="K34" s="11">
        <f t="shared" si="58"/>
        <v>0.36</v>
      </c>
      <c r="L34" s="11">
        <f t="shared" si="58"/>
        <v>0.374</v>
      </c>
      <c r="M34" s="11">
        <f t="shared" si="58"/>
        <v>0.38800000000000001</v>
      </c>
      <c r="N34" s="11">
        <f t="shared" si="58"/>
        <v>0.40200000000000002</v>
      </c>
      <c r="O34" s="11">
        <f t="shared" si="58"/>
        <v>0.41599999999999998</v>
      </c>
      <c r="P34" s="11">
        <f t="shared" si="58"/>
        <v>0.43</v>
      </c>
      <c r="Q34" s="11">
        <f t="shared" si="58"/>
        <v>0.44399999999999995</v>
      </c>
      <c r="R34" s="11">
        <f t="shared" si="58"/>
        <v>0.45800000000000002</v>
      </c>
      <c r="S34" s="11">
        <f t="shared" si="58"/>
        <v>0.47199999999999998</v>
      </c>
      <c r="T34" s="11">
        <f t="shared" si="58"/>
        <v>0.48599999999999999</v>
      </c>
      <c r="U34" s="18">
        <v>0.5</v>
      </c>
      <c r="V34" s="3">
        <f>$U34</f>
        <v>0.5</v>
      </c>
      <c r="W34" s="3">
        <f t="shared" ref="W34:AO34" si="59">$U34</f>
        <v>0.5</v>
      </c>
      <c r="X34" s="3">
        <f t="shared" si="59"/>
        <v>0.5</v>
      </c>
      <c r="Y34" s="3">
        <f t="shared" si="59"/>
        <v>0.5</v>
      </c>
      <c r="Z34" s="3">
        <f t="shared" si="59"/>
        <v>0.5</v>
      </c>
      <c r="AA34" s="3">
        <f t="shared" si="59"/>
        <v>0.5</v>
      </c>
      <c r="AB34" s="3">
        <f t="shared" si="59"/>
        <v>0.5</v>
      </c>
      <c r="AC34" s="3">
        <f t="shared" si="59"/>
        <v>0.5</v>
      </c>
      <c r="AD34" s="3">
        <f t="shared" si="59"/>
        <v>0.5</v>
      </c>
      <c r="AE34" s="3">
        <f t="shared" si="59"/>
        <v>0.5</v>
      </c>
      <c r="AF34" s="3">
        <f t="shared" si="59"/>
        <v>0.5</v>
      </c>
      <c r="AG34" s="3">
        <f t="shared" si="59"/>
        <v>0.5</v>
      </c>
      <c r="AH34" s="3">
        <f t="shared" si="59"/>
        <v>0.5</v>
      </c>
      <c r="AI34" s="3">
        <f t="shared" si="59"/>
        <v>0.5</v>
      </c>
      <c r="AJ34" s="3">
        <f t="shared" si="59"/>
        <v>0.5</v>
      </c>
      <c r="AK34" s="3">
        <f t="shared" si="59"/>
        <v>0.5</v>
      </c>
      <c r="AL34" s="3">
        <f t="shared" si="59"/>
        <v>0.5</v>
      </c>
      <c r="AM34" s="3">
        <f t="shared" si="59"/>
        <v>0.5</v>
      </c>
      <c r="AN34" s="3">
        <f t="shared" si="59"/>
        <v>0.5</v>
      </c>
      <c r="AO34" s="3">
        <f t="shared" si="59"/>
        <v>0.5</v>
      </c>
    </row>
    <row r="35" spans="1:41" ht="28.5" x14ac:dyDescent="0.45">
      <c r="A35" t="s">
        <v>40</v>
      </c>
      <c r="B35" t="s">
        <v>1153</v>
      </c>
      <c r="C35" s="13" t="s">
        <v>2107</v>
      </c>
      <c r="D35" s="22">
        <f>SUMIFS('EIA 2017 ESRAP Table 10'!E:E,'EIA 2017 ESRAP Table 10'!B:B,B35)</f>
        <v>131417275</v>
      </c>
      <c r="E35" s="32">
        <f>0.05*'Extra State Data'!$B$13/SUM('Extra State Data'!$B$13:$B$15)</f>
        <v>4.1497911852705807E-2</v>
      </c>
      <c r="F35" s="32">
        <f>0.06*'Extra State Data'!$B$13/SUM('Extra State Data'!$B$13:$B$15)</f>
        <v>4.9797494223246967E-2</v>
      </c>
      <c r="G35" s="46">
        <f>0.0733*'Extra State Data'!$B$13/SUM('Extra State Data'!$B$13:$B$15)</f>
        <v>6.0835938776066717E-2</v>
      </c>
      <c r="H35" s="46">
        <f>0.0866*'Extra State Data'!$B$13/SUM('Extra State Data'!$B$13:$B$15)</f>
        <v>7.187438332888646E-2</v>
      </c>
      <c r="I35" s="32">
        <f>(0.1*'Extra State Data'!$B$13+0.1*SUM('Extra State Data'!$B$14:$B$15))/SUM('Extra State Data'!$B$13:$B$15)</f>
        <v>9.9999999999999992E-2</v>
      </c>
      <c r="J35" s="11">
        <f>$I35+($L35-$I35)*(J$2-$I$2)/($L$2-$I$2)</f>
        <v>0.10691631864211763</v>
      </c>
      <c r="K35" s="11">
        <f>$I35+($L35-$I35)*(K$2-$I$2)/($L$2-$I$2)</f>
        <v>0.11383263728423526</v>
      </c>
      <c r="L35" s="32">
        <f>(0.125*'Extra State Data'!$B$13+0.1*SUM('Extra State Data'!$B$14:$B$15))/SUM('Extra State Data'!$B$13:$B$15)</f>
        <v>0.1207489559263529</v>
      </c>
      <c r="M35" s="11">
        <f>$L35</f>
        <v>0.1207489559263529</v>
      </c>
      <c r="N35" s="11">
        <f t="shared" ref="N35:AO35" si="60">$L35</f>
        <v>0.1207489559263529</v>
      </c>
      <c r="O35" s="11">
        <f t="shared" si="60"/>
        <v>0.1207489559263529</v>
      </c>
      <c r="P35" s="11">
        <f t="shared" si="60"/>
        <v>0.1207489559263529</v>
      </c>
      <c r="Q35" s="11">
        <f t="shared" si="60"/>
        <v>0.1207489559263529</v>
      </c>
      <c r="R35" s="11">
        <f t="shared" si="60"/>
        <v>0.1207489559263529</v>
      </c>
      <c r="S35" s="11">
        <f t="shared" si="60"/>
        <v>0.1207489559263529</v>
      </c>
      <c r="T35" s="11">
        <f t="shared" si="60"/>
        <v>0.1207489559263529</v>
      </c>
      <c r="U35" s="11">
        <f t="shared" si="60"/>
        <v>0.1207489559263529</v>
      </c>
      <c r="V35" s="11">
        <f t="shared" si="60"/>
        <v>0.1207489559263529</v>
      </c>
      <c r="W35" s="11">
        <f t="shared" si="60"/>
        <v>0.1207489559263529</v>
      </c>
      <c r="X35" s="11">
        <f t="shared" si="60"/>
        <v>0.1207489559263529</v>
      </c>
      <c r="Y35" s="11">
        <f t="shared" si="60"/>
        <v>0.1207489559263529</v>
      </c>
      <c r="Z35" s="11">
        <f t="shared" si="60"/>
        <v>0.1207489559263529</v>
      </c>
      <c r="AA35" s="11">
        <f t="shared" si="60"/>
        <v>0.1207489559263529</v>
      </c>
      <c r="AB35" s="11">
        <f t="shared" si="60"/>
        <v>0.1207489559263529</v>
      </c>
      <c r="AC35" s="11">
        <f t="shared" si="60"/>
        <v>0.1207489559263529</v>
      </c>
      <c r="AD35" s="11">
        <f t="shared" si="60"/>
        <v>0.1207489559263529</v>
      </c>
      <c r="AE35" s="11">
        <f t="shared" si="60"/>
        <v>0.1207489559263529</v>
      </c>
      <c r="AF35" s="11">
        <f t="shared" si="60"/>
        <v>0.1207489559263529</v>
      </c>
      <c r="AG35" s="11">
        <f t="shared" si="60"/>
        <v>0.1207489559263529</v>
      </c>
      <c r="AH35" s="11">
        <f t="shared" si="60"/>
        <v>0.1207489559263529</v>
      </c>
      <c r="AI35" s="11">
        <f t="shared" si="60"/>
        <v>0.1207489559263529</v>
      </c>
      <c r="AJ35" s="11">
        <f t="shared" si="60"/>
        <v>0.1207489559263529</v>
      </c>
      <c r="AK35" s="11">
        <f t="shared" si="60"/>
        <v>0.1207489559263529</v>
      </c>
      <c r="AL35" s="11">
        <f t="shared" si="60"/>
        <v>0.1207489559263529</v>
      </c>
      <c r="AM35" s="11">
        <f t="shared" si="60"/>
        <v>0.1207489559263529</v>
      </c>
      <c r="AN35" s="11">
        <f t="shared" si="60"/>
        <v>0.1207489559263529</v>
      </c>
      <c r="AO35" s="11">
        <f t="shared" si="60"/>
        <v>0.1207489559263529</v>
      </c>
    </row>
    <row r="36" spans="1:41" x14ac:dyDescent="0.45">
      <c r="A36" t="s">
        <v>41</v>
      </c>
      <c r="B36" t="s">
        <v>1216</v>
      </c>
      <c r="C36" s="12"/>
      <c r="D36" s="22">
        <f>SUMIFS('EIA 2017 ESRAP Table 10'!E:E,'EIA 2017 ESRAP Table 10'!B:B,B36)</f>
        <v>20140426</v>
      </c>
      <c r="E36" s="20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</row>
    <row r="37" spans="1:41" ht="28.5" x14ac:dyDescent="0.45">
      <c r="A37" t="s">
        <v>42</v>
      </c>
      <c r="B37" t="s">
        <v>1379</v>
      </c>
      <c r="C37" s="12" t="s">
        <v>2108</v>
      </c>
      <c r="D37" s="22">
        <f>SUMIFS('EIA 2017 ESRAP Table 10'!E:E,'EIA 2017 ESRAP Table 10'!B:B,B37)</f>
        <v>45028494</v>
      </c>
      <c r="E37" s="32">
        <f>0.025*'Extra State Data'!$B$50/'Extra State Data'!$B$51</f>
        <v>1.7005552615977738E-2</v>
      </c>
      <c r="F37" s="32">
        <f>0.025*'Extra State Data'!$B$50/'Extra State Data'!$B$51</f>
        <v>1.7005552615977738E-2</v>
      </c>
      <c r="G37" s="32">
        <f>0.025*'Extra State Data'!$B$50/'Extra State Data'!$B$51</f>
        <v>1.7005552615977738E-2</v>
      </c>
      <c r="H37" s="32">
        <f>0.035*'Extra State Data'!$B$50/'Extra State Data'!$B$51</f>
        <v>2.3807773662368834E-2</v>
      </c>
      <c r="I37" s="32">
        <f>0.045*'Extra State Data'!$B$50/'Extra State Data'!$B$51</f>
        <v>3.0609994708759927E-2</v>
      </c>
      <c r="J37" s="32">
        <f>0.055*'Extra State Data'!$B$50/'Extra State Data'!$B$51</f>
        <v>3.7412215755151024E-2</v>
      </c>
      <c r="K37" s="32">
        <f>0.065*'Extra State Data'!$B$50/'Extra State Data'!$B$51</f>
        <v>4.421443680154212E-2</v>
      </c>
      <c r="L37" s="32">
        <f>0.075*'Extra State Data'!$B$50/'Extra State Data'!$B$51</f>
        <v>5.101665784793321E-2</v>
      </c>
      <c r="M37" s="32">
        <f>0.085*'Extra State Data'!$B$50/'Extra State Data'!$B$51</f>
        <v>5.7818878894324313E-2</v>
      </c>
      <c r="N37" s="32">
        <f>0.095*'Extra State Data'!$B$50/'Extra State Data'!$B$51</f>
        <v>6.4621099940715396E-2</v>
      </c>
      <c r="O37" s="32">
        <f>0.105*'Extra State Data'!$B$50/'Extra State Data'!$B$51</f>
        <v>7.1423320987106492E-2</v>
      </c>
      <c r="P37" s="32">
        <f>0.115*'Extra State Data'!$B$50/'Extra State Data'!$B$51</f>
        <v>7.8225542033497589E-2</v>
      </c>
      <c r="Q37" s="32">
        <f>0.125*'Extra State Data'!$B$50/'Extra State Data'!$B$51</f>
        <v>8.5027763079888685E-2</v>
      </c>
      <c r="R37" s="11">
        <f>$Q37</f>
        <v>8.5027763079888685E-2</v>
      </c>
      <c r="S37" s="11">
        <f t="shared" ref="S37:AO37" si="61">$Q37</f>
        <v>8.5027763079888685E-2</v>
      </c>
      <c r="T37" s="11">
        <f t="shared" si="61"/>
        <v>8.5027763079888685E-2</v>
      </c>
      <c r="U37" s="11">
        <f t="shared" si="61"/>
        <v>8.5027763079888685E-2</v>
      </c>
      <c r="V37" s="11">
        <f t="shared" si="61"/>
        <v>8.5027763079888685E-2</v>
      </c>
      <c r="W37" s="11">
        <f t="shared" si="61"/>
        <v>8.5027763079888685E-2</v>
      </c>
      <c r="X37" s="11">
        <f t="shared" si="61"/>
        <v>8.5027763079888685E-2</v>
      </c>
      <c r="Y37" s="11">
        <f t="shared" si="61"/>
        <v>8.5027763079888685E-2</v>
      </c>
      <c r="Z37" s="11">
        <f t="shared" si="61"/>
        <v>8.5027763079888685E-2</v>
      </c>
      <c r="AA37" s="11">
        <f t="shared" si="61"/>
        <v>8.5027763079888685E-2</v>
      </c>
      <c r="AB37" s="11">
        <f t="shared" si="61"/>
        <v>8.5027763079888685E-2</v>
      </c>
      <c r="AC37" s="11">
        <f t="shared" si="61"/>
        <v>8.5027763079888685E-2</v>
      </c>
      <c r="AD37" s="11">
        <f t="shared" si="61"/>
        <v>8.5027763079888685E-2</v>
      </c>
      <c r="AE37" s="11">
        <f t="shared" si="61"/>
        <v>8.5027763079888685E-2</v>
      </c>
      <c r="AF37" s="11">
        <f t="shared" si="61"/>
        <v>8.5027763079888685E-2</v>
      </c>
      <c r="AG37" s="11">
        <f t="shared" si="61"/>
        <v>8.5027763079888685E-2</v>
      </c>
      <c r="AH37" s="11">
        <f t="shared" si="61"/>
        <v>8.5027763079888685E-2</v>
      </c>
      <c r="AI37" s="11">
        <f t="shared" si="61"/>
        <v>8.5027763079888685E-2</v>
      </c>
      <c r="AJ37" s="11">
        <f t="shared" si="61"/>
        <v>8.5027763079888685E-2</v>
      </c>
      <c r="AK37" s="11">
        <f t="shared" si="61"/>
        <v>8.5027763079888685E-2</v>
      </c>
      <c r="AL37" s="11">
        <f t="shared" si="61"/>
        <v>8.5027763079888685E-2</v>
      </c>
      <c r="AM37" s="11">
        <f t="shared" si="61"/>
        <v>8.5027763079888685E-2</v>
      </c>
      <c r="AN37" s="11">
        <f t="shared" si="61"/>
        <v>8.5027763079888685E-2</v>
      </c>
      <c r="AO37" s="11">
        <f t="shared" si="61"/>
        <v>8.5027763079888685E-2</v>
      </c>
    </row>
    <row r="38" spans="1:41" x14ac:dyDescent="0.45">
      <c r="A38" t="s">
        <v>43</v>
      </c>
      <c r="B38" t="s">
        <v>1435</v>
      </c>
      <c r="C38" s="12" t="s">
        <v>2123</v>
      </c>
      <c r="D38" s="22">
        <f>SUMIFS('EIA 2017 ESRAP Table 10'!E:E,'EIA 2017 ESRAP Table 10'!B:B,B38)</f>
        <v>60492128</v>
      </c>
      <c r="E38" s="20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</row>
    <row r="39" spans="1:41" ht="71.25" x14ac:dyDescent="0.45">
      <c r="A39" t="s">
        <v>44</v>
      </c>
      <c r="B39" t="s">
        <v>1478</v>
      </c>
      <c r="C39" s="13" t="s">
        <v>2112</v>
      </c>
      <c r="D39" s="22">
        <f>SUMIFS('EIA 2017 ESRAP Table 10'!E:E,'EIA 2017 ESRAP Table 10'!B:B,B39)</f>
        <v>47535844</v>
      </c>
      <c r="E39" s="33">
        <f>((0.15*'Extra State Data'!$B$26/'Extra State Data'!$B$23)-(0.05*'Extra State Data'!$B$26/'Extra State Data'!$B$23))*(3/4)+(0.05*'Extra State Data'!$B$26/'Extra State Data'!$B$23)</f>
        <v>8.3974114079353179E-2</v>
      </c>
      <c r="F39" s="32">
        <f>0.15*'Extra State Data'!$B$26/'Extra State Data'!$B$23</f>
        <v>0.10076893689522382</v>
      </c>
      <c r="G39" s="11">
        <f>$F39+($K39-$F39)*(G$2-$F$2)/($K$2-$F$2)</f>
        <v>0.10748686602157208</v>
      </c>
      <c r="H39" s="11">
        <f t="shared" ref="H39:J39" si="62">$F39+($K39-$F39)*(H$2-$F$2)/($K$2-$F$2)</f>
        <v>0.11420479514792034</v>
      </c>
      <c r="I39" s="11">
        <f t="shared" si="62"/>
        <v>0.12092272427426859</v>
      </c>
      <c r="J39" s="11">
        <f t="shared" si="62"/>
        <v>0.12764065340061687</v>
      </c>
      <c r="K39" s="32">
        <f>0.2*'Extra State Data'!$B$26/'Extra State Data'!$B$23</f>
        <v>0.13435858252696511</v>
      </c>
      <c r="L39" s="11">
        <f>$K39+($P39-$K39)*(L$2-$K$2)/($P$2-$K$2)</f>
        <v>0.1475227389578237</v>
      </c>
      <c r="M39" s="11">
        <f t="shared" ref="M39:O39" si="63">$K39+($P39-$K39)*(M$2-$K$2)/($P$2-$K$2)</f>
        <v>0.16068689538868228</v>
      </c>
      <c r="N39" s="11">
        <f t="shared" si="63"/>
        <v>0.17385105181954086</v>
      </c>
      <c r="O39" s="11">
        <f t="shared" si="63"/>
        <v>0.18701520825039947</v>
      </c>
      <c r="P39" s="29">
        <f>(0.25*'Extra State Data'!B26+0.25*'Extra State Data'!B27+0.1*'Extra State Data'!B28+0.05*'Extra State Data'!B29)/'Extra State Data'!$B$23</f>
        <v>0.20017936468125805</v>
      </c>
      <c r="Q39" s="11">
        <f>$P39+($U39-$P39)*(Q$2-$P$2)/($U$2-$P$2)</f>
        <v>0.21361522293395455</v>
      </c>
      <c r="R39" s="11">
        <f t="shared" ref="R39:T39" si="64">$P39+($U39-$P39)*(R$2-$P$2)/($U$2-$P$2)</f>
        <v>0.22705108118665104</v>
      </c>
      <c r="S39" s="11">
        <f t="shared" si="64"/>
        <v>0.24048693943934757</v>
      </c>
      <c r="T39" s="11">
        <f t="shared" si="64"/>
        <v>0.25392279769204407</v>
      </c>
      <c r="U39" s="32">
        <f>(0.35*'Extra State Data'!B26+0.25*'Extra State Data'!B27+0.1*'Extra State Data'!B28+0.05*'Extra State Data'!B29)/'Extra State Data'!$B$23</f>
        <v>0.26735865594474056</v>
      </c>
      <c r="V39" s="11">
        <f>$U39+($Z39-$U39)*(V$2-$U$2)/($Z$2-$U$2)</f>
        <v>0.28079451419743706</v>
      </c>
      <c r="W39" s="11">
        <f t="shared" ref="W39:Y39" si="65">$U39+($Z39-$U39)*(W$2-$U$2)/($Z$2-$U$2)</f>
        <v>0.29423037245013361</v>
      </c>
      <c r="X39" s="11">
        <f t="shared" si="65"/>
        <v>0.30766623070283011</v>
      </c>
      <c r="Y39" s="11">
        <f t="shared" si="65"/>
        <v>0.32110208895552667</v>
      </c>
      <c r="Z39" s="29">
        <f>(0.45*'Extra State Data'!B26+0.25*'Extra State Data'!B27+0.1*'Extra State Data'!B28+0.05*'Extra State Data'!B29)/'Extra State Data'!$B$23</f>
        <v>0.33453794720822316</v>
      </c>
      <c r="AA39" s="11">
        <f>$Z39+($AE39-$Z39)*(AA$2-$Z$2)/($AE$2-$Z$2)</f>
        <v>0.34125587633457144</v>
      </c>
      <c r="AB39" s="11">
        <f t="shared" ref="AB39:AD39" si="66">$Z39+($AE39-$Z39)*(AB$2-$Z$2)/($AE$2-$Z$2)</f>
        <v>0.34797380546091966</v>
      </c>
      <c r="AC39" s="11">
        <f t="shared" si="66"/>
        <v>0.35469173458726794</v>
      </c>
      <c r="AD39" s="11">
        <f t="shared" si="66"/>
        <v>0.36140966371361616</v>
      </c>
      <c r="AE39" s="29">
        <f>(0.5*'Extra State Data'!B26+0.25*'Extra State Data'!B27+0.1*'Extra State Data'!B28+0.05*'Extra State Data'!B29)/'Extra State Data'!$B$23</f>
        <v>0.36812759283996443</v>
      </c>
      <c r="AF39" s="11">
        <f>$AE39</f>
        <v>0.36812759283996443</v>
      </c>
      <c r="AG39" s="11">
        <f t="shared" ref="AG39:AO39" si="67">$AE39</f>
        <v>0.36812759283996443</v>
      </c>
      <c r="AH39" s="11">
        <f t="shared" si="67"/>
        <v>0.36812759283996443</v>
      </c>
      <c r="AI39" s="11">
        <f t="shared" si="67"/>
        <v>0.36812759283996443</v>
      </c>
      <c r="AJ39" s="11">
        <f t="shared" si="67"/>
        <v>0.36812759283996443</v>
      </c>
      <c r="AK39" s="11">
        <f t="shared" si="67"/>
        <v>0.36812759283996443</v>
      </c>
      <c r="AL39" s="11">
        <f t="shared" si="67"/>
        <v>0.36812759283996443</v>
      </c>
      <c r="AM39" s="11">
        <f t="shared" si="67"/>
        <v>0.36812759283996443</v>
      </c>
      <c r="AN39" s="11">
        <f t="shared" si="67"/>
        <v>0.36812759283996443</v>
      </c>
      <c r="AO39" s="11">
        <f t="shared" si="67"/>
        <v>0.36812759283996443</v>
      </c>
    </row>
    <row r="40" spans="1:41" ht="28.5" x14ac:dyDescent="0.45">
      <c r="A40" t="s">
        <v>45</v>
      </c>
      <c r="B40" t="s">
        <v>1511</v>
      </c>
      <c r="C40" s="12" t="s">
        <v>2109</v>
      </c>
      <c r="D40" s="22">
        <f>SUMIFS('EIA 2017 ESRAP Table 10'!E:E,'EIA 2017 ESRAP Table 10'!B:B,B40)</f>
        <v>45472076</v>
      </c>
      <c r="E40" s="18">
        <f>0.045+0.062</f>
        <v>0.107</v>
      </c>
      <c r="F40" s="19">
        <f>0.05+0.062</f>
        <v>0.112</v>
      </c>
      <c r="G40" s="19">
        <f>0.055+0.082</f>
        <v>0.13700000000000001</v>
      </c>
      <c r="H40" s="19">
        <f>0.06+0.082</f>
        <v>0.14200000000000002</v>
      </c>
      <c r="I40" s="19">
        <f>0.065+0.082</f>
        <v>0.14700000000000002</v>
      </c>
      <c r="J40" s="19">
        <f>0.07+0.082</f>
        <v>0.15200000000000002</v>
      </c>
      <c r="K40" s="19">
        <f>0.075+0.082</f>
        <v>0.157</v>
      </c>
      <c r="L40" s="18">
        <v>0.18</v>
      </c>
      <c r="M40" s="3">
        <f>$L40</f>
        <v>0.18</v>
      </c>
      <c r="N40" s="3">
        <f t="shared" ref="N40:AO40" si="68">$L40</f>
        <v>0.18</v>
      </c>
      <c r="O40" s="3">
        <f t="shared" si="68"/>
        <v>0.18</v>
      </c>
      <c r="P40" s="3">
        <f t="shared" si="68"/>
        <v>0.18</v>
      </c>
      <c r="Q40" s="3">
        <f t="shared" si="68"/>
        <v>0.18</v>
      </c>
      <c r="R40" s="3">
        <f t="shared" si="68"/>
        <v>0.18</v>
      </c>
      <c r="S40" s="3">
        <f t="shared" si="68"/>
        <v>0.18</v>
      </c>
      <c r="T40" s="3">
        <f t="shared" si="68"/>
        <v>0.18</v>
      </c>
      <c r="U40" s="3">
        <f t="shared" si="68"/>
        <v>0.18</v>
      </c>
      <c r="V40" s="3">
        <f t="shared" si="68"/>
        <v>0.18</v>
      </c>
      <c r="W40" s="3">
        <f t="shared" si="68"/>
        <v>0.18</v>
      </c>
      <c r="X40" s="3">
        <f t="shared" si="68"/>
        <v>0.18</v>
      </c>
      <c r="Y40" s="3">
        <f t="shared" si="68"/>
        <v>0.18</v>
      </c>
      <c r="Z40" s="3">
        <f t="shared" si="68"/>
        <v>0.18</v>
      </c>
      <c r="AA40" s="3">
        <f t="shared" si="68"/>
        <v>0.18</v>
      </c>
      <c r="AB40" s="3">
        <f t="shared" si="68"/>
        <v>0.18</v>
      </c>
      <c r="AC40" s="3">
        <f t="shared" si="68"/>
        <v>0.18</v>
      </c>
      <c r="AD40" s="3">
        <f t="shared" si="68"/>
        <v>0.18</v>
      </c>
      <c r="AE40" s="3">
        <f t="shared" si="68"/>
        <v>0.18</v>
      </c>
      <c r="AF40" s="3">
        <f t="shared" si="68"/>
        <v>0.18</v>
      </c>
      <c r="AG40" s="3">
        <f t="shared" si="68"/>
        <v>0.18</v>
      </c>
      <c r="AH40" s="3">
        <f t="shared" si="68"/>
        <v>0.18</v>
      </c>
      <c r="AI40" s="3">
        <f t="shared" si="68"/>
        <v>0.18</v>
      </c>
      <c r="AJ40" s="3">
        <f t="shared" si="68"/>
        <v>0.18</v>
      </c>
      <c r="AK40" s="3">
        <f t="shared" si="68"/>
        <v>0.18</v>
      </c>
      <c r="AL40" s="3">
        <f t="shared" si="68"/>
        <v>0.18</v>
      </c>
      <c r="AM40" s="3">
        <f t="shared" si="68"/>
        <v>0.18</v>
      </c>
      <c r="AN40" s="3">
        <f t="shared" si="68"/>
        <v>0.18</v>
      </c>
      <c r="AO40" s="3">
        <f t="shared" si="68"/>
        <v>0.18</v>
      </c>
    </row>
    <row r="41" spans="1:41" x14ac:dyDescent="0.45">
      <c r="A41" t="s">
        <v>46</v>
      </c>
      <c r="B41" t="s">
        <v>1536</v>
      </c>
      <c r="C41" s="12" t="s">
        <v>2115</v>
      </c>
      <c r="D41" s="22">
        <f>SUMIFS('EIA 2017 ESRAP Table 10'!E:E,'EIA 2017 ESRAP Table 10'!B:B,B41)</f>
        <v>3936206</v>
      </c>
      <c r="E41" s="19">
        <v>8.5000000000000006E-2</v>
      </c>
      <c r="F41" s="19">
        <f>E41</f>
        <v>8.5000000000000006E-2</v>
      </c>
      <c r="G41" s="19">
        <f t="shared" ref="G41:K41" si="69">F41+0.015</f>
        <v>0.1</v>
      </c>
      <c r="H41" s="19">
        <f t="shared" si="69"/>
        <v>0.115</v>
      </c>
      <c r="I41" s="19">
        <f t="shared" si="69"/>
        <v>0.13</v>
      </c>
      <c r="J41" s="19">
        <f t="shared" si="69"/>
        <v>0.14500000000000002</v>
      </c>
      <c r="K41" s="19">
        <f t="shared" si="69"/>
        <v>0.16000000000000003</v>
      </c>
      <c r="L41" s="19">
        <f t="shared" ref="L41" si="70">K41+0.015</f>
        <v>0.17500000000000004</v>
      </c>
      <c r="M41" s="19">
        <f t="shared" ref="M41" si="71">L41+0.015</f>
        <v>0.19000000000000006</v>
      </c>
      <c r="N41" s="19">
        <f t="shared" ref="N41" si="72">M41+0.015</f>
        <v>0.20500000000000007</v>
      </c>
      <c r="O41" s="19">
        <f t="shared" ref="O41" si="73">N41+0.015</f>
        <v>0.22000000000000008</v>
      </c>
      <c r="P41" s="19">
        <f t="shared" ref="P41" si="74">O41+0.015</f>
        <v>0.2350000000000001</v>
      </c>
      <c r="Q41" s="19">
        <f t="shared" ref="Q41" si="75">P41+0.015</f>
        <v>0.25000000000000011</v>
      </c>
      <c r="R41" s="19">
        <f t="shared" ref="R41" si="76">Q41+0.015</f>
        <v>0.26500000000000012</v>
      </c>
      <c r="S41" s="19">
        <f t="shared" ref="S41" si="77">R41+0.015</f>
        <v>0.28000000000000014</v>
      </c>
      <c r="T41" s="19">
        <f t="shared" ref="T41" si="78">S41+0.015</f>
        <v>0.29500000000000015</v>
      </c>
      <c r="U41" s="19">
        <f t="shared" ref="U41" si="79">T41+0.015</f>
        <v>0.31000000000000016</v>
      </c>
      <c r="V41" s="19">
        <f t="shared" ref="V41" si="80">U41+0.015</f>
        <v>0.32500000000000018</v>
      </c>
      <c r="W41" s="19">
        <f t="shared" ref="W41" si="81">V41+0.015</f>
        <v>0.34000000000000019</v>
      </c>
      <c r="X41" s="19">
        <f t="shared" ref="X41" si="82">W41+0.015</f>
        <v>0.3550000000000002</v>
      </c>
      <c r="Y41" s="19">
        <f t="shared" ref="Y41" si="83">X41+0.015</f>
        <v>0.37000000000000022</v>
      </c>
      <c r="Z41" s="19">
        <f t="shared" ref="Z41" si="84">Y41+0.015</f>
        <v>0.38500000000000023</v>
      </c>
      <c r="AA41" s="11">
        <f>$Z41</f>
        <v>0.38500000000000023</v>
      </c>
      <c r="AB41" s="11">
        <f t="shared" ref="AB41:AO41" si="85">$Z41</f>
        <v>0.38500000000000023</v>
      </c>
      <c r="AC41" s="11">
        <f t="shared" si="85"/>
        <v>0.38500000000000023</v>
      </c>
      <c r="AD41" s="11">
        <f t="shared" si="85"/>
        <v>0.38500000000000023</v>
      </c>
      <c r="AE41" s="11">
        <f t="shared" si="85"/>
        <v>0.38500000000000023</v>
      </c>
      <c r="AF41" s="11">
        <f t="shared" si="85"/>
        <v>0.38500000000000023</v>
      </c>
      <c r="AG41" s="11">
        <f t="shared" si="85"/>
        <v>0.38500000000000023</v>
      </c>
      <c r="AH41" s="11">
        <f t="shared" si="85"/>
        <v>0.38500000000000023</v>
      </c>
      <c r="AI41" s="11">
        <f t="shared" si="85"/>
        <v>0.38500000000000023</v>
      </c>
      <c r="AJ41" s="11">
        <f t="shared" si="85"/>
        <v>0.38500000000000023</v>
      </c>
      <c r="AK41" s="11">
        <f t="shared" si="85"/>
        <v>0.38500000000000023</v>
      </c>
      <c r="AL41" s="11">
        <f t="shared" si="85"/>
        <v>0.38500000000000023</v>
      </c>
      <c r="AM41" s="11">
        <f t="shared" si="85"/>
        <v>0.38500000000000023</v>
      </c>
      <c r="AN41" s="11">
        <f t="shared" si="85"/>
        <v>0.38500000000000023</v>
      </c>
      <c r="AO41" s="11">
        <f t="shared" si="85"/>
        <v>0.38500000000000023</v>
      </c>
    </row>
    <row r="42" spans="1:41" x14ac:dyDescent="0.45">
      <c r="A42" t="s">
        <v>47</v>
      </c>
      <c r="B42" t="s">
        <v>1540</v>
      </c>
      <c r="C42" s="12"/>
      <c r="D42" s="22">
        <f>SUMIFS('EIA 2017 ESRAP Table 10'!E:E,'EIA 2017 ESRAP Table 10'!B:B,B42)</f>
        <v>78096757</v>
      </c>
      <c r="E42" s="20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</row>
    <row r="43" spans="1:41" x14ac:dyDescent="0.45">
      <c r="A43" t="s">
        <v>48</v>
      </c>
      <c r="B43" t="s">
        <v>1575</v>
      </c>
      <c r="C43" s="12" t="s">
        <v>2123</v>
      </c>
      <c r="D43" s="22">
        <f>SUMIFS('EIA 2017 ESRAP Table 10'!E:E,'EIA 2017 ESRAP Table 10'!B:B,B43)</f>
        <v>12313675</v>
      </c>
      <c r="E43" s="20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</row>
    <row r="44" spans="1:41" x14ac:dyDescent="0.45">
      <c r="A44" t="s">
        <v>49</v>
      </c>
      <c r="B44" t="s">
        <v>1612</v>
      </c>
      <c r="D44" s="22">
        <f>SUMIFS('EIA 2017 ESRAP Table 10'!E:E,'EIA 2017 ESRAP Table 10'!B:B,B44)</f>
        <v>97190591</v>
      </c>
      <c r="E44" s="20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</row>
    <row r="45" spans="1:41" x14ac:dyDescent="0.45">
      <c r="A45" t="s">
        <v>50</v>
      </c>
      <c r="B45" t="s">
        <v>1692</v>
      </c>
      <c r="C45" s="13" t="s">
        <v>71</v>
      </c>
      <c r="D45" s="22">
        <f>SUMIFS('EIA 2017 ESRAP Table 10'!E:E,'EIA 2017 ESRAP Table 10'!B:B,B45)</f>
        <v>394822046</v>
      </c>
      <c r="E45" s="20">
        <v>0</v>
      </c>
      <c r="F45" s="29">
        <f>5580/'Extra State Data'!B32</f>
        <v>5.0919842312746384E-2</v>
      </c>
      <c r="G45" s="11">
        <f>$F45+($P45-$F45)*(G$2-$F$2)/($P$2-$F$2)</f>
        <v>5.4953277850781135E-2</v>
      </c>
      <c r="H45" s="11">
        <f t="shared" ref="H45:O45" si="86">$F45+($P45-$F45)*(H$2-$F$2)/($P$2-$F$2)</f>
        <v>5.8986713388815885E-2</v>
      </c>
      <c r="I45" s="11">
        <f t="shared" si="86"/>
        <v>6.3020148926850636E-2</v>
      </c>
      <c r="J45" s="11">
        <f t="shared" si="86"/>
        <v>6.705358446488538E-2</v>
      </c>
      <c r="K45" s="11">
        <f t="shared" si="86"/>
        <v>7.1087020002920137E-2</v>
      </c>
      <c r="L45" s="11">
        <f t="shared" si="86"/>
        <v>7.5120455540954881E-2</v>
      </c>
      <c r="M45" s="11">
        <f t="shared" si="86"/>
        <v>7.9153891078989624E-2</v>
      </c>
      <c r="N45" s="11">
        <f t="shared" si="86"/>
        <v>8.3187326617024382E-2</v>
      </c>
      <c r="O45" s="11">
        <f t="shared" si="86"/>
        <v>8.7220762155059139E-2</v>
      </c>
      <c r="P45" s="29">
        <f>10000/'Extra State Data'!B32</f>
        <v>9.1254197693093883E-2</v>
      </c>
      <c r="Q45" s="11">
        <f>$P45</f>
        <v>9.1254197693093883E-2</v>
      </c>
      <c r="R45" s="11">
        <f t="shared" ref="R45:AO45" si="87">$P45</f>
        <v>9.1254197693093883E-2</v>
      </c>
      <c r="S45" s="11">
        <f t="shared" si="87"/>
        <v>9.1254197693093883E-2</v>
      </c>
      <c r="T45" s="11">
        <f t="shared" si="87"/>
        <v>9.1254197693093883E-2</v>
      </c>
      <c r="U45" s="11">
        <f t="shared" si="87"/>
        <v>9.1254197693093883E-2</v>
      </c>
      <c r="V45" s="11">
        <f t="shared" si="87"/>
        <v>9.1254197693093883E-2</v>
      </c>
      <c r="W45" s="11">
        <f t="shared" si="87"/>
        <v>9.1254197693093883E-2</v>
      </c>
      <c r="X45" s="11">
        <f t="shared" si="87"/>
        <v>9.1254197693093883E-2</v>
      </c>
      <c r="Y45" s="11">
        <f t="shared" si="87"/>
        <v>9.1254197693093883E-2</v>
      </c>
      <c r="Z45" s="11">
        <f t="shared" si="87"/>
        <v>9.1254197693093883E-2</v>
      </c>
      <c r="AA45" s="11">
        <f t="shared" si="87"/>
        <v>9.1254197693093883E-2</v>
      </c>
      <c r="AB45" s="11">
        <f t="shared" si="87"/>
        <v>9.1254197693093883E-2</v>
      </c>
      <c r="AC45" s="11">
        <f t="shared" si="87"/>
        <v>9.1254197693093883E-2</v>
      </c>
      <c r="AD45" s="11">
        <f t="shared" si="87"/>
        <v>9.1254197693093883E-2</v>
      </c>
      <c r="AE45" s="11">
        <f t="shared" si="87"/>
        <v>9.1254197693093883E-2</v>
      </c>
      <c r="AF45" s="11">
        <f t="shared" si="87"/>
        <v>9.1254197693093883E-2</v>
      </c>
      <c r="AG45" s="11">
        <f t="shared" si="87"/>
        <v>9.1254197693093883E-2</v>
      </c>
      <c r="AH45" s="11">
        <f t="shared" si="87"/>
        <v>9.1254197693093883E-2</v>
      </c>
      <c r="AI45" s="11">
        <f t="shared" si="87"/>
        <v>9.1254197693093883E-2</v>
      </c>
      <c r="AJ45" s="11">
        <f t="shared" si="87"/>
        <v>9.1254197693093883E-2</v>
      </c>
      <c r="AK45" s="11">
        <f t="shared" si="87"/>
        <v>9.1254197693093883E-2</v>
      </c>
      <c r="AL45" s="11">
        <f t="shared" si="87"/>
        <v>9.1254197693093883E-2</v>
      </c>
      <c r="AM45" s="11">
        <f t="shared" si="87"/>
        <v>9.1254197693093883E-2</v>
      </c>
      <c r="AN45" s="11">
        <f t="shared" si="87"/>
        <v>9.1254197693093883E-2</v>
      </c>
      <c r="AO45" s="11">
        <f t="shared" si="87"/>
        <v>9.1254197693093883E-2</v>
      </c>
    </row>
    <row r="46" spans="1:41" x14ac:dyDescent="0.45">
      <c r="A46" t="s">
        <v>51</v>
      </c>
      <c r="B46" t="s">
        <v>1854</v>
      </c>
      <c r="C46" s="12"/>
      <c r="D46" s="22">
        <f>SUMIFS('EIA 2017 ESRAP Table 10'!E:E,'EIA 2017 ESRAP Table 10'!B:B,B46)</f>
        <v>30586727</v>
      </c>
      <c r="E46" s="20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  <c r="AO46" s="3">
        <v>0</v>
      </c>
    </row>
    <row r="47" spans="1:41" x14ac:dyDescent="0.45">
      <c r="A47" t="s">
        <v>52</v>
      </c>
      <c r="B47" t="s">
        <v>1896</v>
      </c>
      <c r="C47" s="12" t="s">
        <v>74</v>
      </c>
      <c r="D47" s="22">
        <f>SUMIFS('EIA 2017 ESRAP Table 10'!E:E,'EIA 2017 ESRAP Table 10'!B:B,B47)</f>
        <v>5421072</v>
      </c>
      <c r="E47" s="20">
        <v>0</v>
      </c>
      <c r="F47" s="3">
        <v>0</v>
      </c>
      <c r="G47" s="3">
        <v>0</v>
      </c>
      <c r="H47" s="18">
        <v>0.55000000000000004</v>
      </c>
      <c r="I47" s="11">
        <f>$H47+($W47-$H47)*(I$2-$H$2)/($W$2-$H$2)</f>
        <v>0.56333333333333335</v>
      </c>
      <c r="J47" s="11">
        <f t="shared" ref="J47:V47" si="88">$H47+($W47-$H47)*(J$2-$H$2)/($W$2-$H$2)</f>
        <v>0.57666666666666666</v>
      </c>
      <c r="K47" s="11">
        <f t="shared" si="88"/>
        <v>0.59000000000000008</v>
      </c>
      <c r="L47" s="11">
        <f t="shared" si="88"/>
        <v>0.60333333333333339</v>
      </c>
      <c r="M47" s="11">
        <f t="shared" si="88"/>
        <v>0.6166666666666667</v>
      </c>
      <c r="N47" s="11">
        <f t="shared" si="88"/>
        <v>0.63</v>
      </c>
      <c r="O47" s="11">
        <f t="shared" si="88"/>
        <v>0.64333333333333331</v>
      </c>
      <c r="P47" s="11">
        <f t="shared" si="88"/>
        <v>0.65666666666666673</v>
      </c>
      <c r="Q47" s="11">
        <f t="shared" si="88"/>
        <v>0.67</v>
      </c>
      <c r="R47" s="11">
        <f t="shared" si="88"/>
        <v>0.68333333333333335</v>
      </c>
      <c r="S47" s="11">
        <f t="shared" si="88"/>
        <v>0.69666666666666666</v>
      </c>
      <c r="T47" s="11">
        <f t="shared" si="88"/>
        <v>0.71</v>
      </c>
      <c r="U47" s="11">
        <f t="shared" si="88"/>
        <v>0.72333333333333338</v>
      </c>
      <c r="V47" s="11">
        <f t="shared" si="88"/>
        <v>0.73666666666666669</v>
      </c>
      <c r="W47" s="18">
        <v>0.75</v>
      </c>
      <c r="X47" s="3">
        <f>$W47</f>
        <v>0.75</v>
      </c>
      <c r="Y47" s="3">
        <f t="shared" ref="Y47:AO47" si="89">$W47</f>
        <v>0.75</v>
      </c>
      <c r="Z47" s="3">
        <f t="shared" si="89"/>
        <v>0.75</v>
      </c>
      <c r="AA47" s="3">
        <f t="shared" si="89"/>
        <v>0.75</v>
      </c>
      <c r="AB47" s="3">
        <f t="shared" si="89"/>
        <v>0.75</v>
      </c>
      <c r="AC47" s="3">
        <f t="shared" si="89"/>
        <v>0.75</v>
      </c>
      <c r="AD47" s="3">
        <f t="shared" si="89"/>
        <v>0.75</v>
      </c>
      <c r="AE47" s="3">
        <f t="shared" si="89"/>
        <v>0.75</v>
      </c>
      <c r="AF47" s="3">
        <f t="shared" si="89"/>
        <v>0.75</v>
      </c>
      <c r="AG47" s="3">
        <f t="shared" si="89"/>
        <v>0.75</v>
      </c>
      <c r="AH47" s="3">
        <f t="shared" si="89"/>
        <v>0.75</v>
      </c>
      <c r="AI47" s="3">
        <f t="shared" si="89"/>
        <v>0.75</v>
      </c>
      <c r="AJ47" s="3">
        <f t="shared" si="89"/>
        <v>0.75</v>
      </c>
      <c r="AK47" s="3">
        <f t="shared" si="89"/>
        <v>0.75</v>
      </c>
      <c r="AL47" s="3">
        <f t="shared" si="89"/>
        <v>0.75</v>
      </c>
      <c r="AM47" s="3">
        <f t="shared" si="89"/>
        <v>0.75</v>
      </c>
      <c r="AN47" s="3">
        <f t="shared" si="89"/>
        <v>0.75</v>
      </c>
      <c r="AO47" s="3">
        <f t="shared" si="89"/>
        <v>0.75</v>
      </c>
    </row>
    <row r="48" spans="1:41" x14ac:dyDescent="0.45">
      <c r="A48" t="s">
        <v>53</v>
      </c>
      <c r="B48" t="s">
        <v>1871</v>
      </c>
      <c r="C48" s="12"/>
      <c r="D48" s="22">
        <f>SUMIFS('EIA 2017 ESRAP Table 10'!E:E,'EIA 2017 ESRAP Table 10'!B:B,B48)</f>
        <v>110944698</v>
      </c>
      <c r="E48" s="20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  <c r="AO48" s="3">
        <v>0</v>
      </c>
    </row>
    <row r="49" spans="1:41" ht="28.5" x14ac:dyDescent="0.45">
      <c r="A49" t="s">
        <v>54</v>
      </c>
      <c r="B49" t="s">
        <v>1907</v>
      </c>
      <c r="C49" s="12" t="s">
        <v>2069</v>
      </c>
      <c r="D49" s="22">
        <f>SUMIFS('EIA 2017 ESRAP Table 10'!E:E,'EIA 2017 ESRAP Table 10'!B:B,B49)</f>
        <v>89639210</v>
      </c>
      <c r="E49" s="19">
        <f>(0.03*2)*'Extra State Data'!$B$55/'Extra State Data'!$B$56</f>
        <v>4.8540666214706624E-2</v>
      </c>
      <c r="F49" s="11">
        <f>$E49+($G49-$E49)*(F$2-$E$2)/($G$2-$E$2)</f>
        <v>6.067583276838328E-2</v>
      </c>
      <c r="G49" s="19">
        <f>0.09*'Extra State Data'!$B$55/'Extra State Data'!$B$56</f>
        <v>7.2810999322059936E-2</v>
      </c>
      <c r="H49" s="11">
        <f>$G49+($K49-$G49)*(H$2-$G$2)/($K$2-$G$2)</f>
        <v>8.4946165875736585E-2</v>
      </c>
      <c r="I49" s="11">
        <f t="shared" ref="I49:J49" si="90">$G49+($K49-$G49)*(I$2-$G$2)/($K$2-$G$2)</f>
        <v>9.7081332429413247E-2</v>
      </c>
      <c r="J49" s="11">
        <f t="shared" si="90"/>
        <v>0.10921649898308991</v>
      </c>
      <c r="K49" s="19">
        <f>0.15*'Extra State Data'!$B$55/'Extra State Data'!$B$56</f>
        <v>0.12135166553676656</v>
      </c>
      <c r="L49" s="45">
        <f>$K49</f>
        <v>0.12135166553676656</v>
      </c>
      <c r="M49" s="45">
        <f t="shared" ref="M49:AO49" si="91">$K49</f>
        <v>0.12135166553676656</v>
      </c>
      <c r="N49" s="45">
        <f t="shared" si="91"/>
        <v>0.12135166553676656</v>
      </c>
      <c r="O49" s="45">
        <f t="shared" si="91"/>
        <v>0.12135166553676656</v>
      </c>
      <c r="P49" s="45">
        <f t="shared" si="91"/>
        <v>0.12135166553676656</v>
      </c>
      <c r="Q49" s="45">
        <f t="shared" si="91"/>
        <v>0.12135166553676656</v>
      </c>
      <c r="R49" s="45">
        <f t="shared" si="91"/>
        <v>0.12135166553676656</v>
      </c>
      <c r="S49" s="45">
        <f t="shared" si="91"/>
        <v>0.12135166553676656</v>
      </c>
      <c r="T49" s="45">
        <f t="shared" si="91"/>
        <v>0.12135166553676656</v>
      </c>
      <c r="U49" s="45">
        <f t="shared" si="91"/>
        <v>0.12135166553676656</v>
      </c>
      <c r="V49" s="45">
        <f t="shared" si="91"/>
        <v>0.12135166553676656</v>
      </c>
      <c r="W49" s="45">
        <f t="shared" si="91"/>
        <v>0.12135166553676656</v>
      </c>
      <c r="X49" s="45">
        <f t="shared" si="91"/>
        <v>0.12135166553676656</v>
      </c>
      <c r="Y49" s="45">
        <f t="shared" si="91"/>
        <v>0.12135166553676656</v>
      </c>
      <c r="Z49" s="45">
        <f t="shared" si="91"/>
        <v>0.12135166553676656</v>
      </c>
      <c r="AA49" s="45">
        <f t="shared" si="91"/>
        <v>0.12135166553676656</v>
      </c>
      <c r="AB49" s="45">
        <f t="shared" si="91"/>
        <v>0.12135166553676656</v>
      </c>
      <c r="AC49" s="45">
        <f t="shared" si="91"/>
        <v>0.12135166553676656</v>
      </c>
      <c r="AD49" s="45">
        <f t="shared" si="91"/>
        <v>0.12135166553676656</v>
      </c>
      <c r="AE49" s="45">
        <f t="shared" si="91"/>
        <v>0.12135166553676656</v>
      </c>
      <c r="AF49" s="45">
        <f t="shared" si="91"/>
        <v>0.12135166553676656</v>
      </c>
      <c r="AG49" s="45">
        <f t="shared" si="91"/>
        <v>0.12135166553676656</v>
      </c>
      <c r="AH49" s="45">
        <f t="shared" si="91"/>
        <v>0.12135166553676656</v>
      </c>
      <c r="AI49" s="45">
        <f t="shared" si="91"/>
        <v>0.12135166553676656</v>
      </c>
      <c r="AJ49" s="45">
        <f t="shared" si="91"/>
        <v>0.12135166553676656</v>
      </c>
      <c r="AK49" s="45">
        <f t="shared" si="91"/>
        <v>0.12135166553676656</v>
      </c>
      <c r="AL49" s="45">
        <f t="shared" si="91"/>
        <v>0.12135166553676656</v>
      </c>
      <c r="AM49" s="45">
        <f t="shared" si="91"/>
        <v>0.12135166553676656</v>
      </c>
      <c r="AN49" s="45">
        <f t="shared" si="91"/>
        <v>0.12135166553676656</v>
      </c>
      <c r="AO49" s="45">
        <f t="shared" si="91"/>
        <v>0.12135166553676656</v>
      </c>
    </row>
    <row r="50" spans="1:41" x14ac:dyDescent="0.45">
      <c r="A50" t="s">
        <v>55</v>
      </c>
      <c r="B50" t="s">
        <v>2028</v>
      </c>
      <c r="D50" s="22">
        <f>SUMIFS('EIA 2017 ESRAP Table 10'!E:E,'EIA 2017 ESRAP Table 10'!B:B,B50)</f>
        <v>31709019</v>
      </c>
      <c r="E50" s="20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  <c r="AO50" s="3">
        <v>0</v>
      </c>
    </row>
    <row r="51" spans="1:41" x14ac:dyDescent="0.45">
      <c r="A51" t="s">
        <v>56</v>
      </c>
      <c r="B51" t="s">
        <v>1951</v>
      </c>
      <c r="C51" s="12" t="s">
        <v>72</v>
      </c>
      <c r="D51" s="22">
        <f>SUMIFS('EIA 2017 ESRAP Table 10'!E:E,'EIA 2017 ESRAP Table 10'!B:B,B51)</f>
        <v>69079109</v>
      </c>
      <c r="E51" s="20">
        <v>0</v>
      </c>
      <c r="F51" s="18">
        <v>0.1</v>
      </c>
      <c r="G51" s="3">
        <f>$F51</f>
        <v>0.1</v>
      </c>
      <c r="H51" s="3">
        <f t="shared" ref="H51:AO51" si="92">$F51</f>
        <v>0.1</v>
      </c>
      <c r="I51" s="3">
        <f t="shared" si="92"/>
        <v>0.1</v>
      </c>
      <c r="J51" s="3">
        <f t="shared" si="92"/>
        <v>0.1</v>
      </c>
      <c r="K51" s="3">
        <f t="shared" si="92"/>
        <v>0.1</v>
      </c>
      <c r="L51" s="3">
        <f t="shared" si="92"/>
        <v>0.1</v>
      </c>
      <c r="M51" s="3">
        <f t="shared" si="92"/>
        <v>0.1</v>
      </c>
      <c r="N51" s="3">
        <f t="shared" si="92"/>
        <v>0.1</v>
      </c>
      <c r="O51" s="3">
        <f t="shared" si="92"/>
        <v>0.1</v>
      </c>
      <c r="P51" s="3">
        <f t="shared" si="92"/>
        <v>0.1</v>
      </c>
      <c r="Q51" s="3">
        <f t="shared" si="92"/>
        <v>0.1</v>
      </c>
      <c r="R51" s="3">
        <f t="shared" si="92"/>
        <v>0.1</v>
      </c>
      <c r="S51" s="3">
        <f t="shared" si="92"/>
        <v>0.1</v>
      </c>
      <c r="T51" s="3">
        <f t="shared" si="92"/>
        <v>0.1</v>
      </c>
      <c r="U51" s="3">
        <f t="shared" si="92"/>
        <v>0.1</v>
      </c>
      <c r="V51" s="3">
        <f t="shared" si="92"/>
        <v>0.1</v>
      </c>
      <c r="W51" s="3">
        <f t="shared" si="92"/>
        <v>0.1</v>
      </c>
      <c r="X51" s="3">
        <f t="shared" si="92"/>
        <v>0.1</v>
      </c>
      <c r="Y51" s="3">
        <f t="shared" si="92"/>
        <v>0.1</v>
      </c>
      <c r="Z51" s="3">
        <f t="shared" si="92"/>
        <v>0.1</v>
      </c>
      <c r="AA51" s="3">
        <f t="shared" si="92"/>
        <v>0.1</v>
      </c>
      <c r="AB51" s="3">
        <f t="shared" si="92"/>
        <v>0.1</v>
      </c>
      <c r="AC51" s="3">
        <f t="shared" si="92"/>
        <v>0.1</v>
      </c>
      <c r="AD51" s="3">
        <f t="shared" si="92"/>
        <v>0.1</v>
      </c>
      <c r="AE51" s="3">
        <f t="shared" si="92"/>
        <v>0.1</v>
      </c>
      <c r="AF51" s="3">
        <f t="shared" si="92"/>
        <v>0.1</v>
      </c>
      <c r="AG51" s="3">
        <f t="shared" si="92"/>
        <v>0.1</v>
      </c>
      <c r="AH51" s="3">
        <f t="shared" si="92"/>
        <v>0.1</v>
      </c>
      <c r="AI51" s="3">
        <f t="shared" si="92"/>
        <v>0.1</v>
      </c>
      <c r="AJ51" s="3">
        <f t="shared" si="92"/>
        <v>0.1</v>
      </c>
      <c r="AK51" s="3">
        <f t="shared" si="92"/>
        <v>0.1</v>
      </c>
      <c r="AL51" s="3">
        <f t="shared" si="92"/>
        <v>0.1</v>
      </c>
      <c r="AM51" s="3">
        <f t="shared" si="92"/>
        <v>0.1</v>
      </c>
      <c r="AN51" s="3">
        <f t="shared" si="92"/>
        <v>0.1</v>
      </c>
      <c r="AO51" s="3">
        <f t="shared" si="92"/>
        <v>0.1</v>
      </c>
    </row>
    <row r="52" spans="1:41" x14ac:dyDescent="0.45">
      <c r="A52" t="s">
        <v>57</v>
      </c>
      <c r="B52" t="s">
        <v>2032</v>
      </c>
      <c r="D52" s="22">
        <f>SUMIFS('EIA 2017 ESRAP Table 10'!E:E,'EIA 2017 ESRAP Table 10'!B:B,B52)</f>
        <v>16778067</v>
      </c>
      <c r="E52" s="20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  <c r="AO52" s="3">
        <v>0</v>
      </c>
    </row>
    <row r="53" spans="1:41" ht="28.5" x14ac:dyDescent="0.45">
      <c r="A53" t="s">
        <v>69</v>
      </c>
      <c r="B53" t="s">
        <v>336</v>
      </c>
      <c r="C53" s="12" t="s">
        <v>2116</v>
      </c>
      <c r="D53" s="22">
        <f>SUMIFS('EIA 2017 ESRAP Table 10'!E:E,'EIA 2017 ESRAP Table 10'!B:B,B53)</f>
        <v>2896794</v>
      </c>
      <c r="E53" s="18">
        <f>0.08+0.025</f>
        <v>0.10500000000000001</v>
      </c>
      <c r="F53" s="19">
        <f>0.095+0.025</f>
        <v>0.12</v>
      </c>
      <c r="G53" s="19">
        <f>0.115+0.02</f>
        <v>0.13500000000000001</v>
      </c>
      <c r="H53" s="19">
        <f>0.135+0.015</f>
        <v>0.15000000000000002</v>
      </c>
      <c r="I53" s="19">
        <f>0.155+0.01</f>
        <v>0.16500000000000001</v>
      </c>
      <c r="J53" s="19">
        <f>0.175+0.005</f>
        <v>0.18</v>
      </c>
      <c r="K53" s="18">
        <v>0.2</v>
      </c>
      <c r="L53" s="18">
        <v>0.2</v>
      </c>
      <c r="M53" s="18">
        <v>0.2</v>
      </c>
      <c r="N53" s="18">
        <v>0.2</v>
      </c>
      <c r="O53" s="18">
        <v>0.23</v>
      </c>
      <c r="P53" s="18">
        <v>0.26</v>
      </c>
      <c r="Q53" s="18">
        <v>0.28999999999999998</v>
      </c>
      <c r="R53" s="18">
        <v>0.32</v>
      </c>
      <c r="S53" s="18">
        <v>0.35</v>
      </c>
      <c r="T53" s="18">
        <v>0.38</v>
      </c>
      <c r="U53" s="18">
        <v>0.42</v>
      </c>
      <c r="V53" s="18">
        <v>0.46</v>
      </c>
      <c r="W53" s="18">
        <v>0.5</v>
      </c>
      <c r="X53" s="3">
        <f>$W53</f>
        <v>0.5</v>
      </c>
      <c r="Y53" s="3">
        <f t="shared" ref="Y53:AO53" si="93">$W53</f>
        <v>0.5</v>
      </c>
      <c r="Z53" s="3">
        <f t="shared" si="93"/>
        <v>0.5</v>
      </c>
      <c r="AA53" s="3">
        <f t="shared" si="93"/>
        <v>0.5</v>
      </c>
      <c r="AB53" s="3">
        <f t="shared" si="93"/>
        <v>0.5</v>
      </c>
      <c r="AC53" s="3">
        <f t="shared" si="93"/>
        <v>0.5</v>
      </c>
      <c r="AD53" s="3">
        <f t="shared" si="93"/>
        <v>0.5</v>
      </c>
      <c r="AE53" s="3">
        <f t="shared" si="93"/>
        <v>0.5</v>
      </c>
      <c r="AF53" s="3">
        <f t="shared" si="93"/>
        <v>0.5</v>
      </c>
      <c r="AG53" s="3">
        <f t="shared" si="93"/>
        <v>0.5</v>
      </c>
      <c r="AH53" s="3">
        <f t="shared" si="93"/>
        <v>0.5</v>
      </c>
      <c r="AI53" s="3">
        <f t="shared" si="93"/>
        <v>0.5</v>
      </c>
      <c r="AJ53" s="3">
        <f t="shared" si="93"/>
        <v>0.5</v>
      </c>
      <c r="AK53" s="3">
        <f t="shared" si="93"/>
        <v>0.5</v>
      </c>
      <c r="AL53" s="3">
        <f t="shared" si="93"/>
        <v>0.5</v>
      </c>
      <c r="AM53" s="3">
        <f t="shared" si="93"/>
        <v>0.5</v>
      </c>
      <c r="AN53" s="3">
        <f t="shared" si="93"/>
        <v>0.5</v>
      </c>
      <c r="AO53" s="3">
        <f t="shared" si="93"/>
        <v>0.5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6"/>
  <sheetViews>
    <sheetView workbookViewId="0">
      <pane ySplit="3" topLeftCell="A23" activePane="bottomLeft" state="frozen"/>
      <selection pane="bottomLeft" activeCell="A2264" sqref="A2264"/>
    </sheetView>
  </sheetViews>
  <sheetFormatPr defaultRowHeight="14.25" x14ac:dyDescent="0.45"/>
  <cols>
    <col min="1" max="1" width="42.86328125" style="5" bestFit="1" customWidth="1"/>
    <col min="2" max="2" width="10.265625" style="5" bestFit="1" customWidth="1"/>
    <col min="3" max="3" width="20.59765625" style="5" bestFit="1" customWidth="1"/>
    <col min="4" max="4" width="17.1328125" style="5" bestFit="1" customWidth="1"/>
    <col min="5" max="7" width="20.59765625" style="5" bestFit="1" customWidth="1"/>
    <col min="8" max="256" width="9.1328125" style="5"/>
    <col min="257" max="257" width="42.86328125" style="5" bestFit="1" customWidth="1"/>
    <col min="258" max="258" width="10.265625" style="5" bestFit="1" customWidth="1"/>
    <col min="259" max="259" width="20.59765625" style="5" bestFit="1" customWidth="1"/>
    <col min="260" max="260" width="17.1328125" style="5" bestFit="1" customWidth="1"/>
    <col min="261" max="263" width="20.59765625" style="5" bestFit="1" customWidth="1"/>
    <col min="264" max="512" width="9.1328125" style="5"/>
    <col min="513" max="513" width="42.86328125" style="5" bestFit="1" customWidth="1"/>
    <col min="514" max="514" width="10.265625" style="5" bestFit="1" customWidth="1"/>
    <col min="515" max="515" width="20.59765625" style="5" bestFit="1" customWidth="1"/>
    <col min="516" max="516" width="17.1328125" style="5" bestFit="1" customWidth="1"/>
    <col min="517" max="519" width="20.59765625" style="5" bestFit="1" customWidth="1"/>
    <col min="520" max="768" width="9.1328125" style="5"/>
    <col min="769" max="769" width="42.86328125" style="5" bestFit="1" customWidth="1"/>
    <col min="770" max="770" width="10.265625" style="5" bestFit="1" customWidth="1"/>
    <col min="771" max="771" width="20.59765625" style="5" bestFit="1" customWidth="1"/>
    <col min="772" max="772" width="17.1328125" style="5" bestFit="1" customWidth="1"/>
    <col min="773" max="775" width="20.59765625" style="5" bestFit="1" customWidth="1"/>
    <col min="776" max="1024" width="9.1328125" style="5"/>
    <col min="1025" max="1025" width="42.86328125" style="5" bestFit="1" customWidth="1"/>
    <col min="1026" max="1026" width="10.265625" style="5" bestFit="1" customWidth="1"/>
    <col min="1027" max="1027" width="20.59765625" style="5" bestFit="1" customWidth="1"/>
    <col min="1028" max="1028" width="17.1328125" style="5" bestFit="1" customWidth="1"/>
    <col min="1029" max="1031" width="20.59765625" style="5" bestFit="1" customWidth="1"/>
    <col min="1032" max="1280" width="9.1328125" style="5"/>
    <col min="1281" max="1281" width="42.86328125" style="5" bestFit="1" customWidth="1"/>
    <col min="1282" max="1282" width="10.265625" style="5" bestFit="1" customWidth="1"/>
    <col min="1283" max="1283" width="20.59765625" style="5" bestFit="1" customWidth="1"/>
    <col min="1284" max="1284" width="17.1328125" style="5" bestFit="1" customWidth="1"/>
    <col min="1285" max="1287" width="20.59765625" style="5" bestFit="1" customWidth="1"/>
    <col min="1288" max="1536" width="9.1328125" style="5"/>
    <col min="1537" max="1537" width="42.86328125" style="5" bestFit="1" customWidth="1"/>
    <col min="1538" max="1538" width="10.265625" style="5" bestFit="1" customWidth="1"/>
    <col min="1539" max="1539" width="20.59765625" style="5" bestFit="1" customWidth="1"/>
    <col min="1540" max="1540" width="17.1328125" style="5" bestFit="1" customWidth="1"/>
    <col min="1541" max="1543" width="20.59765625" style="5" bestFit="1" customWidth="1"/>
    <col min="1544" max="1792" width="9.1328125" style="5"/>
    <col min="1793" max="1793" width="42.86328125" style="5" bestFit="1" customWidth="1"/>
    <col min="1794" max="1794" width="10.265625" style="5" bestFit="1" customWidth="1"/>
    <col min="1795" max="1795" width="20.59765625" style="5" bestFit="1" customWidth="1"/>
    <col min="1796" max="1796" width="17.1328125" style="5" bestFit="1" customWidth="1"/>
    <col min="1797" max="1799" width="20.59765625" style="5" bestFit="1" customWidth="1"/>
    <col min="1800" max="2048" width="9.1328125" style="5"/>
    <col min="2049" max="2049" width="42.86328125" style="5" bestFit="1" customWidth="1"/>
    <col min="2050" max="2050" width="10.265625" style="5" bestFit="1" customWidth="1"/>
    <col min="2051" max="2051" width="20.59765625" style="5" bestFit="1" customWidth="1"/>
    <col min="2052" max="2052" width="17.1328125" style="5" bestFit="1" customWidth="1"/>
    <col min="2053" max="2055" width="20.59765625" style="5" bestFit="1" customWidth="1"/>
    <col min="2056" max="2304" width="9.1328125" style="5"/>
    <col min="2305" max="2305" width="42.86328125" style="5" bestFit="1" customWidth="1"/>
    <col min="2306" max="2306" width="10.265625" style="5" bestFit="1" customWidth="1"/>
    <col min="2307" max="2307" width="20.59765625" style="5" bestFit="1" customWidth="1"/>
    <col min="2308" max="2308" width="17.1328125" style="5" bestFit="1" customWidth="1"/>
    <col min="2309" max="2311" width="20.59765625" style="5" bestFit="1" customWidth="1"/>
    <col min="2312" max="2560" width="9.1328125" style="5"/>
    <col min="2561" max="2561" width="42.86328125" style="5" bestFit="1" customWidth="1"/>
    <col min="2562" max="2562" width="10.265625" style="5" bestFit="1" customWidth="1"/>
    <col min="2563" max="2563" width="20.59765625" style="5" bestFit="1" customWidth="1"/>
    <col min="2564" max="2564" width="17.1328125" style="5" bestFit="1" customWidth="1"/>
    <col min="2565" max="2567" width="20.59765625" style="5" bestFit="1" customWidth="1"/>
    <col min="2568" max="2816" width="9.1328125" style="5"/>
    <col min="2817" max="2817" width="42.86328125" style="5" bestFit="1" customWidth="1"/>
    <col min="2818" max="2818" width="10.265625" style="5" bestFit="1" customWidth="1"/>
    <col min="2819" max="2819" width="20.59765625" style="5" bestFit="1" customWidth="1"/>
    <col min="2820" max="2820" width="17.1328125" style="5" bestFit="1" customWidth="1"/>
    <col min="2821" max="2823" width="20.59765625" style="5" bestFit="1" customWidth="1"/>
    <col min="2824" max="3072" width="9.1328125" style="5"/>
    <col min="3073" max="3073" width="42.86328125" style="5" bestFit="1" customWidth="1"/>
    <col min="3074" max="3074" width="10.265625" style="5" bestFit="1" customWidth="1"/>
    <col min="3075" max="3075" width="20.59765625" style="5" bestFit="1" customWidth="1"/>
    <col min="3076" max="3076" width="17.1328125" style="5" bestFit="1" customWidth="1"/>
    <col min="3077" max="3079" width="20.59765625" style="5" bestFit="1" customWidth="1"/>
    <col min="3080" max="3328" width="9.1328125" style="5"/>
    <col min="3329" max="3329" width="42.86328125" style="5" bestFit="1" customWidth="1"/>
    <col min="3330" max="3330" width="10.265625" style="5" bestFit="1" customWidth="1"/>
    <col min="3331" max="3331" width="20.59765625" style="5" bestFit="1" customWidth="1"/>
    <col min="3332" max="3332" width="17.1328125" style="5" bestFit="1" customWidth="1"/>
    <col min="3333" max="3335" width="20.59765625" style="5" bestFit="1" customWidth="1"/>
    <col min="3336" max="3584" width="9.1328125" style="5"/>
    <col min="3585" max="3585" width="42.86328125" style="5" bestFit="1" customWidth="1"/>
    <col min="3586" max="3586" width="10.265625" style="5" bestFit="1" customWidth="1"/>
    <col min="3587" max="3587" width="20.59765625" style="5" bestFit="1" customWidth="1"/>
    <col min="3588" max="3588" width="17.1328125" style="5" bestFit="1" customWidth="1"/>
    <col min="3589" max="3591" width="20.59765625" style="5" bestFit="1" customWidth="1"/>
    <col min="3592" max="3840" width="9.1328125" style="5"/>
    <col min="3841" max="3841" width="42.86328125" style="5" bestFit="1" customWidth="1"/>
    <col min="3842" max="3842" width="10.265625" style="5" bestFit="1" customWidth="1"/>
    <col min="3843" max="3843" width="20.59765625" style="5" bestFit="1" customWidth="1"/>
    <col min="3844" max="3844" width="17.1328125" style="5" bestFit="1" customWidth="1"/>
    <col min="3845" max="3847" width="20.59765625" style="5" bestFit="1" customWidth="1"/>
    <col min="3848" max="4096" width="9.1328125" style="5"/>
    <col min="4097" max="4097" width="42.86328125" style="5" bestFit="1" customWidth="1"/>
    <col min="4098" max="4098" width="10.265625" style="5" bestFit="1" customWidth="1"/>
    <col min="4099" max="4099" width="20.59765625" style="5" bestFit="1" customWidth="1"/>
    <col min="4100" max="4100" width="17.1328125" style="5" bestFit="1" customWidth="1"/>
    <col min="4101" max="4103" width="20.59765625" style="5" bestFit="1" customWidth="1"/>
    <col min="4104" max="4352" width="9.1328125" style="5"/>
    <col min="4353" max="4353" width="42.86328125" style="5" bestFit="1" customWidth="1"/>
    <col min="4354" max="4354" width="10.265625" style="5" bestFit="1" customWidth="1"/>
    <col min="4355" max="4355" width="20.59765625" style="5" bestFit="1" customWidth="1"/>
    <col min="4356" max="4356" width="17.1328125" style="5" bestFit="1" customWidth="1"/>
    <col min="4357" max="4359" width="20.59765625" style="5" bestFit="1" customWidth="1"/>
    <col min="4360" max="4608" width="9.1328125" style="5"/>
    <col min="4609" max="4609" width="42.86328125" style="5" bestFit="1" customWidth="1"/>
    <col min="4610" max="4610" width="10.265625" style="5" bestFit="1" customWidth="1"/>
    <col min="4611" max="4611" width="20.59765625" style="5" bestFit="1" customWidth="1"/>
    <col min="4612" max="4612" width="17.1328125" style="5" bestFit="1" customWidth="1"/>
    <col min="4613" max="4615" width="20.59765625" style="5" bestFit="1" customWidth="1"/>
    <col min="4616" max="4864" width="9.1328125" style="5"/>
    <col min="4865" max="4865" width="42.86328125" style="5" bestFit="1" customWidth="1"/>
    <col min="4866" max="4866" width="10.265625" style="5" bestFit="1" customWidth="1"/>
    <col min="4867" max="4867" width="20.59765625" style="5" bestFit="1" customWidth="1"/>
    <col min="4868" max="4868" width="17.1328125" style="5" bestFit="1" customWidth="1"/>
    <col min="4869" max="4871" width="20.59765625" style="5" bestFit="1" customWidth="1"/>
    <col min="4872" max="5120" width="9.1328125" style="5"/>
    <col min="5121" max="5121" width="42.86328125" style="5" bestFit="1" customWidth="1"/>
    <col min="5122" max="5122" width="10.265625" style="5" bestFit="1" customWidth="1"/>
    <col min="5123" max="5123" width="20.59765625" style="5" bestFit="1" customWidth="1"/>
    <col min="5124" max="5124" width="17.1328125" style="5" bestFit="1" customWidth="1"/>
    <col min="5125" max="5127" width="20.59765625" style="5" bestFit="1" customWidth="1"/>
    <col min="5128" max="5376" width="9.1328125" style="5"/>
    <col min="5377" max="5377" width="42.86328125" style="5" bestFit="1" customWidth="1"/>
    <col min="5378" max="5378" width="10.265625" style="5" bestFit="1" customWidth="1"/>
    <col min="5379" max="5379" width="20.59765625" style="5" bestFit="1" customWidth="1"/>
    <col min="5380" max="5380" width="17.1328125" style="5" bestFit="1" customWidth="1"/>
    <col min="5381" max="5383" width="20.59765625" style="5" bestFit="1" customWidth="1"/>
    <col min="5384" max="5632" width="9.1328125" style="5"/>
    <col min="5633" max="5633" width="42.86328125" style="5" bestFit="1" customWidth="1"/>
    <col min="5634" max="5634" width="10.265625" style="5" bestFit="1" customWidth="1"/>
    <col min="5635" max="5635" width="20.59765625" style="5" bestFit="1" customWidth="1"/>
    <col min="5636" max="5636" width="17.1328125" style="5" bestFit="1" customWidth="1"/>
    <col min="5637" max="5639" width="20.59765625" style="5" bestFit="1" customWidth="1"/>
    <col min="5640" max="5888" width="9.1328125" style="5"/>
    <col min="5889" max="5889" width="42.86328125" style="5" bestFit="1" customWidth="1"/>
    <col min="5890" max="5890" width="10.265625" style="5" bestFit="1" customWidth="1"/>
    <col min="5891" max="5891" width="20.59765625" style="5" bestFit="1" customWidth="1"/>
    <col min="5892" max="5892" width="17.1328125" style="5" bestFit="1" customWidth="1"/>
    <col min="5893" max="5895" width="20.59765625" style="5" bestFit="1" customWidth="1"/>
    <col min="5896" max="6144" width="9.1328125" style="5"/>
    <col min="6145" max="6145" width="42.86328125" style="5" bestFit="1" customWidth="1"/>
    <col min="6146" max="6146" width="10.265625" style="5" bestFit="1" customWidth="1"/>
    <col min="6147" max="6147" width="20.59765625" style="5" bestFit="1" customWidth="1"/>
    <col min="6148" max="6148" width="17.1328125" style="5" bestFit="1" customWidth="1"/>
    <col min="6149" max="6151" width="20.59765625" style="5" bestFit="1" customWidth="1"/>
    <col min="6152" max="6400" width="9.1328125" style="5"/>
    <col min="6401" max="6401" width="42.86328125" style="5" bestFit="1" customWidth="1"/>
    <col min="6402" max="6402" width="10.265625" style="5" bestFit="1" customWidth="1"/>
    <col min="6403" max="6403" width="20.59765625" style="5" bestFit="1" customWidth="1"/>
    <col min="6404" max="6404" width="17.1328125" style="5" bestFit="1" customWidth="1"/>
    <col min="6405" max="6407" width="20.59765625" style="5" bestFit="1" customWidth="1"/>
    <col min="6408" max="6656" width="9.1328125" style="5"/>
    <col min="6657" max="6657" width="42.86328125" style="5" bestFit="1" customWidth="1"/>
    <col min="6658" max="6658" width="10.265625" style="5" bestFit="1" customWidth="1"/>
    <col min="6659" max="6659" width="20.59765625" style="5" bestFit="1" customWidth="1"/>
    <col min="6660" max="6660" width="17.1328125" style="5" bestFit="1" customWidth="1"/>
    <col min="6661" max="6663" width="20.59765625" style="5" bestFit="1" customWidth="1"/>
    <col min="6664" max="6912" width="9.1328125" style="5"/>
    <col min="6913" max="6913" width="42.86328125" style="5" bestFit="1" customWidth="1"/>
    <col min="6914" max="6914" width="10.265625" style="5" bestFit="1" customWidth="1"/>
    <col min="6915" max="6915" width="20.59765625" style="5" bestFit="1" customWidth="1"/>
    <col min="6916" max="6916" width="17.1328125" style="5" bestFit="1" customWidth="1"/>
    <col min="6917" max="6919" width="20.59765625" style="5" bestFit="1" customWidth="1"/>
    <col min="6920" max="7168" width="9.1328125" style="5"/>
    <col min="7169" max="7169" width="42.86328125" style="5" bestFit="1" customWidth="1"/>
    <col min="7170" max="7170" width="10.265625" style="5" bestFit="1" customWidth="1"/>
    <col min="7171" max="7171" width="20.59765625" style="5" bestFit="1" customWidth="1"/>
    <col min="7172" max="7172" width="17.1328125" style="5" bestFit="1" customWidth="1"/>
    <col min="7173" max="7175" width="20.59765625" style="5" bestFit="1" customWidth="1"/>
    <col min="7176" max="7424" width="9.1328125" style="5"/>
    <col min="7425" max="7425" width="42.86328125" style="5" bestFit="1" customWidth="1"/>
    <col min="7426" max="7426" width="10.265625" style="5" bestFit="1" customWidth="1"/>
    <col min="7427" max="7427" width="20.59765625" style="5" bestFit="1" customWidth="1"/>
    <col min="7428" max="7428" width="17.1328125" style="5" bestFit="1" customWidth="1"/>
    <col min="7429" max="7431" width="20.59765625" style="5" bestFit="1" customWidth="1"/>
    <col min="7432" max="7680" width="9.1328125" style="5"/>
    <col min="7681" max="7681" width="42.86328125" style="5" bestFit="1" customWidth="1"/>
    <col min="7682" max="7682" width="10.265625" style="5" bestFit="1" customWidth="1"/>
    <col min="7683" max="7683" width="20.59765625" style="5" bestFit="1" customWidth="1"/>
    <col min="7684" max="7684" width="17.1328125" style="5" bestFit="1" customWidth="1"/>
    <col min="7685" max="7687" width="20.59765625" style="5" bestFit="1" customWidth="1"/>
    <col min="7688" max="7936" width="9.1328125" style="5"/>
    <col min="7937" max="7937" width="42.86328125" style="5" bestFit="1" customWidth="1"/>
    <col min="7938" max="7938" width="10.265625" style="5" bestFit="1" customWidth="1"/>
    <col min="7939" max="7939" width="20.59765625" style="5" bestFit="1" customWidth="1"/>
    <col min="7940" max="7940" width="17.1328125" style="5" bestFit="1" customWidth="1"/>
    <col min="7941" max="7943" width="20.59765625" style="5" bestFit="1" customWidth="1"/>
    <col min="7944" max="8192" width="9.1328125" style="5"/>
    <col min="8193" max="8193" width="42.86328125" style="5" bestFit="1" customWidth="1"/>
    <col min="8194" max="8194" width="10.265625" style="5" bestFit="1" customWidth="1"/>
    <col min="8195" max="8195" width="20.59765625" style="5" bestFit="1" customWidth="1"/>
    <col min="8196" max="8196" width="17.1328125" style="5" bestFit="1" customWidth="1"/>
    <col min="8197" max="8199" width="20.59765625" style="5" bestFit="1" customWidth="1"/>
    <col min="8200" max="8448" width="9.1328125" style="5"/>
    <col min="8449" max="8449" width="42.86328125" style="5" bestFit="1" customWidth="1"/>
    <col min="8450" max="8450" width="10.265625" style="5" bestFit="1" customWidth="1"/>
    <col min="8451" max="8451" width="20.59765625" style="5" bestFit="1" customWidth="1"/>
    <col min="8452" max="8452" width="17.1328125" style="5" bestFit="1" customWidth="1"/>
    <col min="8453" max="8455" width="20.59765625" style="5" bestFit="1" customWidth="1"/>
    <col min="8456" max="8704" width="9.1328125" style="5"/>
    <col min="8705" max="8705" width="42.86328125" style="5" bestFit="1" customWidth="1"/>
    <col min="8706" max="8706" width="10.265625" style="5" bestFit="1" customWidth="1"/>
    <col min="8707" max="8707" width="20.59765625" style="5" bestFit="1" customWidth="1"/>
    <col min="8708" max="8708" width="17.1328125" style="5" bestFit="1" customWidth="1"/>
    <col min="8709" max="8711" width="20.59765625" style="5" bestFit="1" customWidth="1"/>
    <col min="8712" max="8960" width="9.1328125" style="5"/>
    <col min="8961" max="8961" width="42.86328125" style="5" bestFit="1" customWidth="1"/>
    <col min="8962" max="8962" width="10.265625" style="5" bestFit="1" customWidth="1"/>
    <col min="8963" max="8963" width="20.59765625" style="5" bestFit="1" customWidth="1"/>
    <col min="8964" max="8964" width="17.1328125" style="5" bestFit="1" customWidth="1"/>
    <col min="8965" max="8967" width="20.59765625" style="5" bestFit="1" customWidth="1"/>
    <col min="8968" max="9216" width="9.1328125" style="5"/>
    <col min="9217" max="9217" width="42.86328125" style="5" bestFit="1" customWidth="1"/>
    <col min="9218" max="9218" width="10.265625" style="5" bestFit="1" customWidth="1"/>
    <col min="9219" max="9219" width="20.59765625" style="5" bestFit="1" customWidth="1"/>
    <col min="9220" max="9220" width="17.1328125" style="5" bestFit="1" customWidth="1"/>
    <col min="9221" max="9223" width="20.59765625" style="5" bestFit="1" customWidth="1"/>
    <col min="9224" max="9472" width="9.1328125" style="5"/>
    <col min="9473" max="9473" width="42.86328125" style="5" bestFit="1" customWidth="1"/>
    <col min="9474" max="9474" width="10.265625" style="5" bestFit="1" customWidth="1"/>
    <col min="9475" max="9475" width="20.59765625" style="5" bestFit="1" customWidth="1"/>
    <col min="9476" max="9476" width="17.1328125" style="5" bestFit="1" customWidth="1"/>
    <col min="9477" max="9479" width="20.59765625" style="5" bestFit="1" customWidth="1"/>
    <col min="9480" max="9728" width="9.1328125" style="5"/>
    <col min="9729" max="9729" width="42.86328125" style="5" bestFit="1" customWidth="1"/>
    <col min="9730" max="9730" width="10.265625" style="5" bestFit="1" customWidth="1"/>
    <col min="9731" max="9731" width="20.59765625" style="5" bestFit="1" customWidth="1"/>
    <col min="9732" max="9732" width="17.1328125" style="5" bestFit="1" customWidth="1"/>
    <col min="9733" max="9735" width="20.59765625" style="5" bestFit="1" customWidth="1"/>
    <col min="9736" max="9984" width="9.1328125" style="5"/>
    <col min="9985" max="9985" width="42.86328125" style="5" bestFit="1" customWidth="1"/>
    <col min="9986" max="9986" width="10.265625" style="5" bestFit="1" customWidth="1"/>
    <col min="9987" max="9987" width="20.59765625" style="5" bestFit="1" customWidth="1"/>
    <col min="9988" max="9988" width="17.1328125" style="5" bestFit="1" customWidth="1"/>
    <col min="9989" max="9991" width="20.59765625" style="5" bestFit="1" customWidth="1"/>
    <col min="9992" max="10240" width="9.1328125" style="5"/>
    <col min="10241" max="10241" width="42.86328125" style="5" bestFit="1" customWidth="1"/>
    <col min="10242" max="10242" width="10.265625" style="5" bestFit="1" customWidth="1"/>
    <col min="10243" max="10243" width="20.59765625" style="5" bestFit="1" customWidth="1"/>
    <col min="10244" max="10244" width="17.1328125" style="5" bestFit="1" customWidth="1"/>
    <col min="10245" max="10247" width="20.59765625" style="5" bestFit="1" customWidth="1"/>
    <col min="10248" max="10496" width="9.1328125" style="5"/>
    <col min="10497" max="10497" width="42.86328125" style="5" bestFit="1" customWidth="1"/>
    <col min="10498" max="10498" width="10.265625" style="5" bestFit="1" customWidth="1"/>
    <col min="10499" max="10499" width="20.59765625" style="5" bestFit="1" customWidth="1"/>
    <col min="10500" max="10500" width="17.1328125" style="5" bestFit="1" customWidth="1"/>
    <col min="10501" max="10503" width="20.59765625" style="5" bestFit="1" customWidth="1"/>
    <col min="10504" max="10752" width="9.1328125" style="5"/>
    <col min="10753" max="10753" width="42.86328125" style="5" bestFit="1" customWidth="1"/>
    <col min="10754" max="10754" width="10.265625" style="5" bestFit="1" customWidth="1"/>
    <col min="10755" max="10755" width="20.59765625" style="5" bestFit="1" customWidth="1"/>
    <col min="10756" max="10756" width="17.1328125" style="5" bestFit="1" customWidth="1"/>
    <col min="10757" max="10759" width="20.59765625" style="5" bestFit="1" customWidth="1"/>
    <col min="10760" max="11008" width="9.1328125" style="5"/>
    <col min="11009" max="11009" width="42.86328125" style="5" bestFit="1" customWidth="1"/>
    <col min="11010" max="11010" width="10.265625" style="5" bestFit="1" customWidth="1"/>
    <col min="11011" max="11011" width="20.59765625" style="5" bestFit="1" customWidth="1"/>
    <col min="11012" max="11012" width="17.1328125" style="5" bestFit="1" customWidth="1"/>
    <col min="11013" max="11015" width="20.59765625" style="5" bestFit="1" customWidth="1"/>
    <col min="11016" max="11264" width="9.1328125" style="5"/>
    <col min="11265" max="11265" width="42.86328125" style="5" bestFit="1" customWidth="1"/>
    <col min="11266" max="11266" width="10.265625" style="5" bestFit="1" customWidth="1"/>
    <col min="11267" max="11267" width="20.59765625" style="5" bestFit="1" customWidth="1"/>
    <col min="11268" max="11268" width="17.1328125" style="5" bestFit="1" customWidth="1"/>
    <col min="11269" max="11271" width="20.59765625" style="5" bestFit="1" customWidth="1"/>
    <col min="11272" max="11520" width="9.1328125" style="5"/>
    <col min="11521" max="11521" width="42.86328125" style="5" bestFit="1" customWidth="1"/>
    <col min="11522" max="11522" width="10.265625" style="5" bestFit="1" customWidth="1"/>
    <col min="11523" max="11523" width="20.59765625" style="5" bestFit="1" customWidth="1"/>
    <col min="11524" max="11524" width="17.1328125" style="5" bestFit="1" customWidth="1"/>
    <col min="11525" max="11527" width="20.59765625" style="5" bestFit="1" customWidth="1"/>
    <col min="11528" max="11776" width="9.1328125" style="5"/>
    <col min="11777" max="11777" width="42.86328125" style="5" bestFit="1" customWidth="1"/>
    <col min="11778" max="11778" width="10.265625" style="5" bestFit="1" customWidth="1"/>
    <col min="11779" max="11779" width="20.59765625" style="5" bestFit="1" customWidth="1"/>
    <col min="11780" max="11780" width="17.1328125" style="5" bestFit="1" customWidth="1"/>
    <col min="11781" max="11783" width="20.59765625" style="5" bestFit="1" customWidth="1"/>
    <col min="11784" max="12032" width="9.1328125" style="5"/>
    <col min="12033" max="12033" width="42.86328125" style="5" bestFit="1" customWidth="1"/>
    <col min="12034" max="12034" width="10.265625" style="5" bestFit="1" customWidth="1"/>
    <col min="12035" max="12035" width="20.59765625" style="5" bestFit="1" customWidth="1"/>
    <col min="12036" max="12036" width="17.1328125" style="5" bestFit="1" customWidth="1"/>
    <col min="12037" max="12039" width="20.59765625" style="5" bestFit="1" customWidth="1"/>
    <col min="12040" max="12288" width="9.1328125" style="5"/>
    <col min="12289" max="12289" width="42.86328125" style="5" bestFit="1" customWidth="1"/>
    <col min="12290" max="12290" width="10.265625" style="5" bestFit="1" customWidth="1"/>
    <col min="12291" max="12291" width="20.59765625" style="5" bestFit="1" customWidth="1"/>
    <col min="12292" max="12292" width="17.1328125" style="5" bestFit="1" customWidth="1"/>
    <col min="12293" max="12295" width="20.59765625" style="5" bestFit="1" customWidth="1"/>
    <col min="12296" max="12544" width="9.1328125" style="5"/>
    <col min="12545" max="12545" width="42.86328125" style="5" bestFit="1" customWidth="1"/>
    <col min="12546" max="12546" width="10.265625" style="5" bestFit="1" customWidth="1"/>
    <col min="12547" max="12547" width="20.59765625" style="5" bestFit="1" customWidth="1"/>
    <col min="12548" max="12548" width="17.1328125" style="5" bestFit="1" customWidth="1"/>
    <col min="12549" max="12551" width="20.59765625" style="5" bestFit="1" customWidth="1"/>
    <col min="12552" max="12800" width="9.1328125" style="5"/>
    <col min="12801" max="12801" width="42.86328125" style="5" bestFit="1" customWidth="1"/>
    <col min="12802" max="12802" width="10.265625" style="5" bestFit="1" customWidth="1"/>
    <col min="12803" max="12803" width="20.59765625" style="5" bestFit="1" customWidth="1"/>
    <col min="12804" max="12804" width="17.1328125" style="5" bestFit="1" customWidth="1"/>
    <col min="12805" max="12807" width="20.59765625" style="5" bestFit="1" customWidth="1"/>
    <col min="12808" max="13056" width="9.1328125" style="5"/>
    <col min="13057" max="13057" width="42.86328125" style="5" bestFit="1" customWidth="1"/>
    <col min="13058" max="13058" width="10.265625" style="5" bestFit="1" customWidth="1"/>
    <col min="13059" max="13059" width="20.59765625" style="5" bestFit="1" customWidth="1"/>
    <col min="13060" max="13060" width="17.1328125" style="5" bestFit="1" customWidth="1"/>
    <col min="13061" max="13063" width="20.59765625" style="5" bestFit="1" customWidth="1"/>
    <col min="13064" max="13312" width="9.1328125" style="5"/>
    <col min="13313" max="13313" width="42.86328125" style="5" bestFit="1" customWidth="1"/>
    <col min="13314" max="13314" width="10.265625" style="5" bestFit="1" customWidth="1"/>
    <col min="13315" max="13315" width="20.59765625" style="5" bestFit="1" customWidth="1"/>
    <col min="13316" max="13316" width="17.1328125" style="5" bestFit="1" customWidth="1"/>
    <col min="13317" max="13319" width="20.59765625" style="5" bestFit="1" customWidth="1"/>
    <col min="13320" max="13568" width="9.1328125" style="5"/>
    <col min="13569" max="13569" width="42.86328125" style="5" bestFit="1" customWidth="1"/>
    <col min="13570" max="13570" width="10.265625" style="5" bestFit="1" customWidth="1"/>
    <col min="13571" max="13571" width="20.59765625" style="5" bestFit="1" customWidth="1"/>
    <col min="13572" max="13572" width="17.1328125" style="5" bestFit="1" customWidth="1"/>
    <col min="13573" max="13575" width="20.59765625" style="5" bestFit="1" customWidth="1"/>
    <col min="13576" max="13824" width="9.1328125" style="5"/>
    <col min="13825" max="13825" width="42.86328125" style="5" bestFit="1" customWidth="1"/>
    <col min="13826" max="13826" width="10.265625" style="5" bestFit="1" customWidth="1"/>
    <col min="13827" max="13827" width="20.59765625" style="5" bestFit="1" customWidth="1"/>
    <col min="13828" max="13828" width="17.1328125" style="5" bestFit="1" customWidth="1"/>
    <col min="13829" max="13831" width="20.59765625" style="5" bestFit="1" customWidth="1"/>
    <col min="13832" max="14080" width="9.1328125" style="5"/>
    <col min="14081" max="14081" width="42.86328125" style="5" bestFit="1" customWidth="1"/>
    <col min="14082" max="14082" width="10.265625" style="5" bestFit="1" customWidth="1"/>
    <col min="14083" max="14083" width="20.59765625" style="5" bestFit="1" customWidth="1"/>
    <col min="14084" max="14084" width="17.1328125" style="5" bestFit="1" customWidth="1"/>
    <col min="14085" max="14087" width="20.59765625" style="5" bestFit="1" customWidth="1"/>
    <col min="14088" max="14336" width="9.1328125" style="5"/>
    <col min="14337" max="14337" width="42.86328125" style="5" bestFit="1" customWidth="1"/>
    <col min="14338" max="14338" width="10.265625" style="5" bestFit="1" customWidth="1"/>
    <col min="14339" max="14339" width="20.59765625" style="5" bestFit="1" customWidth="1"/>
    <col min="14340" max="14340" width="17.1328125" style="5" bestFit="1" customWidth="1"/>
    <col min="14341" max="14343" width="20.59765625" style="5" bestFit="1" customWidth="1"/>
    <col min="14344" max="14592" width="9.1328125" style="5"/>
    <col min="14593" max="14593" width="42.86328125" style="5" bestFit="1" customWidth="1"/>
    <col min="14594" max="14594" width="10.265625" style="5" bestFit="1" customWidth="1"/>
    <col min="14595" max="14595" width="20.59765625" style="5" bestFit="1" customWidth="1"/>
    <col min="14596" max="14596" width="17.1328125" style="5" bestFit="1" customWidth="1"/>
    <col min="14597" max="14599" width="20.59765625" style="5" bestFit="1" customWidth="1"/>
    <col min="14600" max="14848" width="9.1328125" style="5"/>
    <col min="14849" max="14849" width="42.86328125" style="5" bestFit="1" customWidth="1"/>
    <col min="14850" max="14850" width="10.265625" style="5" bestFit="1" customWidth="1"/>
    <col min="14851" max="14851" width="20.59765625" style="5" bestFit="1" customWidth="1"/>
    <col min="14852" max="14852" width="17.1328125" style="5" bestFit="1" customWidth="1"/>
    <col min="14853" max="14855" width="20.59765625" style="5" bestFit="1" customWidth="1"/>
    <col min="14856" max="15104" width="9.1328125" style="5"/>
    <col min="15105" max="15105" width="42.86328125" style="5" bestFit="1" customWidth="1"/>
    <col min="15106" max="15106" width="10.265625" style="5" bestFit="1" customWidth="1"/>
    <col min="15107" max="15107" width="20.59765625" style="5" bestFit="1" customWidth="1"/>
    <col min="15108" max="15108" width="17.1328125" style="5" bestFit="1" customWidth="1"/>
    <col min="15109" max="15111" width="20.59765625" style="5" bestFit="1" customWidth="1"/>
    <col min="15112" max="15360" width="9.1328125" style="5"/>
    <col min="15361" max="15361" width="42.86328125" style="5" bestFit="1" customWidth="1"/>
    <col min="15362" max="15362" width="10.265625" style="5" bestFit="1" customWidth="1"/>
    <col min="15363" max="15363" width="20.59765625" style="5" bestFit="1" customWidth="1"/>
    <col min="15364" max="15364" width="17.1328125" style="5" bestFit="1" customWidth="1"/>
    <col min="15365" max="15367" width="20.59765625" style="5" bestFit="1" customWidth="1"/>
    <col min="15368" max="15616" width="9.1328125" style="5"/>
    <col min="15617" max="15617" width="42.86328125" style="5" bestFit="1" customWidth="1"/>
    <col min="15618" max="15618" width="10.265625" style="5" bestFit="1" customWidth="1"/>
    <col min="15619" max="15619" width="20.59765625" style="5" bestFit="1" customWidth="1"/>
    <col min="15620" max="15620" width="17.1328125" style="5" bestFit="1" customWidth="1"/>
    <col min="15621" max="15623" width="20.59765625" style="5" bestFit="1" customWidth="1"/>
    <col min="15624" max="15872" width="9.1328125" style="5"/>
    <col min="15873" max="15873" width="42.86328125" style="5" bestFit="1" customWidth="1"/>
    <col min="15874" max="15874" width="10.265625" style="5" bestFit="1" customWidth="1"/>
    <col min="15875" max="15875" width="20.59765625" style="5" bestFit="1" customWidth="1"/>
    <col min="15876" max="15876" width="17.1328125" style="5" bestFit="1" customWidth="1"/>
    <col min="15877" max="15879" width="20.59765625" style="5" bestFit="1" customWidth="1"/>
    <col min="15880" max="16128" width="9.1328125" style="5"/>
    <col min="16129" max="16129" width="42.86328125" style="5" bestFit="1" customWidth="1"/>
    <col min="16130" max="16130" width="10.265625" style="5" bestFit="1" customWidth="1"/>
    <col min="16131" max="16131" width="20.59765625" style="5" bestFit="1" customWidth="1"/>
    <col min="16132" max="16132" width="17.1328125" style="5" bestFit="1" customWidth="1"/>
    <col min="16133" max="16135" width="20.59765625" style="5" bestFit="1" customWidth="1"/>
    <col min="16136" max="16384" width="9.1328125" style="5"/>
  </cols>
  <sheetData>
    <row r="1" spans="1:7" s="23" customFormat="1" ht="20.100000000000001" customHeight="1" x14ac:dyDescent="0.4">
      <c r="A1" s="23" t="s">
        <v>81</v>
      </c>
    </row>
    <row r="2" spans="1:7" s="24" customFormat="1" ht="20.100000000000001" customHeight="1" x14ac:dyDescent="0.35">
      <c r="A2" s="24" t="s">
        <v>82</v>
      </c>
    </row>
    <row r="3" spans="1:7" ht="26.25" x14ac:dyDescent="0.45">
      <c r="A3" s="25" t="s">
        <v>83</v>
      </c>
      <c r="B3" s="25" t="s">
        <v>7</v>
      </c>
      <c r="C3" s="25" t="s">
        <v>84</v>
      </c>
      <c r="D3" s="25" t="s">
        <v>85</v>
      </c>
      <c r="E3" s="25" t="s">
        <v>86</v>
      </c>
      <c r="F3" s="25" t="s">
        <v>87</v>
      </c>
      <c r="G3" s="25" t="s">
        <v>88</v>
      </c>
    </row>
    <row r="4" spans="1:7" x14ac:dyDescent="0.45">
      <c r="A4" s="6" t="s">
        <v>89</v>
      </c>
      <c r="B4" s="6" t="s">
        <v>90</v>
      </c>
      <c r="C4" s="6" t="s">
        <v>91</v>
      </c>
      <c r="D4" s="7">
        <v>16464</v>
      </c>
      <c r="E4" s="7">
        <v>399492</v>
      </c>
      <c r="F4" s="26">
        <v>41691</v>
      </c>
      <c r="G4" s="27">
        <v>10.436004000000001</v>
      </c>
    </row>
    <row r="5" spans="1:7" x14ac:dyDescent="0.45">
      <c r="A5" s="6" t="s">
        <v>92</v>
      </c>
      <c r="B5" s="6" t="s">
        <v>90</v>
      </c>
      <c r="C5" s="6" t="s">
        <v>91</v>
      </c>
      <c r="D5" s="7">
        <v>7630</v>
      </c>
      <c r="E5" s="7">
        <v>63068</v>
      </c>
      <c r="F5" s="26">
        <v>17642</v>
      </c>
      <c r="G5" s="27">
        <v>27.972981999999998</v>
      </c>
    </row>
    <row r="6" spans="1:7" x14ac:dyDescent="0.45">
      <c r="A6" s="6" t="s">
        <v>93</v>
      </c>
      <c r="B6" s="6" t="s">
        <v>90</v>
      </c>
      <c r="C6" s="6" t="s">
        <v>94</v>
      </c>
      <c r="D6" s="7">
        <v>10829</v>
      </c>
      <c r="E6" s="7">
        <v>97874</v>
      </c>
      <c r="F6" s="26">
        <v>53522</v>
      </c>
      <c r="G6" s="27">
        <v>54.684593999999997</v>
      </c>
    </row>
    <row r="7" spans="1:7" x14ac:dyDescent="0.45">
      <c r="A7" s="6" t="s">
        <v>95</v>
      </c>
      <c r="B7" s="6" t="s">
        <v>90</v>
      </c>
      <c r="C7" s="6" t="s">
        <v>96</v>
      </c>
      <c r="D7" s="7">
        <v>30791</v>
      </c>
      <c r="E7" s="7">
        <v>1012784</v>
      </c>
      <c r="F7" s="26">
        <v>134950.6</v>
      </c>
      <c r="G7" s="27">
        <v>13.324717</v>
      </c>
    </row>
    <row r="8" spans="1:7" x14ac:dyDescent="0.45">
      <c r="A8" s="6" t="s">
        <v>97</v>
      </c>
      <c r="B8" s="6" t="s">
        <v>90</v>
      </c>
      <c r="C8" s="6" t="s">
        <v>94</v>
      </c>
      <c r="D8" s="7">
        <v>1903</v>
      </c>
      <c r="E8" s="7">
        <v>51344</v>
      </c>
      <c r="F8" s="26">
        <v>5555.2</v>
      </c>
      <c r="G8" s="27">
        <v>10.819570000000001</v>
      </c>
    </row>
    <row r="9" spans="1:7" x14ac:dyDescent="0.45">
      <c r="A9" s="6" t="s">
        <v>98</v>
      </c>
      <c r="B9" s="6" t="s">
        <v>90</v>
      </c>
      <c r="C9" s="6" t="s">
        <v>91</v>
      </c>
      <c r="D9" s="7">
        <v>2662</v>
      </c>
      <c r="E9" s="7">
        <v>13933</v>
      </c>
      <c r="F9" s="26">
        <v>7751.8</v>
      </c>
      <c r="G9" s="27">
        <v>55.636259000000003</v>
      </c>
    </row>
    <row r="10" spans="1:7" x14ac:dyDescent="0.45">
      <c r="A10" s="6" t="s">
        <v>99</v>
      </c>
      <c r="B10" s="6" t="s">
        <v>90</v>
      </c>
      <c r="C10" s="6" t="s">
        <v>94</v>
      </c>
      <c r="D10" s="7">
        <v>79523</v>
      </c>
      <c r="E10" s="7">
        <v>1134527</v>
      </c>
      <c r="F10" s="26">
        <v>162335</v>
      </c>
      <c r="G10" s="27">
        <v>14.308605999999999</v>
      </c>
    </row>
    <row r="11" spans="1:7" x14ac:dyDescent="0.45">
      <c r="A11" s="6" t="s">
        <v>100</v>
      </c>
      <c r="B11" s="6" t="s">
        <v>90</v>
      </c>
      <c r="C11" s="6" t="s">
        <v>96</v>
      </c>
      <c r="D11" s="7">
        <v>5272</v>
      </c>
      <c r="E11" s="7">
        <v>105997</v>
      </c>
      <c r="F11" s="26">
        <v>13501</v>
      </c>
      <c r="G11" s="27">
        <v>12.737152999999999</v>
      </c>
    </row>
    <row r="12" spans="1:7" x14ac:dyDescent="0.45">
      <c r="A12" s="6" t="s">
        <v>101</v>
      </c>
      <c r="B12" s="6" t="s">
        <v>90</v>
      </c>
      <c r="C12" s="6" t="s">
        <v>96</v>
      </c>
      <c r="D12" s="7">
        <v>2735</v>
      </c>
      <c r="E12" s="7">
        <v>55190</v>
      </c>
      <c r="F12" s="26">
        <v>10961</v>
      </c>
      <c r="G12" s="27">
        <v>19.860482000000001</v>
      </c>
    </row>
    <row r="13" spans="1:7" x14ac:dyDescent="0.45">
      <c r="A13" s="6" t="s">
        <v>102</v>
      </c>
      <c r="B13" s="6" t="s">
        <v>90</v>
      </c>
      <c r="C13" s="6" t="s">
        <v>96</v>
      </c>
      <c r="D13" s="7">
        <v>966</v>
      </c>
      <c r="E13" s="7">
        <v>44584</v>
      </c>
      <c r="F13" s="26">
        <v>18205</v>
      </c>
      <c r="G13" s="27">
        <v>40.833033999999998</v>
      </c>
    </row>
    <row r="14" spans="1:7" x14ac:dyDescent="0.45">
      <c r="A14" s="6" t="s">
        <v>103</v>
      </c>
      <c r="B14" s="6" t="s">
        <v>90</v>
      </c>
      <c r="C14" s="6" t="s">
        <v>96</v>
      </c>
      <c r="D14" s="7">
        <v>2056</v>
      </c>
      <c r="E14" s="7">
        <v>35436</v>
      </c>
      <c r="F14" s="26">
        <v>3932</v>
      </c>
      <c r="G14" s="27">
        <v>11.096061000000001</v>
      </c>
    </row>
    <row r="15" spans="1:7" x14ac:dyDescent="0.45">
      <c r="A15" s="6" t="s">
        <v>104</v>
      </c>
      <c r="B15" s="6" t="s">
        <v>90</v>
      </c>
      <c r="C15" s="6" t="s">
        <v>94</v>
      </c>
      <c r="D15" s="7">
        <v>3744</v>
      </c>
      <c r="E15" s="7">
        <v>81080</v>
      </c>
      <c r="F15" s="26">
        <v>19270.3</v>
      </c>
      <c r="G15" s="27">
        <v>23.767019999999999</v>
      </c>
    </row>
    <row r="16" spans="1:7" x14ac:dyDescent="0.45">
      <c r="A16" s="6" t="s">
        <v>105</v>
      </c>
      <c r="B16" s="6" t="s">
        <v>90</v>
      </c>
      <c r="C16" s="6" t="s">
        <v>94</v>
      </c>
      <c r="D16" s="7">
        <v>1621</v>
      </c>
      <c r="E16" s="7">
        <v>25678</v>
      </c>
      <c r="F16" s="26">
        <v>7858.1</v>
      </c>
      <c r="G16" s="27">
        <v>30.602461000000002</v>
      </c>
    </row>
    <row r="17" spans="1:7" x14ac:dyDescent="0.45">
      <c r="A17" s="6" t="s">
        <v>106</v>
      </c>
      <c r="B17" s="6" t="s">
        <v>90</v>
      </c>
      <c r="C17" s="6" t="s">
        <v>94</v>
      </c>
      <c r="D17" s="7">
        <v>45167</v>
      </c>
      <c r="E17" s="7">
        <v>1219363</v>
      </c>
      <c r="F17" s="26">
        <v>229750.6</v>
      </c>
      <c r="G17" s="27">
        <v>18.841854000000001</v>
      </c>
    </row>
    <row r="18" spans="1:7" x14ac:dyDescent="0.45">
      <c r="A18" s="6" t="s">
        <v>107</v>
      </c>
      <c r="B18" s="6" t="s">
        <v>90</v>
      </c>
      <c r="C18" s="6" t="s">
        <v>94</v>
      </c>
      <c r="D18" s="7">
        <v>30478</v>
      </c>
      <c r="E18" s="7">
        <v>465112</v>
      </c>
      <c r="F18" s="26">
        <v>90678.2</v>
      </c>
      <c r="G18" s="27">
        <v>19.495992000000001</v>
      </c>
    </row>
    <row r="19" spans="1:7" x14ac:dyDescent="0.45">
      <c r="A19" s="6" t="s">
        <v>108</v>
      </c>
      <c r="B19" s="6" t="s">
        <v>90</v>
      </c>
      <c r="C19" s="6" t="s">
        <v>96</v>
      </c>
      <c r="D19" s="7">
        <v>7605</v>
      </c>
      <c r="E19" s="7">
        <v>167939</v>
      </c>
      <c r="F19" s="26">
        <v>16227.6</v>
      </c>
      <c r="G19" s="27">
        <v>9.6627942000000004</v>
      </c>
    </row>
    <row r="20" spans="1:7" x14ac:dyDescent="0.45">
      <c r="A20" s="6" t="s">
        <v>109</v>
      </c>
      <c r="B20" s="6" t="s">
        <v>90</v>
      </c>
      <c r="C20" s="6" t="s">
        <v>94</v>
      </c>
      <c r="D20" s="7">
        <v>5894</v>
      </c>
      <c r="E20" s="7">
        <v>147047</v>
      </c>
      <c r="F20" s="26">
        <v>23350</v>
      </c>
      <c r="G20" s="27">
        <v>15.879277</v>
      </c>
    </row>
    <row r="21" spans="1:7" x14ac:dyDescent="0.45">
      <c r="A21" s="6" t="s">
        <v>110</v>
      </c>
      <c r="B21" s="6" t="s">
        <v>90</v>
      </c>
      <c r="C21" s="6" t="s">
        <v>94</v>
      </c>
      <c r="D21" s="7">
        <v>1277</v>
      </c>
      <c r="E21" s="7">
        <v>19932</v>
      </c>
      <c r="F21" s="26">
        <v>8240.5</v>
      </c>
      <c r="G21" s="27">
        <v>41.343066</v>
      </c>
    </row>
    <row r="22" spans="1:7" x14ac:dyDescent="0.45">
      <c r="A22" s="6" t="s">
        <v>111</v>
      </c>
      <c r="B22" s="6" t="s">
        <v>90</v>
      </c>
      <c r="C22" s="6" t="s">
        <v>94</v>
      </c>
      <c r="D22" s="7">
        <v>59886</v>
      </c>
      <c r="E22" s="7">
        <v>722243</v>
      </c>
      <c r="F22" s="26">
        <v>113679.2</v>
      </c>
      <c r="G22" s="27">
        <v>15.739744</v>
      </c>
    </row>
    <row r="23" spans="1:7" x14ac:dyDescent="0.45">
      <c r="A23" s="6" t="s">
        <v>112</v>
      </c>
      <c r="B23" s="6" t="s">
        <v>90</v>
      </c>
      <c r="C23" s="6" t="s">
        <v>96</v>
      </c>
      <c r="D23" s="7">
        <v>2129</v>
      </c>
      <c r="E23" s="7">
        <v>29510</v>
      </c>
      <c r="F23" s="26">
        <v>11183</v>
      </c>
      <c r="G23" s="27">
        <v>37.895629</v>
      </c>
    </row>
    <row r="24" spans="1:7" x14ac:dyDescent="0.45">
      <c r="A24" s="6" t="s">
        <v>113</v>
      </c>
      <c r="B24" s="6" t="s">
        <v>90</v>
      </c>
      <c r="C24" s="6" t="s">
        <v>96</v>
      </c>
      <c r="D24" s="7">
        <v>1126</v>
      </c>
      <c r="E24" s="7">
        <v>32465</v>
      </c>
      <c r="F24" s="26">
        <v>8661</v>
      </c>
      <c r="G24" s="27">
        <v>26.677961</v>
      </c>
    </row>
    <row r="25" spans="1:7" x14ac:dyDescent="0.45">
      <c r="A25" s="6" t="s">
        <v>114</v>
      </c>
      <c r="B25" s="6" t="s">
        <v>90</v>
      </c>
      <c r="C25" s="6" t="s">
        <v>96</v>
      </c>
      <c r="D25" s="7">
        <v>2111</v>
      </c>
      <c r="E25" s="7">
        <v>49150</v>
      </c>
      <c r="F25" s="26">
        <v>5211.3</v>
      </c>
      <c r="G25" s="27">
        <v>10.602848</v>
      </c>
    </row>
    <row r="26" spans="1:7" x14ac:dyDescent="0.45">
      <c r="A26" s="6" t="s">
        <v>115</v>
      </c>
      <c r="B26" s="6" t="s">
        <v>90</v>
      </c>
      <c r="C26" s="6" t="s">
        <v>91</v>
      </c>
      <c r="D26" s="7">
        <v>109</v>
      </c>
      <c r="E26" s="7">
        <v>68810</v>
      </c>
      <c r="F26" s="26">
        <v>13905</v>
      </c>
      <c r="G26" s="27">
        <v>20.207819000000001</v>
      </c>
    </row>
    <row r="27" spans="1:7" x14ac:dyDescent="0.45">
      <c r="A27" s="6" t="s">
        <v>116</v>
      </c>
      <c r="B27" s="6" t="s">
        <v>117</v>
      </c>
      <c r="C27" s="6" t="s">
        <v>91</v>
      </c>
      <c r="D27" s="7">
        <v>1450921</v>
      </c>
      <c r="E27" s="7">
        <v>56854751</v>
      </c>
      <c r="F27" s="26">
        <v>5249342</v>
      </c>
      <c r="G27" s="27">
        <v>9.2328995000000003</v>
      </c>
    </row>
    <row r="28" spans="1:7" x14ac:dyDescent="0.45">
      <c r="A28" s="6" t="s">
        <v>118</v>
      </c>
      <c r="B28" s="6" t="s">
        <v>117</v>
      </c>
      <c r="C28" s="6" t="s">
        <v>96</v>
      </c>
      <c r="D28" s="7">
        <v>10054</v>
      </c>
      <c r="E28" s="7">
        <v>564723</v>
      </c>
      <c r="F28" s="26">
        <v>47482</v>
      </c>
      <c r="G28" s="27">
        <v>8.4080159999999999</v>
      </c>
    </row>
    <row r="29" spans="1:7" x14ac:dyDescent="0.45">
      <c r="A29" s="6" t="s">
        <v>119</v>
      </c>
      <c r="B29" s="6" t="s">
        <v>117</v>
      </c>
      <c r="C29" s="6" t="s">
        <v>94</v>
      </c>
      <c r="D29" s="7">
        <v>15181</v>
      </c>
      <c r="E29" s="7">
        <v>319070</v>
      </c>
      <c r="F29" s="26">
        <v>34209</v>
      </c>
      <c r="G29" s="27">
        <v>10.721472</v>
      </c>
    </row>
    <row r="30" spans="1:7" x14ac:dyDescent="0.45">
      <c r="A30" s="6" t="s">
        <v>120</v>
      </c>
      <c r="B30" s="6" t="s">
        <v>117</v>
      </c>
      <c r="C30" s="6" t="s">
        <v>94</v>
      </c>
      <c r="D30" s="7">
        <v>70406</v>
      </c>
      <c r="E30" s="7">
        <v>1361550</v>
      </c>
      <c r="F30" s="26">
        <v>152798</v>
      </c>
      <c r="G30" s="27">
        <v>11.222357000000001</v>
      </c>
    </row>
    <row r="31" spans="1:7" x14ac:dyDescent="0.45">
      <c r="A31" s="6" t="s">
        <v>121</v>
      </c>
      <c r="B31" s="6" t="s">
        <v>117</v>
      </c>
      <c r="C31" s="6" t="s">
        <v>94</v>
      </c>
      <c r="D31" s="7">
        <v>26624</v>
      </c>
      <c r="E31" s="7">
        <v>412081</v>
      </c>
      <c r="F31" s="26">
        <v>45462.1</v>
      </c>
      <c r="G31" s="27">
        <v>11.032321</v>
      </c>
    </row>
    <row r="32" spans="1:7" x14ac:dyDescent="0.45">
      <c r="A32" s="6" t="s">
        <v>122</v>
      </c>
      <c r="B32" s="6" t="s">
        <v>117</v>
      </c>
      <c r="C32" s="6" t="s">
        <v>94</v>
      </c>
      <c r="D32" s="7">
        <v>41863</v>
      </c>
      <c r="E32" s="7">
        <v>704291</v>
      </c>
      <c r="F32" s="26">
        <v>93482</v>
      </c>
      <c r="G32" s="27">
        <v>13.273206999999999</v>
      </c>
    </row>
    <row r="33" spans="1:7" x14ac:dyDescent="0.45">
      <c r="A33" s="6" t="s">
        <v>123</v>
      </c>
      <c r="B33" s="6" t="s">
        <v>117</v>
      </c>
      <c r="C33" s="6" t="s">
        <v>94</v>
      </c>
      <c r="D33" s="7">
        <v>23220</v>
      </c>
      <c r="E33" s="7">
        <v>499541</v>
      </c>
      <c r="F33" s="26">
        <v>58204</v>
      </c>
      <c r="G33" s="27">
        <v>11.651496</v>
      </c>
    </row>
    <row r="34" spans="1:7" x14ac:dyDescent="0.45">
      <c r="A34" s="6" t="s">
        <v>124</v>
      </c>
      <c r="B34" s="6" t="s">
        <v>117</v>
      </c>
      <c r="C34" s="6" t="s">
        <v>96</v>
      </c>
      <c r="D34" s="7">
        <v>6349</v>
      </c>
      <c r="E34" s="7">
        <v>134077</v>
      </c>
      <c r="F34" s="26">
        <v>14129</v>
      </c>
      <c r="G34" s="27">
        <v>10.537974</v>
      </c>
    </row>
    <row r="35" spans="1:7" x14ac:dyDescent="0.45">
      <c r="A35" s="6" t="s">
        <v>125</v>
      </c>
      <c r="B35" s="6" t="s">
        <v>117</v>
      </c>
      <c r="C35" s="6" t="s">
        <v>96</v>
      </c>
      <c r="D35" s="7">
        <v>4643</v>
      </c>
      <c r="E35" s="7">
        <v>388204</v>
      </c>
      <c r="F35" s="26">
        <v>31917</v>
      </c>
      <c r="G35" s="27">
        <v>8.2217082000000001</v>
      </c>
    </row>
    <row r="36" spans="1:7" x14ac:dyDescent="0.45">
      <c r="A36" s="6" t="s">
        <v>126</v>
      </c>
      <c r="B36" s="6" t="s">
        <v>117</v>
      </c>
      <c r="C36" s="6" t="s">
        <v>96</v>
      </c>
      <c r="D36" s="7">
        <v>43416</v>
      </c>
      <c r="E36" s="7">
        <v>1090378</v>
      </c>
      <c r="F36" s="26">
        <v>104620</v>
      </c>
      <c r="G36" s="27">
        <v>9.5948378000000005</v>
      </c>
    </row>
    <row r="37" spans="1:7" x14ac:dyDescent="0.45">
      <c r="A37" s="6" t="s">
        <v>127</v>
      </c>
      <c r="B37" s="6" t="s">
        <v>117</v>
      </c>
      <c r="C37" s="6" t="s">
        <v>96</v>
      </c>
      <c r="D37" s="7">
        <v>11097</v>
      </c>
      <c r="E37" s="7">
        <v>322833</v>
      </c>
      <c r="F37" s="26">
        <v>34419</v>
      </c>
      <c r="G37" s="27">
        <v>10.661549000000001</v>
      </c>
    </row>
    <row r="38" spans="1:7" x14ac:dyDescent="0.45">
      <c r="A38" s="6" t="s">
        <v>128</v>
      </c>
      <c r="B38" s="6" t="s">
        <v>117</v>
      </c>
      <c r="C38" s="6" t="s">
        <v>96</v>
      </c>
      <c r="D38" s="7">
        <v>805</v>
      </c>
      <c r="E38" s="7">
        <v>22193</v>
      </c>
      <c r="F38" s="26">
        <v>2204</v>
      </c>
      <c r="G38" s="27">
        <v>9.9310592999999994</v>
      </c>
    </row>
    <row r="39" spans="1:7" x14ac:dyDescent="0.45">
      <c r="A39" s="6" t="s">
        <v>129</v>
      </c>
      <c r="B39" s="6" t="s">
        <v>117</v>
      </c>
      <c r="C39" s="6" t="s">
        <v>96</v>
      </c>
      <c r="D39" s="7">
        <v>30435</v>
      </c>
      <c r="E39" s="7">
        <v>1015773</v>
      </c>
      <c r="F39" s="26">
        <v>91552</v>
      </c>
      <c r="G39" s="27">
        <v>9.0130374</v>
      </c>
    </row>
    <row r="40" spans="1:7" x14ac:dyDescent="0.45">
      <c r="A40" s="6" t="s">
        <v>130</v>
      </c>
      <c r="B40" s="6" t="s">
        <v>117</v>
      </c>
      <c r="C40" s="6" t="s">
        <v>96</v>
      </c>
      <c r="D40" s="7">
        <v>6610</v>
      </c>
      <c r="E40" s="7">
        <v>168464</v>
      </c>
      <c r="F40" s="26">
        <v>20067.900000000001</v>
      </c>
      <c r="G40" s="27">
        <v>11.912278000000001</v>
      </c>
    </row>
    <row r="41" spans="1:7" x14ac:dyDescent="0.45">
      <c r="A41" s="6" t="s">
        <v>131</v>
      </c>
      <c r="B41" s="6" t="s">
        <v>117</v>
      </c>
      <c r="C41" s="6" t="s">
        <v>96</v>
      </c>
      <c r="D41" s="7">
        <v>48624</v>
      </c>
      <c r="E41" s="7">
        <v>1233753</v>
      </c>
      <c r="F41" s="26">
        <v>122363</v>
      </c>
      <c r="G41" s="27">
        <v>9.9179495000000006</v>
      </c>
    </row>
    <row r="42" spans="1:7" x14ac:dyDescent="0.45">
      <c r="A42" s="6" t="s">
        <v>132</v>
      </c>
      <c r="B42" s="6" t="s">
        <v>117</v>
      </c>
      <c r="C42" s="6" t="s">
        <v>96</v>
      </c>
      <c r="D42" s="7">
        <v>5478</v>
      </c>
      <c r="E42" s="7">
        <v>148187</v>
      </c>
      <c r="F42" s="26">
        <v>14712</v>
      </c>
      <c r="G42" s="27">
        <v>9.9279963999999996</v>
      </c>
    </row>
    <row r="43" spans="1:7" x14ac:dyDescent="0.45">
      <c r="A43" s="6" t="s">
        <v>133</v>
      </c>
      <c r="B43" s="6" t="s">
        <v>117</v>
      </c>
      <c r="C43" s="6" t="s">
        <v>96</v>
      </c>
      <c r="D43" s="7">
        <v>174529</v>
      </c>
      <c r="E43" s="7">
        <v>5277748</v>
      </c>
      <c r="F43" s="26">
        <v>490964</v>
      </c>
      <c r="G43" s="27">
        <v>9.3025283000000005</v>
      </c>
    </row>
    <row r="44" spans="1:7" x14ac:dyDescent="0.45">
      <c r="A44" s="6" t="s">
        <v>134</v>
      </c>
      <c r="B44" s="6" t="s">
        <v>117</v>
      </c>
      <c r="C44" s="6" t="s">
        <v>96</v>
      </c>
      <c r="D44" s="7">
        <v>7667</v>
      </c>
      <c r="E44" s="7">
        <v>309383</v>
      </c>
      <c r="F44" s="26">
        <v>28990</v>
      </c>
      <c r="G44" s="27">
        <v>9.3702626999999996</v>
      </c>
    </row>
    <row r="45" spans="1:7" x14ac:dyDescent="0.45">
      <c r="A45" s="6" t="s">
        <v>135</v>
      </c>
      <c r="B45" s="6" t="s">
        <v>117</v>
      </c>
      <c r="C45" s="6" t="s">
        <v>96</v>
      </c>
      <c r="D45" s="7">
        <v>12070</v>
      </c>
      <c r="E45" s="7">
        <v>384165</v>
      </c>
      <c r="F45" s="26">
        <v>34789</v>
      </c>
      <c r="G45" s="27">
        <v>9.0557443000000006</v>
      </c>
    </row>
    <row r="46" spans="1:7" x14ac:dyDescent="0.45">
      <c r="A46" s="6" t="s">
        <v>136</v>
      </c>
      <c r="B46" s="6" t="s">
        <v>117</v>
      </c>
      <c r="C46" s="6" t="s">
        <v>96</v>
      </c>
      <c r="D46" s="7">
        <v>5032</v>
      </c>
      <c r="E46" s="7">
        <v>132382</v>
      </c>
      <c r="F46" s="26">
        <v>13914</v>
      </c>
      <c r="G46" s="27">
        <v>10.510491999999999</v>
      </c>
    </row>
    <row r="47" spans="1:7" x14ac:dyDescent="0.45">
      <c r="A47" s="6" t="s">
        <v>137</v>
      </c>
      <c r="B47" s="6" t="s">
        <v>117</v>
      </c>
      <c r="C47" s="6" t="s">
        <v>96</v>
      </c>
      <c r="D47" s="7">
        <v>8233</v>
      </c>
      <c r="E47" s="7">
        <v>319309</v>
      </c>
      <c r="F47" s="26">
        <v>30977</v>
      </c>
      <c r="G47" s="27">
        <v>9.7012611999999994</v>
      </c>
    </row>
    <row r="48" spans="1:7" x14ac:dyDescent="0.45">
      <c r="A48" s="6" t="s">
        <v>138</v>
      </c>
      <c r="B48" s="6" t="s">
        <v>117</v>
      </c>
      <c r="C48" s="6" t="s">
        <v>96</v>
      </c>
      <c r="D48" s="7">
        <v>2765</v>
      </c>
      <c r="E48" s="7">
        <v>67812</v>
      </c>
      <c r="F48" s="26">
        <v>7763</v>
      </c>
      <c r="G48" s="27">
        <v>11.447825999999999</v>
      </c>
    </row>
    <row r="49" spans="1:7" x14ac:dyDescent="0.45">
      <c r="A49" s="6" t="s">
        <v>139</v>
      </c>
      <c r="B49" s="6" t="s">
        <v>117</v>
      </c>
      <c r="C49" s="6" t="s">
        <v>96</v>
      </c>
      <c r="D49" s="7">
        <v>8644</v>
      </c>
      <c r="E49" s="7">
        <v>412564</v>
      </c>
      <c r="F49" s="26">
        <v>32811</v>
      </c>
      <c r="G49" s="27">
        <v>7.9529478999999998</v>
      </c>
    </row>
    <row r="50" spans="1:7" x14ac:dyDescent="0.45">
      <c r="A50" s="6" t="s">
        <v>140</v>
      </c>
      <c r="B50" s="6" t="s">
        <v>117</v>
      </c>
      <c r="C50" s="6" t="s">
        <v>96</v>
      </c>
      <c r="D50" s="7">
        <v>4674</v>
      </c>
      <c r="E50" s="7">
        <v>96968</v>
      </c>
      <c r="F50" s="26">
        <v>10475</v>
      </c>
      <c r="G50" s="27">
        <v>10.802533</v>
      </c>
    </row>
    <row r="51" spans="1:7" x14ac:dyDescent="0.45">
      <c r="A51" s="6" t="s">
        <v>141</v>
      </c>
      <c r="B51" s="6" t="s">
        <v>117</v>
      </c>
      <c r="C51" s="6" t="s">
        <v>96</v>
      </c>
      <c r="D51" s="7">
        <v>6732</v>
      </c>
      <c r="E51" s="7">
        <v>152612</v>
      </c>
      <c r="F51" s="26">
        <v>17780</v>
      </c>
      <c r="G51" s="27">
        <v>11.650460000000001</v>
      </c>
    </row>
    <row r="52" spans="1:7" x14ac:dyDescent="0.45">
      <c r="A52" s="6" t="s">
        <v>142</v>
      </c>
      <c r="B52" s="6" t="s">
        <v>117</v>
      </c>
      <c r="C52" s="6" t="s">
        <v>94</v>
      </c>
      <c r="D52" s="7">
        <v>19922</v>
      </c>
      <c r="E52" s="7">
        <v>285562</v>
      </c>
      <c r="F52" s="26">
        <v>36731</v>
      </c>
      <c r="G52" s="27">
        <v>12.862705999999999</v>
      </c>
    </row>
    <row r="53" spans="1:7" x14ac:dyDescent="0.45">
      <c r="A53" s="6" t="s">
        <v>143</v>
      </c>
      <c r="B53" s="6" t="s">
        <v>117</v>
      </c>
      <c r="C53" s="6" t="s">
        <v>94</v>
      </c>
      <c r="D53" s="7">
        <v>16522</v>
      </c>
      <c r="E53" s="7">
        <v>299857</v>
      </c>
      <c r="F53" s="26">
        <v>39429</v>
      </c>
      <c r="G53" s="27">
        <v>13.149267999999999</v>
      </c>
    </row>
    <row r="54" spans="1:7" x14ac:dyDescent="0.45">
      <c r="A54" s="6" t="s">
        <v>144</v>
      </c>
      <c r="B54" s="6" t="s">
        <v>117</v>
      </c>
      <c r="C54" s="6" t="s">
        <v>94</v>
      </c>
      <c r="D54" s="7">
        <v>22739</v>
      </c>
      <c r="E54" s="7">
        <v>392011</v>
      </c>
      <c r="F54" s="26">
        <v>53137</v>
      </c>
      <c r="G54" s="27">
        <v>13.554976999999999</v>
      </c>
    </row>
    <row r="55" spans="1:7" x14ac:dyDescent="0.45">
      <c r="A55" s="6" t="s">
        <v>145</v>
      </c>
      <c r="B55" s="6" t="s">
        <v>117</v>
      </c>
      <c r="C55" s="6" t="s">
        <v>94</v>
      </c>
      <c r="D55" s="7">
        <v>42266</v>
      </c>
      <c r="E55" s="7">
        <v>1066289</v>
      </c>
      <c r="F55" s="26">
        <v>109899</v>
      </c>
      <c r="G55" s="27">
        <v>10.30668</v>
      </c>
    </row>
    <row r="56" spans="1:7" x14ac:dyDescent="0.45">
      <c r="A56" s="6" t="s">
        <v>146</v>
      </c>
      <c r="B56" s="6" t="s">
        <v>117</v>
      </c>
      <c r="C56" s="6" t="s">
        <v>96</v>
      </c>
      <c r="D56" s="7">
        <v>8445</v>
      </c>
      <c r="E56" s="7">
        <v>276526</v>
      </c>
      <c r="F56" s="26">
        <v>28526</v>
      </c>
      <c r="G56" s="27">
        <v>10.315847</v>
      </c>
    </row>
    <row r="57" spans="1:7" x14ac:dyDescent="0.45">
      <c r="A57" s="6" t="s">
        <v>147</v>
      </c>
      <c r="B57" s="6" t="s">
        <v>117</v>
      </c>
      <c r="C57" s="6" t="s">
        <v>96</v>
      </c>
      <c r="D57" s="7">
        <v>26499</v>
      </c>
      <c r="E57" s="7">
        <v>1240465</v>
      </c>
      <c r="F57" s="26">
        <v>92903</v>
      </c>
      <c r="G57" s="27">
        <v>7.4893688999999997</v>
      </c>
    </row>
    <row r="58" spans="1:7" x14ac:dyDescent="0.45">
      <c r="A58" s="6" t="s">
        <v>148</v>
      </c>
      <c r="B58" s="6" t="s">
        <v>117</v>
      </c>
      <c r="C58" s="6" t="s">
        <v>94</v>
      </c>
      <c r="D58" s="7">
        <v>671</v>
      </c>
      <c r="E58" s="7">
        <v>9691</v>
      </c>
      <c r="F58" s="26">
        <v>1211.4000000000001</v>
      </c>
      <c r="G58" s="27">
        <v>12.500258000000001</v>
      </c>
    </row>
    <row r="59" spans="1:7" x14ac:dyDescent="0.45">
      <c r="A59" s="6" t="s">
        <v>149</v>
      </c>
      <c r="B59" s="6" t="s">
        <v>117</v>
      </c>
      <c r="C59" s="6" t="s">
        <v>94</v>
      </c>
      <c r="D59" s="7">
        <v>22352</v>
      </c>
      <c r="E59" s="7">
        <v>490704</v>
      </c>
      <c r="F59" s="26">
        <v>58973</v>
      </c>
      <c r="G59" s="27">
        <v>12.018039</v>
      </c>
    </row>
    <row r="60" spans="1:7" x14ac:dyDescent="0.45">
      <c r="A60" s="6" t="s">
        <v>150</v>
      </c>
      <c r="B60" s="6" t="s">
        <v>117</v>
      </c>
      <c r="C60" s="6" t="s">
        <v>96</v>
      </c>
      <c r="D60" s="7">
        <v>43473</v>
      </c>
      <c r="E60" s="7">
        <v>1037783</v>
      </c>
      <c r="F60" s="26">
        <v>119105</v>
      </c>
      <c r="G60" s="27">
        <v>11.476869000000001</v>
      </c>
    </row>
    <row r="61" spans="1:7" x14ac:dyDescent="0.45">
      <c r="A61" s="6" t="s">
        <v>151</v>
      </c>
      <c r="B61" s="6" t="s">
        <v>117</v>
      </c>
      <c r="C61" s="6" t="s">
        <v>96</v>
      </c>
      <c r="D61" s="7">
        <v>8370</v>
      </c>
      <c r="E61" s="7">
        <v>319865</v>
      </c>
      <c r="F61" s="26">
        <v>30297</v>
      </c>
      <c r="G61" s="27">
        <v>9.4718084000000005</v>
      </c>
    </row>
    <row r="62" spans="1:7" x14ac:dyDescent="0.45">
      <c r="A62" s="6" t="s">
        <v>152</v>
      </c>
      <c r="B62" s="6" t="s">
        <v>117</v>
      </c>
      <c r="C62" s="6" t="s">
        <v>94</v>
      </c>
      <c r="D62" s="7">
        <v>7731</v>
      </c>
      <c r="E62" s="7">
        <v>208700</v>
      </c>
      <c r="F62" s="26">
        <v>23791</v>
      </c>
      <c r="G62" s="27">
        <v>11.399616999999999</v>
      </c>
    </row>
    <row r="63" spans="1:7" x14ac:dyDescent="0.45">
      <c r="A63" s="6" t="s">
        <v>153</v>
      </c>
      <c r="B63" s="6" t="s">
        <v>117</v>
      </c>
      <c r="C63" s="6" t="s">
        <v>96</v>
      </c>
      <c r="D63" s="7">
        <v>6328</v>
      </c>
      <c r="E63" s="7">
        <v>231196</v>
      </c>
      <c r="F63" s="26">
        <v>21860</v>
      </c>
      <c r="G63" s="27">
        <v>9.4551809000000002</v>
      </c>
    </row>
    <row r="64" spans="1:7" x14ac:dyDescent="0.45">
      <c r="A64" s="6" t="s">
        <v>154</v>
      </c>
      <c r="B64" s="6" t="s">
        <v>117</v>
      </c>
      <c r="C64" s="6" t="s">
        <v>94</v>
      </c>
      <c r="D64" s="7">
        <v>42733</v>
      </c>
      <c r="E64" s="7">
        <v>1662817</v>
      </c>
      <c r="F64" s="26">
        <v>146229</v>
      </c>
      <c r="G64" s="27">
        <v>8.7940524999999994</v>
      </c>
    </row>
    <row r="65" spans="1:7" x14ac:dyDescent="0.45">
      <c r="A65" s="6" t="s">
        <v>155</v>
      </c>
      <c r="B65" s="6" t="s">
        <v>117</v>
      </c>
      <c r="C65" s="6" t="s">
        <v>94</v>
      </c>
      <c r="D65" s="7">
        <v>19271</v>
      </c>
      <c r="E65" s="7">
        <v>453999</v>
      </c>
      <c r="F65" s="26">
        <v>48346</v>
      </c>
      <c r="G65" s="27">
        <v>10.648922000000001</v>
      </c>
    </row>
    <row r="66" spans="1:7" x14ac:dyDescent="0.45">
      <c r="A66" s="6" t="s">
        <v>156</v>
      </c>
      <c r="B66" s="6" t="s">
        <v>117</v>
      </c>
      <c r="C66" s="6" t="s">
        <v>94</v>
      </c>
      <c r="D66" s="7">
        <v>18063</v>
      </c>
      <c r="E66" s="7">
        <v>333464</v>
      </c>
      <c r="F66" s="26">
        <v>35710</v>
      </c>
      <c r="G66" s="27">
        <v>10.708802</v>
      </c>
    </row>
    <row r="67" spans="1:7" x14ac:dyDescent="0.45">
      <c r="A67" s="6" t="s">
        <v>157</v>
      </c>
      <c r="B67" s="6" t="s">
        <v>117</v>
      </c>
      <c r="C67" s="6" t="s">
        <v>94</v>
      </c>
      <c r="D67" s="7">
        <v>18524</v>
      </c>
      <c r="E67" s="7">
        <v>302457</v>
      </c>
      <c r="F67" s="26">
        <v>39442.1</v>
      </c>
      <c r="G67" s="27">
        <v>13.040564</v>
      </c>
    </row>
    <row r="68" spans="1:7" x14ac:dyDescent="0.45">
      <c r="A68" s="6" t="s">
        <v>158</v>
      </c>
      <c r="B68" s="6" t="s">
        <v>117</v>
      </c>
      <c r="C68" s="6" t="s">
        <v>94</v>
      </c>
      <c r="D68" s="7">
        <v>12846</v>
      </c>
      <c r="E68" s="7">
        <v>183767</v>
      </c>
      <c r="F68" s="26">
        <v>28769</v>
      </c>
      <c r="G68" s="27">
        <v>15.655150000000001</v>
      </c>
    </row>
    <row r="69" spans="1:7" x14ac:dyDescent="0.45">
      <c r="A69" s="6" t="s">
        <v>159</v>
      </c>
      <c r="B69" s="6" t="s">
        <v>117</v>
      </c>
      <c r="C69" s="6" t="s">
        <v>94</v>
      </c>
      <c r="D69" s="7">
        <v>30648</v>
      </c>
      <c r="E69" s="7">
        <v>664709</v>
      </c>
      <c r="F69" s="26">
        <v>70810</v>
      </c>
      <c r="G69" s="27">
        <v>10.652782</v>
      </c>
    </row>
    <row r="70" spans="1:7" x14ac:dyDescent="0.45">
      <c r="A70" s="6" t="s">
        <v>160</v>
      </c>
      <c r="B70" s="6" t="s">
        <v>117</v>
      </c>
      <c r="C70" s="6" t="s">
        <v>96</v>
      </c>
      <c r="D70" s="7">
        <v>18776</v>
      </c>
      <c r="E70" s="7">
        <v>716693</v>
      </c>
      <c r="F70" s="26">
        <v>61017</v>
      </c>
      <c r="G70" s="27">
        <v>8.5136871999999997</v>
      </c>
    </row>
    <row r="71" spans="1:7" x14ac:dyDescent="0.45">
      <c r="A71" s="6" t="s">
        <v>161</v>
      </c>
      <c r="B71" s="6" t="s">
        <v>117</v>
      </c>
      <c r="C71" s="6" t="s">
        <v>94</v>
      </c>
      <c r="D71" s="7">
        <v>320</v>
      </c>
      <c r="E71" s="7">
        <v>4989</v>
      </c>
      <c r="F71" s="26">
        <v>595.1</v>
      </c>
      <c r="G71" s="27">
        <v>11.928241999999999</v>
      </c>
    </row>
    <row r="72" spans="1:7" x14ac:dyDescent="0.45">
      <c r="A72" s="6" t="s">
        <v>162</v>
      </c>
      <c r="B72" s="6" t="s">
        <v>117</v>
      </c>
      <c r="C72" s="6" t="s">
        <v>94</v>
      </c>
      <c r="D72" s="7">
        <v>16202</v>
      </c>
      <c r="E72" s="7">
        <v>321085</v>
      </c>
      <c r="F72" s="26">
        <v>39229</v>
      </c>
      <c r="G72" s="27">
        <v>12.217637</v>
      </c>
    </row>
    <row r="73" spans="1:7" x14ac:dyDescent="0.45">
      <c r="A73" s="6" t="s">
        <v>163</v>
      </c>
      <c r="B73" s="6" t="s">
        <v>117</v>
      </c>
      <c r="C73" s="6" t="s">
        <v>94</v>
      </c>
      <c r="D73" s="7">
        <v>21023</v>
      </c>
      <c r="E73" s="7">
        <v>477789</v>
      </c>
      <c r="F73" s="26">
        <v>50677</v>
      </c>
      <c r="G73" s="27">
        <v>10.606565</v>
      </c>
    </row>
    <row r="74" spans="1:7" x14ac:dyDescent="0.45">
      <c r="A74" s="6" t="s">
        <v>164</v>
      </c>
      <c r="B74" s="6" t="s">
        <v>117</v>
      </c>
      <c r="C74" s="6" t="s">
        <v>96</v>
      </c>
      <c r="D74" s="7">
        <v>6184</v>
      </c>
      <c r="E74" s="7">
        <v>195007</v>
      </c>
      <c r="F74" s="26">
        <v>19616.2</v>
      </c>
      <c r="G74" s="27">
        <v>10.059229</v>
      </c>
    </row>
    <row r="75" spans="1:7" x14ac:dyDescent="0.45">
      <c r="A75" s="6" t="s">
        <v>165</v>
      </c>
      <c r="B75" s="6" t="s">
        <v>117</v>
      </c>
      <c r="C75" s="6" t="s">
        <v>94</v>
      </c>
      <c r="D75" s="7">
        <v>26000</v>
      </c>
      <c r="E75" s="7">
        <v>535300</v>
      </c>
      <c r="F75" s="26">
        <v>59436</v>
      </c>
      <c r="G75" s="27">
        <v>11.103306999999999</v>
      </c>
    </row>
    <row r="76" spans="1:7" x14ac:dyDescent="0.45">
      <c r="A76" s="6" t="s">
        <v>166</v>
      </c>
      <c r="B76" s="6" t="s">
        <v>117</v>
      </c>
      <c r="C76" s="6" t="s">
        <v>167</v>
      </c>
      <c r="D76" s="7">
        <v>11</v>
      </c>
      <c r="E76" s="7">
        <v>5374405</v>
      </c>
      <c r="F76" s="26">
        <v>262740</v>
      </c>
      <c r="G76" s="27">
        <v>4.8887271999999999</v>
      </c>
    </row>
    <row r="77" spans="1:7" x14ac:dyDescent="0.45">
      <c r="A77" s="6" t="s">
        <v>168</v>
      </c>
      <c r="B77" s="6" t="s">
        <v>117</v>
      </c>
      <c r="C77" s="6" t="s">
        <v>94</v>
      </c>
      <c r="D77" s="7">
        <v>9425</v>
      </c>
      <c r="E77" s="7">
        <v>119215</v>
      </c>
      <c r="F77" s="26">
        <v>15600</v>
      </c>
      <c r="G77" s="27">
        <v>13.085602</v>
      </c>
    </row>
    <row r="78" spans="1:7" x14ac:dyDescent="0.45">
      <c r="A78" s="6" t="s">
        <v>169</v>
      </c>
      <c r="B78" s="6" t="s">
        <v>117</v>
      </c>
      <c r="C78" s="6" t="s">
        <v>94</v>
      </c>
      <c r="D78" s="7">
        <v>23477</v>
      </c>
      <c r="E78" s="7">
        <v>376249</v>
      </c>
      <c r="F78" s="26">
        <v>49022</v>
      </c>
      <c r="G78" s="27">
        <v>13.029138</v>
      </c>
    </row>
    <row r="79" spans="1:7" x14ac:dyDescent="0.45">
      <c r="A79" s="6" t="s">
        <v>170</v>
      </c>
      <c r="B79" s="6" t="s">
        <v>171</v>
      </c>
      <c r="C79" s="6" t="s">
        <v>94</v>
      </c>
      <c r="D79" s="7">
        <v>53097</v>
      </c>
      <c r="E79" s="7">
        <v>1179218</v>
      </c>
      <c r="F79" s="26">
        <v>108429.9</v>
      </c>
      <c r="G79" s="27">
        <v>9.1950683000000009</v>
      </c>
    </row>
    <row r="80" spans="1:7" x14ac:dyDescent="0.45">
      <c r="A80" s="6" t="s">
        <v>172</v>
      </c>
      <c r="B80" s="6" t="s">
        <v>171</v>
      </c>
      <c r="C80" s="6" t="s">
        <v>94</v>
      </c>
      <c r="D80" s="7">
        <v>21810</v>
      </c>
      <c r="E80" s="7">
        <v>361086</v>
      </c>
      <c r="F80" s="26">
        <v>39094</v>
      </c>
      <c r="G80" s="27">
        <v>10.826784</v>
      </c>
    </row>
    <row r="81" spans="1:7" x14ac:dyDescent="0.45">
      <c r="A81" s="6" t="s">
        <v>173</v>
      </c>
      <c r="B81" s="6" t="s">
        <v>171</v>
      </c>
      <c r="C81" s="6" t="s">
        <v>94</v>
      </c>
      <c r="D81" s="7">
        <v>80454</v>
      </c>
      <c r="E81" s="7">
        <v>1734345</v>
      </c>
      <c r="F81" s="26">
        <v>153810</v>
      </c>
      <c r="G81" s="27">
        <v>8.8684776999999997</v>
      </c>
    </row>
    <row r="82" spans="1:7" x14ac:dyDescent="0.45">
      <c r="A82" s="6" t="s">
        <v>174</v>
      </c>
      <c r="B82" s="6" t="s">
        <v>171</v>
      </c>
      <c r="C82" s="6" t="s">
        <v>96</v>
      </c>
      <c r="D82" s="7">
        <v>34886</v>
      </c>
      <c r="E82" s="7">
        <v>1250605</v>
      </c>
      <c r="F82" s="26">
        <v>76513</v>
      </c>
      <c r="G82" s="27">
        <v>6.1180788000000002</v>
      </c>
    </row>
    <row r="83" spans="1:7" x14ac:dyDescent="0.45">
      <c r="A83" s="6" t="s">
        <v>175</v>
      </c>
      <c r="B83" s="6" t="s">
        <v>171</v>
      </c>
      <c r="C83" s="6" t="s">
        <v>96</v>
      </c>
      <c r="D83" s="7">
        <v>12985</v>
      </c>
      <c r="E83" s="7">
        <v>239993</v>
      </c>
      <c r="F83" s="26">
        <v>22274.3</v>
      </c>
      <c r="G83" s="27">
        <v>9.2812289999999997</v>
      </c>
    </row>
    <row r="84" spans="1:7" x14ac:dyDescent="0.45">
      <c r="A84" s="6" t="s">
        <v>176</v>
      </c>
      <c r="B84" s="6" t="s">
        <v>171</v>
      </c>
      <c r="C84" s="6" t="s">
        <v>96</v>
      </c>
      <c r="D84" s="7">
        <v>19936</v>
      </c>
      <c r="E84" s="7">
        <v>620462</v>
      </c>
      <c r="F84" s="26">
        <v>53152</v>
      </c>
      <c r="G84" s="27">
        <v>8.5665198</v>
      </c>
    </row>
    <row r="85" spans="1:7" x14ac:dyDescent="0.45">
      <c r="A85" s="6" t="s">
        <v>177</v>
      </c>
      <c r="B85" s="6" t="s">
        <v>171</v>
      </c>
      <c r="C85" s="6" t="s">
        <v>96</v>
      </c>
      <c r="D85" s="7">
        <v>6739</v>
      </c>
      <c r="E85" s="7">
        <v>281829</v>
      </c>
      <c r="F85" s="26">
        <v>23156.7</v>
      </c>
      <c r="G85" s="27">
        <v>8.2165780999999996</v>
      </c>
    </row>
    <row r="86" spans="1:7" x14ac:dyDescent="0.45">
      <c r="A86" s="6" t="s">
        <v>178</v>
      </c>
      <c r="B86" s="6" t="s">
        <v>171</v>
      </c>
      <c r="C86" s="6" t="s">
        <v>96</v>
      </c>
      <c r="D86" s="7">
        <v>38567</v>
      </c>
      <c r="E86" s="7">
        <v>909449</v>
      </c>
      <c r="F86" s="26">
        <v>94171</v>
      </c>
      <c r="G86" s="27">
        <v>10.354730999999999</v>
      </c>
    </row>
    <row r="87" spans="1:7" x14ac:dyDescent="0.45">
      <c r="A87" s="6" t="s">
        <v>179</v>
      </c>
      <c r="B87" s="6" t="s">
        <v>171</v>
      </c>
      <c r="C87" s="6" t="s">
        <v>96</v>
      </c>
      <c r="D87" s="7">
        <v>3533</v>
      </c>
      <c r="E87" s="7">
        <v>154044</v>
      </c>
      <c r="F87" s="26">
        <v>16544</v>
      </c>
      <c r="G87" s="27">
        <v>10.739789</v>
      </c>
    </row>
    <row r="88" spans="1:7" x14ac:dyDescent="0.45">
      <c r="A88" s="6" t="s">
        <v>180</v>
      </c>
      <c r="B88" s="6" t="s">
        <v>171</v>
      </c>
      <c r="C88" s="6" t="s">
        <v>96</v>
      </c>
      <c r="D88" s="7">
        <v>7178</v>
      </c>
      <c r="E88" s="7">
        <v>246594</v>
      </c>
      <c r="F88" s="26">
        <v>22211</v>
      </c>
      <c r="G88" s="27">
        <v>9.0071128999999992</v>
      </c>
    </row>
    <row r="89" spans="1:7" x14ac:dyDescent="0.45">
      <c r="A89" s="6" t="s">
        <v>181</v>
      </c>
      <c r="B89" s="6" t="s">
        <v>171</v>
      </c>
      <c r="C89" s="6" t="s">
        <v>96</v>
      </c>
      <c r="D89" s="7">
        <v>11932</v>
      </c>
      <c r="E89" s="7">
        <v>373042</v>
      </c>
      <c r="F89" s="26">
        <v>27614</v>
      </c>
      <c r="G89" s="27">
        <v>7.4023836000000003</v>
      </c>
    </row>
    <row r="90" spans="1:7" x14ac:dyDescent="0.45">
      <c r="A90" s="6" t="s">
        <v>182</v>
      </c>
      <c r="B90" s="6" t="s">
        <v>171</v>
      </c>
      <c r="C90" s="6" t="s">
        <v>96</v>
      </c>
      <c r="D90" s="7">
        <v>4478</v>
      </c>
      <c r="E90" s="7">
        <v>238031</v>
      </c>
      <c r="F90" s="26">
        <v>19908</v>
      </c>
      <c r="G90" s="27">
        <v>8.3636164999999991</v>
      </c>
    </row>
    <row r="91" spans="1:7" x14ac:dyDescent="0.45">
      <c r="A91" s="6" t="s">
        <v>183</v>
      </c>
      <c r="B91" s="6" t="s">
        <v>171</v>
      </c>
      <c r="C91" s="6" t="s">
        <v>94</v>
      </c>
      <c r="D91" s="7">
        <v>12527</v>
      </c>
      <c r="E91" s="7">
        <v>181410</v>
      </c>
      <c r="F91" s="26">
        <v>23416.1</v>
      </c>
      <c r="G91" s="27">
        <v>12.907833</v>
      </c>
    </row>
    <row r="92" spans="1:7" x14ac:dyDescent="0.45">
      <c r="A92" s="6" t="s">
        <v>184</v>
      </c>
      <c r="B92" s="6" t="s">
        <v>171</v>
      </c>
      <c r="C92" s="6" t="s">
        <v>96</v>
      </c>
      <c r="D92" s="7">
        <v>29752</v>
      </c>
      <c r="E92" s="7">
        <v>974411</v>
      </c>
      <c r="F92" s="26">
        <v>63003</v>
      </c>
      <c r="G92" s="27">
        <v>6.4657520999999996</v>
      </c>
    </row>
    <row r="93" spans="1:7" x14ac:dyDescent="0.45">
      <c r="A93" s="6" t="s">
        <v>185</v>
      </c>
      <c r="B93" s="6" t="s">
        <v>171</v>
      </c>
      <c r="C93" s="6" t="s">
        <v>94</v>
      </c>
      <c r="D93" s="7">
        <v>29342</v>
      </c>
      <c r="E93" s="7">
        <v>550162</v>
      </c>
      <c r="F93" s="26">
        <v>57748</v>
      </c>
      <c r="G93" s="27">
        <v>10.496544999999999</v>
      </c>
    </row>
    <row r="94" spans="1:7" x14ac:dyDescent="0.45">
      <c r="A94" s="6" t="s">
        <v>186</v>
      </c>
      <c r="B94" s="6" t="s">
        <v>171</v>
      </c>
      <c r="C94" s="6" t="s">
        <v>91</v>
      </c>
      <c r="D94" s="7">
        <v>4405</v>
      </c>
      <c r="E94" s="7">
        <v>155654</v>
      </c>
      <c r="F94" s="26">
        <v>13738.7</v>
      </c>
      <c r="G94" s="27">
        <v>8.8264355999999999</v>
      </c>
    </row>
    <row r="95" spans="1:7" x14ac:dyDescent="0.45">
      <c r="A95" s="6" t="s">
        <v>187</v>
      </c>
      <c r="B95" s="6" t="s">
        <v>171</v>
      </c>
      <c r="C95" s="6" t="s">
        <v>91</v>
      </c>
      <c r="D95" s="7">
        <v>701085</v>
      </c>
      <c r="E95" s="7">
        <v>21049257</v>
      </c>
      <c r="F95" s="26">
        <v>1642891.1</v>
      </c>
      <c r="G95" s="27">
        <v>7.8049837999999996</v>
      </c>
    </row>
    <row r="96" spans="1:7" x14ac:dyDescent="0.45">
      <c r="A96" s="6" t="s">
        <v>188</v>
      </c>
      <c r="B96" s="6" t="s">
        <v>171</v>
      </c>
      <c r="C96" s="6" t="s">
        <v>94</v>
      </c>
      <c r="D96" s="7">
        <v>90201</v>
      </c>
      <c r="E96" s="7">
        <v>1894997</v>
      </c>
      <c r="F96" s="26">
        <v>178869.1</v>
      </c>
      <c r="G96" s="27">
        <v>9.4390175999999997</v>
      </c>
    </row>
    <row r="97" spans="1:7" x14ac:dyDescent="0.45">
      <c r="A97" s="6" t="s">
        <v>189</v>
      </c>
      <c r="B97" s="6" t="s">
        <v>171</v>
      </c>
      <c r="C97" s="6" t="s">
        <v>94</v>
      </c>
      <c r="D97" s="7">
        <v>4805</v>
      </c>
      <c r="E97" s="7">
        <v>3288667</v>
      </c>
      <c r="F97" s="26">
        <v>160115</v>
      </c>
      <c r="G97" s="27">
        <v>4.86869</v>
      </c>
    </row>
    <row r="98" spans="1:7" x14ac:dyDescent="0.45">
      <c r="A98" s="6" t="s">
        <v>190</v>
      </c>
      <c r="B98" s="6" t="s">
        <v>171</v>
      </c>
      <c r="C98" s="6" t="s">
        <v>94</v>
      </c>
      <c r="D98" s="7">
        <v>36184</v>
      </c>
      <c r="E98" s="7">
        <v>610234</v>
      </c>
      <c r="F98" s="26">
        <v>66205.899999999994</v>
      </c>
      <c r="G98" s="27">
        <v>10.849264</v>
      </c>
    </row>
    <row r="99" spans="1:7" x14ac:dyDescent="0.45">
      <c r="A99" s="6" t="s">
        <v>191</v>
      </c>
      <c r="B99" s="6" t="s">
        <v>171</v>
      </c>
      <c r="C99" s="6" t="s">
        <v>91</v>
      </c>
      <c r="D99" s="7">
        <v>65732</v>
      </c>
      <c r="E99" s="7">
        <v>2693596</v>
      </c>
      <c r="F99" s="26">
        <v>184883</v>
      </c>
      <c r="G99" s="27">
        <v>6.8637984000000003</v>
      </c>
    </row>
    <row r="100" spans="1:7" x14ac:dyDescent="0.45">
      <c r="A100" s="6" t="s">
        <v>192</v>
      </c>
      <c r="B100" s="6" t="s">
        <v>171</v>
      </c>
      <c r="C100" s="6" t="s">
        <v>94</v>
      </c>
      <c r="D100" s="7">
        <v>9433</v>
      </c>
      <c r="E100" s="7">
        <v>228546</v>
      </c>
      <c r="F100" s="26">
        <v>22037</v>
      </c>
      <c r="G100" s="27">
        <v>9.6422602000000008</v>
      </c>
    </row>
    <row r="101" spans="1:7" x14ac:dyDescent="0.45">
      <c r="A101" s="6" t="s">
        <v>193</v>
      </c>
      <c r="B101" s="6" t="s">
        <v>171</v>
      </c>
      <c r="C101" s="6" t="s">
        <v>94</v>
      </c>
      <c r="D101" s="7">
        <v>58035</v>
      </c>
      <c r="E101" s="7">
        <v>1122609</v>
      </c>
      <c r="F101" s="26">
        <v>100760</v>
      </c>
      <c r="G101" s="27">
        <v>8.9755204000000006</v>
      </c>
    </row>
    <row r="102" spans="1:7" x14ac:dyDescent="0.45">
      <c r="A102" s="6" t="s">
        <v>194</v>
      </c>
      <c r="B102" s="6" t="s">
        <v>171</v>
      </c>
      <c r="C102" s="6" t="s">
        <v>96</v>
      </c>
      <c r="D102" s="7">
        <v>13231</v>
      </c>
      <c r="E102" s="7">
        <v>605142</v>
      </c>
      <c r="F102" s="26">
        <v>44250</v>
      </c>
      <c r="G102" s="27">
        <v>7.3123332999999997</v>
      </c>
    </row>
    <row r="103" spans="1:7" x14ac:dyDescent="0.45">
      <c r="A103" s="6" t="s">
        <v>195</v>
      </c>
      <c r="B103" s="6" t="s">
        <v>171</v>
      </c>
      <c r="C103" s="6" t="s">
        <v>94</v>
      </c>
      <c r="D103" s="7">
        <v>19786</v>
      </c>
      <c r="E103" s="7">
        <v>311703</v>
      </c>
      <c r="F103" s="26">
        <v>32544.5</v>
      </c>
      <c r="G103" s="27">
        <v>10.440868</v>
      </c>
    </row>
    <row r="104" spans="1:7" x14ac:dyDescent="0.45">
      <c r="A104" s="6" t="s">
        <v>196</v>
      </c>
      <c r="B104" s="6" t="s">
        <v>171</v>
      </c>
      <c r="C104" s="6" t="s">
        <v>94</v>
      </c>
      <c r="D104" s="7">
        <v>8157</v>
      </c>
      <c r="E104" s="7">
        <v>122486</v>
      </c>
      <c r="F104" s="26">
        <v>13366</v>
      </c>
      <c r="G104" s="27">
        <v>10.912267999999999</v>
      </c>
    </row>
    <row r="105" spans="1:7" x14ac:dyDescent="0.45">
      <c r="A105" s="6" t="s">
        <v>197</v>
      </c>
      <c r="B105" s="6" t="s">
        <v>171</v>
      </c>
      <c r="C105" s="6" t="s">
        <v>94</v>
      </c>
      <c r="D105" s="7">
        <v>9999</v>
      </c>
      <c r="E105" s="7">
        <v>244672</v>
      </c>
      <c r="F105" s="26">
        <v>23298</v>
      </c>
      <c r="G105" s="27">
        <v>9.5221357999999992</v>
      </c>
    </row>
    <row r="106" spans="1:7" x14ac:dyDescent="0.45">
      <c r="A106" s="6" t="s">
        <v>198</v>
      </c>
      <c r="B106" s="6" t="s">
        <v>171</v>
      </c>
      <c r="C106" s="6" t="s">
        <v>94</v>
      </c>
      <c r="D106" s="7">
        <v>26438</v>
      </c>
      <c r="E106" s="7">
        <v>661585</v>
      </c>
      <c r="F106" s="26">
        <v>60739.1</v>
      </c>
      <c r="G106" s="27">
        <v>9.1808460000000007</v>
      </c>
    </row>
    <row r="107" spans="1:7" x14ac:dyDescent="0.45">
      <c r="A107" s="6" t="s">
        <v>199</v>
      </c>
      <c r="B107" s="6" t="s">
        <v>171</v>
      </c>
      <c r="C107" s="6" t="s">
        <v>91</v>
      </c>
      <c r="D107" s="7">
        <v>115414</v>
      </c>
      <c r="E107" s="7">
        <v>4018839</v>
      </c>
      <c r="F107" s="26">
        <v>293234.2</v>
      </c>
      <c r="G107" s="27">
        <v>7.2964903999999997</v>
      </c>
    </row>
    <row r="108" spans="1:7" x14ac:dyDescent="0.45">
      <c r="A108" s="6" t="s">
        <v>200</v>
      </c>
      <c r="B108" s="6" t="s">
        <v>171</v>
      </c>
      <c r="C108" s="6" t="s">
        <v>94</v>
      </c>
      <c r="D108" s="7">
        <v>19624</v>
      </c>
      <c r="E108" s="7">
        <v>432635</v>
      </c>
      <c r="F108" s="26">
        <v>43562</v>
      </c>
      <c r="G108" s="27">
        <v>10.068996</v>
      </c>
    </row>
    <row r="109" spans="1:7" x14ac:dyDescent="0.45">
      <c r="A109" s="6" t="s">
        <v>201</v>
      </c>
      <c r="B109" s="6" t="s">
        <v>202</v>
      </c>
      <c r="C109" s="6" t="s">
        <v>203</v>
      </c>
      <c r="D109" s="7">
        <v>559</v>
      </c>
      <c r="E109" s="7">
        <v>18671</v>
      </c>
      <c r="F109" s="26">
        <v>2051.1999999999998</v>
      </c>
      <c r="G109" s="27">
        <v>10.986020999999999</v>
      </c>
    </row>
    <row r="110" spans="1:7" x14ac:dyDescent="0.45">
      <c r="A110" s="6" t="s">
        <v>204</v>
      </c>
      <c r="B110" s="6" t="s">
        <v>202</v>
      </c>
      <c r="C110" s="6" t="s">
        <v>91</v>
      </c>
      <c r="D110" s="7">
        <v>1025</v>
      </c>
      <c r="E110" s="7">
        <v>11208</v>
      </c>
      <c r="F110" s="26">
        <v>908.5</v>
      </c>
      <c r="G110" s="27">
        <v>8.1058173</v>
      </c>
    </row>
    <row r="111" spans="1:7" x14ac:dyDescent="0.45">
      <c r="A111" s="6" t="s">
        <v>205</v>
      </c>
      <c r="B111" s="6" t="s">
        <v>202</v>
      </c>
      <c r="C111" s="6" t="s">
        <v>7</v>
      </c>
      <c r="D111" s="7">
        <v>432</v>
      </c>
      <c r="E111" s="7">
        <v>36079</v>
      </c>
      <c r="F111" s="26">
        <v>2963</v>
      </c>
      <c r="G111" s="27">
        <v>8.2125336000000004</v>
      </c>
    </row>
    <row r="112" spans="1:7" x14ac:dyDescent="0.45">
      <c r="A112" s="6" t="s">
        <v>206</v>
      </c>
      <c r="B112" s="6" t="s">
        <v>202</v>
      </c>
      <c r="C112" s="6" t="s">
        <v>91</v>
      </c>
      <c r="D112" s="7">
        <v>1163079</v>
      </c>
      <c r="E112" s="7">
        <v>27584533</v>
      </c>
      <c r="F112" s="26">
        <v>3198580</v>
      </c>
      <c r="G112" s="27">
        <v>11.595556</v>
      </c>
    </row>
    <row r="113" spans="1:7" x14ac:dyDescent="0.45">
      <c r="A113" s="6" t="s">
        <v>207</v>
      </c>
      <c r="B113" s="6" t="s">
        <v>202</v>
      </c>
      <c r="C113" s="6" t="s">
        <v>96</v>
      </c>
      <c r="D113" s="7">
        <v>16341</v>
      </c>
      <c r="E113" s="7">
        <v>311566</v>
      </c>
      <c r="F113" s="26">
        <v>29208.6</v>
      </c>
      <c r="G113" s="27">
        <v>9.3747713000000008</v>
      </c>
    </row>
    <row r="114" spans="1:7" x14ac:dyDescent="0.45">
      <c r="A114" s="6" t="s">
        <v>208</v>
      </c>
      <c r="B114" s="6" t="s">
        <v>202</v>
      </c>
      <c r="C114" s="6" t="s">
        <v>94</v>
      </c>
      <c r="D114" s="7">
        <v>482</v>
      </c>
      <c r="E114" s="7">
        <v>5885</v>
      </c>
      <c r="F114" s="26">
        <v>781.9</v>
      </c>
      <c r="G114" s="27">
        <v>13.286320999999999</v>
      </c>
    </row>
    <row r="115" spans="1:7" x14ac:dyDescent="0.45">
      <c r="A115" s="6" t="s">
        <v>209</v>
      </c>
      <c r="B115" s="6" t="s">
        <v>202</v>
      </c>
      <c r="C115" s="6" t="s">
        <v>210</v>
      </c>
      <c r="D115" s="7">
        <v>13</v>
      </c>
      <c r="E115" s="7">
        <v>54452</v>
      </c>
      <c r="F115" s="26">
        <v>5126.2</v>
      </c>
      <c r="G115" s="27">
        <v>9.4141628999999991</v>
      </c>
    </row>
    <row r="116" spans="1:7" x14ac:dyDescent="0.45">
      <c r="A116" s="6" t="s">
        <v>211</v>
      </c>
      <c r="B116" s="6" t="s">
        <v>202</v>
      </c>
      <c r="C116" s="6" t="s">
        <v>94</v>
      </c>
      <c r="D116" s="7">
        <v>2293</v>
      </c>
      <c r="E116" s="7">
        <v>28698</v>
      </c>
      <c r="F116" s="26">
        <v>2027</v>
      </c>
      <c r="G116" s="27">
        <v>7.0632099999999998</v>
      </c>
    </row>
    <row r="117" spans="1:7" x14ac:dyDescent="0.45">
      <c r="A117" s="6" t="s">
        <v>212</v>
      </c>
      <c r="B117" s="6" t="s">
        <v>202</v>
      </c>
      <c r="C117" s="6" t="s">
        <v>203</v>
      </c>
      <c r="D117" s="7">
        <v>4791</v>
      </c>
      <c r="E117" s="7">
        <v>255616</v>
      </c>
      <c r="F117" s="26">
        <v>21377</v>
      </c>
      <c r="G117" s="27">
        <v>8.3629350000000002</v>
      </c>
    </row>
    <row r="118" spans="1:7" x14ac:dyDescent="0.45">
      <c r="A118" s="6" t="s">
        <v>213</v>
      </c>
      <c r="B118" s="6" t="s">
        <v>202</v>
      </c>
      <c r="C118" s="6" t="s">
        <v>203</v>
      </c>
      <c r="D118" s="7">
        <v>22537</v>
      </c>
      <c r="E118" s="7">
        <v>619644</v>
      </c>
      <c r="F118" s="26">
        <v>68010</v>
      </c>
      <c r="G118" s="27">
        <v>10.975657</v>
      </c>
    </row>
    <row r="119" spans="1:7" x14ac:dyDescent="0.45">
      <c r="A119" s="6" t="s">
        <v>214</v>
      </c>
      <c r="B119" s="6" t="s">
        <v>202</v>
      </c>
      <c r="C119" s="6" t="s">
        <v>203</v>
      </c>
      <c r="D119" s="7">
        <v>1702</v>
      </c>
      <c r="E119" s="7">
        <v>108168</v>
      </c>
      <c r="F119" s="26">
        <v>7291</v>
      </c>
      <c r="G119" s="27">
        <v>6.7404408</v>
      </c>
    </row>
    <row r="120" spans="1:7" x14ac:dyDescent="0.45">
      <c r="A120" s="6" t="s">
        <v>215</v>
      </c>
      <c r="B120" s="6" t="s">
        <v>202</v>
      </c>
      <c r="C120" s="6" t="s">
        <v>203</v>
      </c>
      <c r="D120" s="7">
        <v>535</v>
      </c>
      <c r="E120" s="7">
        <v>298537</v>
      </c>
      <c r="F120" s="26">
        <v>16193</v>
      </c>
      <c r="G120" s="27">
        <v>5.4241182999999999</v>
      </c>
    </row>
    <row r="121" spans="1:7" x14ac:dyDescent="0.45">
      <c r="A121" s="6" t="s">
        <v>216</v>
      </c>
      <c r="B121" s="6" t="s">
        <v>202</v>
      </c>
      <c r="C121" s="6" t="s">
        <v>94</v>
      </c>
      <c r="D121" s="7">
        <v>1434</v>
      </c>
      <c r="E121" s="7">
        <v>43082</v>
      </c>
      <c r="F121" s="26">
        <v>4216</v>
      </c>
      <c r="G121" s="27">
        <v>9.7859894999999995</v>
      </c>
    </row>
    <row r="122" spans="1:7" x14ac:dyDescent="0.45">
      <c r="A122" s="6" t="s">
        <v>217</v>
      </c>
      <c r="B122" s="6" t="s">
        <v>202</v>
      </c>
      <c r="C122" s="6" t="s">
        <v>94</v>
      </c>
      <c r="D122" s="7">
        <v>9245</v>
      </c>
      <c r="E122" s="7">
        <v>153485</v>
      </c>
      <c r="F122" s="26">
        <v>17600.400000000001</v>
      </c>
      <c r="G122" s="27">
        <v>11.467179</v>
      </c>
    </row>
    <row r="123" spans="1:7" x14ac:dyDescent="0.45">
      <c r="A123" s="6" t="s">
        <v>218</v>
      </c>
      <c r="B123" s="6" t="s">
        <v>202</v>
      </c>
      <c r="C123" s="6" t="s">
        <v>210</v>
      </c>
      <c r="D123" s="7">
        <v>70</v>
      </c>
      <c r="E123" s="7">
        <v>608</v>
      </c>
      <c r="F123" s="26">
        <v>74.3</v>
      </c>
      <c r="G123" s="27">
        <v>12.220395</v>
      </c>
    </row>
    <row r="124" spans="1:7" x14ac:dyDescent="0.45">
      <c r="A124" s="6" t="s">
        <v>219</v>
      </c>
      <c r="B124" s="6" t="s">
        <v>202</v>
      </c>
      <c r="C124" s="6" t="s">
        <v>94</v>
      </c>
      <c r="D124" s="7">
        <v>39514</v>
      </c>
      <c r="E124" s="7">
        <v>649171</v>
      </c>
      <c r="F124" s="26">
        <v>63285.3</v>
      </c>
      <c r="G124" s="27">
        <v>9.7486332999999998</v>
      </c>
    </row>
    <row r="125" spans="1:7" x14ac:dyDescent="0.45">
      <c r="A125" s="6" t="s">
        <v>220</v>
      </c>
      <c r="B125" s="6" t="s">
        <v>202</v>
      </c>
      <c r="C125" s="6" t="s">
        <v>91</v>
      </c>
      <c r="D125" s="7">
        <v>2775</v>
      </c>
      <c r="E125" s="7">
        <v>2215048</v>
      </c>
      <c r="F125" s="26">
        <v>104099.1</v>
      </c>
      <c r="G125" s="27">
        <v>4.6996317999999997</v>
      </c>
    </row>
    <row r="126" spans="1:7" x14ac:dyDescent="0.45">
      <c r="A126" s="6" t="s">
        <v>221</v>
      </c>
      <c r="B126" s="6" t="s">
        <v>202</v>
      </c>
      <c r="C126" s="6" t="s">
        <v>7</v>
      </c>
      <c r="D126" s="7">
        <v>29555</v>
      </c>
      <c r="E126" s="7">
        <v>505723</v>
      </c>
      <c r="F126" s="26">
        <v>55138</v>
      </c>
      <c r="G126" s="27">
        <v>10.902806</v>
      </c>
    </row>
    <row r="127" spans="1:7" x14ac:dyDescent="0.45">
      <c r="A127" s="6" t="s">
        <v>222</v>
      </c>
      <c r="B127" s="6" t="s">
        <v>202</v>
      </c>
      <c r="C127" s="6" t="s">
        <v>94</v>
      </c>
      <c r="D127" s="7">
        <v>38599</v>
      </c>
      <c r="E127" s="7">
        <v>379464</v>
      </c>
      <c r="F127" s="26">
        <v>49361.9</v>
      </c>
      <c r="G127" s="27">
        <v>13.008322</v>
      </c>
    </row>
    <row r="128" spans="1:7" x14ac:dyDescent="0.45">
      <c r="A128" s="6" t="s">
        <v>223</v>
      </c>
      <c r="B128" s="6" t="s">
        <v>202</v>
      </c>
      <c r="C128" s="6" t="s">
        <v>210</v>
      </c>
      <c r="D128" s="7">
        <v>497</v>
      </c>
      <c r="E128" s="7">
        <v>4703</v>
      </c>
      <c r="F128" s="26">
        <v>169.8</v>
      </c>
      <c r="G128" s="27">
        <v>3.6104614000000002</v>
      </c>
    </row>
    <row r="129" spans="1:7" x14ac:dyDescent="0.45">
      <c r="A129" s="6" t="s">
        <v>224</v>
      </c>
      <c r="B129" s="6" t="s">
        <v>202</v>
      </c>
      <c r="C129" s="6" t="s">
        <v>96</v>
      </c>
      <c r="D129" s="7">
        <v>4345</v>
      </c>
      <c r="E129" s="7">
        <v>104489</v>
      </c>
      <c r="F129" s="26">
        <v>8186.6</v>
      </c>
      <c r="G129" s="27">
        <v>7.8348917</v>
      </c>
    </row>
    <row r="130" spans="1:7" x14ac:dyDescent="0.45">
      <c r="A130" s="6" t="s">
        <v>225</v>
      </c>
      <c r="B130" s="6" t="s">
        <v>202</v>
      </c>
      <c r="C130" s="6" t="s">
        <v>203</v>
      </c>
      <c r="D130" s="7">
        <v>1001809</v>
      </c>
      <c r="E130" s="7">
        <v>27548529</v>
      </c>
      <c r="F130" s="26">
        <v>2658972</v>
      </c>
      <c r="G130" s="27">
        <v>9.6519563999999995</v>
      </c>
    </row>
    <row r="131" spans="1:7" x14ac:dyDescent="0.45">
      <c r="A131" s="6" t="s">
        <v>226</v>
      </c>
      <c r="B131" s="6" t="s">
        <v>202</v>
      </c>
      <c r="C131" s="6" t="s">
        <v>210</v>
      </c>
      <c r="D131" s="7">
        <v>18167</v>
      </c>
      <c r="E131" s="7">
        <v>238052</v>
      </c>
      <c r="F131" s="26">
        <v>20338.3</v>
      </c>
      <c r="G131" s="27">
        <v>8.5436375000000009</v>
      </c>
    </row>
    <row r="132" spans="1:7" x14ac:dyDescent="0.45">
      <c r="A132" s="6" t="s">
        <v>227</v>
      </c>
      <c r="B132" s="6" t="s">
        <v>202</v>
      </c>
      <c r="C132" s="6" t="s">
        <v>94</v>
      </c>
      <c r="D132" s="7">
        <v>50911</v>
      </c>
      <c r="E132" s="7">
        <v>793046</v>
      </c>
      <c r="F132" s="26">
        <v>93423.2</v>
      </c>
      <c r="G132" s="27">
        <v>11.7803</v>
      </c>
    </row>
    <row r="133" spans="1:7" x14ac:dyDescent="0.45">
      <c r="A133" s="6" t="s">
        <v>228</v>
      </c>
      <c r="B133" s="6" t="s">
        <v>202</v>
      </c>
      <c r="C133" s="6" t="s">
        <v>210</v>
      </c>
      <c r="D133" s="7">
        <v>194</v>
      </c>
      <c r="E133" s="7">
        <v>21652</v>
      </c>
      <c r="F133" s="26">
        <v>2182.3000000000002</v>
      </c>
      <c r="G133" s="27">
        <v>10.078977</v>
      </c>
    </row>
    <row r="134" spans="1:7" x14ac:dyDescent="0.45">
      <c r="A134" s="6" t="s">
        <v>229</v>
      </c>
      <c r="B134" s="6" t="s">
        <v>202</v>
      </c>
      <c r="C134" s="6" t="s">
        <v>210</v>
      </c>
      <c r="D134" s="7">
        <v>3897</v>
      </c>
      <c r="E134" s="7">
        <v>56783</v>
      </c>
      <c r="F134" s="26">
        <v>4590.8</v>
      </c>
      <c r="G134" s="27">
        <v>8.0848140999999991</v>
      </c>
    </row>
    <row r="135" spans="1:7" x14ac:dyDescent="0.45">
      <c r="A135" s="6" t="s">
        <v>230</v>
      </c>
      <c r="B135" s="6" t="s">
        <v>202</v>
      </c>
      <c r="C135" s="6" t="s">
        <v>210</v>
      </c>
      <c r="D135" s="7">
        <v>641</v>
      </c>
      <c r="E135" s="7">
        <v>5137</v>
      </c>
      <c r="F135" s="26">
        <v>825</v>
      </c>
      <c r="G135" s="27">
        <v>16.059957000000001</v>
      </c>
    </row>
    <row r="136" spans="1:7" x14ac:dyDescent="0.45">
      <c r="A136" s="6" t="s">
        <v>231</v>
      </c>
      <c r="B136" s="6" t="s">
        <v>202</v>
      </c>
      <c r="C136" s="6" t="s">
        <v>94</v>
      </c>
      <c r="D136" s="7">
        <v>43033</v>
      </c>
      <c r="E136" s="7">
        <v>670024</v>
      </c>
      <c r="F136" s="26">
        <v>86642.8</v>
      </c>
      <c r="G136" s="27">
        <v>12.931298</v>
      </c>
    </row>
    <row r="137" spans="1:7" x14ac:dyDescent="0.45">
      <c r="A137" s="6" t="s">
        <v>232</v>
      </c>
      <c r="B137" s="6" t="s">
        <v>202</v>
      </c>
      <c r="C137" s="6" t="s">
        <v>91</v>
      </c>
      <c r="D137" s="7">
        <v>414748</v>
      </c>
      <c r="E137" s="7">
        <v>9165355</v>
      </c>
      <c r="F137" s="26">
        <v>915309</v>
      </c>
      <c r="G137" s="27">
        <v>9.9866180999999994</v>
      </c>
    </row>
    <row r="138" spans="1:7" x14ac:dyDescent="0.45">
      <c r="A138" s="6" t="s">
        <v>233</v>
      </c>
      <c r="B138" s="6" t="s">
        <v>202</v>
      </c>
      <c r="C138" s="6" t="s">
        <v>91</v>
      </c>
      <c r="D138" s="7">
        <v>93411</v>
      </c>
      <c r="E138" s="7">
        <v>1677447</v>
      </c>
      <c r="F138" s="26">
        <v>167999</v>
      </c>
      <c r="G138" s="27">
        <v>10.01516</v>
      </c>
    </row>
    <row r="139" spans="1:7" x14ac:dyDescent="0.45">
      <c r="A139" s="6" t="s">
        <v>234</v>
      </c>
      <c r="B139" s="6" t="s">
        <v>202</v>
      </c>
      <c r="C139" s="6" t="s">
        <v>167</v>
      </c>
      <c r="D139" s="7">
        <v>13971</v>
      </c>
      <c r="E139" s="7">
        <v>321580</v>
      </c>
      <c r="F139" s="26">
        <v>37111</v>
      </c>
      <c r="G139" s="27">
        <v>11.540208</v>
      </c>
    </row>
    <row r="140" spans="1:7" x14ac:dyDescent="0.45">
      <c r="A140" s="6" t="s">
        <v>235</v>
      </c>
      <c r="B140" s="6" t="s">
        <v>202</v>
      </c>
      <c r="C140" s="6" t="s">
        <v>210</v>
      </c>
      <c r="D140" s="7">
        <v>139</v>
      </c>
      <c r="E140" s="7">
        <v>241</v>
      </c>
      <c r="F140" s="26">
        <v>35.5</v>
      </c>
      <c r="G140" s="27">
        <v>14.73029</v>
      </c>
    </row>
    <row r="141" spans="1:7" x14ac:dyDescent="0.45">
      <c r="A141" s="6" t="s">
        <v>236</v>
      </c>
      <c r="B141" s="6" t="s">
        <v>202</v>
      </c>
      <c r="C141" s="6" t="s">
        <v>167</v>
      </c>
      <c r="D141" s="7">
        <v>32</v>
      </c>
      <c r="E141" s="7">
        <v>1424239</v>
      </c>
      <c r="F141" s="26">
        <v>37403.699999999997</v>
      </c>
      <c r="G141" s="27">
        <v>2.6262235</v>
      </c>
    </row>
    <row r="142" spans="1:7" x14ac:dyDescent="0.45">
      <c r="A142" s="6" t="s">
        <v>237</v>
      </c>
      <c r="B142" s="6" t="s">
        <v>202</v>
      </c>
      <c r="C142" s="6" t="s">
        <v>203</v>
      </c>
      <c r="D142" s="7">
        <v>3390</v>
      </c>
      <c r="E142" s="7">
        <v>66644</v>
      </c>
      <c r="F142" s="26">
        <v>7240</v>
      </c>
      <c r="G142" s="27">
        <v>10.863694000000001</v>
      </c>
    </row>
    <row r="143" spans="1:7" x14ac:dyDescent="0.45">
      <c r="A143" s="6" t="s">
        <v>201</v>
      </c>
      <c r="B143" s="6" t="s">
        <v>238</v>
      </c>
      <c r="C143" s="6" t="s">
        <v>203</v>
      </c>
      <c r="D143" s="7">
        <v>120</v>
      </c>
      <c r="E143" s="7">
        <v>3447</v>
      </c>
      <c r="F143" s="26">
        <v>353.3</v>
      </c>
      <c r="G143" s="27">
        <v>10.249492</v>
      </c>
    </row>
    <row r="144" spans="1:7" x14ac:dyDescent="0.45">
      <c r="A144" s="6" t="s">
        <v>239</v>
      </c>
      <c r="B144" s="6" t="s">
        <v>238</v>
      </c>
      <c r="C144" s="6" t="s">
        <v>210</v>
      </c>
      <c r="D144" s="7">
        <v>13</v>
      </c>
      <c r="E144" s="7">
        <v>55312</v>
      </c>
      <c r="F144" s="26">
        <v>7931</v>
      </c>
      <c r="G144" s="27">
        <v>14.338661</v>
      </c>
    </row>
    <row r="145" spans="1:7" x14ac:dyDescent="0.45">
      <c r="A145" s="6" t="s">
        <v>240</v>
      </c>
      <c r="B145" s="6" t="s">
        <v>238</v>
      </c>
      <c r="C145" s="6" t="s">
        <v>94</v>
      </c>
      <c r="D145" s="7">
        <v>4521</v>
      </c>
      <c r="E145" s="7">
        <v>47862</v>
      </c>
      <c r="F145" s="26">
        <v>8606.7000000000007</v>
      </c>
      <c r="G145" s="27">
        <v>17.982323999999998</v>
      </c>
    </row>
    <row r="146" spans="1:7" x14ac:dyDescent="0.45">
      <c r="A146" s="6" t="s">
        <v>241</v>
      </c>
      <c r="B146" s="6" t="s">
        <v>238</v>
      </c>
      <c r="C146" s="6" t="s">
        <v>91</v>
      </c>
      <c r="D146" s="7">
        <v>23652</v>
      </c>
      <c r="E146" s="7">
        <v>125987</v>
      </c>
      <c r="F146" s="26">
        <v>36393.9</v>
      </c>
      <c r="G146" s="27">
        <v>28.887028000000001</v>
      </c>
    </row>
    <row r="147" spans="1:7" x14ac:dyDescent="0.45">
      <c r="A147" s="6" t="s">
        <v>242</v>
      </c>
      <c r="B147" s="6" t="s">
        <v>238</v>
      </c>
      <c r="C147" s="6" t="s">
        <v>96</v>
      </c>
      <c r="D147" s="7">
        <v>2071</v>
      </c>
      <c r="E147" s="7">
        <v>974589</v>
      </c>
      <c r="F147" s="26">
        <v>95520</v>
      </c>
      <c r="G147" s="27">
        <v>9.8010546000000005</v>
      </c>
    </row>
    <row r="148" spans="1:7" x14ac:dyDescent="0.45">
      <c r="A148" s="6" t="s">
        <v>243</v>
      </c>
      <c r="B148" s="6" t="s">
        <v>238</v>
      </c>
      <c r="C148" s="6" t="s">
        <v>96</v>
      </c>
      <c r="D148" s="7">
        <v>34409</v>
      </c>
      <c r="E148" s="7">
        <v>348004</v>
      </c>
      <c r="F148" s="26">
        <v>50679.6</v>
      </c>
      <c r="G148" s="27">
        <v>14.562936000000001</v>
      </c>
    </row>
    <row r="149" spans="1:7" x14ac:dyDescent="0.45">
      <c r="A149" s="6" t="s">
        <v>244</v>
      </c>
      <c r="B149" s="6" t="s">
        <v>238</v>
      </c>
      <c r="C149" s="6" t="s">
        <v>96</v>
      </c>
      <c r="D149" s="7">
        <v>115666</v>
      </c>
      <c r="E149" s="7">
        <v>2466538</v>
      </c>
      <c r="F149" s="26">
        <v>338178</v>
      </c>
      <c r="G149" s="27">
        <v>13.710634000000001</v>
      </c>
    </row>
    <row r="150" spans="1:7" x14ac:dyDescent="0.45">
      <c r="A150" s="6" t="s">
        <v>245</v>
      </c>
      <c r="B150" s="6" t="s">
        <v>238</v>
      </c>
      <c r="C150" s="6" t="s">
        <v>96</v>
      </c>
      <c r="D150" s="7">
        <v>15955</v>
      </c>
      <c r="E150" s="7">
        <v>250280</v>
      </c>
      <c r="F150" s="26">
        <v>36461</v>
      </c>
      <c r="G150" s="27">
        <v>14.568084000000001</v>
      </c>
    </row>
    <row r="151" spans="1:7" x14ac:dyDescent="0.45">
      <c r="A151" s="6" t="s">
        <v>246</v>
      </c>
      <c r="B151" s="6" t="s">
        <v>238</v>
      </c>
      <c r="C151" s="6" t="s">
        <v>96</v>
      </c>
      <c r="D151" s="7">
        <v>11872</v>
      </c>
      <c r="E151" s="7">
        <v>143501</v>
      </c>
      <c r="F151" s="26">
        <v>27479.200000000001</v>
      </c>
      <c r="G151" s="27">
        <v>19.149135000000001</v>
      </c>
    </row>
    <row r="152" spans="1:7" x14ac:dyDescent="0.45">
      <c r="A152" s="6" t="s">
        <v>247</v>
      </c>
      <c r="B152" s="6" t="s">
        <v>238</v>
      </c>
      <c r="C152" s="6" t="s">
        <v>96</v>
      </c>
      <c r="D152" s="7">
        <v>52439</v>
      </c>
      <c r="E152" s="7">
        <v>1123482</v>
      </c>
      <c r="F152" s="26">
        <v>163655</v>
      </c>
      <c r="G152" s="27">
        <v>14.566767</v>
      </c>
    </row>
    <row r="153" spans="1:7" x14ac:dyDescent="0.45">
      <c r="A153" s="6" t="s">
        <v>248</v>
      </c>
      <c r="B153" s="6" t="s">
        <v>238</v>
      </c>
      <c r="C153" s="6" t="s">
        <v>96</v>
      </c>
      <c r="D153" s="7">
        <v>19068</v>
      </c>
      <c r="E153" s="7">
        <v>348597</v>
      </c>
      <c r="F153" s="26">
        <v>56289.7</v>
      </c>
      <c r="G153" s="27">
        <v>16.147500000000001</v>
      </c>
    </row>
    <row r="154" spans="1:7" x14ac:dyDescent="0.45">
      <c r="A154" s="6" t="s">
        <v>249</v>
      </c>
      <c r="B154" s="6" t="s">
        <v>238</v>
      </c>
      <c r="C154" s="6" t="s">
        <v>96</v>
      </c>
      <c r="D154" s="7">
        <v>946</v>
      </c>
      <c r="E154" s="7">
        <v>78420</v>
      </c>
      <c r="F154" s="26">
        <v>11114.1</v>
      </c>
      <c r="G154" s="27">
        <v>14.172533</v>
      </c>
    </row>
    <row r="155" spans="1:7" x14ac:dyDescent="0.45">
      <c r="A155" s="6" t="s">
        <v>250</v>
      </c>
      <c r="B155" s="6" t="s">
        <v>238</v>
      </c>
      <c r="C155" s="6" t="s">
        <v>96</v>
      </c>
      <c r="D155" s="7">
        <v>86012</v>
      </c>
      <c r="E155" s="7">
        <v>1088667</v>
      </c>
      <c r="F155" s="26">
        <v>168097.6</v>
      </c>
      <c r="G155" s="27">
        <v>15.440681</v>
      </c>
    </row>
    <row r="156" spans="1:7" x14ac:dyDescent="0.45">
      <c r="A156" s="6" t="s">
        <v>251</v>
      </c>
      <c r="B156" s="6" t="s">
        <v>238</v>
      </c>
      <c r="C156" s="6" t="s">
        <v>96</v>
      </c>
      <c r="D156" s="7">
        <v>5760</v>
      </c>
      <c r="E156" s="7">
        <v>73823</v>
      </c>
      <c r="F156" s="26">
        <v>10543</v>
      </c>
      <c r="G156" s="27">
        <v>14.281457</v>
      </c>
    </row>
    <row r="157" spans="1:7" x14ac:dyDescent="0.45">
      <c r="A157" s="6" t="s">
        <v>252</v>
      </c>
      <c r="B157" s="6" t="s">
        <v>238</v>
      </c>
      <c r="C157" s="6" t="s">
        <v>96</v>
      </c>
      <c r="D157" s="7">
        <v>25908</v>
      </c>
      <c r="E157" s="7">
        <v>444885</v>
      </c>
      <c r="F157" s="26">
        <v>63332</v>
      </c>
      <c r="G157" s="27">
        <v>14.235588999999999</v>
      </c>
    </row>
    <row r="158" spans="1:7" x14ac:dyDescent="0.45">
      <c r="A158" s="6" t="s">
        <v>253</v>
      </c>
      <c r="B158" s="6" t="s">
        <v>238</v>
      </c>
      <c r="C158" s="6" t="s">
        <v>96</v>
      </c>
      <c r="D158" s="7">
        <v>14974</v>
      </c>
      <c r="E158" s="7">
        <v>133303</v>
      </c>
      <c r="F158" s="26">
        <v>22197</v>
      </c>
      <c r="G158" s="27">
        <v>16.651537999999999</v>
      </c>
    </row>
    <row r="159" spans="1:7" x14ac:dyDescent="0.45">
      <c r="A159" s="6" t="s">
        <v>254</v>
      </c>
      <c r="B159" s="6" t="s">
        <v>238</v>
      </c>
      <c r="C159" s="6" t="s">
        <v>96</v>
      </c>
      <c r="D159" s="7">
        <v>5927</v>
      </c>
      <c r="E159" s="7">
        <v>149829</v>
      </c>
      <c r="F159" s="26">
        <v>23713.4</v>
      </c>
      <c r="G159" s="27">
        <v>15.826976</v>
      </c>
    </row>
    <row r="160" spans="1:7" x14ac:dyDescent="0.45">
      <c r="A160" s="6" t="s">
        <v>255</v>
      </c>
      <c r="B160" s="6" t="s">
        <v>238</v>
      </c>
      <c r="C160" s="6" t="s">
        <v>96</v>
      </c>
      <c r="D160" s="7">
        <v>29253</v>
      </c>
      <c r="E160" s="7">
        <v>953385</v>
      </c>
      <c r="F160" s="26">
        <v>110588</v>
      </c>
      <c r="G160" s="27">
        <v>11.599511</v>
      </c>
    </row>
    <row r="161" spans="1:7" x14ac:dyDescent="0.45">
      <c r="A161" s="6" t="s">
        <v>256</v>
      </c>
      <c r="B161" s="6" t="s">
        <v>238</v>
      </c>
      <c r="C161" s="6" t="s">
        <v>96</v>
      </c>
      <c r="D161" s="7">
        <v>63170</v>
      </c>
      <c r="E161" s="7">
        <v>1126121</v>
      </c>
      <c r="F161" s="26">
        <v>169400.5</v>
      </c>
      <c r="G161" s="27">
        <v>15.042833</v>
      </c>
    </row>
    <row r="162" spans="1:7" x14ac:dyDescent="0.45">
      <c r="A162" s="6" t="s">
        <v>257</v>
      </c>
      <c r="B162" s="6" t="s">
        <v>238</v>
      </c>
      <c r="C162" s="6" t="s">
        <v>96</v>
      </c>
      <c r="D162" s="7">
        <v>43646</v>
      </c>
      <c r="E162" s="7">
        <v>760141</v>
      </c>
      <c r="F162" s="26">
        <v>124070</v>
      </c>
      <c r="G162" s="27">
        <v>16.321971999999999</v>
      </c>
    </row>
    <row r="163" spans="1:7" x14ac:dyDescent="0.45">
      <c r="A163" s="6" t="s">
        <v>258</v>
      </c>
      <c r="B163" s="6" t="s">
        <v>238</v>
      </c>
      <c r="C163" s="6" t="s">
        <v>96</v>
      </c>
      <c r="D163" s="7">
        <v>108450</v>
      </c>
      <c r="E163" s="7">
        <v>2184633</v>
      </c>
      <c r="F163" s="26">
        <v>301870</v>
      </c>
      <c r="G163" s="27">
        <v>13.817882000000001</v>
      </c>
    </row>
    <row r="164" spans="1:7" x14ac:dyDescent="0.45">
      <c r="A164" s="6" t="s">
        <v>259</v>
      </c>
      <c r="B164" s="6" t="s">
        <v>238</v>
      </c>
      <c r="C164" s="6" t="s">
        <v>96</v>
      </c>
      <c r="D164" s="7">
        <v>56023</v>
      </c>
      <c r="E164" s="7">
        <v>1194138</v>
      </c>
      <c r="F164" s="26">
        <v>163138.6</v>
      </c>
      <c r="G164" s="27">
        <v>13.661619999999999</v>
      </c>
    </row>
    <row r="165" spans="1:7" x14ac:dyDescent="0.45">
      <c r="A165" s="6" t="s">
        <v>260</v>
      </c>
      <c r="B165" s="6" t="s">
        <v>238</v>
      </c>
      <c r="C165" s="6" t="s">
        <v>96</v>
      </c>
      <c r="D165" s="7">
        <v>52712</v>
      </c>
      <c r="E165" s="7">
        <v>3052051</v>
      </c>
      <c r="F165" s="26">
        <v>328915.40000000002</v>
      </c>
      <c r="G165" s="27">
        <v>10.776864</v>
      </c>
    </row>
    <row r="166" spans="1:7" x14ac:dyDescent="0.45">
      <c r="A166" s="6" t="s">
        <v>261</v>
      </c>
      <c r="B166" s="6" t="s">
        <v>238</v>
      </c>
      <c r="C166" s="6" t="s">
        <v>96</v>
      </c>
      <c r="D166" s="7">
        <v>4487</v>
      </c>
      <c r="E166" s="7">
        <v>188370</v>
      </c>
      <c r="F166" s="26">
        <v>18228.099999999999</v>
      </c>
      <c r="G166" s="27">
        <v>9.6767532000000003</v>
      </c>
    </row>
    <row r="167" spans="1:7" x14ac:dyDescent="0.45">
      <c r="A167" s="6" t="s">
        <v>262</v>
      </c>
      <c r="B167" s="6" t="s">
        <v>238</v>
      </c>
      <c r="C167" s="6" t="s">
        <v>96</v>
      </c>
      <c r="D167" s="7">
        <v>7802</v>
      </c>
      <c r="E167" s="7">
        <v>108041</v>
      </c>
      <c r="F167" s="26">
        <v>13387</v>
      </c>
      <c r="G167" s="27">
        <v>12.390667000000001</v>
      </c>
    </row>
    <row r="168" spans="1:7" x14ac:dyDescent="0.45">
      <c r="A168" s="6" t="s">
        <v>263</v>
      </c>
      <c r="B168" s="6" t="s">
        <v>238</v>
      </c>
      <c r="C168" s="6" t="s">
        <v>96</v>
      </c>
      <c r="D168" s="7">
        <v>1889</v>
      </c>
      <c r="E168" s="7">
        <v>1131904</v>
      </c>
      <c r="F168" s="26">
        <v>153325.4</v>
      </c>
      <c r="G168" s="27">
        <v>13.545795</v>
      </c>
    </row>
    <row r="169" spans="1:7" x14ac:dyDescent="0.45">
      <c r="A169" s="6" t="s">
        <v>264</v>
      </c>
      <c r="B169" s="6" t="s">
        <v>238</v>
      </c>
      <c r="C169" s="6" t="s">
        <v>96</v>
      </c>
      <c r="D169" s="7">
        <v>52</v>
      </c>
      <c r="E169" s="7">
        <v>75388</v>
      </c>
      <c r="F169" s="26">
        <v>10425.5</v>
      </c>
      <c r="G169" s="27">
        <v>13.829124</v>
      </c>
    </row>
    <row r="170" spans="1:7" x14ac:dyDescent="0.45">
      <c r="A170" s="6" t="s">
        <v>209</v>
      </c>
      <c r="B170" s="6" t="s">
        <v>238</v>
      </c>
      <c r="C170" s="6" t="s">
        <v>210</v>
      </c>
      <c r="D170" s="7">
        <v>8</v>
      </c>
      <c r="E170" s="7">
        <v>6014</v>
      </c>
      <c r="F170" s="26">
        <v>981.7</v>
      </c>
      <c r="G170" s="27">
        <v>16.323578000000001</v>
      </c>
    </row>
    <row r="171" spans="1:7" x14ac:dyDescent="0.45">
      <c r="A171" s="6" t="s">
        <v>265</v>
      </c>
      <c r="B171" s="6" t="s">
        <v>238</v>
      </c>
      <c r="C171" s="6" t="s">
        <v>96</v>
      </c>
      <c r="D171" s="7">
        <v>835</v>
      </c>
      <c r="E171" s="7">
        <v>11510</v>
      </c>
      <c r="F171" s="26">
        <v>666.3</v>
      </c>
      <c r="G171" s="27">
        <v>5.7888792000000002</v>
      </c>
    </row>
    <row r="172" spans="1:7" x14ac:dyDescent="0.45">
      <c r="A172" s="6" t="s">
        <v>266</v>
      </c>
      <c r="B172" s="6" t="s">
        <v>238</v>
      </c>
      <c r="C172" s="6" t="s">
        <v>203</v>
      </c>
      <c r="D172" s="7">
        <v>151410</v>
      </c>
      <c r="E172" s="7">
        <v>3392435</v>
      </c>
      <c r="F172" s="26">
        <v>410180</v>
      </c>
      <c r="G172" s="27">
        <v>12.09102</v>
      </c>
    </row>
    <row r="173" spans="1:7" x14ac:dyDescent="0.45">
      <c r="A173" s="6" t="s">
        <v>218</v>
      </c>
      <c r="B173" s="6" t="s">
        <v>238</v>
      </c>
      <c r="C173" s="6" t="s">
        <v>210</v>
      </c>
      <c r="D173" s="7">
        <v>2936</v>
      </c>
      <c r="E173" s="7">
        <v>22366</v>
      </c>
      <c r="F173" s="26">
        <v>4029.1</v>
      </c>
      <c r="G173" s="27">
        <v>18.014396999999999</v>
      </c>
    </row>
    <row r="174" spans="1:7" x14ac:dyDescent="0.45">
      <c r="A174" s="6" t="s">
        <v>267</v>
      </c>
      <c r="B174" s="6" t="s">
        <v>238</v>
      </c>
      <c r="C174" s="6" t="s">
        <v>96</v>
      </c>
      <c r="D174" s="7">
        <v>12063</v>
      </c>
      <c r="E174" s="7">
        <v>130538</v>
      </c>
      <c r="F174" s="26">
        <v>18030</v>
      </c>
      <c r="G174" s="27">
        <v>13.81207</v>
      </c>
    </row>
    <row r="175" spans="1:7" x14ac:dyDescent="0.45">
      <c r="A175" s="6" t="s">
        <v>268</v>
      </c>
      <c r="B175" s="6" t="s">
        <v>238</v>
      </c>
      <c r="C175" s="6" t="s">
        <v>91</v>
      </c>
      <c r="D175" s="7">
        <v>47777</v>
      </c>
      <c r="E175" s="7">
        <v>533194</v>
      </c>
      <c r="F175" s="26">
        <v>70599</v>
      </c>
      <c r="G175" s="27">
        <v>13.240772</v>
      </c>
    </row>
    <row r="176" spans="1:7" x14ac:dyDescent="0.45">
      <c r="A176" s="6" t="s">
        <v>269</v>
      </c>
      <c r="B176" s="6" t="s">
        <v>238</v>
      </c>
      <c r="C176" s="6" t="s">
        <v>96</v>
      </c>
      <c r="D176" s="7">
        <v>1409093</v>
      </c>
      <c r="E176" s="7">
        <v>23456101</v>
      </c>
      <c r="F176" s="26">
        <v>3438008.8</v>
      </c>
      <c r="G176" s="27">
        <v>14.657204999999999</v>
      </c>
    </row>
    <row r="177" spans="1:7" x14ac:dyDescent="0.45">
      <c r="A177" s="6" t="s">
        <v>270</v>
      </c>
      <c r="B177" s="6" t="s">
        <v>238</v>
      </c>
      <c r="C177" s="6" t="s">
        <v>203</v>
      </c>
      <c r="D177" s="7">
        <v>8243</v>
      </c>
      <c r="E177" s="7">
        <v>465573</v>
      </c>
      <c r="F177" s="26">
        <v>52341.1</v>
      </c>
      <c r="G177" s="27">
        <v>11.242297000000001</v>
      </c>
    </row>
    <row r="178" spans="1:7" x14ac:dyDescent="0.45">
      <c r="A178" s="6" t="s">
        <v>271</v>
      </c>
      <c r="B178" s="6" t="s">
        <v>238</v>
      </c>
      <c r="C178" s="6" t="s">
        <v>203</v>
      </c>
      <c r="D178" s="7">
        <v>116662</v>
      </c>
      <c r="E178" s="7">
        <v>2501526</v>
      </c>
      <c r="F178" s="26">
        <v>359871</v>
      </c>
      <c r="G178" s="27">
        <v>14.386058999999999</v>
      </c>
    </row>
    <row r="179" spans="1:7" x14ac:dyDescent="0.45">
      <c r="A179" s="6" t="s">
        <v>223</v>
      </c>
      <c r="B179" s="6" t="s">
        <v>238</v>
      </c>
      <c r="C179" s="6" t="s">
        <v>210</v>
      </c>
      <c r="D179" s="7">
        <v>590</v>
      </c>
      <c r="E179" s="7">
        <v>3569</v>
      </c>
      <c r="F179" s="26">
        <v>517.9</v>
      </c>
      <c r="G179" s="27">
        <v>14.511068</v>
      </c>
    </row>
    <row r="180" spans="1:7" x14ac:dyDescent="0.45">
      <c r="A180" s="6" t="s">
        <v>272</v>
      </c>
      <c r="B180" s="6" t="s">
        <v>238</v>
      </c>
      <c r="C180" s="6" t="s">
        <v>91</v>
      </c>
      <c r="D180" s="7">
        <v>44732</v>
      </c>
      <c r="E180" s="7">
        <v>754148</v>
      </c>
      <c r="F180" s="26">
        <v>93697.3</v>
      </c>
      <c r="G180" s="27">
        <v>12.424258999999999</v>
      </c>
    </row>
    <row r="181" spans="1:7" x14ac:dyDescent="0.45">
      <c r="A181" s="6" t="s">
        <v>273</v>
      </c>
      <c r="B181" s="6" t="s">
        <v>238</v>
      </c>
      <c r="C181" s="6" t="s">
        <v>91</v>
      </c>
      <c r="D181" s="7">
        <v>5188308</v>
      </c>
      <c r="E181" s="7">
        <v>75114523</v>
      </c>
      <c r="F181" s="26">
        <v>12495425</v>
      </c>
      <c r="G181" s="27">
        <v>16.635165000000001</v>
      </c>
    </row>
    <row r="182" spans="1:7" x14ac:dyDescent="0.45">
      <c r="A182" s="6" t="s">
        <v>274</v>
      </c>
      <c r="B182" s="6" t="s">
        <v>238</v>
      </c>
      <c r="C182" s="6" t="s">
        <v>96</v>
      </c>
      <c r="D182" s="7">
        <v>522</v>
      </c>
      <c r="E182" s="7">
        <v>20064</v>
      </c>
      <c r="F182" s="26">
        <v>3675</v>
      </c>
      <c r="G182" s="27">
        <v>18.316388</v>
      </c>
    </row>
    <row r="183" spans="1:7" x14ac:dyDescent="0.45">
      <c r="A183" s="6" t="s">
        <v>275</v>
      </c>
      <c r="B183" s="6" t="s">
        <v>238</v>
      </c>
      <c r="C183" s="6" t="s">
        <v>94</v>
      </c>
      <c r="D183" s="7">
        <v>7430</v>
      </c>
      <c r="E183" s="7">
        <v>147837</v>
      </c>
      <c r="F183" s="26">
        <v>23882</v>
      </c>
      <c r="G183" s="27">
        <v>16.154278000000001</v>
      </c>
    </row>
    <row r="184" spans="1:7" x14ac:dyDescent="0.45">
      <c r="A184" s="6" t="s">
        <v>276</v>
      </c>
      <c r="B184" s="6" t="s">
        <v>238</v>
      </c>
      <c r="C184" s="6" t="s">
        <v>210</v>
      </c>
      <c r="D184" s="7">
        <v>22</v>
      </c>
      <c r="E184" s="7">
        <v>11</v>
      </c>
      <c r="F184" s="26">
        <v>10.3</v>
      </c>
      <c r="G184" s="27">
        <v>93.636364</v>
      </c>
    </row>
    <row r="185" spans="1:7" x14ac:dyDescent="0.45">
      <c r="A185" s="6" t="s">
        <v>277</v>
      </c>
      <c r="B185" s="6" t="s">
        <v>238</v>
      </c>
      <c r="C185" s="6" t="s">
        <v>203</v>
      </c>
      <c r="D185" s="7">
        <v>612205</v>
      </c>
      <c r="E185" s="7">
        <v>10497960</v>
      </c>
      <c r="F185" s="26">
        <v>1285935</v>
      </c>
      <c r="G185" s="27">
        <v>12.24938</v>
      </c>
    </row>
    <row r="186" spans="1:7" x14ac:dyDescent="0.45">
      <c r="A186" s="6" t="s">
        <v>278</v>
      </c>
      <c r="B186" s="6" t="s">
        <v>238</v>
      </c>
      <c r="C186" s="6" t="s">
        <v>91</v>
      </c>
      <c r="D186" s="7">
        <v>1407604</v>
      </c>
      <c r="E186" s="7">
        <v>16467768</v>
      </c>
      <c r="F186" s="26">
        <v>3145382.3</v>
      </c>
      <c r="G186" s="27">
        <v>19.100234</v>
      </c>
    </row>
    <row r="187" spans="1:7" x14ac:dyDescent="0.45">
      <c r="A187" s="6" t="s">
        <v>226</v>
      </c>
      <c r="B187" s="6" t="s">
        <v>238</v>
      </c>
      <c r="C187" s="6" t="s">
        <v>210</v>
      </c>
      <c r="D187" s="7">
        <v>54389</v>
      </c>
      <c r="E187" s="7">
        <v>434297</v>
      </c>
      <c r="F187" s="26">
        <v>63816.9</v>
      </c>
      <c r="G187" s="27">
        <v>14.694299000000001</v>
      </c>
    </row>
    <row r="188" spans="1:7" x14ac:dyDescent="0.45">
      <c r="A188" s="6" t="s">
        <v>279</v>
      </c>
      <c r="B188" s="6" t="s">
        <v>238</v>
      </c>
      <c r="C188" s="6" t="s">
        <v>91</v>
      </c>
      <c r="D188" s="7">
        <v>4963983</v>
      </c>
      <c r="E188" s="7">
        <v>75828585</v>
      </c>
      <c r="F188" s="26">
        <v>11939937</v>
      </c>
      <c r="G188" s="27">
        <v>15.745958</v>
      </c>
    </row>
    <row r="189" spans="1:7" x14ac:dyDescent="0.45">
      <c r="A189" s="6" t="s">
        <v>228</v>
      </c>
      <c r="B189" s="6" t="s">
        <v>238</v>
      </c>
      <c r="C189" s="6" t="s">
        <v>210</v>
      </c>
      <c r="D189" s="7">
        <v>380</v>
      </c>
      <c r="E189" s="7">
        <v>80128</v>
      </c>
      <c r="F189" s="26">
        <v>14567.4</v>
      </c>
      <c r="G189" s="27">
        <v>18.180161999999999</v>
      </c>
    </row>
    <row r="190" spans="1:7" x14ac:dyDescent="0.45">
      <c r="A190" s="6" t="s">
        <v>229</v>
      </c>
      <c r="B190" s="6" t="s">
        <v>238</v>
      </c>
      <c r="C190" s="6" t="s">
        <v>210</v>
      </c>
      <c r="D190" s="7">
        <v>14716</v>
      </c>
      <c r="E190" s="7">
        <v>175078</v>
      </c>
      <c r="F190" s="26">
        <v>25276.2</v>
      </c>
      <c r="G190" s="27">
        <v>14.437108</v>
      </c>
    </row>
    <row r="191" spans="1:7" x14ac:dyDescent="0.45">
      <c r="A191" s="6" t="s">
        <v>230</v>
      </c>
      <c r="B191" s="6" t="s">
        <v>238</v>
      </c>
      <c r="C191" s="6" t="s">
        <v>210</v>
      </c>
      <c r="D191" s="7">
        <v>2628</v>
      </c>
      <c r="E191" s="7">
        <v>9162</v>
      </c>
      <c r="F191" s="26">
        <v>2168.1</v>
      </c>
      <c r="G191" s="27">
        <v>23.664047</v>
      </c>
    </row>
    <row r="192" spans="1:7" x14ac:dyDescent="0.45">
      <c r="A192" s="6" t="s">
        <v>280</v>
      </c>
      <c r="B192" s="6" t="s">
        <v>238</v>
      </c>
      <c r="C192" s="6" t="s">
        <v>94</v>
      </c>
      <c r="D192" s="7">
        <v>4511</v>
      </c>
      <c r="E192" s="7">
        <v>109348</v>
      </c>
      <c r="F192" s="26">
        <v>7483.6</v>
      </c>
      <c r="G192" s="27">
        <v>6.8438379999999999</v>
      </c>
    </row>
    <row r="193" spans="1:7" x14ac:dyDescent="0.45">
      <c r="A193" s="6" t="s">
        <v>281</v>
      </c>
      <c r="B193" s="6" t="s">
        <v>238</v>
      </c>
      <c r="C193" s="6" t="s">
        <v>203</v>
      </c>
      <c r="D193" s="7">
        <v>13320</v>
      </c>
      <c r="E193" s="7">
        <v>142094</v>
      </c>
      <c r="F193" s="26">
        <v>21630</v>
      </c>
      <c r="G193" s="27">
        <v>15.222318</v>
      </c>
    </row>
    <row r="194" spans="1:7" x14ac:dyDescent="0.45">
      <c r="A194" s="6" t="s">
        <v>282</v>
      </c>
      <c r="B194" s="6" t="s">
        <v>238</v>
      </c>
      <c r="C194" s="6" t="s">
        <v>203</v>
      </c>
      <c r="D194" s="7">
        <v>100989</v>
      </c>
      <c r="E194" s="7">
        <v>2016138</v>
      </c>
      <c r="F194" s="26">
        <v>272845</v>
      </c>
      <c r="G194" s="27">
        <v>13.533052</v>
      </c>
    </row>
    <row r="195" spans="1:7" x14ac:dyDescent="0.45">
      <c r="A195" s="6" t="s">
        <v>283</v>
      </c>
      <c r="B195" s="6" t="s">
        <v>238</v>
      </c>
      <c r="C195" s="6" t="s">
        <v>94</v>
      </c>
      <c r="D195" s="7">
        <v>44</v>
      </c>
      <c r="E195" s="7">
        <v>10563</v>
      </c>
      <c r="F195" s="26">
        <v>1012</v>
      </c>
      <c r="G195" s="27">
        <v>9.5806115999999992</v>
      </c>
    </row>
    <row r="196" spans="1:7" x14ac:dyDescent="0.45">
      <c r="A196" s="6" t="s">
        <v>235</v>
      </c>
      <c r="B196" s="6" t="s">
        <v>238</v>
      </c>
      <c r="C196" s="6" t="s">
        <v>210</v>
      </c>
      <c r="D196" s="7">
        <v>12704</v>
      </c>
      <c r="E196" s="7">
        <v>64838</v>
      </c>
      <c r="F196" s="26">
        <v>9768.4</v>
      </c>
      <c r="G196" s="27">
        <v>15.065856</v>
      </c>
    </row>
    <row r="197" spans="1:7" x14ac:dyDescent="0.45">
      <c r="A197" s="6" t="s">
        <v>236</v>
      </c>
      <c r="B197" s="6" t="s">
        <v>238</v>
      </c>
      <c r="C197" s="6" t="s">
        <v>167</v>
      </c>
      <c r="D197" s="7">
        <v>81</v>
      </c>
      <c r="E197" s="7">
        <v>1580558</v>
      </c>
      <c r="F197" s="26">
        <v>72919.3</v>
      </c>
      <c r="G197" s="27">
        <v>4.6135162000000003</v>
      </c>
    </row>
    <row r="198" spans="1:7" x14ac:dyDescent="0.45">
      <c r="A198" s="6" t="s">
        <v>284</v>
      </c>
      <c r="B198" s="6" t="s">
        <v>285</v>
      </c>
      <c r="C198" s="6" t="s">
        <v>91</v>
      </c>
      <c r="D198" s="7">
        <v>94570</v>
      </c>
      <c r="E198" s="7">
        <v>1829881</v>
      </c>
      <c r="F198" s="26">
        <v>173527</v>
      </c>
      <c r="G198" s="27">
        <v>9.4829664000000005</v>
      </c>
    </row>
    <row r="199" spans="1:7" x14ac:dyDescent="0.45">
      <c r="A199" s="6" t="s">
        <v>286</v>
      </c>
      <c r="B199" s="6" t="s">
        <v>285</v>
      </c>
      <c r="C199" s="6" t="s">
        <v>96</v>
      </c>
      <c r="D199" s="7">
        <v>2992</v>
      </c>
      <c r="E199" s="7">
        <v>67166</v>
      </c>
      <c r="F199" s="26">
        <v>6564</v>
      </c>
      <c r="G199" s="27">
        <v>9.7728017000000005</v>
      </c>
    </row>
    <row r="200" spans="1:7" x14ac:dyDescent="0.45">
      <c r="A200" s="6" t="s">
        <v>287</v>
      </c>
      <c r="B200" s="6" t="s">
        <v>285</v>
      </c>
      <c r="C200" s="6" t="s">
        <v>96</v>
      </c>
      <c r="D200" s="7">
        <v>217497</v>
      </c>
      <c r="E200" s="7">
        <v>4477715</v>
      </c>
      <c r="F200" s="26">
        <v>409506.2</v>
      </c>
      <c r="G200" s="27">
        <v>9.1454280000000008</v>
      </c>
    </row>
    <row r="201" spans="1:7" x14ac:dyDescent="0.45">
      <c r="A201" s="6" t="s">
        <v>288</v>
      </c>
      <c r="B201" s="6" t="s">
        <v>285</v>
      </c>
      <c r="C201" s="6" t="s">
        <v>96</v>
      </c>
      <c r="D201" s="7">
        <v>69615</v>
      </c>
      <c r="E201" s="7">
        <v>1433244</v>
      </c>
      <c r="F201" s="26">
        <v>114115.3</v>
      </c>
      <c r="G201" s="27">
        <v>7.9620287999999997</v>
      </c>
    </row>
    <row r="202" spans="1:7" x14ac:dyDescent="0.45">
      <c r="A202" s="6" t="s">
        <v>289</v>
      </c>
      <c r="B202" s="6" t="s">
        <v>285</v>
      </c>
      <c r="C202" s="6" t="s">
        <v>96</v>
      </c>
      <c r="D202" s="7">
        <v>6040</v>
      </c>
      <c r="E202" s="7">
        <v>242113</v>
      </c>
      <c r="F202" s="26">
        <v>22163</v>
      </c>
      <c r="G202" s="27">
        <v>9.1539900999999997</v>
      </c>
    </row>
    <row r="203" spans="1:7" x14ac:dyDescent="0.45">
      <c r="A203" s="6" t="s">
        <v>290</v>
      </c>
      <c r="B203" s="6" t="s">
        <v>285</v>
      </c>
      <c r="C203" s="6" t="s">
        <v>96</v>
      </c>
      <c r="D203" s="7">
        <v>18371</v>
      </c>
      <c r="E203" s="7">
        <v>206411</v>
      </c>
      <c r="F203" s="26">
        <v>23109</v>
      </c>
      <c r="G203" s="27">
        <v>11.195624</v>
      </c>
    </row>
    <row r="204" spans="1:7" x14ac:dyDescent="0.45">
      <c r="A204" s="6" t="s">
        <v>291</v>
      </c>
      <c r="B204" s="6" t="s">
        <v>285</v>
      </c>
      <c r="C204" s="6" t="s">
        <v>96</v>
      </c>
      <c r="D204" s="7">
        <v>6196</v>
      </c>
      <c r="E204" s="7">
        <v>128480</v>
      </c>
      <c r="F204" s="26">
        <v>11786</v>
      </c>
      <c r="G204" s="27">
        <v>9.1734121999999996</v>
      </c>
    </row>
    <row r="205" spans="1:7" x14ac:dyDescent="0.45">
      <c r="A205" s="6" t="s">
        <v>292</v>
      </c>
      <c r="B205" s="6" t="s">
        <v>285</v>
      </c>
      <c r="C205" s="6" t="s">
        <v>96</v>
      </c>
      <c r="D205" s="7">
        <v>4193</v>
      </c>
      <c r="E205" s="7">
        <v>66862</v>
      </c>
      <c r="F205" s="26">
        <v>4969</v>
      </c>
      <c r="G205" s="27">
        <v>7.4317250000000001</v>
      </c>
    </row>
    <row r="206" spans="1:7" x14ac:dyDescent="0.45">
      <c r="A206" s="6" t="s">
        <v>293</v>
      </c>
      <c r="B206" s="6" t="s">
        <v>285</v>
      </c>
      <c r="C206" s="6" t="s">
        <v>96</v>
      </c>
      <c r="D206" s="7">
        <v>37751</v>
      </c>
      <c r="E206" s="7">
        <v>771190</v>
      </c>
      <c r="F206" s="26">
        <v>62722</v>
      </c>
      <c r="G206" s="27">
        <v>8.1331448999999996</v>
      </c>
    </row>
    <row r="207" spans="1:7" x14ac:dyDescent="0.45">
      <c r="A207" s="6" t="s">
        <v>294</v>
      </c>
      <c r="B207" s="6" t="s">
        <v>285</v>
      </c>
      <c r="C207" s="6" t="s">
        <v>96</v>
      </c>
      <c r="D207" s="7">
        <v>34289</v>
      </c>
      <c r="E207" s="7">
        <v>724931</v>
      </c>
      <c r="F207" s="26">
        <v>48500.1</v>
      </c>
      <c r="G207" s="27">
        <v>6.6903056999999997</v>
      </c>
    </row>
    <row r="208" spans="1:7" x14ac:dyDescent="0.45">
      <c r="A208" s="6" t="s">
        <v>209</v>
      </c>
      <c r="B208" s="6" t="s">
        <v>285</v>
      </c>
      <c r="C208" s="6" t="s">
        <v>210</v>
      </c>
      <c r="D208" s="7">
        <v>1</v>
      </c>
      <c r="E208" s="7">
        <v>6732</v>
      </c>
      <c r="F208" s="26">
        <v>245.9</v>
      </c>
      <c r="G208" s="27">
        <v>3.6527034999999999</v>
      </c>
    </row>
    <row r="209" spans="1:7" x14ac:dyDescent="0.45">
      <c r="A209" s="6" t="s">
        <v>295</v>
      </c>
      <c r="B209" s="6" t="s">
        <v>285</v>
      </c>
      <c r="C209" s="6" t="s">
        <v>94</v>
      </c>
      <c r="D209" s="7">
        <v>32375</v>
      </c>
      <c r="E209" s="7">
        <v>576625</v>
      </c>
      <c r="F209" s="26">
        <v>64755.9</v>
      </c>
      <c r="G209" s="27">
        <v>11.230157999999999</v>
      </c>
    </row>
    <row r="210" spans="1:7" x14ac:dyDescent="0.45">
      <c r="A210" s="6" t="s">
        <v>296</v>
      </c>
      <c r="B210" s="6" t="s">
        <v>285</v>
      </c>
      <c r="C210" s="6" t="s">
        <v>94</v>
      </c>
      <c r="D210" s="7">
        <v>14595</v>
      </c>
      <c r="E210" s="7">
        <v>682209</v>
      </c>
      <c r="F210" s="26">
        <v>63277</v>
      </c>
      <c r="G210" s="27">
        <v>9.2753101000000004</v>
      </c>
    </row>
    <row r="211" spans="1:7" x14ac:dyDescent="0.45">
      <c r="A211" s="6" t="s">
        <v>297</v>
      </c>
      <c r="B211" s="6" t="s">
        <v>285</v>
      </c>
      <c r="C211" s="6" t="s">
        <v>94</v>
      </c>
      <c r="D211" s="7">
        <v>16812</v>
      </c>
      <c r="E211" s="7">
        <v>221172</v>
      </c>
      <c r="F211" s="26">
        <v>30436</v>
      </c>
      <c r="G211" s="27">
        <v>13.761236</v>
      </c>
    </row>
    <row r="212" spans="1:7" x14ac:dyDescent="0.45">
      <c r="A212" s="6" t="s">
        <v>298</v>
      </c>
      <c r="B212" s="6" t="s">
        <v>285</v>
      </c>
      <c r="C212" s="6" t="s">
        <v>94</v>
      </c>
      <c r="D212" s="7">
        <v>10424</v>
      </c>
      <c r="E212" s="7">
        <v>115055</v>
      </c>
      <c r="F212" s="26">
        <v>16578</v>
      </c>
      <c r="G212" s="27">
        <v>14.408761</v>
      </c>
    </row>
    <row r="213" spans="1:7" x14ac:dyDescent="0.45">
      <c r="A213" s="6" t="s">
        <v>299</v>
      </c>
      <c r="B213" s="6" t="s">
        <v>285</v>
      </c>
      <c r="C213" s="6" t="s">
        <v>94</v>
      </c>
      <c r="D213" s="7">
        <v>938</v>
      </c>
      <c r="E213" s="7">
        <v>47383</v>
      </c>
      <c r="F213" s="26">
        <v>5719</v>
      </c>
      <c r="G213" s="27">
        <v>12.06973</v>
      </c>
    </row>
    <row r="214" spans="1:7" x14ac:dyDescent="0.45">
      <c r="A214" s="6" t="s">
        <v>300</v>
      </c>
      <c r="B214" s="6" t="s">
        <v>285</v>
      </c>
      <c r="C214" s="6" t="s">
        <v>94</v>
      </c>
      <c r="D214" s="7">
        <v>8384</v>
      </c>
      <c r="E214" s="7">
        <v>284822</v>
      </c>
      <c r="F214" s="26">
        <v>32939.699999999997</v>
      </c>
      <c r="G214" s="27">
        <v>11.565013</v>
      </c>
    </row>
    <row r="215" spans="1:7" x14ac:dyDescent="0.45">
      <c r="A215" s="6" t="s">
        <v>301</v>
      </c>
      <c r="B215" s="6" t="s">
        <v>285</v>
      </c>
      <c r="C215" s="6" t="s">
        <v>94</v>
      </c>
      <c r="D215" s="7">
        <v>55208</v>
      </c>
      <c r="E215" s="7">
        <v>1179789</v>
      </c>
      <c r="F215" s="26">
        <v>117792.9</v>
      </c>
      <c r="G215" s="27">
        <v>9.9842344999999995</v>
      </c>
    </row>
    <row r="216" spans="1:7" x14ac:dyDescent="0.45">
      <c r="A216" s="6" t="s">
        <v>302</v>
      </c>
      <c r="B216" s="6" t="s">
        <v>285</v>
      </c>
      <c r="C216" s="6" t="s">
        <v>94</v>
      </c>
      <c r="D216" s="7">
        <v>145775</v>
      </c>
      <c r="E216" s="7">
        <v>2172005</v>
      </c>
      <c r="F216" s="26">
        <v>273528</v>
      </c>
      <c r="G216" s="27">
        <v>12.593341000000001</v>
      </c>
    </row>
    <row r="217" spans="1:7" x14ac:dyDescent="0.45">
      <c r="A217" s="6" t="s">
        <v>303</v>
      </c>
      <c r="B217" s="6" t="s">
        <v>285</v>
      </c>
      <c r="C217" s="6" t="s">
        <v>94</v>
      </c>
      <c r="D217" s="7">
        <v>6442</v>
      </c>
      <c r="E217" s="7">
        <v>214546</v>
      </c>
      <c r="F217" s="26">
        <v>23536</v>
      </c>
      <c r="G217" s="27">
        <v>10.970141999999999</v>
      </c>
    </row>
    <row r="218" spans="1:7" x14ac:dyDescent="0.45">
      <c r="A218" s="6" t="s">
        <v>218</v>
      </c>
      <c r="B218" s="6" t="s">
        <v>285</v>
      </c>
      <c r="C218" s="6" t="s">
        <v>210</v>
      </c>
      <c r="D218" s="7">
        <v>717</v>
      </c>
      <c r="E218" s="7">
        <v>6823</v>
      </c>
      <c r="F218" s="26">
        <v>552.4</v>
      </c>
      <c r="G218" s="27">
        <v>8.0961453999999993</v>
      </c>
    </row>
    <row r="219" spans="1:7" x14ac:dyDescent="0.45">
      <c r="A219" s="6" t="s">
        <v>304</v>
      </c>
      <c r="B219" s="6" t="s">
        <v>285</v>
      </c>
      <c r="C219" s="6" t="s">
        <v>94</v>
      </c>
      <c r="D219" s="7">
        <v>41281</v>
      </c>
      <c r="E219" s="7">
        <v>942257</v>
      </c>
      <c r="F219" s="26">
        <v>104938</v>
      </c>
      <c r="G219" s="27">
        <v>11.136877</v>
      </c>
    </row>
    <row r="220" spans="1:7" x14ac:dyDescent="0.45">
      <c r="A220" s="6" t="s">
        <v>305</v>
      </c>
      <c r="B220" s="6" t="s">
        <v>285</v>
      </c>
      <c r="C220" s="6" t="s">
        <v>94</v>
      </c>
      <c r="D220" s="7">
        <v>2320</v>
      </c>
      <c r="E220" s="7">
        <v>542075</v>
      </c>
      <c r="F220" s="26">
        <v>35258.6</v>
      </c>
      <c r="G220" s="27">
        <v>6.5043766999999999</v>
      </c>
    </row>
    <row r="221" spans="1:7" x14ac:dyDescent="0.45">
      <c r="A221" s="6" t="s">
        <v>306</v>
      </c>
      <c r="B221" s="6" t="s">
        <v>285</v>
      </c>
      <c r="C221" s="6" t="s">
        <v>94</v>
      </c>
      <c r="D221" s="7">
        <v>7825</v>
      </c>
      <c r="E221" s="7">
        <v>212592</v>
      </c>
      <c r="F221" s="26">
        <v>26279</v>
      </c>
      <c r="G221" s="27">
        <v>12.361236999999999</v>
      </c>
    </row>
    <row r="222" spans="1:7" x14ac:dyDescent="0.45">
      <c r="A222" s="6" t="s">
        <v>307</v>
      </c>
      <c r="B222" s="6" t="s">
        <v>285</v>
      </c>
      <c r="C222" s="6" t="s">
        <v>94</v>
      </c>
      <c r="D222" s="7">
        <v>19867</v>
      </c>
      <c r="E222" s="7">
        <v>276810</v>
      </c>
      <c r="F222" s="26">
        <v>34226.800000000003</v>
      </c>
      <c r="G222" s="27">
        <v>12.364727</v>
      </c>
    </row>
    <row r="223" spans="1:7" x14ac:dyDescent="0.45">
      <c r="A223" s="6" t="s">
        <v>308</v>
      </c>
      <c r="B223" s="6" t="s">
        <v>285</v>
      </c>
      <c r="C223" s="6" t="s">
        <v>94</v>
      </c>
      <c r="D223" s="7">
        <v>47337</v>
      </c>
      <c r="E223" s="7">
        <v>755080</v>
      </c>
      <c r="F223" s="26">
        <v>93159.6</v>
      </c>
      <c r="G223" s="27">
        <v>12.337713000000001</v>
      </c>
    </row>
    <row r="224" spans="1:7" x14ac:dyDescent="0.45">
      <c r="A224" s="6" t="s">
        <v>309</v>
      </c>
      <c r="B224" s="6" t="s">
        <v>285</v>
      </c>
      <c r="C224" s="6" t="s">
        <v>94</v>
      </c>
      <c r="D224" s="7">
        <v>39582</v>
      </c>
      <c r="E224" s="7">
        <v>1100923</v>
      </c>
      <c r="F224" s="26">
        <v>108755</v>
      </c>
      <c r="G224" s="27">
        <v>9.8785291999999991</v>
      </c>
    </row>
    <row r="225" spans="1:7" x14ac:dyDescent="0.45">
      <c r="A225" s="6" t="s">
        <v>310</v>
      </c>
      <c r="B225" s="6" t="s">
        <v>285</v>
      </c>
      <c r="C225" s="6" t="s">
        <v>91</v>
      </c>
      <c r="D225" s="7">
        <v>1406090</v>
      </c>
      <c r="E225" s="7">
        <v>28671219</v>
      </c>
      <c r="F225" s="26">
        <v>2866119</v>
      </c>
      <c r="G225" s="27">
        <v>9.9965021000000007</v>
      </c>
    </row>
    <row r="226" spans="1:7" x14ac:dyDescent="0.45">
      <c r="A226" s="6" t="s">
        <v>311</v>
      </c>
      <c r="B226" s="6" t="s">
        <v>285</v>
      </c>
      <c r="C226" s="6" t="s">
        <v>94</v>
      </c>
      <c r="D226" s="7">
        <v>23537</v>
      </c>
      <c r="E226" s="7">
        <v>448495</v>
      </c>
      <c r="F226" s="26">
        <v>56259</v>
      </c>
      <c r="G226" s="27">
        <v>12.543953</v>
      </c>
    </row>
    <row r="227" spans="1:7" x14ac:dyDescent="0.45">
      <c r="A227" s="6" t="s">
        <v>312</v>
      </c>
      <c r="B227" s="6" t="s">
        <v>285</v>
      </c>
      <c r="C227" s="6" t="s">
        <v>94</v>
      </c>
      <c r="D227" s="7">
        <v>12332</v>
      </c>
      <c r="E227" s="7">
        <v>205775</v>
      </c>
      <c r="F227" s="26">
        <v>30789</v>
      </c>
      <c r="G227" s="27">
        <v>14.962459000000001</v>
      </c>
    </row>
    <row r="228" spans="1:7" x14ac:dyDescent="0.45">
      <c r="A228" s="6" t="s">
        <v>313</v>
      </c>
      <c r="B228" s="6" t="s">
        <v>285</v>
      </c>
      <c r="C228" s="6" t="s">
        <v>94</v>
      </c>
      <c r="D228" s="7">
        <v>13128</v>
      </c>
      <c r="E228" s="7">
        <v>192610</v>
      </c>
      <c r="F228" s="26">
        <v>28098.400000000001</v>
      </c>
      <c r="G228" s="27">
        <v>14.588234999999999</v>
      </c>
    </row>
    <row r="229" spans="1:7" x14ac:dyDescent="0.45">
      <c r="A229" s="6" t="s">
        <v>314</v>
      </c>
      <c r="B229" s="6" t="s">
        <v>285</v>
      </c>
      <c r="C229" s="6" t="s">
        <v>94</v>
      </c>
      <c r="D229" s="7">
        <v>11758</v>
      </c>
      <c r="E229" s="7">
        <v>109186</v>
      </c>
      <c r="F229" s="26">
        <v>17084</v>
      </c>
      <c r="G229" s="27">
        <v>15.646694999999999</v>
      </c>
    </row>
    <row r="230" spans="1:7" x14ac:dyDescent="0.45">
      <c r="A230" s="6" t="s">
        <v>226</v>
      </c>
      <c r="B230" s="6" t="s">
        <v>285</v>
      </c>
      <c r="C230" s="6" t="s">
        <v>210</v>
      </c>
      <c r="D230" s="7">
        <v>8637</v>
      </c>
      <c r="E230" s="7">
        <v>56634</v>
      </c>
      <c r="F230" s="26">
        <v>4947.5</v>
      </c>
      <c r="G230" s="27">
        <v>8.7359183999999992</v>
      </c>
    </row>
    <row r="231" spans="1:7" x14ac:dyDescent="0.45">
      <c r="A231" s="6" t="s">
        <v>315</v>
      </c>
      <c r="B231" s="6" t="s">
        <v>285</v>
      </c>
      <c r="C231" s="6" t="s">
        <v>94</v>
      </c>
      <c r="D231" s="7">
        <v>10246</v>
      </c>
      <c r="E231" s="7">
        <v>202059</v>
      </c>
      <c r="F231" s="26">
        <v>26952.7</v>
      </c>
      <c r="G231" s="27">
        <v>13.339024999999999</v>
      </c>
    </row>
    <row r="232" spans="1:7" x14ac:dyDescent="0.45">
      <c r="A232" s="6" t="s">
        <v>316</v>
      </c>
      <c r="B232" s="6" t="s">
        <v>285</v>
      </c>
      <c r="C232" s="6" t="s">
        <v>94</v>
      </c>
      <c r="D232" s="7">
        <v>7</v>
      </c>
      <c r="E232" s="7">
        <v>80</v>
      </c>
      <c r="F232" s="26">
        <v>15.2</v>
      </c>
      <c r="G232" s="27">
        <v>19</v>
      </c>
    </row>
    <row r="233" spans="1:7" x14ac:dyDescent="0.45">
      <c r="A233" s="6" t="s">
        <v>228</v>
      </c>
      <c r="B233" s="6" t="s">
        <v>285</v>
      </c>
      <c r="C233" s="6" t="s">
        <v>210</v>
      </c>
      <c r="D233" s="7">
        <v>701</v>
      </c>
      <c r="E233" s="7">
        <v>13335</v>
      </c>
      <c r="F233" s="26">
        <v>995.3</v>
      </c>
      <c r="G233" s="27">
        <v>7.4638169999999997</v>
      </c>
    </row>
    <row r="234" spans="1:7" x14ac:dyDescent="0.45">
      <c r="A234" s="6" t="s">
        <v>229</v>
      </c>
      <c r="B234" s="6" t="s">
        <v>285</v>
      </c>
      <c r="C234" s="6" t="s">
        <v>210</v>
      </c>
      <c r="D234" s="7">
        <v>1059</v>
      </c>
      <c r="E234" s="7">
        <v>11074</v>
      </c>
      <c r="F234" s="26">
        <v>760.9</v>
      </c>
      <c r="G234" s="27">
        <v>6.8710493000000001</v>
      </c>
    </row>
    <row r="235" spans="1:7" x14ac:dyDescent="0.45">
      <c r="A235" s="6" t="s">
        <v>230</v>
      </c>
      <c r="B235" s="6" t="s">
        <v>285</v>
      </c>
      <c r="C235" s="6" t="s">
        <v>210</v>
      </c>
      <c r="D235" s="7">
        <v>8</v>
      </c>
      <c r="E235" s="7">
        <v>90</v>
      </c>
      <c r="F235" s="26">
        <v>8.3000000000000007</v>
      </c>
      <c r="G235" s="27">
        <v>9.2222221999999991</v>
      </c>
    </row>
    <row r="236" spans="1:7" x14ac:dyDescent="0.45">
      <c r="A236" s="6" t="s">
        <v>317</v>
      </c>
      <c r="B236" s="6" t="s">
        <v>285</v>
      </c>
      <c r="C236" s="6" t="s">
        <v>96</v>
      </c>
      <c r="D236" s="7">
        <v>10269</v>
      </c>
      <c r="E236" s="7">
        <v>127175</v>
      </c>
      <c r="F236" s="26">
        <v>13502</v>
      </c>
      <c r="G236" s="27">
        <v>10.616866999999999</v>
      </c>
    </row>
    <row r="237" spans="1:7" x14ac:dyDescent="0.45">
      <c r="A237" s="6" t="s">
        <v>318</v>
      </c>
      <c r="B237" s="6" t="s">
        <v>285</v>
      </c>
      <c r="C237" s="6" t="s">
        <v>96</v>
      </c>
      <c r="D237" s="7">
        <v>2042</v>
      </c>
      <c r="E237" s="7">
        <v>24048</v>
      </c>
      <c r="F237" s="26">
        <v>3110</v>
      </c>
      <c r="G237" s="27">
        <v>12.932468</v>
      </c>
    </row>
    <row r="238" spans="1:7" x14ac:dyDescent="0.45">
      <c r="A238" s="6" t="s">
        <v>319</v>
      </c>
      <c r="B238" s="6" t="s">
        <v>285</v>
      </c>
      <c r="C238" s="6" t="s">
        <v>94</v>
      </c>
      <c r="D238" s="7">
        <v>31</v>
      </c>
      <c r="E238" s="7">
        <v>167</v>
      </c>
      <c r="F238" s="26">
        <v>31.9</v>
      </c>
      <c r="G238" s="27">
        <v>19.101796</v>
      </c>
    </row>
    <row r="239" spans="1:7" x14ac:dyDescent="0.45">
      <c r="A239" s="6" t="s">
        <v>320</v>
      </c>
      <c r="B239" s="6" t="s">
        <v>285</v>
      </c>
      <c r="C239" s="6" t="s">
        <v>94</v>
      </c>
      <c r="D239" s="7">
        <v>74146</v>
      </c>
      <c r="E239" s="7">
        <v>1645719</v>
      </c>
      <c r="F239" s="26">
        <v>178622</v>
      </c>
      <c r="G239" s="27">
        <v>10.853736</v>
      </c>
    </row>
    <row r="240" spans="1:7" x14ac:dyDescent="0.45">
      <c r="A240" s="6" t="s">
        <v>236</v>
      </c>
      <c r="B240" s="6" t="s">
        <v>285</v>
      </c>
      <c r="C240" s="6" t="s">
        <v>167</v>
      </c>
      <c r="D240" s="7">
        <v>13</v>
      </c>
      <c r="E240" s="7">
        <v>88672</v>
      </c>
      <c r="F240" s="26">
        <v>2880.1</v>
      </c>
      <c r="G240" s="27">
        <v>3.2480376999999998</v>
      </c>
    </row>
    <row r="241" spans="1:7" x14ac:dyDescent="0.45">
      <c r="A241" s="6" t="s">
        <v>321</v>
      </c>
      <c r="B241" s="6" t="s">
        <v>285</v>
      </c>
      <c r="C241" s="6" t="s">
        <v>94</v>
      </c>
      <c r="D241" s="7">
        <v>53</v>
      </c>
      <c r="E241" s="7">
        <v>2113</v>
      </c>
      <c r="F241" s="26">
        <v>224.9</v>
      </c>
      <c r="G241" s="27">
        <v>10.643635</v>
      </c>
    </row>
    <row r="242" spans="1:7" x14ac:dyDescent="0.45">
      <c r="A242" s="6" t="s">
        <v>322</v>
      </c>
      <c r="B242" s="6" t="s">
        <v>285</v>
      </c>
      <c r="C242" s="6" t="s">
        <v>94</v>
      </c>
      <c r="D242" s="7">
        <v>3316</v>
      </c>
      <c r="E242" s="7">
        <v>899755</v>
      </c>
      <c r="F242" s="26">
        <v>75442</v>
      </c>
      <c r="G242" s="27">
        <v>8.3847269999999998</v>
      </c>
    </row>
    <row r="243" spans="1:7" x14ac:dyDescent="0.45">
      <c r="A243" s="6" t="s">
        <v>323</v>
      </c>
      <c r="B243" s="6" t="s">
        <v>285</v>
      </c>
      <c r="C243" s="6" t="s">
        <v>94</v>
      </c>
      <c r="D243" s="7">
        <v>8861</v>
      </c>
      <c r="E243" s="7">
        <v>306407</v>
      </c>
      <c r="F243" s="26">
        <v>36557</v>
      </c>
      <c r="G243" s="27">
        <v>11.930863</v>
      </c>
    </row>
    <row r="244" spans="1:7" x14ac:dyDescent="0.45">
      <c r="A244" s="6" t="s">
        <v>324</v>
      </c>
      <c r="B244" s="6" t="s">
        <v>285</v>
      </c>
      <c r="C244" s="6" t="s">
        <v>94</v>
      </c>
      <c r="D244" s="7">
        <v>25754</v>
      </c>
      <c r="E244" s="7">
        <v>545321</v>
      </c>
      <c r="F244" s="26">
        <v>52512</v>
      </c>
      <c r="G244" s="27">
        <v>9.6295576000000001</v>
      </c>
    </row>
    <row r="245" spans="1:7" x14ac:dyDescent="0.45">
      <c r="A245" s="6" t="s">
        <v>325</v>
      </c>
      <c r="B245" s="6" t="s">
        <v>326</v>
      </c>
      <c r="C245" s="6" t="s">
        <v>96</v>
      </c>
      <c r="D245" s="7">
        <v>2728</v>
      </c>
      <c r="E245" s="7">
        <v>209157</v>
      </c>
      <c r="F245" s="26">
        <v>19219.900000000001</v>
      </c>
      <c r="G245" s="27">
        <v>9.1892215000000004</v>
      </c>
    </row>
    <row r="246" spans="1:7" x14ac:dyDescent="0.45">
      <c r="A246" s="6" t="s">
        <v>327</v>
      </c>
      <c r="B246" s="6" t="s">
        <v>326</v>
      </c>
      <c r="C246" s="6" t="s">
        <v>96</v>
      </c>
      <c r="D246" s="7">
        <v>2157</v>
      </c>
      <c r="E246" s="7">
        <v>22522</v>
      </c>
      <c r="F246" s="26">
        <v>3763.4</v>
      </c>
      <c r="G246" s="27">
        <v>16.709883999999999</v>
      </c>
    </row>
    <row r="247" spans="1:7" x14ac:dyDescent="0.45">
      <c r="A247" s="6" t="s">
        <v>328</v>
      </c>
      <c r="B247" s="6" t="s">
        <v>326</v>
      </c>
      <c r="C247" s="6" t="s">
        <v>96</v>
      </c>
      <c r="D247" s="7">
        <v>20005</v>
      </c>
      <c r="E247" s="7">
        <v>327432</v>
      </c>
      <c r="F247" s="26">
        <v>52472.3</v>
      </c>
      <c r="G247" s="27">
        <v>16.025404000000002</v>
      </c>
    </row>
    <row r="248" spans="1:7" x14ac:dyDescent="0.45">
      <c r="A248" s="6" t="s">
        <v>329</v>
      </c>
      <c r="B248" s="6" t="s">
        <v>326</v>
      </c>
      <c r="C248" s="6" t="s">
        <v>96</v>
      </c>
      <c r="D248" s="7">
        <v>6454</v>
      </c>
      <c r="E248" s="7">
        <v>89696</v>
      </c>
      <c r="F248" s="26">
        <v>14270.9</v>
      </c>
      <c r="G248" s="27">
        <v>15.910297</v>
      </c>
    </row>
    <row r="249" spans="1:7" x14ac:dyDescent="0.45">
      <c r="A249" s="6" t="s">
        <v>330</v>
      </c>
      <c r="B249" s="6" t="s">
        <v>326</v>
      </c>
      <c r="C249" s="6" t="s">
        <v>91</v>
      </c>
      <c r="D249" s="7">
        <v>771847</v>
      </c>
      <c r="E249" s="7">
        <v>8945482</v>
      </c>
      <c r="F249" s="26">
        <v>1560615</v>
      </c>
      <c r="G249" s="27">
        <v>17.445846</v>
      </c>
    </row>
    <row r="250" spans="1:7" x14ac:dyDescent="0.45">
      <c r="A250" s="6" t="s">
        <v>209</v>
      </c>
      <c r="B250" s="6" t="s">
        <v>326</v>
      </c>
      <c r="C250" s="6" t="s">
        <v>210</v>
      </c>
      <c r="D250" s="7">
        <v>2</v>
      </c>
      <c r="E250" s="7">
        <v>712</v>
      </c>
      <c r="F250" s="26">
        <v>85.4</v>
      </c>
      <c r="G250" s="27">
        <v>11.994382</v>
      </c>
    </row>
    <row r="251" spans="1:7" x14ac:dyDescent="0.45">
      <c r="A251" s="6" t="s">
        <v>331</v>
      </c>
      <c r="B251" s="6" t="s">
        <v>326</v>
      </c>
      <c r="C251" s="6" t="s">
        <v>96</v>
      </c>
      <c r="D251" s="7">
        <v>13555</v>
      </c>
      <c r="E251" s="7">
        <v>465102</v>
      </c>
      <c r="F251" s="26">
        <v>59363</v>
      </c>
      <c r="G251" s="27">
        <v>12.763437</v>
      </c>
    </row>
    <row r="252" spans="1:7" x14ac:dyDescent="0.45">
      <c r="A252" s="6" t="s">
        <v>218</v>
      </c>
      <c r="B252" s="6" t="s">
        <v>326</v>
      </c>
      <c r="C252" s="6" t="s">
        <v>210</v>
      </c>
      <c r="D252" s="7">
        <v>19</v>
      </c>
      <c r="E252" s="7">
        <v>130</v>
      </c>
      <c r="F252" s="26">
        <v>15.8</v>
      </c>
      <c r="G252" s="27">
        <v>12.153846</v>
      </c>
    </row>
    <row r="253" spans="1:7" x14ac:dyDescent="0.45">
      <c r="A253" s="6" t="s">
        <v>332</v>
      </c>
      <c r="B253" s="6" t="s">
        <v>326</v>
      </c>
      <c r="C253" s="6" t="s">
        <v>203</v>
      </c>
      <c r="D253" s="7">
        <v>68</v>
      </c>
      <c r="E253" s="7">
        <v>136518</v>
      </c>
      <c r="F253" s="26">
        <v>13673.2</v>
      </c>
      <c r="G253" s="27">
        <v>10.015675999999999</v>
      </c>
    </row>
    <row r="254" spans="1:7" x14ac:dyDescent="0.45">
      <c r="A254" s="6" t="s">
        <v>333</v>
      </c>
      <c r="B254" s="6" t="s">
        <v>326</v>
      </c>
      <c r="C254" s="6" t="s">
        <v>96</v>
      </c>
      <c r="D254" s="7">
        <v>3828</v>
      </c>
      <c r="E254" s="7">
        <v>59767</v>
      </c>
      <c r="F254" s="26">
        <v>10053</v>
      </c>
      <c r="G254" s="27">
        <v>16.820319000000001</v>
      </c>
    </row>
    <row r="255" spans="1:7" x14ac:dyDescent="0.45">
      <c r="A255" s="6" t="s">
        <v>226</v>
      </c>
      <c r="B255" s="6" t="s">
        <v>326</v>
      </c>
      <c r="C255" s="6" t="s">
        <v>210</v>
      </c>
      <c r="D255" s="7">
        <v>1711</v>
      </c>
      <c r="E255" s="7">
        <v>8596</v>
      </c>
      <c r="F255" s="26">
        <v>878.5</v>
      </c>
      <c r="G255" s="27">
        <v>10.21987</v>
      </c>
    </row>
    <row r="256" spans="1:7" x14ac:dyDescent="0.45">
      <c r="A256" s="6" t="s">
        <v>228</v>
      </c>
      <c r="B256" s="6" t="s">
        <v>326</v>
      </c>
      <c r="C256" s="6" t="s">
        <v>210</v>
      </c>
      <c r="D256" s="7">
        <v>20</v>
      </c>
      <c r="E256" s="7">
        <v>4120</v>
      </c>
      <c r="F256" s="26">
        <v>482.1</v>
      </c>
      <c r="G256" s="27">
        <v>11.701456</v>
      </c>
    </row>
    <row r="257" spans="1:7" x14ac:dyDescent="0.45">
      <c r="A257" s="6" t="s">
        <v>230</v>
      </c>
      <c r="B257" s="6" t="s">
        <v>326</v>
      </c>
      <c r="C257" s="6" t="s">
        <v>210</v>
      </c>
      <c r="D257" s="7">
        <v>9</v>
      </c>
      <c r="E257" s="7">
        <v>7</v>
      </c>
      <c r="F257" s="26">
        <v>2.9</v>
      </c>
      <c r="G257" s="27">
        <v>41.428570999999998</v>
      </c>
    </row>
    <row r="258" spans="1:7" x14ac:dyDescent="0.45">
      <c r="A258" s="6" t="s">
        <v>334</v>
      </c>
      <c r="B258" s="6" t="s">
        <v>326</v>
      </c>
      <c r="C258" s="6" t="s">
        <v>96</v>
      </c>
      <c r="D258" s="7">
        <v>24707</v>
      </c>
      <c r="E258" s="7">
        <v>596450</v>
      </c>
      <c r="F258" s="26">
        <v>70179.399999999994</v>
      </c>
      <c r="G258" s="27">
        <v>11.766183</v>
      </c>
    </row>
    <row r="259" spans="1:7" x14ac:dyDescent="0.45">
      <c r="A259" s="6" t="s">
        <v>335</v>
      </c>
      <c r="B259" s="6" t="s">
        <v>326</v>
      </c>
      <c r="C259" s="6" t="s">
        <v>91</v>
      </c>
      <c r="D259" s="7">
        <v>176639</v>
      </c>
      <c r="E259" s="7">
        <v>1771412</v>
      </c>
      <c r="F259" s="26">
        <v>354273</v>
      </c>
      <c r="G259" s="27">
        <v>19.999469000000001</v>
      </c>
    </row>
    <row r="260" spans="1:7" x14ac:dyDescent="0.45">
      <c r="A260" s="6" t="s">
        <v>209</v>
      </c>
      <c r="B260" s="6" t="s">
        <v>336</v>
      </c>
      <c r="C260" s="6" t="s">
        <v>210</v>
      </c>
      <c r="D260" s="7">
        <v>1</v>
      </c>
      <c r="E260" s="7">
        <v>530</v>
      </c>
      <c r="F260" s="26">
        <v>45.3</v>
      </c>
      <c r="G260" s="27">
        <v>8.5471698000000007</v>
      </c>
    </row>
    <row r="261" spans="1:7" x14ac:dyDescent="0.45">
      <c r="A261" s="6" t="s">
        <v>337</v>
      </c>
      <c r="B261" s="6" t="s">
        <v>336</v>
      </c>
      <c r="C261" s="6" t="s">
        <v>91</v>
      </c>
      <c r="D261" s="7">
        <v>223119</v>
      </c>
      <c r="E261" s="7">
        <v>3015764</v>
      </c>
      <c r="F261" s="26">
        <v>373474.6</v>
      </c>
      <c r="G261" s="27">
        <v>12.384079</v>
      </c>
    </row>
    <row r="262" spans="1:7" x14ac:dyDescent="0.45">
      <c r="A262" s="6" t="s">
        <v>226</v>
      </c>
      <c r="B262" s="6" t="s">
        <v>336</v>
      </c>
      <c r="C262" s="6" t="s">
        <v>210</v>
      </c>
      <c r="D262" s="7">
        <v>171</v>
      </c>
      <c r="E262" s="7">
        <v>707</v>
      </c>
      <c r="F262" s="26">
        <v>60.6</v>
      </c>
      <c r="G262" s="27">
        <v>8.5714286000000008</v>
      </c>
    </row>
    <row r="263" spans="1:7" x14ac:dyDescent="0.45">
      <c r="A263" s="6" t="s">
        <v>338</v>
      </c>
      <c r="B263" s="6" t="s">
        <v>339</v>
      </c>
      <c r="C263" s="6" t="s">
        <v>96</v>
      </c>
      <c r="D263" s="7">
        <v>23413</v>
      </c>
      <c r="E263" s="7">
        <v>703096</v>
      </c>
      <c r="F263" s="26">
        <v>77342</v>
      </c>
      <c r="G263" s="27">
        <v>11.000204999999999</v>
      </c>
    </row>
    <row r="264" spans="1:7" x14ac:dyDescent="0.45">
      <c r="A264" s="6" t="s">
        <v>340</v>
      </c>
      <c r="B264" s="6" t="s">
        <v>339</v>
      </c>
      <c r="C264" s="6" t="s">
        <v>96</v>
      </c>
      <c r="D264" s="7">
        <v>7029</v>
      </c>
      <c r="E264" s="7">
        <v>214241</v>
      </c>
      <c r="F264" s="26">
        <v>24883</v>
      </c>
      <c r="G264" s="27">
        <v>11.61449</v>
      </c>
    </row>
    <row r="265" spans="1:7" x14ac:dyDescent="0.45">
      <c r="A265" s="6" t="s">
        <v>341</v>
      </c>
      <c r="B265" s="6" t="s">
        <v>339</v>
      </c>
      <c r="C265" s="6" t="s">
        <v>96</v>
      </c>
      <c r="D265" s="7">
        <v>11901</v>
      </c>
      <c r="E265" s="7">
        <v>404815</v>
      </c>
      <c r="F265" s="26">
        <v>50110</v>
      </c>
      <c r="G265" s="27">
        <v>12.378494</v>
      </c>
    </row>
    <row r="266" spans="1:7" x14ac:dyDescent="0.45">
      <c r="A266" s="6" t="s">
        <v>342</v>
      </c>
      <c r="B266" s="6" t="s">
        <v>339</v>
      </c>
      <c r="C266" s="6" t="s">
        <v>96</v>
      </c>
      <c r="D266" s="7">
        <v>3660</v>
      </c>
      <c r="E266" s="7">
        <v>106047</v>
      </c>
      <c r="F266" s="26">
        <v>13909</v>
      </c>
      <c r="G266" s="27">
        <v>13.115883</v>
      </c>
    </row>
    <row r="267" spans="1:7" x14ac:dyDescent="0.45">
      <c r="A267" s="6" t="s">
        <v>343</v>
      </c>
      <c r="B267" s="6" t="s">
        <v>339</v>
      </c>
      <c r="C267" s="6" t="s">
        <v>94</v>
      </c>
      <c r="D267" s="7">
        <v>88026</v>
      </c>
      <c r="E267" s="7">
        <v>1301698</v>
      </c>
      <c r="F267" s="26">
        <v>147924</v>
      </c>
      <c r="G267" s="27">
        <v>11.363925999999999</v>
      </c>
    </row>
    <row r="268" spans="1:7" x14ac:dyDescent="0.45">
      <c r="A268" s="6" t="s">
        <v>344</v>
      </c>
      <c r="B268" s="6" t="s">
        <v>339</v>
      </c>
      <c r="C268" s="6" t="s">
        <v>91</v>
      </c>
      <c r="D268" s="7">
        <v>267434</v>
      </c>
      <c r="E268" s="7">
        <v>3604764</v>
      </c>
      <c r="F268" s="26">
        <v>470334.7</v>
      </c>
      <c r="G268" s="27">
        <v>13.047586000000001</v>
      </c>
    </row>
    <row r="269" spans="1:7" x14ac:dyDescent="0.45">
      <c r="A269" s="6" t="s">
        <v>345</v>
      </c>
      <c r="B269" s="6" t="s">
        <v>339</v>
      </c>
      <c r="C269" s="6" t="s">
        <v>96</v>
      </c>
      <c r="D269" s="7">
        <v>2682</v>
      </c>
      <c r="E269" s="7">
        <v>77661</v>
      </c>
      <c r="F269" s="26">
        <v>9330</v>
      </c>
      <c r="G269" s="27">
        <v>12.013752</v>
      </c>
    </row>
    <row r="270" spans="1:7" x14ac:dyDescent="0.45">
      <c r="A270" s="6" t="s">
        <v>226</v>
      </c>
      <c r="B270" s="6" t="s">
        <v>339</v>
      </c>
      <c r="C270" s="6" t="s">
        <v>210</v>
      </c>
      <c r="D270" s="7">
        <v>292</v>
      </c>
      <c r="E270" s="7">
        <v>1656</v>
      </c>
      <c r="F270" s="26">
        <v>155.19999999999999</v>
      </c>
      <c r="G270" s="27">
        <v>9.3719806999999999</v>
      </c>
    </row>
    <row r="271" spans="1:7" x14ac:dyDescent="0.45">
      <c r="A271" s="6" t="s">
        <v>346</v>
      </c>
      <c r="B271" s="6" t="s">
        <v>339</v>
      </c>
      <c r="C271" s="6" t="s">
        <v>96</v>
      </c>
      <c r="D271" s="7">
        <v>1321</v>
      </c>
      <c r="E271" s="7">
        <v>17033</v>
      </c>
      <c r="F271" s="26">
        <v>2536.6999999999998</v>
      </c>
      <c r="G271" s="27">
        <v>14.892855000000001</v>
      </c>
    </row>
    <row r="272" spans="1:7" x14ac:dyDescent="0.45">
      <c r="A272" s="6" t="s">
        <v>347</v>
      </c>
      <c r="B272" s="6" t="s">
        <v>339</v>
      </c>
      <c r="C272" s="6" t="s">
        <v>96</v>
      </c>
      <c r="D272" s="7">
        <v>7679</v>
      </c>
      <c r="E272" s="7">
        <v>218515</v>
      </c>
      <c r="F272" s="26">
        <v>24770</v>
      </c>
      <c r="G272" s="27">
        <v>11.335606</v>
      </c>
    </row>
    <row r="273" spans="1:7" x14ac:dyDescent="0.45">
      <c r="A273" s="6" t="s">
        <v>348</v>
      </c>
      <c r="B273" s="6" t="s">
        <v>339</v>
      </c>
      <c r="C273" s="6" t="s">
        <v>96</v>
      </c>
      <c r="D273" s="7">
        <v>5289</v>
      </c>
      <c r="E273" s="7">
        <v>100071</v>
      </c>
      <c r="F273" s="26">
        <v>13112.3</v>
      </c>
      <c r="G273" s="27">
        <v>13.102997</v>
      </c>
    </row>
    <row r="274" spans="1:7" x14ac:dyDescent="0.45">
      <c r="A274" s="6" t="s">
        <v>349</v>
      </c>
      <c r="B274" s="6" t="s">
        <v>350</v>
      </c>
      <c r="C274" s="6" t="s">
        <v>96</v>
      </c>
      <c r="D274" s="7">
        <v>34643</v>
      </c>
      <c r="E274" s="7">
        <v>704367</v>
      </c>
      <c r="F274" s="26">
        <v>88065.7</v>
      </c>
      <c r="G274" s="27">
        <v>12.502815</v>
      </c>
    </row>
    <row r="275" spans="1:7" x14ac:dyDescent="0.45">
      <c r="A275" s="6" t="s">
        <v>351</v>
      </c>
      <c r="B275" s="6" t="s">
        <v>350</v>
      </c>
      <c r="C275" s="6" t="s">
        <v>94</v>
      </c>
      <c r="D275" s="7">
        <v>32734</v>
      </c>
      <c r="E275" s="7">
        <v>464089</v>
      </c>
      <c r="F275" s="26">
        <v>62074.3</v>
      </c>
      <c r="G275" s="27">
        <v>13.375515999999999</v>
      </c>
    </row>
    <row r="276" spans="1:7" x14ac:dyDescent="0.45">
      <c r="A276" s="6" t="s">
        <v>352</v>
      </c>
      <c r="B276" s="6" t="s">
        <v>350</v>
      </c>
      <c r="C276" s="6" t="s">
        <v>94</v>
      </c>
      <c r="D276" s="7">
        <v>46655</v>
      </c>
      <c r="E276" s="7">
        <v>805232</v>
      </c>
      <c r="F276" s="26">
        <v>96329.1</v>
      </c>
      <c r="G276" s="27">
        <v>11.962899999999999</v>
      </c>
    </row>
    <row r="277" spans="1:7" x14ac:dyDescent="0.45">
      <c r="A277" s="6" t="s">
        <v>353</v>
      </c>
      <c r="B277" s="6" t="s">
        <v>350</v>
      </c>
      <c r="C277" s="6" t="s">
        <v>96</v>
      </c>
      <c r="D277" s="7">
        <v>4423</v>
      </c>
      <c r="E277" s="7">
        <v>116449</v>
      </c>
      <c r="F277" s="26">
        <v>14053</v>
      </c>
      <c r="G277" s="27">
        <v>12.067944000000001</v>
      </c>
    </row>
    <row r="278" spans="1:7" x14ac:dyDescent="0.45">
      <c r="A278" s="6" t="s">
        <v>354</v>
      </c>
      <c r="B278" s="6" t="s">
        <v>350</v>
      </c>
      <c r="C278" s="6" t="s">
        <v>96</v>
      </c>
      <c r="D278" s="7">
        <v>11857</v>
      </c>
      <c r="E278" s="7">
        <v>262689</v>
      </c>
      <c r="F278" s="26">
        <v>35063</v>
      </c>
      <c r="G278" s="27">
        <v>13.347723</v>
      </c>
    </row>
    <row r="279" spans="1:7" x14ac:dyDescent="0.45">
      <c r="A279" s="6" t="s">
        <v>355</v>
      </c>
      <c r="B279" s="6" t="s">
        <v>350</v>
      </c>
      <c r="C279" s="6" t="s">
        <v>96</v>
      </c>
      <c r="D279" s="7">
        <v>4030</v>
      </c>
      <c r="E279" s="7">
        <v>95925</v>
      </c>
      <c r="F279" s="26">
        <v>11016</v>
      </c>
      <c r="G279" s="27">
        <v>11.483972</v>
      </c>
    </row>
    <row r="280" spans="1:7" x14ac:dyDescent="0.45">
      <c r="A280" s="6" t="s">
        <v>356</v>
      </c>
      <c r="B280" s="6" t="s">
        <v>350</v>
      </c>
      <c r="C280" s="6" t="s">
        <v>96</v>
      </c>
      <c r="D280" s="7">
        <v>3868</v>
      </c>
      <c r="E280" s="7">
        <v>96513</v>
      </c>
      <c r="F280" s="26">
        <v>12606.2</v>
      </c>
      <c r="G280" s="27">
        <v>13.06166</v>
      </c>
    </row>
    <row r="281" spans="1:7" x14ac:dyDescent="0.45">
      <c r="A281" s="6" t="s">
        <v>357</v>
      </c>
      <c r="B281" s="6" t="s">
        <v>350</v>
      </c>
      <c r="C281" s="6" t="s">
        <v>96</v>
      </c>
      <c r="D281" s="7">
        <v>23032</v>
      </c>
      <c r="E281" s="7">
        <v>493625</v>
      </c>
      <c r="F281" s="26">
        <v>59374</v>
      </c>
      <c r="G281" s="27">
        <v>12.028159</v>
      </c>
    </row>
    <row r="282" spans="1:7" x14ac:dyDescent="0.45">
      <c r="A282" s="6" t="s">
        <v>358</v>
      </c>
      <c r="B282" s="6" t="s">
        <v>350</v>
      </c>
      <c r="C282" s="6" t="s">
        <v>96</v>
      </c>
      <c r="D282" s="7">
        <v>30837</v>
      </c>
      <c r="E282" s="7">
        <v>715008</v>
      </c>
      <c r="F282" s="26">
        <v>89568</v>
      </c>
      <c r="G282" s="27">
        <v>12.526852999999999</v>
      </c>
    </row>
    <row r="283" spans="1:7" x14ac:dyDescent="0.45">
      <c r="A283" s="6" t="s">
        <v>359</v>
      </c>
      <c r="B283" s="6" t="s">
        <v>350</v>
      </c>
      <c r="C283" s="6" t="s">
        <v>96</v>
      </c>
      <c r="D283" s="7">
        <v>25827</v>
      </c>
      <c r="E283" s="7">
        <v>373597</v>
      </c>
      <c r="F283" s="26">
        <v>41937</v>
      </c>
      <c r="G283" s="27">
        <v>11.225197</v>
      </c>
    </row>
    <row r="284" spans="1:7" x14ac:dyDescent="0.45">
      <c r="A284" s="6" t="s">
        <v>360</v>
      </c>
      <c r="B284" s="6" t="s">
        <v>350</v>
      </c>
      <c r="C284" s="6" t="s">
        <v>96</v>
      </c>
      <c r="D284" s="7">
        <v>123768</v>
      </c>
      <c r="E284" s="7">
        <v>2904061</v>
      </c>
      <c r="F284" s="26">
        <v>285852.7</v>
      </c>
      <c r="G284" s="27">
        <v>9.8432057999999998</v>
      </c>
    </row>
    <row r="285" spans="1:7" x14ac:dyDescent="0.45">
      <c r="A285" s="6" t="s">
        <v>361</v>
      </c>
      <c r="B285" s="6" t="s">
        <v>350</v>
      </c>
      <c r="C285" s="6" t="s">
        <v>96</v>
      </c>
      <c r="D285" s="7">
        <v>23483</v>
      </c>
      <c r="E285" s="7">
        <v>442373</v>
      </c>
      <c r="F285" s="26">
        <v>57100</v>
      </c>
      <c r="G285" s="27">
        <v>12.907659000000001</v>
      </c>
    </row>
    <row r="286" spans="1:7" x14ac:dyDescent="0.45">
      <c r="A286" s="6" t="s">
        <v>362</v>
      </c>
      <c r="B286" s="6" t="s">
        <v>350</v>
      </c>
      <c r="C286" s="6" t="s">
        <v>96</v>
      </c>
      <c r="D286" s="7">
        <v>55557</v>
      </c>
      <c r="E286" s="7">
        <v>1220551</v>
      </c>
      <c r="F286" s="26">
        <v>105884.9</v>
      </c>
      <c r="G286" s="27">
        <v>8.6751720999999993</v>
      </c>
    </row>
    <row r="287" spans="1:7" x14ac:dyDescent="0.45">
      <c r="A287" s="6" t="s">
        <v>363</v>
      </c>
      <c r="B287" s="6" t="s">
        <v>350</v>
      </c>
      <c r="C287" s="6" t="s">
        <v>96</v>
      </c>
      <c r="D287" s="7">
        <v>4805</v>
      </c>
      <c r="E287" s="7">
        <v>125925</v>
      </c>
      <c r="F287" s="26">
        <v>13185.2</v>
      </c>
      <c r="G287" s="27">
        <v>10.470677</v>
      </c>
    </row>
    <row r="288" spans="1:7" x14ac:dyDescent="0.45">
      <c r="A288" s="6" t="s">
        <v>364</v>
      </c>
      <c r="B288" s="6" t="s">
        <v>350</v>
      </c>
      <c r="C288" s="6" t="s">
        <v>96</v>
      </c>
      <c r="D288" s="7">
        <v>2731</v>
      </c>
      <c r="E288" s="7">
        <v>66269</v>
      </c>
      <c r="F288" s="26">
        <v>8742</v>
      </c>
      <c r="G288" s="27">
        <v>13.191687999999999</v>
      </c>
    </row>
    <row r="289" spans="1:7" x14ac:dyDescent="0.45">
      <c r="A289" s="6" t="s">
        <v>365</v>
      </c>
      <c r="B289" s="6" t="s">
        <v>350</v>
      </c>
      <c r="C289" s="6" t="s">
        <v>96</v>
      </c>
      <c r="D289" s="7">
        <v>116708</v>
      </c>
      <c r="E289" s="7">
        <v>2637695</v>
      </c>
      <c r="F289" s="26">
        <v>264066.7</v>
      </c>
      <c r="G289" s="27">
        <v>10.011267</v>
      </c>
    </row>
    <row r="290" spans="1:7" x14ac:dyDescent="0.45">
      <c r="A290" s="6" t="s">
        <v>366</v>
      </c>
      <c r="B290" s="6" t="s">
        <v>350</v>
      </c>
      <c r="C290" s="6" t="s">
        <v>96</v>
      </c>
      <c r="D290" s="7">
        <v>34566</v>
      </c>
      <c r="E290" s="7">
        <v>687509</v>
      </c>
      <c r="F290" s="26">
        <v>89028</v>
      </c>
      <c r="G290" s="27">
        <v>12.949358</v>
      </c>
    </row>
    <row r="291" spans="1:7" x14ac:dyDescent="0.45">
      <c r="A291" s="6" t="s">
        <v>367</v>
      </c>
      <c r="B291" s="6" t="s">
        <v>350</v>
      </c>
      <c r="C291" s="6" t="s">
        <v>96</v>
      </c>
      <c r="D291" s="7">
        <v>14106</v>
      </c>
      <c r="E291" s="7">
        <v>422935</v>
      </c>
      <c r="F291" s="26">
        <v>47908</v>
      </c>
      <c r="G291" s="27">
        <v>11.327508999999999</v>
      </c>
    </row>
    <row r="292" spans="1:7" x14ac:dyDescent="0.45">
      <c r="A292" s="6" t="s">
        <v>368</v>
      </c>
      <c r="B292" s="6" t="s">
        <v>350</v>
      </c>
      <c r="C292" s="6" t="s">
        <v>94</v>
      </c>
      <c r="D292" s="7">
        <v>167804</v>
      </c>
      <c r="E292" s="7">
        <v>3115488</v>
      </c>
      <c r="F292" s="26">
        <v>359642.5</v>
      </c>
      <c r="G292" s="27">
        <v>11.543697</v>
      </c>
    </row>
    <row r="293" spans="1:7" x14ac:dyDescent="0.45">
      <c r="A293" s="6" t="s">
        <v>369</v>
      </c>
      <c r="B293" s="6" t="s">
        <v>350</v>
      </c>
      <c r="C293" s="6" t="s">
        <v>91</v>
      </c>
      <c r="D293" s="7">
        <v>1699077</v>
      </c>
      <c r="E293" s="7">
        <v>37240099</v>
      </c>
      <c r="F293" s="26">
        <v>4363362.7</v>
      </c>
      <c r="G293" s="27">
        <v>11.716839999999999</v>
      </c>
    </row>
    <row r="294" spans="1:7" x14ac:dyDescent="0.45">
      <c r="A294" s="6" t="s">
        <v>370</v>
      </c>
      <c r="B294" s="6" t="s">
        <v>350</v>
      </c>
      <c r="C294" s="6" t="s">
        <v>94</v>
      </c>
      <c r="D294" s="7">
        <v>10254</v>
      </c>
      <c r="E294" s="7">
        <v>177604</v>
      </c>
      <c r="F294" s="26">
        <v>24802</v>
      </c>
      <c r="G294" s="27">
        <v>13.964776000000001</v>
      </c>
    </row>
    <row r="295" spans="1:7" x14ac:dyDescent="0.45">
      <c r="A295" s="6" t="s">
        <v>371</v>
      </c>
      <c r="B295" s="6" t="s">
        <v>350</v>
      </c>
      <c r="C295" s="6" t="s">
        <v>94</v>
      </c>
      <c r="D295" s="7">
        <v>32162</v>
      </c>
      <c r="E295" s="7">
        <v>679462</v>
      </c>
      <c r="F295" s="26">
        <v>79534</v>
      </c>
      <c r="G295" s="27">
        <v>11.705437999999999</v>
      </c>
    </row>
    <row r="296" spans="1:7" x14ac:dyDescent="0.45">
      <c r="A296" s="6" t="s">
        <v>372</v>
      </c>
      <c r="B296" s="6" t="s">
        <v>350</v>
      </c>
      <c r="C296" s="6" t="s">
        <v>91</v>
      </c>
      <c r="D296" s="7">
        <v>4708793</v>
      </c>
      <c r="E296" s="7">
        <v>104431096</v>
      </c>
      <c r="F296" s="26">
        <v>10526025</v>
      </c>
      <c r="G296" s="27">
        <v>10.079397</v>
      </c>
    </row>
    <row r="297" spans="1:7" x14ac:dyDescent="0.45">
      <c r="A297" s="6" t="s">
        <v>373</v>
      </c>
      <c r="B297" s="6" t="s">
        <v>350</v>
      </c>
      <c r="C297" s="6" t="s">
        <v>91</v>
      </c>
      <c r="D297" s="7">
        <v>31272</v>
      </c>
      <c r="E297" s="7">
        <v>648235</v>
      </c>
      <c r="F297" s="26">
        <v>84346</v>
      </c>
      <c r="G297" s="27">
        <v>13.011639000000001</v>
      </c>
    </row>
    <row r="298" spans="1:7" x14ac:dyDescent="0.45">
      <c r="A298" s="6" t="s">
        <v>374</v>
      </c>
      <c r="B298" s="6" t="s">
        <v>350</v>
      </c>
      <c r="C298" s="6" t="s">
        <v>96</v>
      </c>
      <c r="D298" s="7">
        <v>28166</v>
      </c>
      <c r="E298" s="7">
        <v>518446</v>
      </c>
      <c r="F298" s="26">
        <v>63875</v>
      </c>
      <c r="G298" s="27">
        <v>12.320473</v>
      </c>
    </row>
    <row r="299" spans="1:7" x14ac:dyDescent="0.45">
      <c r="A299" s="6" t="s">
        <v>375</v>
      </c>
      <c r="B299" s="6" t="s">
        <v>350</v>
      </c>
      <c r="C299" s="6" t="s">
        <v>96</v>
      </c>
      <c r="D299" s="7">
        <v>93855</v>
      </c>
      <c r="E299" s="7">
        <v>1708818</v>
      </c>
      <c r="F299" s="26">
        <v>251124</v>
      </c>
      <c r="G299" s="27">
        <v>14.695772</v>
      </c>
    </row>
    <row r="300" spans="1:7" x14ac:dyDescent="0.45">
      <c r="A300" s="6" t="s">
        <v>376</v>
      </c>
      <c r="B300" s="6" t="s">
        <v>350</v>
      </c>
      <c r="C300" s="6" t="s">
        <v>94</v>
      </c>
      <c r="D300" s="7">
        <v>16162</v>
      </c>
      <c r="E300" s="7">
        <v>292036</v>
      </c>
      <c r="F300" s="26">
        <v>42597</v>
      </c>
      <c r="G300" s="27">
        <v>14.586214999999999</v>
      </c>
    </row>
    <row r="301" spans="1:7" x14ac:dyDescent="0.45">
      <c r="A301" s="6" t="s">
        <v>377</v>
      </c>
      <c r="B301" s="6" t="s">
        <v>350</v>
      </c>
      <c r="C301" s="6" t="s">
        <v>94</v>
      </c>
      <c r="D301" s="7">
        <v>19958</v>
      </c>
      <c r="E301" s="7">
        <v>336426</v>
      </c>
      <c r="F301" s="26">
        <v>41419</v>
      </c>
      <c r="G301" s="27">
        <v>12.311474</v>
      </c>
    </row>
    <row r="302" spans="1:7" x14ac:dyDescent="0.45">
      <c r="A302" s="6" t="s">
        <v>378</v>
      </c>
      <c r="B302" s="6" t="s">
        <v>350</v>
      </c>
      <c r="C302" s="6" t="s">
        <v>91</v>
      </c>
      <c r="D302" s="7">
        <v>442369</v>
      </c>
      <c r="E302" s="7">
        <v>11075062</v>
      </c>
      <c r="F302" s="26">
        <v>1259138.8999999999</v>
      </c>
      <c r="G302" s="27">
        <v>11.369135999999999</v>
      </c>
    </row>
    <row r="303" spans="1:7" x14ac:dyDescent="0.45">
      <c r="A303" s="6" t="s">
        <v>379</v>
      </c>
      <c r="B303" s="6" t="s">
        <v>350</v>
      </c>
      <c r="C303" s="6" t="s">
        <v>96</v>
      </c>
      <c r="D303" s="7">
        <v>1391</v>
      </c>
      <c r="E303" s="7">
        <v>24102</v>
      </c>
      <c r="F303" s="26">
        <v>3045</v>
      </c>
      <c r="G303" s="27">
        <v>12.633806</v>
      </c>
    </row>
    <row r="304" spans="1:7" x14ac:dyDescent="0.45">
      <c r="A304" s="6" t="s">
        <v>380</v>
      </c>
      <c r="B304" s="6" t="s">
        <v>350</v>
      </c>
      <c r="C304" s="6" t="s">
        <v>96</v>
      </c>
      <c r="D304" s="7">
        <v>437062</v>
      </c>
      <c r="E304" s="7">
        <v>11934412</v>
      </c>
      <c r="F304" s="26">
        <v>1288861</v>
      </c>
      <c r="G304" s="27">
        <v>10.799535000000001</v>
      </c>
    </row>
    <row r="305" spans="1:7" x14ac:dyDescent="0.45">
      <c r="A305" s="6" t="s">
        <v>381</v>
      </c>
      <c r="B305" s="6" t="s">
        <v>350</v>
      </c>
      <c r="C305" s="6" t="s">
        <v>96</v>
      </c>
      <c r="D305" s="7">
        <v>66246</v>
      </c>
      <c r="E305" s="7">
        <v>1377596</v>
      </c>
      <c r="F305" s="26">
        <v>166858</v>
      </c>
      <c r="G305" s="27">
        <v>12.112259</v>
      </c>
    </row>
    <row r="306" spans="1:7" x14ac:dyDescent="0.45">
      <c r="A306" s="6" t="s">
        <v>382</v>
      </c>
      <c r="B306" s="6" t="s">
        <v>350</v>
      </c>
      <c r="C306" s="6" t="s">
        <v>94</v>
      </c>
      <c r="D306" s="7">
        <v>204023</v>
      </c>
      <c r="E306" s="7">
        <v>3570274</v>
      </c>
      <c r="F306" s="26">
        <v>396452</v>
      </c>
      <c r="G306" s="27">
        <v>11.104246</v>
      </c>
    </row>
    <row r="307" spans="1:7" x14ac:dyDescent="0.45">
      <c r="A307" s="6" t="s">
        <v>383</v>
      </c>
      <c r="B307" s="6" t="s">
        <v>350</v>
      </c>
      <c r="C307" s="6" t="s">
        <v>96</v>
      </c>
      <c r="D307" s="7">
        <v>26375</v>
      </c>
      <c r="E307" s="7">
        <v>386381</v>
      </c>
      <c r="F307" s="26">
        <v>41335</v>
      </c>
      <c r="G307" s="27">
        <v>10.697990000000001</v>
      </c>
    </row>
    <row r="308" spans="1:7" x14ac:dyDescent="0.45">
      <c r="A308" s="6" t="s">
        <v>384</v>
      </c>
      <c r="B308" s="6" t="s">
        <v>350</v>
      </c>
      <c r="C308" s="6" t="s">
        <v>94</v>
      </c>
      <c r="D308" s="7">
        <v>10038</v>
      </c>
      <c r="E308" s="7">
        <v>157544</v>
      </c>
      <c r="F308" s="26">
        <v>19739.5</v>
      </c>
      <c r="G308" s="27">
        <v>12.529515999999999</v>
      </c>
    </row>
    <row r="309" spans="1:7" x14ac:dyDescent="0.45">
      <c r="A309" s="6" t="s">
        <v>385</v>
      </c>
      <c r="B309" s="6" t="s">
        <v>350</v>
      </c>
      <c r="C309" s="6" t="s">
        <v>96</v>
      </c>
      <c r="D309" s="7">
        <v>220628</v>
      </c>
      <c r="E309" s="7">
        <v>6206386</v>
      </c>
      <c r="F309" s="26">
        <v>645381</v>
      </c>
      <c r="G309" s="27">
        <v>10.39866</v>
      </c>
    </row>
    <row r="310" spans="1:7" x14ac:dyDescent="0.45">
      <c r="A310" s="6" t="s">
        <v>386</v>
      </c>
      <c r="B310" s="6" t="s">
        <v>350</v>
      </c>
      <c r="C310" s="6" t="s">
        <v>94</v>
      </c>
      <c r="D310" s="7">
        <v>37383</v>
      </c>
      <c r="E310" s="7">
        <v>624492</v>
      </c>
      <c r="F310" s="26">
        <v>86092</v>
      </c>
      <c r="G310" s="27">
        <v>13.785925000000001</v>
      </c>
    </row>
    <row r="311" spans="1:7" x14ac:dyDescent="0.45">
      <c r="A311" s="6" t="s">
        <v>387</v>
      </c>
      <c r="B311" s="6" t="s">
        <v>350</v>
      </c>
      <c r="C311" s="6" t="s">
        <v>96</v>
      </c>
      <c r="D311" s="7">
        <v>1374</v>
      </c>
      <c r="E311" s="7">
        <v>1128943</v>
      </c>
      <c r="F311" s="26">
        <v>122189</v>
      </c>
      <c r="G311" s="27">
        <v>10.823309999999999</v>
      </c>
    </row>
    <row r="312" spans="1:7" x14ac:dyDescent="0.45">
      <c r="A312" s="6" t="s">
        <v>226</v>
      </c>
      <c r="B312" s="6" t="s">
        <v>350</v>
      </c>
      <c r="C312" s="6" t="s">
        <v>210</v>
      </c>
      <c r="D312" s="7">
        <v>202</v>
      </c>
      <c r="E312" s="7">
        <v>1383</v>
      </c>
      <c r="F312" s="26">
        <v>98.7</v>
      </c>
      <c r="G312" s="27">
        <v>7.1366594000000001</v>
      </c>
    </row>
    <row r="313" spans="1:7" x14ac:dyDescent="0.45">
      <c r="A313" s="6" t="s">
        <v>388</v>
      </c>
      <c r="B313" s="6" t="s">
        <v>350</v>
      </c>
      <c r="C313" s="6" t="s">
        <v>94</v>
      </c>
      <c r="D313" s="7">
        <v>189058</v>
      </c>
      <c r="E313" s="7">
        <v>2982645</v>
      </c>
      <c r="F313" s="26">
        <v>355337</v>
      </c>
      <c r="G313" s="27">
        <v>11.913486000000001</v>
      </c>
    </row>
    <row r="314" spans="1:7" x14ac:dyDescent="0.45">
      <c r="A314" s="6" t="s">
        <v>228</v>
      </c>
      <c r="B314" s="6" t="s">
        <v>350</v>
      </c>
      <c r="C314" s="6" t="s">
        <v>210</v>
      </c>
      <c r="D314" s="7">
        <v>4</v>
      </c>
      <c r="E314" s="7">
        <v>1113</v>
      </c>
      <c r="F314" s="26">
        <v>301.89999999999998</v>
      </c>
      <c r="G314" s="27">
        <v>27.124887999999999</v>
      </c>
    </row>
    <row r="315" spans="1:7" x14ac:dyDescent="0.45">
      <c r="A315" s="6" t="s">
        <v>389</v>
      </c>
      <c r="B315" s="6" t="s">
        <v>350</v>
      </c>
      <c r="C315" s="6" t="s">
        <v>94</v>
      </c>
      <c r="D315" s="7">
        <v>25371</v>
      </c>
      <c r="E315" s="7">
        <v>485557</v>
      </c>
      <c r="F315" s="26">
        <v>56908</v>
      </c>
      <c r="G315" s="27">
        <v>11.720148</v>
      </c>
    </row>
    <row r="316" spans="1:7" x14ac:dyDescent="0.45">
      <c r="A316" s="6" t="s">
        <v>390</v>
      </c>
      <c r="B316" s="6" t="s">
        <v>350</v>
      </c>
      <c r="C316" s="6" t="s">
        <v>94</v>
      </c>
      <c r="D316" s="7">
        <v>52893</v>
      </c>
      <c r="E316" s="7">
        <v>965142</v>
      </c>
      <c r="F316" s="26">
        <v>124436.7</v>
      </c>
      <c r="G316" s="27">
        <v>12.893098</v>
      </c>
    </row>
    <row r="317" spans="1:7" x14ac:dyDescent="0.45">
      <c r="A317" s="6" t="s">
        <v>391</v>
      </c>
      <c r="B317" s="6" t="s">
        <v>350</v>
      </c>
      <c r="C317" s="6" t="s">
        <v>91</v>
      </c>
      <c r="D317" s="7">
        <v>706160</v>
      </c>
      <c r="E317" s="7">
        <v>18525739</v>
      </c>
      <c r="F317" s="26">
        <v>1982611.8</v>
      </c>
      <c r="G317" s="27">
        <v>10.701931</v>
      </c>
    </row>
    <row r="318" spans="1:7" x14ac:dyDescent="0.45">
      <c r="A318" s="6" t="s">
        <v>319</v>
      </c>
      <c r="B318" s="6" t="s">
        <v>350</v>
      </c>
      <c r="C318" s="6" t="s">
        <v>94</v>
      </c>
      <c r="D318" s="7">
        <v>17714</v>
      </c>
      <c r="E318" s="7">
        <v>298781</v>
      </c>
      <c r="F318" s="26">
        <v>39307.9</v>
      </c>
      <c r="G318" s="27">
        <v>13.156091</v>
      </c>
    </row>
    <row r="319" spans="1:7" x14ac:dyDescent="0.45">
      <c r="A319" s="6" t="s">
        <v>392</v>
      </c>
      <c r="B319" s="6" t="s">
        <v>350</v>
      </c>
      <c r="C319" s="6" t="s">
        <v>94</v>
      </c>
      <c r="D319" s="7">
        <v>28036</v>
      </c>
      <c r="E319" s="7">
        <v>504163</v>
      </c>
      <c r="F319" s="26">
        <v>62477</v>
      </c>
      <c r="G319" s="27">
        <v>12.392222</v>
      </c>
    </row>
    <row r="320" spans="1:7" x14ac:dyDescent="0.45">
      <c r="A320" s="6" t="s">
        <v>393</v>
      </c>
      <c r="B320" s="6" t="s">
        <v>350</v>
      </c>
      <c r="C320" s="6" t="s">
        <v>94</v>
      </c>
      <c r="D320" s="7">
        <v>204366</v>
      </c>
      <c r="E320" s="7">
        <v>3685143</v>
      </c>
      <c r="F320" s="26">
        <v>426622</v>
      </c>
      <c r="G320" s="27">
        <v>11.57681</v>
      </c>
    </row>
    <row r="321" spans="1:7" x14ac:dyDescent="0.45">
      <c r="A321" s="6" t="s">
        <v>394</v>
      </c>
      <c r="B321" s="6" t="s">
        <v>395</v>
      </c>
      <c r="C321" s="6" t="s">
        <v>96</v>
      </c>
      <c r="D321" s="7">
        <v>37093</v>
      </c>
      <c r="E321" s="7">
        <v>967648</v>
      </c>
      <c r="F321" s="26">
        <v>95640</v>
      </c>
      <c r="G321" s="27">
        <v>9.8837594000000006</v>
      </c>
    </row>
    <row r="322" spans="1:7" x14ac:dyDescent="0.45">
      <c r="A322" s="6" t="s">
        <v>396</v>
      </c>
      <c r="B322" s="6" t="s">
        <v>395</v>
      </c>
      <c r="C322" s="6" t="s">
        <v>94</v>
      </c>
      <c r="D322" s="7">
        <v>20053</v>
      </c>
      <c r="E322" s="7">
        <v>411676</v>
      </c>
      <c r="F322" s="26">
        <v>48692</v>
      </c>
      <c r="G322" s="27">
        <v>11.827748</v>
      </c>
    </row>
    <row r="323" spans="1:7" x14ac:dyDescent="0.45">
      <c r="A323" s="6" t="s">
        <v>397</v>
      </c>
      <c r="B323" s="6" t="s">
        <v>395</v>
      </c>
      <c r="C323" s="6" t="s">
        <v>94</v>
      </c>
      <c r="D323" s="7">
        <v>46730</v>
      </c>
      <c r="E323" s="7">
        <v>733538</v>
      </c>
      <c r="F323" s="26">
        <v>82450.399999999994</v>
      </c>
      <c r="G323" s="27">
        <v>11.240099000000001</v>
      </c>
    </row>
    <row r="324" spans="1:7" x14ac:dyDescent="0.45">
      <c r="A324" s="6" t="s">
        <v>398</v>
      </c>
      <c r="B324" s="6" t="s">
        <v>395</v>
      </c>
      <c r="C324" s="6" t="s">
        <v>94</v>
      </c>
      <c r="D324" s="7">
        <v>32892</v>
      </c>
      <c r="E324" s="7">
        <v>442708</v>
      </c>
      <c r="F324" s="26">
        <v>57140</v>
      </c>
      <c r="G324" s="27">
        <v>12.906927</v>
      </c>
    </row>
    <row r="325" spans="1:7" x14ac:dyDescent="0.45">
      <c r="A325" s="6" t="s">
        <v>399</v>
      </c>
      <c r="B325" s="6" t="s">
        <v>395</v>
      </c>
      <c r="C325" s="6" t="s">
        <v>94</v>
      </c>
      <c r="D325" s="7">
        <v>20839</v>
      </c>
      <c r="E325" s="7">
        <v>419559</v>
      </c>
      <c r="F325" s="26">
        <v>47308.1</v>
      </c>
      <c r="G325" s="27">
        <v>11.275672999999999</v>
      </c>
    </row>
    <row r="326" spans="1:7" x14ac:dyDescent="0.45">
      <c r="A326" s="6" t="s">
        <v>400</v>
      </c>
      <c r="B326" s="6" t="s">
        <v>395</v>
      </c>
      <c r="C326" s="6" t="s">
        <v>94</v>
      </c>
      <c r="D326" s="7">
        <v>49693</v>
      </c>
      <c r="E326" s="7">
        <v>1060888</v>
      </c>
      <c r="F326" s="26">
        <v>114295</v>
      </c>
      <c r="G326" s="27">
        <v>10.773522</v>
      </c>
    </row>
    <row r="327" spans="1:7" x14ac:dyDescent="0.45">
      <c r="A327" s="6" t="s">
        <v>401</v>
      </c>
      <c r="B327" s="6" t="s">
        <v>395</v>
      </c>
      <c r="C327" s="6" t="s">
        <v>94</v>
      </c>
      <c r="D327" s="7">
        <v>52913</v>
      </c>
      <c r="E327" s="7">
        <v>1192670</v>
      </c>
      <c r="F327" s="26">
        <v>98730</v>
      </c>
      <c r="G327" s="27">
        <v>8.2780652000000003</v>
      </c>
    </row>
    <row r="328" spans="1:7" x14ac:dyDescent="0.45">
      <c r="A328" s="6" t="s">
        <v>402</v>
      </c>
      <c r="B328" s="6" t="s">
        <v>395</v>
      </c>
      <c r="C328" s="6" t="s">
        <v>96</v>
      </c>
      <c r="D328" s="7">
        <v>6310</v>
      </c>
      <c r="E328" s="7">
        <v>93770</v>
      </c>
      <c r="F328" s="26">
        <v>12946</v>
      </c>
      <c r="G328" s="27">
        <v>13.806120999999999</v>
      </c>
    </row>
    <row r="329" spans="1:7" x14ac:dyDescent="0.45">
      <c r="A329" s="6" t="s">
        <v>403</v>
      </c>
      <c r="B329" s="6" t="s">
        <v>395</v>
      </c>
      <c r="C329" s="6" t="s">
        <v>96</v>
      </c>
      <c r="D329" s="7">
        <v>2522</v>
      </c>
      <c r="E329" s="7">
        <v>111751</v>
      </c>
      <c r="F329" s="26">
        <v>12510</v>
      </c>
      <c r="G329" s="27">
        <v>11.194531</v>
      </c>
    </row>
    <row r="330" spans="1:7" x14ac:dyDescent="0.45">
      <c r="A330" s="6" t="s">
        <v>404</v>
      </c>
      <c r="B330" s="6" t="s">
        <v>395</v>
      </c>
      <c r="C330" s="6" t="s">
        <v>96</v>
      </c>
      <c r="D330" s="7">
        <v>3279</v>
      </c>
      <c r="E330" s="7">
        <v>172643</v>
      </c>
      <c r="F330" s="26">
        <v>17896</v>
      </c>
      <c r="G330" s="27">
        <v>10.3659</v>
      </c>
    </row>
    <row r="331" spans="1:7" x14ac:dyDescent="0.45">
      <c r="A331" s="6" t="s">
        <v>405</v>
      </c>
      <c r="B331" s="6" t="s">
        <v>395</v>
      </c>
      <c r="C331" s="6" t="s">
        <v>96</v>
      </c>
      <c r="D331" s="7">
        <v>4444</v>
      </c>
      <c r="E331" s="7">
        <v>134592</v>
      </c>
      <c r="F331" s="26">
        <v>16826.8</v>
      </c>
      <c r="G331" s="27">
        <v>12.502079999999999</v>
      </c>
    </row>
    <row r="332" spans="1:7" x14ac:dyDescent="0.45">
      <c r="A332" s="6" t="s">
        <v>406</v>
      </c>
      <c r="B332" s="6" t="s">
        <v>395</v>
      </c>
      <c r="C332" s="6" t="s">
        <v>96</v>
      </c>
      <c r="D332" s="7">
        <v>5164</v>
      </c>
      <c r="E332" s="7">
        <v>435012</v>
      </c>
      <c r="F332" s="26">
        <v>38062.300000000003</v>
      </c>
      <c r="G332" s="27">
        <v>8.7497126999999999</v>
      </c>
    </row>
    <row r="333" spans="1:7" x14ac:dyDescent="0.45">
      <c r="A333" s="6" t="s">
        <v>407</v>
      </c>
      <c r="B333" s="6" t="s">
        <v>395</v>
      </c>
      <c r="C333" s="6" t="s">
        <v>96</v>
      </c>
      <c r="D333" s="7">
        <v>2405</v>
      </c>
      <c r="E333" s="7">
        <v>136722</v>
      </c>
      <c r="F333" s="26">
        <v>13698.5</v>
      </c>
      <c r="G333" s="27">
        <v>10.019235999999999</v>
      </c>
    </row>
    <row r="334" spans="1:7" x14ac:dyDescent="0.45">
      <c r="A334" s="6" t="s">
        <v>408</v>
      </c>
      <c r="B334" s="6" t="s">
        <v>395</v>
      </c>
      <c r="C334" s="6" t="s">
        <v>96</v>
      </c>
      <c r="D334" s="7">
        <v>7155</v>
      </c>
      <c r="E334" s="7">
        <v>537425</v>
      </c>
      <c r="F334" s="26">
        <v>45557</v>
      </c>
      <c r="G334" s="27">
        <v>8.4769038000000005</v>
      </c>
    </row>
    <row r="335" spans="1:7" x14ac:dyDescent="0.45">
      <c r="A335" s="6" t="s">
        <v>409</v>
      </c>
      <c r="B335" s="6" t="s">
        <v>395</v>
      </c>
      <c r="C335" s="6" t="s">
        <v>96</v>
      </c>
      <c r="D335" s="7">
        <v>10723</v>
      </c>
      <c r="E335" s="7">
        <v>205581</v>
      </c>
      <c r="F335" s="26">
        <v>21552</v>
      </c>
      <c r="G335" s="27">
        <v>10.483459</v>
      </c>
    </row>
    <row r="336" spans="1:7" x14ac:dyDescent="0.45">
      <c r="A336" s="6" t="s">
        <v>410</v>
      </c>
      <c r="B336" s="6" t="s">
        <v>395</v>
      </c>
      <c r="C336" s="6" t="s">
        <v>96</v>
      </c>
      <c r="D336" s="7">
        <v>990</v>
      </c>
      <c r="E336" s="7">
        <v>28858</v>
      </c>
      <c r="F336" s="26">
        <v>2949</v>
      </c>
      <c r="G336" s="27">
        <v>10.219003000000001</v>
      </c>
    </row>
    <row r="337" spans="1:7" x14ac:dyDescent="0.45">
      <c r="A337" s="6" t="s">
        <v>411</v>
      </c>
      <c r="B337" s="6" t="s">
        <v>395</v>
      </c>
      <c r="C337" s="6" t="s">
        <v>96</v>
      </c>
      <c r="D337" s="7">
        <v>7928</v>
      </c>
      <c r="E337" s="7">
        <v>295849</v>
      </c>
      <c r="F337" s="26">
        <v>29919</v>
      </c>
      <c r="G337" s="27">
        <v>10.112928999999999</v>
      </c>
    </row>
    <row r="338" spans="1:7" x14ac:dyDescent="0.45">
      <c r="A338" s="6" t="s">
        <v>412</v>
      </c>
      <c r="B338" s="6" t="s">
        <v>395</v>
      </c>
      <c r="C338" s="6" t="s">
        <v>96</v>
      </c>
      <c r="D338" s="7">
        <v>11956</v>
      </c>
      <c r="E338" s="7">
        <v>427996</v>
      </c>
      <c r="F338" s="26">
        <v>43673</v>
      </c>
      <c r="G338" s="27">
        <v>10.204067</v>
      </c>
    </row>
    <row r="339" spans="1:7" x14ac:dyDescent="0.45">
      <c r="A339" s="6" t="s">
        <v>413</v>
      </c>
      <c r="B339" s="6" t="s">
        <v>395</v>
      </c>
      <c r="C339" s="6" t="s">
        <v>96</v>
      </c>
      <c r="D339" s="7">
        <v>5841</v>
      </c>
      <c r="E339" s="7">
        <v>287764</v>
      </c>
      <c r="F339" s="26">
        <v>29209</v>
      </c>
      <c r="G339" s="27">
        <v>10.150332000000001</v>
      </c>
    </row>
    <row r="340" spans="1:7" x14ac:dyDescent="0.45">
      <c r="A340" s="6" t="s">
        <v>414</v>
      </c>
      <c r="B340" s="6" t="s">
        <v>395</v>
      </c>
      <c r="C340" s="6" t="s">
        <v>96</v>
      </c>
      <c r="D340" s="7">
        <v>15280</v>
      </c>
      <c r="E340" s="7">
        <v>348263</v>
      </c>
      <c r="F340" s="26">
        <v>42066</v>
      </c>
      <c r="G340" s="27">
        <v>12.078803000000001</v>
      </c>
    </row>
    <row r="341" spans="1:7" x14ac:dyDescent="0.45">
      <c r="A341" s="6" t="s">
        <v>415</v>
      </c>
      <c r="B341" s="6" t="s">
        <v>395</v>
      </c>
      <c r="C341" s="6" t="s">
        <v>96</v>
      </c>
      <c r="D341" s="7">
        <v>4363</v>
      </c>
      <c r="E341" s="7">
        <v>142136</v>
      </c>
      <c r="F341" s="26">
        <v>15093.9</v>
      </c>
      <c r="G341" s="27">
        <v>10.619336000000001</v>
      </c>
    </row>
    <row r="342" spans="1:7" x14ac:dyDescent="0.45">
      <c r="A342" s="6" t="s">
        <v>416</v>
      </c>
      <c r="B342" s="6" t="s">
        <v>395</v>
      </c>
      <c r="C342" s="6" t="s">
        <v>96</v>
      </c>
      <c r="D342" s="7">
        <v>14617</v>
      </c>
      <c r="E342" s="7">
        <v>398795</v>
      </c>
      <c r="F342" s="26">
        <v>43945</v>
      </c>
      <c r="G342" s="27">
        <v>11.019446</v>
      </c>
    </row>
    <row r="343" spans="1:7" x14ac:dyDescent="0.45">
      <c r="A343" s="6" t="s">
        <v>417</v>
      </c>
      <c r="B343" s="6" t="s">
        <v>395</v>
      </c>
      <c r="C343" s="6" t="s">
        <v>96</v>
      </c>
      <c r="D343" s="7">
        <v>13196</v>
      </c>
      <c r="E343" s="7">
        <v>528932</v>
      </c>
      <c r="F343" s="26">
        <v>47669</v>
      </c>
      <c r="G343" s="27">
        <v>9.0123116000000003</v>
      </c>
    </row>
    <row r="344" spans="1:7" x14ac:dyDescent="0.45">
      <c r="A344" s="6" t="s">
        <v>418</v>
      </c>
      <c r="B344" s="6" t="s">
        <v>395</v>
      </c>
      <c r="C344" s="6" t="s">
        <v>96</v>
      </c>
      <c r="D344" s="7">
        <v>10983</v>
      </c>
      <c r="E344" s="7">
        <v>298193</v>
      </c>
      <c r="F344" s="26">
        <v>29502</v>
      </c>
      <c r="G344" s="27">
        <v>9.8935923999999993</v>
      </c>
    </row>
    <row r="345" spans="1:7" x14ac:dyDescent="0.45">
      <c r="A345" s="6" t="s">
        <v>419</v>
      </c>
      <c r="B345" s="6" t="s">
        <v>395</v>
      </c>
      <c r="C345" s="6" t="s">
        <v>96</v>
      </c>
      <c r="D345" s="7">
        <v>39471</v>
      </c>
      <c r="E345" s="7">
        <v>999236</v>
      </c>
      <c r="F345" s="26">
        <v>115841</v>
      </c>
      <c r="G345" s="27">
        <v>11.592957</v>
      </c>
    </row>
    <row r="346" spans="1:7" x14ac:dyDescent="0.45">
      <c r="A346" s="6" t="s">
        <v>420</v>
      </c>
      <c r="B346" s="6" t="s">
        <v>395</v>
      </c>
      <c r="C346" s="6" t="s">
        <v>96</v>
      </c>
      <c r="D346" s="7">
        <v>6154</v>
      </c>
      <c r="E346" s="7">
        <v>145364</v>
      </c>
      <c r="F346" s="26">
        <v>16836</v>
      </c>
      <c r="G346" s="27">
        <v>11.58196</v>
      </c>
    </row>
    <row r="347" spans="1:7" x14ac:dyDescent="0.45">
      <c r="A347" s="6" t="s">
        <v>421</v>
      </c>
      <c r="B347" s="6" t="s">
        <v>395</v>
      </c>
      <c r="C347" s="6" t="s">
        <v>96</v>
      </c>
      <c r="D347" s="7">
        <v>6729</v>
      </c>
      <c r="E347" s="7">
        <v>186286</v>
      </c>
      <c r="F347" s="26">
        <v>21699.5</v>
      </c>
      <c r="G347" s="27">
        <v>11.648486999999999</v>
      </c>
    </row>
    <row r="348" spans="1:7" x14ac:dyDescent="0.45">
      <c r="A348" s="6" t="s">
        <v>422</v>
      </c>
      <c r="B348" s="6" t="s">
        <v>395</v>
      </c>
      <c r="C348" s="6" t="s">
        <v>96</v>
      </c>
      <c r="D348" s="7">
        <v>4293</v>
      </c>
      <c r="E348" s="7">
        <v>102038</v>
      </c>
      <c r="F348" s="26">
        <v>12529</v>
      </c>
      <c r="G348" s="27">
        <v>12.278759000000001</v>
      </c>
    </row>
    <row r="349" spans="1:7" x14ac:dyDescent="0.45">
      <c r="A349" s="6" t="s">
        <v>423</v>
      </c>
      <c r="B349" s="6" t="s">
        <v>395</v>
      </c>
      <c r="C349" s="6" t="s">
        <v>96</v>
      </c>
      <c r="D349" s="7">
        <v>2517</v>
      </c>
      <c r="E349" s="7">
        <v>680881</v>
      </c>
      <c r="F349" s="26">
        <v>31999</v>
      </c>
      <c r="G349" s="27">
        <v>4.6996465000000001</v>
      </c>
    </row>
    <row r="350" spans="1:7" x14ac:dyDescent="0.45">
      <c r="A350" s="6" t="s">
        <v>424</v>
      </c>
      <c r="B350" s="6" t="s">
        <v>395</v>
      </c>
      <c r="C350" s="6" t="s">
        <v>96</v>
      </c>
      <c r="D350" s="7">
        <v>4600</v>
      </c>
      <c r="E350" s="7">
        <v>125321</v>
      </c>
      <c r="F350" s="26">
        <v>13052</v>
      </c>
      <c r="G350" s="27">
        <v>10.414854999999999</v>
      </c>
    </row>
    <row r="351" spans="1:7" x14ac:dyDescent="0.45">
      <c r="A351" s="6" t="s">
        <v>425</v>
      </c>
      <c r="B351" s="6" t="s">
        <v>395</v>
      </c>
      <c r="C351" s="6" t="s">
        <v>96</v>
      </c>
      <c r="D351" s="7">
        <v>15306</v>
      </c>
      <c r="E351" s="7">
        <v>513763</v>
      </c>
      <c r="F351" s="26">
        <v>57726</v>
      </c>
      <c r="G351" s="27">
        <v>11.23592</v>
      </c>
    </row>
    <row r="352" spans="1:7" x14ac:dyDescent="0.45">
      <c r="A352" s="6" t="s">
        <v>426</v>
      </c>
      <c r="B352" s="6" t="s">
        <v>395</v>
      </c>
      <c r="C352" s="6" t="s">
        <v>96</v>
      </c>
      <c r="D352" s="7">
        <v>2386</v>
      </c>
      <c r="E352" s="7">
        <v>98566</v>
      </c>
      <c r="F352" s="26">
        <v>10523</v>
      </c>
      <c r="G352" s="27">
        <v>10.676095</v>
      </c>
    </row>
    <row r="353" spans="1:7" x14ac:dyDescent="0.45">
      <c r="A353" s="6" t="s">
        <v>427</v>
      </c>
      <c r="B353" s="6" t="s">
        <v>395</v>
      </c>
      <c r="C353" s="6" t="s">
        <v>94</v>
      </c>
      <c r="D353" s="7">
        <v>17441</v>
      </c>
      <c r="E353" s="7">
        <v>461537</v>
      </c>
      <c r="F353" s="26">
        <v>52549</v>
      </c>
      <c r="G353" s="27">
        <v>11.385653</v>
      </c>
    </row>
    <row r="354" spans="1:7" x14ac:dyDescent="0.45">
      <c r="A354" s="6" t="s">
        <v>428</v>
      </c>
      <c r="B354" s="6" t="s">
        <v>395</v>
      </c>
      <c r="C354" s="6" t="s">
        <v>94</v>
      </c>
      <c r="D354" s="7">
        <v>197216</v>
      </c>
      <c r="E354" s="7">
        <v>3838364</v>
      </c>
      <c r="F354" s="26">
        <v>403444</v>
      </c>
      <c r="G354" s="27">
        <v>10.510832000000001</v>
      </c>
    </row>
    <row r="355" spans="1:7" x14ac:dyDescent="0.45">
      <c r="A355" s="6" t="s">
        <v>429</v>
      </c>
      <c r="B355" s="6" t="s">
        <v>395</v>
      </c>
      <c r="C355" s="6" t="s">
        <v>94</v>
      </c>
      <c r="D355" s="7">
        <v>64124</v>
      </c>
      <c r="E355" s="7">
        <v>1218673</v>
      </c>
      <c r="F355" s="26">
        <v>130532.4</v>
      </c>
      <c r="G355" s="27">
        <v>10.711027</v>
      </c>
    </row>
    <row r="356" spans="1:7" x14ac:dyDescent="0.45">
      <c r="A356" s="6" t="s">
        <v>430</v>
      </c>
      <c r="B356" s="6" t="s">
        <v>395</v>
      </c>
      <c r="C356" s="6" t="s">
        <v>94</v>
      </c>
      <c r="D356" s="7">
        <v>76703</v>
      </c>
      <c r="E356" s="7">
        <v>1529602</v>
      </c>
      <c r="F356" s="26">
        <v>156308.20000000001</v>
      </c>
      <c r="G356" s="27">
        <v>10.21888</v>
      </c>
    </row>
    <row r="357" spans="1:7" x14ac:dyDescent="0.45">
      <c r="A357" s="6" t="s">
        <v>431</v>
      </c>
      <c r="B357" s="6" t="s">
        <v>395</v>
      </c>
      <c r="C357" s="6" t="s">
        <v>203</v>
      </c>
      <c r="D357" s="7">
        <v>11978</v>
      </c>
      <c r="E357" s="7">
        <v>442592</v>
      </c>
      <c r="F357" s="26">
        <v>40893</v>
      </c>
      <c r="G357" s="27">
        <v>9.2394350000000003</v>
      </c>
    </row>
    <row r="358" spans="1:7" x14ac:dyDescent="0.45">
      <c r="A358" s="6" t="s">
        <v>432</v>
      </c>
      <c r="B358" s="6" t="s">
        <v>395</v>
      </c>
      <c r="C358" s="6" t="s">
        <v>96</v>
      </c>
      <c r="D358" s="7">
        <v>16664</v>
      </c>
      <c r="E358" s="7">
        <v>1467839</v>
      </c>
      <c r="F358" s="26">
        <v>109045</v>
      </c>
      <c r="G358" s="27">
        <v>7.4289483000000001</v>
      </c>
    </row>
    <row r="359" spans="1:7" x14ac:dyDescent="0.45">
      <c r="A359" s="6" t="s">
        <v>148</v>
      </c>
      <c r="B359" s="6" t="s">
        <v>395</v>
      </c>
      <c r="C359" s="6" t="s">
        <v>94</v>
      </c>
      <c r="D359" s="7">
        <v>33787</v>
      </c>
      <c r="E359" s="7">
        <v>701433</v>
      </c>
      <c r="F359" s="26">
        <v>81462.3</v>
      </c>
      <c r="G359" s="27">
        <v>11.613697</v>
      </c>
    </row>
    <row r="360" spans="1:7" x14ac:dyDescent="0.45">
      <c r="A360" s="6" t="s">
        <v>433</v>
      </c>
      <c r="B360" s="6" t="s">
        <v>395</v>
      </c>
      <c r="C360" s="6" t="s">
        <v>94</v>
      </c>
      <c r="D360" s="7">
        <v>22135</v>
      </c>
      <c r="E360" s="7">
        <v>399983</v>
      </c>
      <c r="F360" s="26">
        <v>38946.800000000003</v>
      </c>
      <c r="G360" s="27">
        <v>9.7371137999999995</v>
      </c>
    </row>
    <row r="361" spans="1:7" x14ac:dyDescent="0.45">
      <c r="A361" s="6" t="s">
        <v>434</v>
      </c>
      <c r="B361" s="6" t="s">
        <v>395</v>
      </c>
      <c r="C361" s="6" t="s">
        <v>96</v>
      </c>
      <c r="D361" s="7">
        <v>5864</v>
      </c>
      <c r="E361" s="7">
        <v>208096</v>
      </c>
      <c r="F361" s="26">
        <v>23955</v>
      </c>
      <c r="G361" s="27">
        <v>11.511514</v>
      </c>
    </row>
    <row r="362" spans="1:7" x14ac:dyDescent="0.45">
      <c r="A362" s="6" t="s">
        <v>435</v>
      </c>
      <c r="B362" s="6" t="s">
        <v>395</v>
      </c>
      <c r="C362" s="6" t="s">
        <v>94</v>
      </c>
      <c r="D362" s="7">
        <v>82184</v>
      </c>
      <c r="E362" s="7">
        <v>1777953</v>
      </c>
      <c r="F362" s="26">
        <v>187877.5</v>
      </c>
      <c r="G362" s="27">
        <v>10.567068000000001</v>
      </c>
    </row>
    <row r="363" spans="1:7" x14ac:dyDescent="0.45">
      <c r="A363" s="6" t="s">
        <v>436</v>
      </c>
      <c r="B363" s="6" t="s">
        <v>395</v>
      </c>
      <c r="C363" s="6" t="s">
        <v>96</v>
      </c>
      <c r="D363" s="7">
        <v>4612</v>
      </c>
      <c r="E363" s="7">
        <v>120390</v>
      </c>
      <c r="F363" s="26">
        <v>12089</v>
      </c>
      <c r="G363" s="27">
        <v>10.041532</v>
      </c>
    </row>
    <row r="364" spans="1:7" x14ac:dyDescent="0.45">
      <c r="A364" s="6" t="s">
        <v>437</v>
      </c>
      <c r="B364" s="6" t="s">
        <v>395</v>
      </c>
      <c r="C364" s="6" t="s">
        <v>91</v>
      </c>
      <c r="D364" s="7">
        <v>2410042</v>
      </c>
      <c r="E364" s="7">
        <v>83740365</v>
      </c>
      <c r="F364" s="26">
        <v>8255813</v>
      </c>
      <c r="G364" s="27">
        <v>9.8588214000000001</v>
      </c>
    </row>
    <row r="365" spans="1:7" x14ac:dyDescent="0.45">
      <c r="A365" s="6" t="s">
        <v>438</v>
      </c>
      <c r="B365" s="6" t="s">
        <v>395</v>
      </c>
      <c r="C365" s="6" t="s">
        <v>94</v>
      </c>
      <c r="D365" s="7">
        <v>19473</v>
      </c>
      <c r="E365" s="7">
        <v>309937</v>
      </c>
      <c r="F365" s="26">
        <v>37656</v>
      </c>
      <c r="G365" s="27">
        <v>12.149566</v>
      </c>
    </row>
    <row r="366" spans="1:7" x14ac:dyDescent="0.45">
      <c r="A366" s="6" t="s">
        <v>439</v>
      </c>
      <c r="B366" s="6" t="s">
        <v>395</v>
      </c>
      <c r="C366" s="6" t="s">
        <v>94</v>
      </c>
      <c r="D366" s="7">
        <v>122062</v>
      </c>
      <c r="E366" s="7">
        <v>2722545</v>
      </c>
      <c r="F366" s="26">
        <v>270994</v>
      </c>
      <c r="G366" s="27">
        <v>9.9537013999999999</v>
      </c>
    </row>
    <row r="367" spans="1:7" x14ac:dyDescent="0.45">
      <c r="A367" s="6" t="s">
        <v>440</v>
      </c>
      <c r="B367" s="6" t="s">
        <v>395</v>
      </c>
      <c r="C367" s="6" t="s">
        <v>94</v>
      </c>
      <c r="D367" s="7">
        <v>33963</v>
      </c>
      <c r="E367" s="7">
        <v>506620</v>
      </c>
      <c r="F367" s="26">
        <v>62093.2</v>
      </c>
      <c r="G367" s="27">
        <v>12.256366</v>
      </c>
    </row>
    <row r="368" spans="1:7" x14ac:dyDescent="0.45">
      <c r="A368" s="6" t="s">
        <v>441</v>
      </c>
      <c r="B368" s="6" t="s">
        <v>395</v>
      </c>
      <c r="C368" s="6" t="s">
        <v>94</v>
      </c>
      <c r="D368" s="7">
        <v>35386</v>
      </c>
      <c r="E368" s="7">
        <v>580159</v>
      </c>
      <c r="F368" s="26">
        <v>71326</v>
      </c>
      <c r="G368" s="27">
        <v>12.294216</v>
      </c>
    </row>
    <row r="369" spans="1:7" x14ac:dyDescent="0.45">
      <c r="A369" s="6" t="s">
        <v>442</v>
      </c>
      <c r="B369" s="6" t="s">
        <v>395</v>
      </c>
      <c r="C369" s="6" t="s">
        <v>94</v>
      </c>
      <c r="D369" s="7">
        <v>386</v>
      </c>
      <c r="E369" s="7">
        <v>3123</v>
      </c>
      <c r="F369" s="26">
        <v>484</v>
      </c>
      <c r="G369" s="27">
        <v>15.497919</v>
      </c>
    </row>
    <row r="370" spans="1:7" x14ac:dyDescent="0.45">
      <c r="A370" s="6" t="s">
        <v>443</v>
      </c>
      <c r="B370" s="6" t="s">
        <v>395</v>
      </c>
      <c r="C370" s="6" t="s">
        <v>94</v>
      </c>
      <c r="D370" s="7">
        <v>12133</v>
      </c>
      <c r="E370" s="7">
        <v>201834</v>
      </c>
      <c r="F370" s="26">
        <v>27144.5</v>
      </c>
      <c r="G370" s="27">
        <v>13.448923000000001</v>
      </c>
    </row>
    <row r="371" spans="1:7" x14ac:dyDescent="0.45">
      <c r="A371" s="6" t="s">
        <v>444</v>
      </c>
      <c r="B371" s="6" t="s">
        <v>395</v>
      </c>
      <c r="C371" s="6" t="s">
        <v>94</v>
      </c>
      <c r="D371" s="7">
        <v>213997</v>
      </c>
      <c r="E371" s="7">
        <v>5201199</v>
      </c>
      <c r="F371" s="26">
        <v>493310</v>
      </c>
      <c r="G371" s="27">
        <v>9.4845439000000002</v>
      </c>
    </row>
    <row r="372" spans="1:7" x14ac:dyDescent="0.45">
      <c r="A372" s="6" t="s">
        <v>445</v>
      </c>
      <c r="B372" s="6" t="s">
        <v>395</v>
      </c>
      <c r="C372" s="6" t="s">
        <v>94</v>
      </c>
      <c r="D372" s="7">
        <v>33227</v>
      </c>
      <c r="E372" s="7">
        <v>571236</v>
      </c>
      <c r="F372" s="26">
        <v>67753</v>
      </c>
      <c r="G372" s="27">
        <v>11.860772000000001</v>
      </c>
    </row>
    <row r="373" spans="1:7" x14ac:dyDescent="0.45">
      <c r="A373" s="6" t="s">
        <v>446</v>
      </c>
      <c r="B373" s="6" t="s">
        <v>395</v>
      </c>
      <c r="C373" s="6" t="s">
        <v>94</v>
      </c>
      <c r="D373" s="7">
        <v>11104</v>
      </c>
      <c r="E373" s="7">
        <v>189894</v>
      </c>
      <c r="F373" s="26">
        <v>22918</v>
      </c>
      <c r="G373" s="27">
        <v>12.068838</v>
      </c>
    </row>
    <row r="374" spans="1:7" x14ac:dyDescent="0.45">
      <c r="A374" s="6" t="s">
        <v>447</v>
      </c>
      <c r="B374" s="6" t="s">
        <v>395</v>
      </c>
      <c r="C374" s="6" t="s">
        <v>94</v>
      </c>
      <c r="D374" s="7">
        <v>7876</v>
      </c>
      <c r="E374" s="7">
        <v>149717</v>
      </c>
      <c r="F374" s="26">
        <v>18199.900000000001</v>
      </c>
      <c r="G374" s="27">
        <v>12.156200999999999</v>
      </c>
    </row>
    <row r="375" spans="1:7" x14ac:dyDescent="0.45">
      <c r="A375" s="6" t="s">
        <v>448</v>
      </c>
      <c r="B375" s="6" t="s">
        <v>395</v>
      </c>
      <c r="C375" s="6" t="s">
        <v>94</v>
      </c>
      <c r="D375" s="7">
        <v>25119</v>
      </c>
      <c r="E375" s="7">
        <v>461352</v>
      </c>
      <c r="F375" s="26">
        <v>58319.5</v>
      </c>
      <c r="G375" s="27">
        <v>12.640999000000001</v>
      </c>
    </row>
    <row r="376" spans="1:7" x14ac:dyDescent="0.45">
      <c r="A376" s="6" t="s">
        <v>449</v>
      </c>
      <c r="B376" s="6" t="s">
        <v>395</v>
      </c>
      <c r="C376" s="6" t="s">
        <v>96</v>
      </c>
      <c r="D376" s="7">
        <v>9510</v>
      </c>
      <c r="E376" s="7">
        <v>314154</v>
      </c>
      <c r="F376" s="26">
        <v>33221</v>
      </c>
      <c r="G376" s="27">
        <v>10.57475</v>
      </c>
    </row>
    <row r="377" spans="1:7" x14ac:dyDescent="0.45">
      <c r="A377" s="6" t="s">
        <v>450</v>
      </c>
      <c r="B377" s="6" t="s">
        <v>395</v>
      </c>
      <c r="C377" s="6" t="s">
        <v>94</v>
      </c>
      <c r="D377" s="7">
        <v>98251</v>
      </c>
      <c r="E377" s="7">
        <v>2511849</v>
      </c>
      <c r="F377" s="26">
        <v>245272</v>
      </c>
      <c r="G377" s="27">
        <v>9.7645996999999998</v>
      </c>
    </row>
    <row r="378" spans="1:7" x14ac:dyDescent="0.45">
      <c r="A378" s="6" t="s">
        <v>451</v>
      </c>
      <c r="B378" s="6" t="s">
        <v>395</v>
      </c>
      <c r="C378" s="6" t="s">
        <v>94</v>
      </c>
      <c r="D378" s="7">
        <v>11993</v>
      </c>
      <c r="E378" s="7">
        <v>191420</v>
      </c>
      <c r="F378" s="26">
        <v>22602</v>
      </c>
      <c r="G378" s="27">
        <v>11.807544</v>
      </c>
    </row>
    <row r="379" spans="1:7" x14ac:dyDescent="0.45">
      <c r="A379" s="6" t="s">
        <v>452</v>
      </c>
      <c r="B379" s="6" t="s">
        <v>395</v>
      </c>
      <c r="C379" s="6" t="s">
        <v>94</v>
      </c>
      <c r="D379" s="7">
        <v>12421</v>
      </c>
      <c r="E379" s="7">
        <v>351564</v>
      </c>
      <c r="F379" s="26">
        <v>34589.4</v>
      </c>
      <c r="G379" s="27">
        <v>9.8387206999999997</v>
      </c>
    </row>
    <row r="380" spans="1:7" x14ac:dyDescent="0.45">
      <c r="A380" s="6" t="s">
        <v>384</v>
      </c>
      <c r="B380" s="6" t="s">
        <v>395</v>
      </c>
      <c r="C380" s="6" t="s">
        <v>94</v>
      </c>
      <c r="D380" s="7">
        <v>25084</v>
      </c>
      <c r="E380" s="7">
        <v>388725</v>
      </c>
      <c r="F380" s="26">
        <v>48666.9</v>
      </c>
      <c r="G380" s="27">
        <v>12.519622</v>
      </c>
    </row>
    <row r="381" spans="1:7" x14ac:dyDescent="0.45">
      <c r="A381" s="6" t="s">
        <v>453</v>
      </c>
      <c r="B381" s="6" t="s">
        <v>395</v>
      </c>
      <c r="C381" s="6" t="s">
        <v>94</v>
      </c>
      <c r="D381" s="7">
        <v>16518</v>
      </c>
      <c r="E381" s="7">
        <v>284850</v>
      </c>
      <c r="F381" s="26">
        <v>34080</v>
      </c>
      <c r="G381" s="27">
        <v>11.964192000000001</v>
      </c>
    </row>
    <row r="382" spans="1:7" x14ac:dyDescent="0.45">
      <c r="A382" s="6" t="s">
        <v>454</v>
      </c>
      <c r="B382" s="6" t="s">
        <v>395</v>
      </c>
      <c r="C382" s="6" t="s">
        <v>94</v>
      </c>
      <c r="D382" s="7">
        <v>18299</v>
      </c>
      <c r="E382" s="7">
        <v>263508</v>
      </c>
      <c r="F382" s="26">
        <v>34798.5</v>
      </c>
      <c r="G382" s="27">
        <v>13.205861000000001</v>
      </c>
    </row>
    <row r="383" spans="1:7" x14ac:dyDescent="0.45">
      <c r="A383" s="6" t="s">
        <v>455</v>
      </c>
      <c r="B383" s="6" t="s">
        <v>395</v>
      </c>
      <c r="C383" s="6" t="s">
        <v>94</v>
      </c>
      <c r="D383" s="7">
        <v>54135</v>
      </c>
      <c r="E383" s="7">
        <v>1115921</v>
      </c>
      <c r="F383" s="26">
        <v>114528.9</v>
      </c>
      <c r="G383" s="27">
        <v>10.263173</v>
      </c>
    </row>
    <row r="384" spans="1:7" x14ac:dyDescent="0.45">
      <c r="A384" s="6" t="s">
        <v>456</v>
      </c>
      <c r="B384" s="6" t="s">
        <v>395</v>
      </c>
      <c r="C384" s="6" t="s">
        <v>94</v>
      </c>
      <c r="D384" s="7">
        <v>160879</v>
      </c>
      <c r="E384" s="7">
        <v>3281022</v>
      </c>
      <c r="F384" s="26">
        <v>331163</v>
      </c>
      <c r="G384" s="27">
        <v>10.093287999999999</v>
      </c>
    </row>
    <row r="385" spans="1:7" x14ac:dyDescent="0.45">
      <c r="A385" s="6" t="s">
        <v>457</v>
      </c>
      <c r="B385" s="6" t="s">
        <v>395</v>
      </c>
      <c r="C385" s="6" t="s">
        <v>94</v>
      </c>
      <c r="D385" s="7">
        <v>8477</v>
      </c>
      <c r="E385" s="7">
        <v>173195</v>
      </c>
      <c r="F385" s="26">
        <v>19472.599999999999</v>
      </c>
      <c r="G385" s="27">
        <v>11.243164999999999</v>
      </c>
    </row>
    <row r="386" spans="1:7" x14ac:dyDescent="0.45">
      <c r="A386" s="6" t="s">
        <v>458</v>
      </c>
      <c r="B386" s="6" t="s">
        <v>395</v>
      </c>
      <c r="C386" s="6" t="s">
        <v>94</v>
      </c>
      <c r="D386" s="7">
        <v>94084</v>
      </c>
      <c r="E386" s="7">
        <v>1918506</v>
      </c>
      <c r="F386" s="26">
        <v>178556</v>
      </c>
      <c r="G386" s="27">
        <v>9.3070336999999999</v>
      </c>
    </row>
    <row r="387" spans="1:7" x14ac:dyDescent="0.45">
      <c r="A387" s="6" t="s">
        <v>459</v>
      </c>
      <c r="B387" s="6" t="s">
        <v>395</v>
      </c>
      <c r="C387" s="6" t="s">
        <v>94</v>
      </c>
      <c r="D387" s="7">
        <v>18701</v>
      </c>
      <c r="E387" s="7">
        <v>334232</v>
      </c>
      <c r="F387" s="26">
        <v>40888</v>
      </c>
      <c r="G387" s="27">
        <v>12.233419</v>
      </c>
    </row>
    <row r="388" spans="1:7" x14ac:dyDescent="0.45">
      <c r="A388" s="6" t="s">
        <v>460</v>
      </c>
      <c r="B388" s="6" t="s">
        <v>395</v>
      </c>
      <c r="C388" s="6" t="s">
        <v>94</v>
      </c>
      <c r="D388" s="7">
        <v>20113</v>
      </c>
      <c r="E388" s="7">
        <v>379801</v>
      </c>
      <c r="F388" s="26">
        <v>46810</v>
      </c>
      <c r="G388" s="27">
        <v>12.324875</v>
      </c>
    </row>
    <row r="389" spans="1:7" x14ac:dyDescent="0.45">
      <c r="A389" s="6" t="s">
        <v>228</v>
      </c>
      <c r="B389" s="6" t="s">
        <v>395</v>
      </c>
      <c r="C389" s="6" t="s">
        <v>210</v>
      </c>
      <c r="D389" s="7">
        <v>6</v>
      </c>
      <c r="E389" s="7">
        <v>3563</v>
      </c>
      <c r="F389" s="26">
        <v>456.6</v>
      </c>
      <c r="G389" s="27">
        <v>12.815044</v>
      </c>
    </row>
    <row r="390" spans="1:7" x14ac:dyDescent="0.45">
      <c r="A390" s="6" t="s">
        <v>461</v>
      </c>
      <c r="B390" s="6" t="s">
        <v>395</v>
      </c>
      <c r="C390" s="6" t="s">
        <v>94</v>
      </c>
      <c r="D390" s="7">
        <v>15249</v>
      </c>
      <c r="E390" s="7">
        <v>233189</v>
      </c>
      <c r="F390" s="26">
        <v>33295</v>
      </c>
      <c r="G390" s="27">
        <v>14.278117999999999</v>
      </c>
    </row>
    <row r="391" spans="1:7" x14ac:dyDescent="0.45">
      <c r="A391" s="6" t="s">
        <v>462</v>
      </c>
      <c r="B391" s="6" t="s">
        <v>395</v>
      </c>
      <c r="C391" s="6" t="s">
        <v>94</v>
      </c>
      <c r="D391" s="7">
        <v>20989</v>
      </c>
      <c r="E391" s="7">
        <v>370379</v>
      </c>
      <c r="F391" s="26">
        <v>44596.3</v>
      </c>
      <c r="G391" s="27">
        <v>12.04072</v>
      </c>
    </row>
    <row r="392" spans="1:7" x14ac:dyDescent="0.45">
      <c r="A392" s="6" t="s">
        <v>463</v>
      </c>
      <c r="B392" s="6" t="s">
        <v>395</v>
      </c>
      <c r="C392" s="6" t="s">
        <v>94</v>
      </c>
      <c r="D392" s="7">
        <v>13667</v>
      </c>
      <c r="E392" s="7">
        <v>217187</v>
      </c>
      <c r="F392" s="26">
        <v>26595</v>
      </c>
      <c r="G392" s="27">
        <v>12.245208</v>
      </c>
    </row>
    <row r="393" spans="1:7" x14ac:dyDescent="0.45">
      <c r="A393" s="6" t="s">
        <v>464</v>
      </c>
      <c r="B393" s="6" t="s">
        <v>395</v>
      </c>
      <c r="C393" s="6" t="s">
        <v>94</v>
      </c>
      <c r="D393" s="7">
        <v>9101</v>
      </c>
      <c r="E393" s="7">
        <v>132470</v>
      </c>
      <c r="F393" s="26">
        <v>15147</v>
      </c>
      <c r="G393" s="27">
        <v>11.434286999999999</v>
      </c>
    </row>
    <row r="394" spans="1:7" x14ac:dyDescent="0.45">
      <c r="A394" s="6" t="s">
        <v>465</v>
      </c>
      <c r="B394" s="6" t="s">
        <v>395</v>
      </c>
      <c r="C394" s="6" t="s">
        <v>94</v>
      </c>
      <c r="D394" s="7">
        <v>122080</v>
      </c>
      <c r="E394" s="7">
        <v>2515059</v>
      </c>
      <c r="F394" s="26">
        <v>252969</v>
      </c>
      <c r="G394" s="27">
        <v>10.058173999999999</v>
      </c>
    </row>
    <row r="395" spans="1:7" x14ac:dyDescent="0.45">
      <c r="A395" s="6" t="s">
        <v>466</v>
      </c>
      <c r="B395" s="6" t="s">
        <v>395</v>
      </c>
      <c r="C395" s="6" t="s">
        <v>94</v>
      </c>
      <c r="D395" s="7">
        <v>15311</v>
      </c>
      <c r="E395" s="7">
        <v>361555</v>
      </c>
      <c r="F395" s="26">
        <v>35885.1</v>
      </c>
      <c r="G395" s="27">
        <v>9.9252119000000008</v>
      </c>
    </row>
    <row r="396" spans="1:7" x14ac:dyDescent="0.45">
      <c r="A396" s="6" t="s">
        <v>467</v>
      </c>
      <c r="B396" s="6" t="s">
        <v>468</v>
      </c>
      <c r="C396" s="6" t="s">
        <v>91</v>
      </c>
      <c r="D396" s="7">
        <v>83104</v>
      </c>
      <c r="E396" s="7">
        <v>1062521</v>
      </c>
      <c r="F396" s="26">
        <v>420647.3</v>
      </c>
      <c r="G396" s="27">
        <v>39.589551999999998</v>
      </c>
    </row>
    <row r="397" spans="1:7" x14ac:dyDescent="0.45">
      <c r="A397" s="6" t="s">
        <v>469</v>
      </c>
      <c r="B397" s="6" t="s">
        <v>468</v>
      </c>
      <c r="C397" s="6" t="s">
        <v>91</v>
      </c>
      <c r="D397" s="7">
        <v>300723</v>
      </c>
      <c r="E397" s="7">
        <v>6781665</v>
      </c>
      <c r="F397" s="26">
        <v>2134093.7000000002</v>
      </c>
      <c r="G397" s="27">
        <v>31.468579999999999</v>
      </c>
    </row>
    <row r="398" spans="1:7" x14ac:dyDescent="0.45">
      <c r="A398" s="6" t="s">
        <v>470</v>
      </c>
      <c r="B398" s="6" t="s">
        <v>468</v>
      </c>
      <c r="C398" s="6" t="s">
        <v>94</v>
      </c>
      <c r="D398" s="7">
        <v>32916</v>
      </c>
      <c r="E398" s="7">
        <v>429924</v>
      </c>
      <c r="F398" s="26">
        <v>178751.4</v>
      </c>
      <c r="G398" s="27">
        <v>41.577441999999998</v>
      </c>
    </row>
    <row r="399" spans="1:7" x14ac:dyDescent="0.45">
      <c r="A399" s="6" t="s">
        <v>218</v>
      </c>
      <c r="B399" s="6" t="s">
        <v>468</v>
      </c>
      <c r="C399" s="6" t="s">
        <v>210</v>
      </c>
      <c r="D399" s="7">
        <v>102</v>
      </c>
      <c r="E399" s="7">
        <v>988</v>
      </c>
      <c r="F399" s="26">
        <v>191.3</v>
      </c>
      <c r="G399" s="27">
        <v>19.362348000000001</v>
      </c>
    </row>
    <row r="400" spans="1:7" x14ac:dyDescent="0.45">
      <c r="A400" s="6" t="s">
        <v>471</v>
      </c>
      <c r="B400" s="6" t="s">
        <v>468</v>
      </c>
      <c r="C400" s="6" t="s">
        <v>91</v>
      </c>
      <c r="D400" s="7">
        <v>69804</v>
      </c>
      <c r="E400" s="7">
        <v>1132056</v>
      </c>
      <c r="F400" s="26">
        <v>420734.3</v>
      </c>
      <c r="G400" s="27">
        <v>37.165501999999996</v>
      </c>
    </row>
    <row r="401" spans="1:7" x14ac:dyDescent="0.45">
      <c r="A401" s="6" t="s">
        <v>223</v>
      </c>
      <c r="B401" s="6" t="s">
        <v>468</v>
      </c>
      <c r="C401" s="6" t="s">
        <v>210</v>
      </c>
      <c r="D401" s="7">
        <v>337</v>
      </c>
      <c r="E401" s="7">
        <v>3457</v>
      </c>
      <c r="F401" s="26">
        <v>355.2</v>
      </c>
      <c r="G401" s="27">
        <v>10.274805000000001</v>
      </c>
    </row>
    <row r="402" spans="1:7" x14ac:dyDescent="0.45">
      <c r="A402" s="6" t="s">
        <v>226</v>
      </c>
      <c r="B402" s="6" t="s">
        <v>468</v>
      </c>
      <c r="C402" s="6" t="s">
        <v>210</v>
      </c>
      <c r="D402" s="7">
        <v>2836</v>
      </c>
      <c r="E402" s="7">
        <v>27983</v>
      </c>
      <c r="F402" s="26">
        <v>3878.9</v>
      </c>
      <c r="G402" s="27">
        <v>13.86163</v>
      </c>
    </row>
    <row r="403" spans="1:7" x14ac:dyDescent="0.45">
      <c r="A403" s="6" t="s">
        <v>228</v>
      </c>
      <c r="B403" s="6" t="s">
        <v>468</v>
      </c>
      <c r="C403" s="6" t="s">
        <v>210</v>
      </c>
      <c r="D403" s="7">
        <v>12</v>
      </c>
      <c r="E403" s="7">
        <v>1656</v>
      </c>
      <c r="F403" s="26">
        <v>373.2</v>
      </c>
      <c r="G403" s="27">
        <v>22.536231999999998</v>
      </c>
    </row>
    <row r="404" spans="1:7" x14ac:dyDescent="0.45">
      <c r="A404" s="6" t="s">
        <v>229</v>
      </c>
      <c r="B404" s="6" t="s">
        <v>468</v>
      </c>
      <c r="C404" s="6" t="s">
        <v>210</v>
      </c>
      <c r="D404" s="7">
        <v>376</v>
      </c>
      <c r="E404" s="7">
        <v>3997</v>
      </c>
      <c r="F404" s="26">
        <v>904.9</v>
      </c>
      <c r="G404" s="27">
        <v>22.639479999999999</v>
      </c>
    </row>
    <row r="405" spans="1:7" x14ac:dyDescent="0.45">
      <c r="A405" s="6" t="s">
        <v>230</v>
      </c>
      <c r="B405" s="6" t="s">
        <v>468</v>
      </c>
      <c r="C405" s="6" t="s">
        <v>210</v>
      </c>
      <c r="D405" s="7">
        <v>60</v>
      </c>
      <c r="E405" s="7">
        <v>455</v>
      </c>
      <c r="F405" s="26">
        <v>112.9</v>
      </c>
      <c r="G405" s="27">
        <v>24.813186999999999</v>
      </c>
    </row>
    <row r="406" spans="1:7" x14ac:dyDescent="0.45">
      <c r="A406" s="6" t="s">
        <v>235</v>
      </c>
      <c r="B406" s="6" t="s">
        <v>468</v>
      </c>
      <c r="C406" s="6" t="s">
        <v>210</v>
      </c>
      <c r="D406" s="7">
        <v>3088</v>
      </c>
      <c r="E406" s="7">
        <v>22636</v>
      </c>
      <c r="F406" s="26">
        <v>5211.8999999999996</v>
      </c>
      <c r="G406" s="27">
        <v>23.024827999999999</v>
      </c>
    </row>
    <row r="407" spans="1:7" x14ac:dyDescent="0.45">
      <c r="A407" s="6" t="s">
        <v>472</v>
      </c>
      <c r="B407" s="6" t="s">
        <v>473</v>
      </c>
      <c r="C407" s="6" t="s">
        <v>94</v>
      </c>
      <c r="D407" s="7">
        <v>8831</v>
      </c>
      <c r="E407" s="7">
        <v>240282</v>
      </c>
      <c r="F407" s="26">
        <v>23902</v>
      </c>
      <c r="G407" s="27">
        <v>9.9474783999999996</v>
      </c>
    </row>
    <row r="408" spans="1:7" x14ac:dyDescent="0.45">
      <c r="A408" s="6" t="s">
        <v>474</v>
      </c>
      <c r="B408" s="6" t="s">
        <v>473</v>
      </c>
      <c r="C408" s="6" t="s">
        <v>94</v>
      </c>
      <c r="D408" s="7">
        <v>9943</v>
      </c>
      <c r="E408" s="7">
        <v>131438</v>
      </c>
      <c r="F408" s="26">
        <v>17520.5</v>
      </c>
      <c r="G408" s="27">
        <v>13.329859000000001</v>
      </c>
    </row>
    <row r="409" spans="1:7" x14ac:dyDescent="0.45">
      <c r="A409" s="6" t="s">
        <v>475</v>
      </c>
      <c r="B409" s="6" t="s">
        <v>473</v>
      </c>
      <c r="C409" s="6" t="s">
        <v>91</v>
      </c>
      <c r="D409" s="7">
        <v>890</v>
      </c>
      <c r="E409" s="7">
        <v>89208</v>
      </c>
      <c r="F409" s="26">
        <v>7972</v>
      </c>
      <c r="G409" s="27">
        <v>8.9364182999999997</v>
      </c>
    </row>
    <row r="410" spans="1:7" x14ac:dyDescent="0.45">
      <c r="A410" s="6" t="s">
        <v>476</v>
      </c>
      <c r="B410" s="6" t="s">
        <v>473</v>
      </c>
      <c r="C410" s="6" t="s">
        <v>94</v>
      </c>
      <c r="D410" s="7">
        <v>1155</v>
      </c>
      <c r="E410" s="7">
        <v>16639</v>
      </c>
      <c r="F410" s="26">
        <v>2105</v>
      </c>
      <c r="G410" s="27">
        <v>12.651001000000001</v>
      </c>
    </row>
    <row r="411" spans="1:7" x14ac:dyDescent="0.45">
      <c r="A411" s="6" t="s">
        <v>477</v>
      </c>
      <c r="B411" s="6" t="s">
        <v>473</v>
      </c>
      <c r="C411" s="6" t="s">
        <v>96</v>
      </c>
      <c r="D411" s="7">
        <v>4623</v>
      </c>
      <c r="E411" s="7">
        <v>109960</v>
      </c>
      <c r="F411" s="26">
        <v>8185</v>
      </c>
      <c r="G411" s="27">
        <v>7.4436159000000002</v>
      </c>
    </row>
    <row r="412" spans="1:7" x14ac:dyDescent="0.45">
      <c r="A412" s="6" t="s">
        <v>478</v>
      </c>
      <c r="B412" s="6" t="s">
        <v>473</v>
      </c>
      <c r="C412" s="6" t="s">
        <v>96</v>
      </c>
      <c r="D412" s="7">
        <v>11304</v>
      </c>
      <c r="E412" s="7">
        <v>837009</v>
      </c>
      <c r="F412" s="26">
        <v>50297.8</v>
      </c>
      <c r="G412" s="27">
        <v>6.0092305000000001</v>
      </c>
    </row>
    <row r="413" spans="1:7" x14ac:dyDescent="0.45">
      <c r="A413" s="6" t="s">
        <v>479</v>
      </c>
      <c r="B413" s="6" t="s">
        <v>473</v>
      </c>
      <c r="C413" s="6" t="s">
        <v>94</v>
      </c>
      <c r="D413" s="7">
        <v>5039</v>
      </c>
      <c r="E413" s="7">
        <v>198967</v>
      </c>
      <c r="F413" s="26">
        <v>20369.3</v>
      </c>
      <c r="G413" s="27">
        <v>10.237527</v>
      </c>
    </row>
    <row r="414" spans="1:7" x14ac:dyDescent="0.45">
      <c r="A414" s="6" t="s">
        <v>480</v>
      </c>
      <c r="B414" s="6" t="s">
        <v>473</v>
      </c>
      <c r="C414" s="6" t="s">
        <v>94</v>
      </c>
      <c r="D414" s="7">
        <v>1674</v>
      </c>
      <c r="E414" s="7">
        <v>32093</v>
      </c>
      <c r="F414" s="26">
        <v>4102</v>
      </c>
      <c r="G414" s="27">
        <v>12.781603</v>
      </c>
    </row>
    <row r="415" spans="1:7" x14ac:dyDescent="0.45">
      <c r="A415" s="6" t="s">
        <v>481</v>
      </c>
      <c r="B415" s="6" t="s">
        <v>473</v>
      </c>
      <c r="C415" s="6" t="s">
        <v>96</v>
      </c>
      <c r="D415" s="7">
        <v>18755</v>
      </c>
      <c r="E415" s="7">
        <v>497015</v>
      </c>
      <c r="F415" s="26">
        <v>42700.6</v>
      </c>
      <c r="G415" s="27">
        <v>8.5914107000000008</v>
      </c>
    </row>
    <row r="416" spans="1:7" x14ac:dyDescent="0.45">
      <c r="A416" s="6" t="s">
        <v>482</v>
      </c>
      <c r="B416" s="6" t="s">
        <v>473</v>
      </c>
      <c r="C416" s="6" t="s">
        <v>94</v>
      </c>
      <c r="D416" s="7">
        <v>6090</v>
      </c>
      <c r="E416" s="7">
        <v>97288</v>
      </c>
      <c r="F416" s="26">
        <v>10982</v>
      </c>
      <c r="G416" s="27">
        <v>11.288133999999999</v>
      </c>
    </row>
    <row r="417" spans="1:7" x14ac:dyDescent="0.45">
      <c r="A417" s="6" t="s">
        <v>483</v>
      </c>
      <c r="B417" s="6" t="s">
        <v>473</v>
      </c>
      <c r="C417" s="6" t="s">
        <v>96</v>
      </c>
      <c r="D417" s="7">
        <v>3718</v>
      </c>
      <c r="E417" s="7">
        <v>110607</v>
      </c>
      <c r="F417" s="26">
        <v>9084</v>
      </c>
      <c r="G417" s="27">
        <v>8.2128618000000007</v>
      </c>
    </row>
    <row r="418" spans="1:7" x14ac:dyDescent="0.45">
      <c r="A418" s="6" t="s">
        <v>484</v>
      </c>
      <c r="B418" s="6" t="s">
        <v>473</v>
      </c>
      <c r="C418" s="6" t="s">
        <v>96</v>
      </c>
      <c r="D418" s="7">
        <v>25401</v>
      </c>
      <c r="E418" s="7">
        <v>626940</v>
      </c>
      <c r="F418" s="26">
        <v>56159.199999999997</v>
      </c>
      <c r="G418" s="27">
        <v>8.9576674000000001</v>
      </c>
    </row>
    <row r="419" spans="1:7" x14ac:dyDescent="0.45">
      <c r="A419" s="6" t="s">
        <v>485</v>
      </c>
      <c r="B419" s="6" t="s">
        <v>473</v>
      </c>
      <c r="C419" s="6" t="s">
        <v>96</v>
      </c>
      <c r="D419" s="7">
        <v>1402</v>
      </c>
      <c r="E419" s="7">
        <v>27472</v>
      </c>
      <c r="F419" s="26">
        <v>2869</v>
      </c>
      <c r="G419" s="27">
        <v>10.443360999999999</v>
      </c>
    </row>
    <row r="420" spans="1:7" x14ac:dyDescent="0.45">
      <c r="A420" s="6" t="s">
        <v>486</v>
      </c>
      <c r="B420" s="6" t="s">
        <v>473</v>
      </c>
      <c r="C420" s="6" t="s">
        <v>96</v>
      </c>
      <c r="D420" s="7">
        <v>3213</v>
      </c>
      <c r="E420" s="7">
        <v>154822</v>
      </c>
      <c r="F420" s="26">
        <v>9478.6</v>
      </c>
      <c r="G420" s="27">
        <v>6.1222564999999998</v>
      </c>
    </row>
    <row r="421" spans="1:7" x14ac:dyDescent="0.45">
      <c r="A421" s="6" t="s">
        <v>487</v>
      </c>
      <c r="B421" s="6" t="s">
        <v>473</v>
      </c>
      <c r="C421" s="6" t="s">
        <v>96</v>
      </c>
      <c r="D421" s="7">
        <v>3214</v>
      </c>
      <c r="E421" s="7">
        <v>57551</v>
      </c>
      <c r="F421" s="26">
        <v>6430</v>
      </c>
      <c r="G421" s="27">
        <v>11.172699</v>
      </c>
    </row>
    <row r="422" spans="1:7" x14ac:dyDescent="0.45">
      <c r="A422" s="6" t="s">
        <v>488</v>
      </c>
      <c r="B422" s="6" t="s">
        <v>473</v>
      </c>
      <c r="C422" s="6" t="s">
        <v>96</v>
      </c>
      <c r="D422" s="7">
        <v>2145</v>
      </c>
      <c r="E422" s="7">
        <v>66331</v>
      </c>
      <c r="F422" s="26">
        <v>5790.9</v>
      </c>
      <c r="G422" s="27">
        <v>8.7303070999999992</v>
      </c>
    </row>
    <row r="423" spans="1:7" x14ac:dyDescent="0.45">
      <c r="A423" s="6" t="s">
        <v>489</v>
      </c>
      <c r="B423" s="6" t="s">
        <v>473</v>
      </c>
      <c r="C423" s="6" t="s">
        <v>96</v>
      </c>
      <c r="D423" s="7">
        <v>527</v>
      </c>
      <c r="E423" s="7">
        <v>9467</v>
      </c>
      <c r="F423" s="26">
        <v>869.9</v>
      </c>
      <c r="G423" s="27">
        <v>9.1887609999999995</v>
      </c>
    </row>
    <row r="424" spans="1:7" x14ac:dyDescent="0.45">
      <c r="A424" s="6" t="s">
        <v>490</v>
      </c>
      <c r="B424" s="6" t="s">
        <v>473</v>
      </c>
      <c r="C424" s="6" t="s">
        <v>96</v>
      </c>
      <c r="D424" s="7">
        <v>1254</v>
      </c>
      <c r="E424" s="7">
        <v>42594</v>
      </c>
      <c r="F424" s="26">
        <v>3791.7</v>
      </c>
      <c r="G424" s="27">
        <v>8.9019580000000005</v>
      </c>
    </row>
    <row r="425" spans="1:7" x14ac:dyDescent="0.45">
      <c r="A425" s="6" t="s">
        <v>491</v>
      </c>
      <c r="B425" s="6" t="s">
        <v>473</v>
      </c>
      <c r="C425" s="6" t="s">
        <v>96</v>
      </c>
      <c r="D425" s="7">
        <v>1297</v>
      </c>
      <c r="E425" s="7">
        <v>25469</v>
      </c>
      <c r="F425" s="26">
        <v>2226</v>
      </c>
      <c r="G425" s="27">
        <v>8.7400368999999998</v>
      </c>
    </row>
    <row r="426" spans="1:7" x14ac:dyDescent="0.45">
      <c r="A426" s="6" t="s">
        <v>492</v>
      </c>
      <c r="B426" s="6" t="s">
        <v>473</v>
      </c>
      <c r="C426" s="6" t="s">
        <v>96</v>
      </c>
      <c r="D426" s="7">
        <v>371</v>
      </c>
      <c r="E426" s="7">
        <v>10262</v>
      </c>
      <c r="F426" s="26">
        <v>1072.3</v>
      </c>
      <c r="G426" s="27">
        <v>10.44923</v>
      </c>
    </row>
    <row r="427" spans="1:7" x14ac:dyDescent="0.45">
      <c r="A427" s="6" t="s">
        <v>493</v>
      </c>
      <c r="B427" s="6" t="s">
        <v>473</v>
      </c>
      <c r="C427" s="6" t="s">
        <v>96</v>
      </c>
      <c r="D427" s="7">
        <v>3187</v>
      </c>
      <c r="E427" s="7">
        <v>73554</v>
      </c>
      <c r="F427" s="26">
        <v>8593.7000000000007</v>
      </c>
      <c r="G427" s="27">
        <v>11.683524999999999</v>
      </c>
    </row>
    <row r="428" spans="1:7" x14ac:dyDescent="0.45">
      <c r="A428" s="6" t="s">
        <v>494</v>
      </c>
      <c r="B428" s="6" t="s">
        <v>473</v>
      </c>
      <c r="C428" s="6" t="s">
        <v>96</v>
      </c>
      <c r="D428" s="7">
        <v>1248</v>
      </c>
      <c r="E428" s="7">
        <v>26321</v>
      </c>
      <c r="F428" s="26">
        <v>3215</v>
      </c>
      <c r="G428" s="27">
        <v>12.214582</v>
      </c>
    </row>
    <row r="429" spans="1:7" x14ac:dyDescent="0.45">
      <c r="A429" s="6" t="s">
        <v>495</v>
      </c>
      <c r="B429" s="6" t="s">
        <v>473</v>
      </c>
      <c r="C429" s="6" t="s">
        <v>96</v>
      </c>
      <c r="D429" s="7">
        <v>1166</v>
      </c>
      <c r="E429" s="7">
        <v>23254</v>
      </c>
      <c r="F429" s="26">
        <v>2454</v>
      </c>
      <c r="G429" s="27">
        <v>10.553023</v>
      </c>
    </row>
    <row r="430" spans="1:7" x14ac:dyDescent="0.45">
      <c r="A430" s="6" t="s">
        <v>496</v>
      </c>
      <c r="B430" s="6" t="s">
        <v>473</v>
      </c>
      <c r="C430" s="6" t="s">
        <v>96</v>
      </c>
      <c r="D430" s="7">
        <v>819</v>
      </c>
      <c r="E430" s="7">
        <v>28120</v>
      </c>
      <c r="F430" s="26">
        <v>2147</v>
      </c>
      <c r="G430" s="27">
        <v>7.6351351000000003</v>
      </c>
    </row>
    <row r="431" spans="1:7" x14ac:dyDescent="0.45">
      <c r="A431" s="6" t="s">
        <v>497</v>
      </c>
      <c r="B431" s="6" t="s">
        <v>473</v>
      </c>
      <c r="C431" s="6" t="s">
        <v>96</v>
      </c>
      <c r="D431" s="7">
        <v>750</v>
      </c>
      <c r="E431" s="7">
        <v>16970</v>
      </c>
      <c r="F431" s="26">
        <v>1742</v>
      </c>
      <c r="G431" s="27">
        <v>10.265174</v>
      </c>
    </row>
    <row r="432" spans="1:7" x14ac:dyDescent="0.45">
      <c r="A432" s="6" t="s">
        <v>498</v>
      </c>
      <c r="B432" s="6" t="s">
        <v>473</v>
      </c>
      <c r="C432" s="6" t="s">
        <v>96</v>
      </c>
      <c r="D432" s="7">
        <v>850</v>
      </c>
      <c r="E432" s="7">
        <v>36391</v>
      </c>
      <c r="F432" s="26">
        <v>2511</v>
      </c>
      <c r="G432" s="27">
        <v>6.9000576999999996</v>
      </c>
    </row>
    <row r="433" spans="1:7" x14ac:dyDescent="0.45">
      <c r="A433" s="6" t="s">
        <v>499</v>
      </c>
      <c r="B433" s="6" t="s">
        <v>473</v>
      </c>
      <c r="C433" s="6" t="s">
        <v>96</v>
      </c>
      <c r="D433" s="7">
        <v>3517</v>
      </c>
      <c r="E433" s="7">
        <v>72324</v>
      </c>
      <c r="F433" s="26">
        <v>8556</v>
      </c>
      <c r="G433" s="27">
        <v>11.830098</v>
      </c>
    </row>
    <row r="434" spans="1:7" x14ac:dyDescent="0.45">
      <c r="A434" s="6" t="s">
        <v>500</v>
      </c>
      <c r="B434" s="6" t="s">
        <v>473</v>
      </c>
      <c r="C434" s="6" t="s">
        <v>96</v>
      </c>
      <c r="D434" s="7">
        <v>1564</v>
      </c>
      <c r="E434" s="7">
        <v>32121</v>
      </c>
      <c r="F434" s="26">
        <v>2842</v>
      </c>
      <c r="G434" s="27">
        <v>8.8477943000000003</v>
      </c>
    </row>
    <row r="435" spans="1:7" x14ac:dyDescent="0.45">
      <c r="A435" s="6" t="s">
        <v>501</v>
      </c>
      <c r="B435" s="6" t="s">
        <v>473</v>
      </c>
      <c r="C435" s="6" t="s">
        <v>96</v>
      </c>
      <c r="D435" s="7">
        <v>872</v>
      </c>
      <c r="E435" s="7">
        <v>27938</v>
      </c>
      <c r="F435" s="26">
        <v>2578.8000000000002</v>
      </c>
      <c r="G435" s="27">
        <v>9.2304387999999999</v>
      </c>
    </row>
    <row r="436" spans="1:7" x14ac:dyDescent="0.45">
      <c r="A436" s="6" t="s">
        <v>502</v>
      </c>
      <c r="B436" s="6" t="s">
        <v>473</v>
      </c>
      <c r="C436" s="6" t="s">
        <v>96</v>
      </c>
      <c r="D436" s="7">
        <v>4019</v>
      </c>
      <c r="E436" s="7">
        <v>70422</v>
      </c>
      <c r="F436" s="26">
        <v>8436.2000000000007</v>
      </c>
      <c r="G436" s="27">
        <v>11.979495</v>
      </c>
    </row>
    <row r="437" spans="1:7" x14ac:dyDescent="0.45">
      <c r="A437" s="6" t="s">
        <v>503</v>
      </c>
      <c r="B437" s="6" t="s">
        <v>473</v>
      </c>
      <c r="C437" s="6" t="s">
        <v>96</v>
      </c>
      <c r="D437" s="7">
        <v>2498</v>
      </c>
      <c r="E437" s="7">
        <v>55216</v>
      </c>
      <c r="F437" s="26">
        <v>4459</v>
      </c>
      <c r="G437" s="27">
        <v>8.0755578000000003</v>
      </c>
    </row>
    <row r="438" spans="1:7" x14ac:dyDescent="0.45">
      <c r="A438" s="6" t="s">
        <v>504</v>
      </c>
      <c r="B438" s="6" t="s">
        <v>473</v>
      </c>
      <c r="C438" s="6" t="s">
        <v>96</v>
      </c>
      <c r="D438" s="7">
        <v>1565</v>
      </c>
      <c r="E438" s="7">
        <v>31917</v>
      </c>
      <c r="F438" s="26">
        <v>3040</v>
      </c>
      <c r="G438" s="27">
        <v>9.5247046999999991</v>
      </c>
    </row>
    <row r="439" spans="1:7" x14ac:dyDescent="0.45">
      <c r="A439" s="6" t="s">
        <v>505</v>
      </c>
      <c r="B439" s="6" t="s">
        <v>473</v>
      </c>
      <c r="C439" s="6" t="s">
        <v>96</v>
      </c>
      <c r="D439" s="7">
        <v>2299</v>
      </c>
      <c r="E439" s="7">
        <v>83403</v>
      </c>
      <c r="F439" s="26">
        <v>7520</v>
      </c>
      <c r="G439" s="27">
        <v>9.0164621999999994</v>
      </c>
    </row>
    <row r="440" spans="1:7" x14ac:dyDescent="0.45">
      <c r="A440" s="6" t="s">
        <v>506</v>
      </c>
      <c r="B440" s="6" t="s">
        <v>473</v>
      </c>
      <c r="C440" s="6" t="s">
        <v>96</v>
      </c>
      <c r="D440" s="7">
        <v>2340</v>
      </c>
      <c r="E440" s="7">
        <v>53285</v>
      </c>
      <c r="F440" s="26">
        <v>5312.3</v>
      </c>
      <c r="G440" s="27">
        <v>9.9695973999999996</v>
      </c>
    </row>
    <row r="441" spans="1:7" x14ac:dyDescent="0.45">
      <c r="A441" s="6" t="s">
        <v>507</v>
      </c>
      <c r="B441" s="6" t="s">
        <v>473</v>
      </c>
      <c r="C441" s="6" t="s">
        <v>96</v>
      </c>
      <c r="D441" s="7">
        <v>4933</v>
      </c>
      <c r="E441" s="7">
        <v>185368</v>
      </c>
      <c r="F441" s="26">
        <v>16396</v>
      </c>
      <c r="G441" s="27">
        <v>8.8451080999999991</v>
      </c>
    </row>
    <row r="442" spans="1:7" x14ac:dyDescent="0.45">
      <c r="A442" s="6" t="s">
        <v>508</v>
      </c>
      <c r="B442" s="6" t="s">
        <v>473</v>
      </c>
      <c r="C442" s="6" t="s">
        <v>96</v>
      </c>
      <c r="D442" s="7">
        <v>564</v>
      </c>
      <c r="E442" s="7">
        <v>7587</v>
      </c>
      <c r="F442" s="26">
        <v>1150.3</v>
      </c>
      <c r="G442" s="27">
        <v>15.16146</v>
      </c>
    </row>
    <row r="443" spans="1:7" x14ac:dyDescent="0.45">
      <c r="A443" s="6" t="s">
        <v>509</v>
      </c>
      <c r="B443" s="6" t="s">
        <v>473</v>
      </c>
      <c r="C443" s="6" t="s">
        <v>96</v>
      </c>
      <c r="D443" s="7">
        <v>859</v>
      </c>
      <c r="E443" s="7">
        <v>15395</v>
      </c>
      <c r="F443" s="26">
        <v>1531</v>
      </c>
      <c r="G443" s="27">
        <v>9.9447872999999998</v>
      </c>
    </row>
    <row r="444" spans="1:7" x14ac:dyDescent="0.45">
      <c r="A444" s="6" t="s">
        <v>510</v>
      </c>
      <c r="B444" s="6" t="s">
        <v>473</v>
      </c>
      <c r="C444" s="6" t="s">
        <v>96</v>
      </c>
      <c r="D444" s="7">
        <v>696</v>
      </c>
      <c r="E444" s="7">
        <v>24495</v>
      </c>
      <c r="F444" s="26">
        <v>2177.9</v>
      </c>
      <c r="G444" s="27">
        <v>8.8912022999999998</v>
      </c>
    </row>
    <row r="445" spans="1:7" x14ac:dyDescent="0.45">
      <c r="A445" s="6" t="s">
        <v>511</v>
      </c>
      <c r="B445" s="6" t="s">
        <v>473</v>
      </c>
      <c r="C445" s="6" t="s">
        <v>96</v>
      </c>
      <c r="D445" s="7">
        <v>1641</v>
      </c>
      <c r="E445" s="7">
        <v>32659</v>
      </c>
      <c r="F445" s="26">
        <v>2694</v>
      </c>
      <c r="G445" s="27">
        <v>8.2488747</v>
      </c>
    </row>
    <row r="446" spans="1:7" x14ac:dyDescent="0.45">
      <c r="A446" s="6" t="s">
        <v>512</v>
      </c>
      <c r="B446" s="6" t="s">
        <v>473</v>
      </c>
      <c r="C446" s="6" t="s">
        <v>96</v>
      </c>
      <c r="D446" s="7">
        <v>1515</v>
      </c>
      <c r="E446" s="7">
        <v>34833</v>
      </c>
      <c r="F446" s="26">
        <v>2793.7</v>
      </c>
      <c r="G446" s="27">
        <v>8.0202680999999991</v>
      </c>
    </row>
    <row r="447" spans="1:7" x14ac:dyDescent="0.45">
      <c r="A447" s="6" t="s">
        <v>513</v>
      </c>
      <c r="B447" s="6" t="s">
        <v>473</v>
      </c>
      <c r="C447" s="6" t="s">
        <v>96</v>
      </c>
      <c r="D447" s="7">
        <v>2647</v>
      </c>
      <c r="E447" s="7">
        <v>124273</v>
      </c>
      <c r="F447" s="26">
        <v>9976</v>
      </c>
      <c r="G447" s="27">
        <v>8.0274879000000006</v>
      </c>
    </row>
    <row r="448" spans="1:7" x14ac:dyDescent="0.45">
      <c r="A448" s="6" t="s">
        <v>514</v>
      </c>
      <c r="B448" s="6" t="s">
        <v>473</v>
      </c>
      <c r="C448" s="6" t="s">
        <v>96</v>
      </c>
      <c r="D448" s="7">
        <v>6037</v>
      </c>
      <c r="E448" s="7">
        <v>157338</v>
      </c>
      <c r="F448" s="26">
        <v>11825</v>
      </c>
      <c r="G448" s="27">
        <v>7.5156669000000003</v>
      </c>
    </row>
    <row r="449" spans="1:7" x14ac:dyDescent="0.45">
      <c r="A449" s="6" t="s">
        <v>515</v>
      </c>
      <c r="B449" s="6" t="s">
        <v>473</v>
      </c>
      <c r="C449" s="6" t="s">
        <v>96</v>
      </c>
      <c r="D449" s="7">
        <v>1905</v>
      </c>
      <c r="E449" s="7">
        <v>52396</v>
      </c>
      <c r="F449" s="26">
        <v>5158.6000000000004</v>
      </c>
      <c r="G449" s="27">
        <v>9.8454080000000008</v>
      </c>
    </row>
    <row r="450" spans="1:7" x14ac:dyDescent="0.45">
      <c r="A450" s="6" t="s">
        <v>516</v>
      </c>
      <c r="B450" s="6" t="s">
        <v>473</v>
      </c>
      <c r="C450" s="6" t="s">
        <v>96</v>
      </c>
      <c r="D450" s="7">
        <v>1772</v>
      </c>
      <c r="E450" s="7">
        <v>23749</v>
      </c>
      <c r="F450" s="26">
        <v>2616</v>
      </c>
      <c r="G450" s="27">
        <v>11.015200999999999</v>
      </c>
    </row>
    <row r="451" spans="1:7" x14ac:dyDescent="0.45">
      <c r="A451" s="6" t="s">
        <v>517</v>
      </c>
      <c r="B451" s="6" t="s">
        <v>473</v>
      </c>
      <c r="C451" s="6" t="s">
        <v>96</v>
      </c>
      <c r="D451" s="7">
        <v>2561</v>
      </c>
      <c r="E451" s="7">
        <v>39737</v>
      </c>
      <c r="F451" s="26">
        <v>4272.3999999999996</v>
      </c>
      <c r="G451" s="27">
        <v>10.751692</v>
      </c>
    </row>
    <row r="452" spans="1:7" x14ac:dyDescent="0.45">
      <c r="A452" s="6" t="s">
        <v>518</v>
      </c>
      <c r="B452" s="6" t="s">
        <v>473</v>
      </c>
      <c r="C452" s="6" t="s">
        <v>96</v>
      </c>
      <c r="D452" s="7">
        <v>4406</v>
      </c>
      <c r="E452" s="7">
        <v>91007</v>
      </c>
      <c r="F452" s="26">
        <v>9476</v>
      </c>
      <c r="G452" s="27">
        <v>10.412386</v>
      </c>
    </row>
    <row r="453" spans="1:7" x14ac:dyDescent="0.45">
      <c r="A453" s="6" t="s">
        <v>519</v>
      </c>
      <c r="B453" s="6" t="s">
        <v>473</v>
      </c>
      <c r="C453" s="6" t="s">
        <v>96</v>
      </c>
      <c r="D453" s="7">
        <v>1543</v>
      </c>
      <c r="E453" s="7">
        <v>54973</v>
      </c>
      <c r="F453" s="26">
        <v>4435</v>
      </c>
      <c r="G453" s="27">
        <v>8.0675968000000005</v>
      </c>
    </row>
    <row r="454" spans="1:7" x14ac:dyDescent="0.45">
      <c r="A454" s="6" t="s">
        <v>520</v>
      </c>
      <c r="B454" s="6" t="s">
        <v>473</v>
      </c>
      <c r="C454" s="6" t="s">
        <v>96</v>
      </c>
      <c r="D454" s="7">
        <v>1507</v>
      </c>
      <c r="E454" s="7">
        <v>24313</v>
      </c>
      <c r="F454" s="26">
        <v>2540.6999999999998</v>
      </c>
      <c r="G454" s="27">
        <v>10.449965000000001</v>
      </c>
    </row>
    <row r="455" spans="1:7" x14ac:dyDescent="0.45">
      <c r="A455" s="6" t="s">
        <v>521</v>
      </c>
      <c r="B455" s="6" t="s">
        <v>473</v>
      </c>
      <c r="C455" s="6" t="s">
        <v>96</v>
      </c>
      <c r="D455" s="7">
        <v>2564</v>
      </c>
      <c r="E455" s="7">
        <v>45418</v>
      </c>
      <c r="F455" s="26">
        <v>4756</v>
      </c>
      <c r="G455" s="27">
        <v>10.471619</v>
      </c>
    </row>
    <row r="456" spans="1:7" x14ac:dyDescent="0.45">
      <c r="A456" s="6" t="s">
        <v>522</v>
      </c>
      <c r="B456" s="6" t="s">
        <v>473</v>
      </c>
      <c r="C456" s="6" t="s">
        <v>94</v>
      </c>
      <c r="D456" s="7">
        <v>5269</v>
      </c>
      <c r="E456" s="7">
        <v>99206</v>
      </c>
      <c r="F456" s="26">
        <v>12064.3</v>
      </c>
      <c r="G456" s="27">
        <v>12.160857</v>
      </c>
    </row>
    <row r="457" spans="1:7" x14ac:dyDescent="0.45">
      <c r="A457" s="6" t="s">
        <v>523</v>
      </c>
      <c r="B457" s="6" t="s">
        <v>473</v>
      </c>
      <c r="C457" s="6" t="s">
        <v>94</v>
      </c>
      <c r="D457" s="7">
        <v>6023</v>
      </c>
      <c r="E457" s="7">
        <v>109800</v>
      </c>
      <c r="F457" s="26">
        <v>14603</v>
      </c>
      <c r="G457" s="27">
        <v>13.299636</v>
      </c>
    </row>
    <row r="458" spans="1:7" x14ac:dyDescent="0.45">
      <c r="A458" s="6" t="s">
        <v>524</v>
      </c>
      <c r="B458" s="6" t="s">
        <v>473</v>
      </c>
      <c r="C458" s="6" t="s">
        <v>94</v>
      </c>
      <c r="D458" s="7">
        <v>8667</v>
      </c>
      <c r="E458" s="7">
        <v>211229</v>
      </c>
      <c r="F458" s="26">
        <v>22006</v>
      </c>
      <c r="G458" s="27">
        <v>10.418077</v>
      </c>
    </row>
    <row r="459" spans="1:7" x14ac:dyDescent="0.45">
      <c r="A459" s="6" t="s">
        <v>525</v>
      </c>
      <c r="B459" s="6" t="s">
        <v>473</v>
      </c>
      <c r="C459" s="6" t="s">
        <v>94</v>
      </c>
      <c r="D459" s="7">
        <v>23504</v>
      </c>
      <c r="E459" s="7">
        <v>632455</v>
      </c>
      <c r="F459" s="26">
        <v>61564.4</v>
      </c>
      <c r="G459" s="27">
        <v>9.7341944999999992</v>
      </c>
    </row>
    <row r="460" spans="1:7" x14ac:dyDescent="0.45">
      <c r="A460" s="6" t="s">
        <v>526</v>
      </c>
      <c r="B460" s="6" t="s">
        <v>473</v>
      </c>
      <c r="C460" s="6" t="s">
        <v>96</v>
      </c>
      <c r="D460" s="7">
        <v>2428</v>
      </c>
      <c r="E460" s="7">
        <v>40461</v>
      </c>
      <c r="F460" s="26">
        <v>2955</v>
      </c>
      <c r="G460" s="27">
        <v>7.3033291</v>
      </c>
    </row>
    <row r="461" spans="1:7" x14ac:dyDescent="0.45">
      <c r="A461" s="6" t="s">
        <v>527</v>
      </c>
      <c r="B461" s="6" t="s">
        <v>473</v>
      </c>
      <c r="C461" s="6" t="s">
        <v>94</v>
      </c>
      <c r="D461" s="7">
        <v>761</v>
      </c>
      <c r="E461" s="7">
        <v>21463</v>
      </c>
      <c r="F461" s="26">
        <v>2619</v>
      </c>
      <c r="G461" s="27">
        <v>12.202394999999999</v>
      </c>
    </row>
    <row r="462" spans="1:7" x14ac:dyDescent="0.45">
      <c r="A462" s="6" t="s">
        <v>528</v>
      </c>
      <c r="B462" s="6" t="s">
        <v>473</v>
      </c>
      <c r="C462" s="6" t="s">
        <v>94</v>
      </c>
      <c r="D462" s="7">
        <v>4754</v>
      </c>
      <c r="E462" s="7">
        <v>105978</v>
      </c>
      <c r="F462" s="26">
        <v>11988.4</v>
      </c>
      <c r="G462" s="27">
        <v>11.312158999999999</v>
      </c>
    </row>
    <row r="463" spans="1:7" x14ac:dyDescent="0.45">
      <c r="A463" s="6" t="s">
        <v>529</v>
      </c>
      <c r="B463" s="6" t="s">
        <v>473</v>
      </c>
      <c r="C463" s="6" t="s">
        <v>94</v>
      </c>
      <c r="D463" s="7">
        <v>61</v>
      </c>
      <c r="E463" s="7">
        <v>1221</v>
      </c>
      <c r="F463" s="26">
        <v>120.3</v>
      </c>
      <c r="G463" s="27">
        <v>9.8525799000000003</v>
      </c>
    </row>
    <row r="464" spans="1:7" x14ac:dyDescent="0.45">
      <c r="A464" s="6" t="s">
        <v>530</v>
      </c>
      <c r="B464" s="6" t="s">
        <v>473</v>
      </c>
      <c r="C464" s="6" t="s">
        <v>94</v>
      </c>
      <c r="D464" s="7">
        <v>1915</v>
      </c>
      <c r="E464" s="7">
        <v>62941</v>
      </c>
      <c r="F464" s="26">
        <v>6964.9</v>
      </c>
      <c r="G464" s="27">
        <v>11.065759999999999</v>
      </c>
    </row>
    <row r="465" spans="1:7" x14ac:dyDescent="0.45">
      <c r="A465" s="6" t="s">
        <v>531</v>
      </c>
      <c r="B465" s="6" t="s">
        <v>473</v>
      </c>
      <c r="C465" s="6" t="s">
        <v>94</v>
      </c>
      <c r="D465" s="7">
        <v>6</v>
      </c>
      <c r="E465" s="7">
        <v>123</v>
      </c>
      <c r="F465" s="26">
        <v>14</v>
      </c>
      <c r="G465" s="27">
        <v>11.382114</v>
      </c>
    </row>
    <row r="466" spans="1:7" x14ac:dyDescent="0.45">
      <c r="A466" s="6" t="s">
        <v>532</v>
      </c>
      <c r="B466" s="6" t="s">
        <v>473</v>
      </c>
      <c r="C466" s="6" t="s">
        <v>96</v>
      </c>
      <c r="D466" s="7">
        <v>1492</v>
      </c>
      <c r="E466" s="7">
        <v>25912</v>
      </c>
      <c r="F466" s="26">
        <v>2422</v>
      </c>
      <c r="G466" s="27">
        <v>9.3470206999999998</v>
      </c>
    </row>
    <row r="467" spans="1:7" x14ac:dyDescent="0.45">
      <c r="A467" s="6" t="s">
        <v>533</v>
      </c>
      <c r="B467" s="6" t="s">
        <v>473</v>
      </c>
      <c r="C467" s="6" t="s">
        <v>94</v>
      </c>
      <c r="D467" s="7">
        <v>2271</v>
      </c>
      <c r="E467" s="7">
        <v>57396</v>
      </c>
      <c r="F467" s="26">
        <v>6433</v>
      </c>
      <c r="G467" s="27">
        <v>11.208098</v>
      </c>
    </row>
    <row r="468" spans="1:7" x14ac:dyDescent="0.45">
      <c r="A468" s="6" t="s">
        <v>534</v>
      </c>
      <c r="B468" s="6" t="s">
        <v>473</v>
      </c>
      <c r="C468" s="6" t="s">
        <v>94</v>
      </c>
      <c r="D468" s="7">
        <v>240</v>
      </c>
      <c r="E468" s="7">
        <v>3468</v>
      </c>
      <c r="F468" s="26">
        <v>385.3</v>
      </c>
      <c r="G468" s="27">
        <v>11.110150000000001</v>
      </c>
    </row>
    <row r="469" spans="1:7" x14ac:dyDescent="0.45">
      <c r="A469" s="6" t="s">
        <v>535</v>
      </c>
      <c r="B469" s="6" t="s">
        <v>473</v>
      </c>
      <c r="C469" s="6" t="s">
        <v>94</v>
      </c>
      <c r="D469" s="7">
        <v>4580</v>
      </c>
      <c r="E469" s="7">
        <v>157698</v>
      </c>
      <c r="F469" s="26">
        <v>13152</v>
      </c>
      <c r="G469" s="27">
        <v>8.3399915999999994</v>
      </c>
    </row>
    <row r="470" spans="1:7" x14ac:dyDescent="0.45">
      <c r="A470" s="6" t="s">
        <v>536</v>
      </c>
      <c r="B470" s="6" t="s">
        <v>473</v>
      </c>
      <c r="C470" s="6" t="s">
        <v>96</v>
      </c>
      <c r="D470" s="7">
        <v>2849</v>
      </c>
      <c r="E470" s="7">
        <v>60784</v>
      </c>
      <c r="F470" s="26">
        <v>6271</v>
      </c>
      <c r="G470" s="27">
        <v>10.31686</v>
      </c>
    </row>
    <row r="471" spans="1:7" x14ac:dyDescent="0.45">
      <c r="A471" s="6" t="s">
        <v>537</v>
      </c>
      <c r="B471" s="6" t="s">
        <v>473</v>
      </c>
      <c r="C471" s="6" t="s">
        <v>94</v>
      </c>
      <c r="D471" s="7">
        <v>3733</v>
      </c>
      <c r="E471" s="7">
        <v>98002</v>
      </c>
      <c r="F471" s="26">
        <v>10935</v>
      </c>
      <c r="G471" s="27">
        <v>11.157935999999999</v>
      </c>
    </row>
    <row r="472" spans="1:7" x14ac:dyDescent="0.45">
      <c r="A472" s="6" t="s">
        <v>538</v>
      </c>
      <c r="B472" s="6" t="s">
        <v>473</v>
      </c>
      <c r="C472" s="6" t="s">
        <v>94</v>
      </c>
      <c r="D472" s="7">
        <v>6733</v>
      </c>
      <c r="E472" s="7">
        <v>218958</v>
      </c>
      <c r="F472" s="26">
        <v>23596.2</v>
      </c>
      <c r="G472" s="27">
        <v>10.776586999999999</v>
      </c>
    </row>
    <row r="473" spans="1:7" x14ac:dyDescent="0.45">
      <c r="A473" s="6" t="s">
        <v>539</v>
      </c>
      <c r="B473" s="6" t="s">
        <v>473</v>
      </c>
      <c r="C473" s="6" t="s">
        <v>94</v>
      </c>
      <c r="D473" s="7">
        <v>5190</v>
      </c>
      <c r="E473" s="7">
        <v>290506</v>
      </c>
      <c r="F473" s="26">
        <v>25293.5</v>
      </c>
      <c r="G473" s="27">
        <v>8.7067049000000001</v>
      </c>
    </row>
    <row r="474" spans="1:7" x14ac:dyDescent="0.45">
      <c r="A474" s="6" t="s">
        <v>540</v>
      </c>
      <c r="B474" s="6" t="s">
        <v>473</v>
      </c>
      <c r="C474" s="6" t="s">
        <v>96</v>
      </c>
      <c r="D474" s="7">
        <v>5897</v>
      </c>
      <c r="E474" s="7">
        <v>121751</v>
      </c>
      <c r="F474" s="26">
        <v>11675.8</v>
      </c>
      <c r="G474" s="27">
        <v>9.5899006999999994</v>
      </c>
    </row>
    <row r="475" spans="1:7" x14ac:dyDescent="0.45">
      <c r="A475" s="6" t="s">
        <v>541</v>
      </c>
      <c r="B475" s="6" t="s">
        <v>473</v>
      </c>
      <c r="C475" s="6" t="s">
        <v>91</v>
      </c>
      <c r="D475" s="7">
        <v>486745</v>
      </c>
      <c r="E475" s="7">
        <v>14618822</v>
      </c>
      <c r="F475" s="26">
        <v>1361487</v>
      </c>
      <c r="G475" s="27">
        <v>9.3132470000000005</v>
      </c>
    </row>
    <row r="476" spans="1:7" x14ac:dyDescent="0.45">
      <c r="A476" s="6" t="s">
        <v>542</v>
      </c>
      <c r="B476" s="6" t="s">
        <v>473</v>
      </c>
      <c r="C476" s="6" t="s">
        <v>94</v>
      </c>
      <c r="D476" s="7">
        <v>12447</v>
      </c>
      <c r="E476" s="7">
        <v>597591</v>
      </c>
      <c r="F476" s="26">
        <v>57107.3</v>
      </c>
      <c r="G476" s="27">
        <v>9.5562517000000007</v>
      </c>
    </row>
    <row r="477" spans="1:7" x14ac:dyDescent="0.45">
      <c r="A477" s="6" t="s">
        <v>543</v>
      </c>
      <c r="B477" s="6" t="s">
        <v>473</v>
      </c>
      <c r="C477" s="6" t="s">
        <v>94</v>
      </c>
      <c r="D477" s="7">
        <v>26986</v>
      </c>
      <c r="E477" s="7">
        <v>446872</v>
      </c>
      <c r="F477" s="26">
        <v>49316</v>
      </c>
      <c r="G477" s="27">
        <v>11.035822</v>
      </c>
    </row>
    <row r="478" spans="1:7" x14ac:dyDescent="0.45">
      <c r="A478" s="6" t="s">
        <v>544</v>
      </c>
      <c r="B478" s="6" t="s">
        <v>473</v>
      </c>
      <c r="C478" s="6" t="s">
        <v>94</v>
      </c>
      <c r="D478" s="7">
        <v>2132</v>
      </c>
      <c r="E478" s="7">
        <v>102380</v>
      </c>
      <c r="F478" s="26">
        <v>8767</v>
      </c>
      <c r="G478" s="27">
        <v>8.5631959000000002</v>
      </c>
    </row>
    <row r="479" spans="1:7" x14ac:dyDescent="0.45">
      <c r="A479" s="6" t="s">
        <v>545</v>
      </c>
      <c r="B479" s="6" t="s">
        <v>473</v>
      </c>
      <c r="C479" s="6" t="s">
        <v>94</v>
      </c>
      <c r="D479" s="7">
        <v>15656</v>
      </c>
      <c r="E479" s="7">
        <v>285075</v>
      </c>
      <c r="F479" s="26">
        <v>31113.7</v>
      </c>
      <c r="G479" s="27">
        <v>10.914216</v>
      </c>
    </row>
    <row r="480" spans="1:7" x14ac:dyDescent="0.45">
      <c r="A480" s="6" t="s">
        <v>546</v>
      </c>
      <c r="B480" s="6" t="s">
        <v>473</v>
      </c>
      <c r="C480" s="6" t="s">
        <v>91</v>
      </c>
      <c r="D480" s="7">
        <v>655770</v>
      </c>
      <c r="E480" s="7">
        <v>20585461</v>
      </c>
      <c r="F480" s="26">
        <v>1351094.9</v>
      </c>
      <c r="G480" s="27">
        <v>6.5633454000000002</v>
      </c>
    </row>
    <row r="481" spans="1:7" x14ac:dyDescent="0.45">
      <c r="A481" s="6" t="s">
        <v>547</v>
      </c>
      <c r="B481" s="6" t="s">
        <v>473</v>
      </c>
      <c r="C481" s="6" t="s">
        <v>94</v>
      </c>
      <c r="D481" s="7">
        <v>11346</v>
      </c>
      <c r="E481" s="7">
        <v>448648</v>
      </c>
      <c r="F481" s="26">
        <v>41614</v>
      </c>
      <c r="G481" s="27">
        <v>9.275423</v>
      </c>
    </row>
    <row r="482" spans="1:7" x14ac:dyDescent="0.45">
      <c r="A482" s="6" t="s">
        <v>548</v>
      </c>
      <c r="B482" s="6" t="s">
        <v>473</v>
      </c>
      <c r="C482" s="6" t="s">
        <v>94</v>
      </c>
      <c r="D482" s="7">
        <v>3719</v>
      </c>
      <c r="E482" s="7">
        <v>183809</v>
      </c>
      <c r="F482" s="26">
        <v>17004.099999999999</v>
      </c>
      <c r="G482" s="27">
        <v>9.2509616000000001</v>
      </c>
    </row>
    <row r="483" spans="1:7" x14ac:dyDescent="0.45">
      <c r="A483" s="6" t="s">
        <v>549</v>
      </c>
      <c r="B483" s="6" t="s">
        <v>473</v>
      </c>
      <c r="C483" s="6" t="s">
        <v>94</v>
      </c>
      <c r="D483" s="7">
        <v>12</v>
      </c>
      <c r="E483" s="7">
        <v>223</v>
      </c>
      <c r="F483" s="26">
        <v>25.2</v>
      </c>
      <c r="G483" s="27">
        <v>11.300447999999999</v>
      </c>
    </row>
    <row r="484" spans="1:7" x14ac:dyDescent="0.45">
      <c r="A484" s="6" t="s">
        <v>550</v>
      </c>
      <c r="B484" s="6" t="s">
        <v>473</v>
      </c>
      <c r="C484" s="6" t="s">
        <v>94</v>
      </c>
      <c r="D484" s="7">
        <v>9675</v>
      </c>
      <c r="E484" s="7">
        <v>645129</v>
      </c>
      <c r="F484" s="26">
        <v>46834.3</v>
      </c>
      <c r="G484" s="27">
        <v>7.2596797999999998</v>
      </c>
    </row>
    <row r="485" spans="1:7" x14ac:dyDescent="0.45">
      <c r="A485" s="6" t="s">
        <v>551</v>
      </c>
      <c r="B485" s="6" t="s">
        <v>473</v>
      </c>
      <c r="C485" s="6" t="s">
        <v>94</v>
      </c>
      <c r="D485" s="7">
        <v>1170</v>
      </c>
      <c r="E485" s="7">
        <v>67925</v>
      </c>
      <c r="F485" s="26">
        <v>5707.2</v>
      </c>
      <c r="G485" s="27">
        <v>8.4022082999999999</v>
      </c>
    </row>
    <row r="486" spans="1:7" x14ac:dyDescent="0.45">
      <c r="A486" s="6" t="s">
        <v>552</v>
      </c>
      <c r="B486" s="6" t="s">
        <v>473</v>
      </c>
      <c r="C486" s="6" t="s">
        <v>94</v>
      </c>
      <c r="D486" s="7">
        <v>2885</v>
      </c>
      <c r="E486" s="7">
        <v>53045</v>
      </c>
      <c r="F486" s="26">
        <v>6839.8</v>
      </c>
      <c r="G486" s="27">
        <v>12.894335</v>
      </c>
    </row>
    <row r="487" spans="1:7" x14ac:dyDescent="0.45">
      <c r="A487" s="6" t="s">
        <v>553</v>
      </c>
      <c r="B487" s="6" t="s">
        <v>473</v>
      </c>
      <c r="C487" s="6" t="s">
        <v>94</v>
      </c>
      <c r="D487" s="7">
        <v>4280</v>
      </c>
      <c r="E487" s="7">
        <v>271032</v>
      </c>
      <c r="F487" s="26">
        <v>23965.8</v>
      </c>
      <c r="G487" s="27">
        <v>8.8424244999999999</v>
      </c>
    </row>
    <row r="488" spans="1:7" x14ac:dyDescent="0.45">
      <c r="A488" s="6" t="s">
        <v>554</v>
      </c>
      <c r="B488" s="6" t="s">
        <v>473</v>
      </c>
      <c r="C488" s="6" t="s">
        <v>94</v>
      </c>
      <c r="D488" s="7">
        <v>2653</v>
      </c>
      <c r="E488" s="7">
        <v>132116</v>
      </c>
      <c r="F488" s="26">
        <v>13489</v>
      </c>
      <c r="G488" s="27">
        <v>10.209967000000001</v>
      </c>
    </row>
    <row r="489" spans="1:7" x14ac:dyDescent="0.45">
      <c r="A489" s="6" t="s">
        <v>555</v>
      </c>
      <c r="B489" s="6" t="s">
        <v>473</v>
      </c>
      <c r="C489" s="6" t="s">
        <v>96</v>
      </c>
      <c r="D489" s="7">
        <v>1347</v>
      </c>
      <c r="E489" s="7">
        <v>27686</v>
      </c>
      <c r="F489" s="26">
        <v>2208</v>
      </c>
      <c r="G489" s="27">
        <v>7.9751498999999999</v>
      </c>
    </row>
    <row r="490" spans="1:7" x14ac:dyDescent="0.45">
      <c r="A490" s="6" t="s">
        <v>556</v>
      </c>
      <c r="B490" s="6" t="s">
        <v>473</v>
      </c>
      <c r="C490" s="6" t="s">
        <v>94</v>
      </c>
      <c r="D490" s="7">
        <v>4719</v>
      </c>
      <c r="E490" s="7">
        <v>78936</v>
      </c>
      <c r="F490" s="26">
        <v>10497.7</v>
      </c>
      <c r="G490" s="27">
        <v>13.299002</v>
      </c>
    </row>
    <row r="491" spans="1:7" x14ac:dyDescent="0.45">
      <c r="A491" s="6" t="s">
        <v>557</v>
      </c>
      <c r="B491" s="6" t="s">
        <v>473</v>
      </c>
      <c r="C491" s="6" t="s">
        <v>94</v>
      </c>
      <c r="D491" s="7">
        <v>5889</v>
      </c>
      <c r="E491" s="7">
        <v>103024</v>
      </c>
      <c r="F491" s="26">
        <v>12185.7</v>
      </c>
      <c r="G491" s="27">
        <v>11.828021</v>
      </c>
    </row>
    <row r="492" spans="1:7" x14ac:dyDescent="0.45">
      <c r="A492" s="6" t="s">
        <v>558</v>
      </c>
      <c r="B492" s="6" t="s">
        <v>473</v>
      </c>
      <c r="C492" s="6" t="s">
        <v>94</v>
      </c>
      <c r="D492" s="7">
        <v>6315</v>
      </c>
      <c r="E492" s="7">
        <v>155227</v>
      </c>
      <c r="F492" s="26">
        <v>16376.7</v>
      </c>
      <c r="G492" s="27">
        <v>10.550162</v>
      </c>
    </row>
    <row r="493" spans="1:7" x14ac:dyDescent="0.45">
      <c r="A493" s="6" t="s">
        <v>559</v>
      </c>
      <c r="B493" s="6" t="s">
        <v>473</v>
      </c>
      <c r="C493" s="6" t="s">
        <v>96</v>
      </c>
      <c r="D493" s="7">
        <v>485</v>
      </c>
      <c r="E493" s="7">
        <v>7527</v>
      </c>
      <c r="F493" s="26">
        <v>643</v>
      </c>
      <c r="G493" s="27">
        <v>8.5425799999999992</v>
      </c>
    </row>
    <row r="494" spans="1:7" x14ac:dyDescent="0.45">
      <c r="A494" s="6" t="s">
        <v>560</v>
      </c>
      <c r="B494" s="6" t="s">
        <v>473</v>
      </c>
      <c r="C494" s="6" t="s">
        <v>94</v>
      </c>
      <c r="D494" s="7">
        <v>122</v>
      </c>
      <c r="E494" s="7">
        <v>1832</v>
      </c>
      <c r="F494" s="26">
        <v>259.7</v>
      </c>
      <c r="G494" s="27">
        <v>14.175763999999999</v>
      </c>
    </row>
    <row r="495" spans="1:7" x14ac:dyDescent="0.45">
      <c r="A495" s="6" t="s">
        <v>561</v>
      </c>
      <c r="B495" s="6" t="s">
        <v>473</v>
      </c>
      <c r="C495" s="6" t="s">
        <v>94</v>
      </c>
      <c r="D495" s="7">
        <v>558</v>
      </c>
      <c r="E495" s="7">
        <v>7762</v>
      </c>
      <c r="F495" s="26">
        <v>1115.0999999999999</v>
      </c>
      <c r="G495" s="27">
        <v>14.366142999999999</v>
      </c>
    </row>
    <row r="496" spans="1:7" x14ac:dyDescent="0.45">
      <c r="A496" s="6" t="s">
        <v>562</v>
      </c>
      <c r="B496" s="6" t="s">
        <v>473</v>
      </c>
      <c r="C496" s="6" t="s">
        <v>96</v>
      </c>
      <c r="D496" s="7">
        <v>5021</v>
      </c>
      <c r="E496" s="7">
        <v>145055</v>
      </c>
      <c r="F496" s="26">
        <v>13475</v>
      </c>
      <c r="G496" s="27">
        <v>9.2895798000000003</v>
      </c>
    </row>
    <row r="497" spans="1:7" x14ac:dyDescent="0.45">
      <c r="A497" s="6" t="s">
        <v>563</v>
      </c>
      <c r="B497" s="6" t="s">
        <v>473</v>
      </c>
      <c r="C497" s="6" t="s">
        <v>94</v>
      </c>
      <c r="D497" s="7">
        <v>5559</v>
      </c>
      <c r="E497" s="7">
        <v>120393</v>
      </c>
      <c r="F497" s="26">
        <v>14319.7</v>
      </c>
      <c r="G497" s="27">
        <v>11.894130000000001</v>
      </c>
    </row>
    <row r="498" spans="1:7" x14ac:dyDescent="0.45">
      <c r="A498" s="6" t="s">
        <v>564</v>
      </c>
      <c r="B498" s="6" t="s">
        <v>473</v>
      </c>
      <c r="C498" s="6" t="s">
        <v>94</v>
      </c>
      <c r="D498" s="7">
        <v>3262</v>
      </c>
      <c r="E498" s="7">
        <v>75877</v>
      </c>
      <c r="F498" s="26">
        <v>9403.7999999999993</v>
      </c>
      <c r="G498" s="27">
        <v>12.393478999999999</v>
      </c>
    </row>
    <row r="499" spans="1:7" x14ac:dyDescent="0.45">
      <c r="A499" s="6" t="s">
        <v>565</v>
      </c>
      <c r="B499" s="6" t="s">
        <v>566</v>
      </c>
      <c r="C499" s="6" t="s">
        <v>91</v>
      </c>
      <c r="D499" s="7">
        <v>126125</v>
      </c>
      <c r="E499" s="7">
        <v>3083614</v>
      </c>
      <c r="F499" s="26">
        <v>248468</v>
      </c>
      <c r="G499" s="27">
        <v>8.0576881999999994</v>
      </c>
    </row>
    <row r="500" spans="1:7" x14ac:dyDescent="0.45">
      <c r="A500" s="6" t="s">
        <v>567</v>
      </c>
      <c r="B500" s="6" t="s">
        <v>566</v>
      </c>
      <c r="C500" s="6" t="s">
        <v>167</v>
      </c>
      <c r="D500" s="7">
        <v>1</v>
      </c>
      <c r="E500" s="7">
        <v>18498</v>
      </c>
      <c r="F500" s="26">
        <v>1</v>
      </c>
      <c r="G500" s="27">
        <v>5.4060000000000002E-3</v>
      </c>
    </row>
    <row r="501" spans="1:7" x14ac:dyDescent="0.45">
      <c r="A501" s="6" t="s">
        <v>568</v>
      </c>
      <c r="B501" s="6" t="s">
        <v>566</v>
      </c>
      <c r="C501" s="6" t="s">
        <v>96</v>
      </c>
      <c r="D501" s="7">
        <v>4558</v>
      </c>
      <c r="E501" s="7">
        <v>109450</v>
      </c>
      <c r="F501" s="26">
        <v>6701</v>
      </c>
      <c r="G501" s="27">
        <v>6.1224303000000004</v>
      </c>
    </row>
    <row r="502" spans="1:7" x14ac:dyDescent="0.45">
      <c r="A502" s="6" t="s">
        <v>569</v>
      </c>
      <c r="B502" s="6" t="s">
        <v>566</v>
      </c>
      <c r="C502" s="6" t="s">
        <v>96</v>
      </c>
      <c r="D502" s="7">
        <v>26535</v>
      </c>
      <c r="E502" s="7">
        <v>639776</v>
      </c>
      <c r="F502" s="26">
        <v>41287</v>
      </c>
      <c r="G502" s="27">
        <v>6.4533524</v>
      </c>
    </row>
    <row r="503" spans="1:7" x14ac:dyDescent="0.45">
      <c r="A503" s="6" t="s">
        <v>570</v>
      </c>
      <c r="B503" s="6" t="s">
        <v>566</v>
      </c>
      <c r="C503" s="6" t="s">
        <v>96</v>
      </c>
      <c r="D503" s="7">
        <v>2820</v>
      </c>
      <c r="E503" s="7">
        <v>71891</v>
      </c>
      <c r="F503" s="26">
        <v>3575</v>
      </c>
      <c r="G503" s="27">
        <v>4.9728060999999997</v>
      </c>
    </row>
    <row r="504" spans="1:7" x14ac:dyDescent="0.45">
      <c r="A504" s="6" t="s">
        <v>571</v>
      </c>
      <c r="B504" s="6" t="s">
        <v>566</v>
      </c>
      <c r="C504" s="6" t="s">
        <v>94</v>
      </c>
      <c r="D504" s="7">
        <v>9346</v>
      </c>
      <c r="E504" s="7">
        <v>176203</v>
      </c>
      <c r="F504" s="26">
        <v>16717.099999999999</v>
      </c>
      <c r="G504" s="27">
        <v>9.4874094000000007</v>
      </c>
    </row>
    <row r="505" spans="1:7" x14ac:dyDescent="0.45">
      <c r="A505" s="6" t="s">
        <v>572</v>
      </c>
      <c r="B505" s="6" t="s">
        <v>566</v>
      </c>
      <c r="C505" s="6" t="s">
        <v>94</v>
      </c>
      <c r="D505" s="7">
        <v>13548</v>
      </c>
      <c r="E505" s="7">
        <v>236446</v>
      </c>
      <c r="F505" s="26">
        <v>22878</v>
      </c>
      <c r="G505" s="27">
        <v>9.6757822000000004</v>
      </c>
    </row>
    <row r="506" spans="1:7" x14ac:dyDescent="0.45">
      <c r="A506" s="6" t="s">
        <v>573</v>
      </c>
      <c r="B506" s="6" t="s">
        <v>566</v>
      </c>
      <c r="C506" s="6" t="s">
        <v>91</v>
      </c>
      <c r="D506" s="7">
        <v>493396</v>
      </c>
      <c r="E506" s="7">
        <v>13462077</v>
      </c>
      <c r="F506" s="26">
        <v>1090118.2</v>
      </c>
      <c r="G506" s="27">
        <v>8.0976970000000001</v>
      </c>
    </row>
    <row r="507" spans="1:7" x14ac:dyDescent="0.45">
      <c r="A507" s="6" t="s">
        <v>574</v>
      </c>
      <c r="B507" s="6" t="s">
        <v>566</v>
      </c>
      <c r="C507" s="6" t="s">
        <v>94</v>
      </c>
      <c r="D507" s="7">
        <v>1682</v>
      </c>
      <c r="E507" s="7">
        <v>28575</v>
      </c>
      <c r="F507" s="26">
        <v>2490</v>
      </c>
      <c r="G507" s="27">
        <v>8.7139108000000007</v>
      </c>
    </row>
    <row r="508" spans="1:7" x14ac:dyDescent="0.45">
      <c r="A508" s="6" t="s">
        <v>575</v>
      </c>
      <c r="B508" s="6" t="s">
        <v>566</v>
      </c>
      <c r="C508" s="6" t="s">
        <v>94</v>
      </c>
      <c r="D508" s="7">
        <v>22885</v>
      </c>
      <c r="E508" s="7">
        <v>424885</v>
      </c>
      <c r="F508" s="26">
        <v>37706</v>
      </c>
      <c r="G508" s="27">
        <v>8.8744013000000006</v>
      </c>
    </row>
    <row r="509" spans="1:7" x14ac:dyDescent="0.45">
      <c r="A509" s="6" t="s">
        <v>576</v>
      </c>
      <c r="B509" s="6" t="s">
        <v>566</v>
      </c>
      <c r="C509" s="6" t="s">
        <v>94</v>
      </c>
      <c r="D509" s="7">
        <v>1717</v>
      </c>
      <c r="E509" s="7">
        <v>65068</v>
      </c>
      <c r="F509" s="26">
        <v>3020</v>
      </c>
      <c r="G509" s="27">
        <v>4.6412982999999999</v>
      </c>
    </row>
    <row r="510" spans="1:7" x14ac:dyDescent="0.45">
      <c r="A510" s="6" t="s">
        <v>577</v>
      </c>
      <c r="B510" s="6" t="s">
        <v>566</v>
      </c>
      <c r="C510" s="6" t="s">
        <v>94</v>
      </c>
      <c r="D510" s="7">
        <v>57</v>
      </c>
      <c r="E510" s="7">
        <v>1343</v>
      </c>
      <c r="F510" s="26">
        <v>123.5</v>
      </c>
      <c r="G510" s="27">
        <v>9.1958301999999996</v>
      </c>
    </row>
    <row r="511" spans="1:7" x14ac:dyDescent="0.45">
      <c r="A511" s="6" t="s">
        <v>578</v>
      </c>
      <c r="B511" s="6" t="s">
        <v>566</v>
      </c>
      <c r="C511" s="6" t="s">
        <v>94</v>
      </c>
      <c r="D511" s="7">
        <v>15007</v>
      </c>
      <c r="E511" s="7">
        <v>231502</v>
      </c>
      <c r="F511" s="26">
        <v>22114</v>
      </c>
      <c r="G511" s="27">
        <v>9.5524012999999997</v>
      </c>
    </row>
    <row r="512" spans="1:7" x14ac:dyDescent="0.45">
      <c r="A512" s="6" t="s">
        <v>272</v>
      </c>
      <c r="B512" s="6" t="s">
        <v>566</v>
      </c>
      <c r="C512" s="6" t="s">
        <v>91</v>
      </c>
      <c r="D512" s="7">
        <v>73872</v>
      </c>
      <c r="E512" s="7">
        <v>3495174</v>
      </c>
      <c r="F512" s="26">
        <v>277622.3</v>
      </c>
      <c r="G512" s="27">
        <v>7.9430180000000004</v>
      </c>
    </row>
    <row r="513" spans="1:7" x14ac:dyDescent="0.45">
      <c r="A513" s="6" t="s">
        <v>579</v>
      </c>
      <c r="B513" s="6" t="s">
        <v>566</v>
      </c>
      <c r="C513" s="6" t="s">
        <v>94</v>
      </c>
      <c r="D513" s="7">
        <v>2517</v>
      </c>
      <c r="E513" s="7">
        <v>199163</v>
      </c>
      <c r="F513" s="26">
        <v>11093</v>
      </c>
      <c r="G513" s="27">
        <v>5.5698097000000004</v>
      </c>
    </row>
    <row r="514" spans="1:7" x14ac:dyDescent="0.45">
      <c r="A514" s="6" t="s">
        <v>580</v>
      </c>
      <c r="B514" s="6" t="s">
        <v>566</v>
      </c>
      <c r="C514" s="6" t="s">
        <v>94</v>
      </c>
      <c r="D514" s="7">
        <v>2834</v>
      </c>
      <c r="E514" s="7">
        <v>259839</v>
      </c>
      <c r="F514" s="26">
        <v>11447</v>
      </c>
      <c r="G514" s="27">
        <v>4.4054203000000003</v>
      </c>
    </row>
    <row r="515" spans="1:7" x14ac:dyDescent="0.45">
      <c r="A515" s="6" t="s">
        <v>581</v>
      </c>
      <c r="B515" s="6" t="s">
        <v>566</v>
      </c>
      <c r="C515" s="6" t="s">
        <v>94</v>
      </c>
      <c r="D515" s="7">
        <v>6284</v>
      </c>
      <c r="E515" s="7">
        <v>262500</v>
      </c>
      <c r="F515" s="26">
        <v>15266</v>
      </c>
      <c r="G515" s="27">
        <v>5.8156189999999999</v>
      </c>
    </row>
    <row r="516" spans="1:7" x14ac:dyDescent="0.45">
      <c r="A516" s="6" t="s">
        <v>582</v>
      </c>
      <c r="B516" s="6" t="s">
        <v>566</v>
      </c>
      <c r="C516" s="6" t="s">
        <v>94</v>
      </c>
      <c r="D516" s="7">
        <v>34</v>
      </c>
      <c r="E516" s="7">
        <v>101</v>
      </c>
      <c r="F516" s="26">
        <v>15.1</v>
      </c>
      <c r="G516" s="27">
        <v>14.950495</v>
      </c>
    </row>
    <row r="517" spans="1:7" x14ac:dyDescent="0.45">
      <c r="A517" s="6" t="s">
        <v>583</v>
      </c>
      <c r="B517" s="6" t="s">
        <v>584</v>
      </c>
      <c r="C517" s="6" t="s">
        <v>94</v>
      </c>
      <c r="D517" s="7">
        <v>8640</v>
      </c>
      <c r="E517" s="7">
        <v>169145</v>
      </c>
      <c r="F517" s="26">
        <v>21843</v>
      </c>
      <c r="G517" s="27">
        <v>12.913772</v>
      </c>
    </row>
    <row r="518" spans="1:7" x14ac:dyDescent="0.45">
      <c r="A518" s="6" t="s">
        <v>585</v>
      </c>
      <c r="B518" s="6" t="s">
        <v>584</v>
      </c>
      <c r="C518" s="6" t="s">
        <v>91</v>
      </c>
      <c r="D518" s="7">
        <v>483679</v>
      </c>
      <c r="E518" s="7">
        <v>9140912</v>
      </c>
      <c r="F518" s="26">
        <v>809578</v>
      </c>
      <c r="G518" s="27">
        <v>8.8566435999999999</v>
      </c>
    </row>
    <row r="519" spans="1:7" x14ac:dyDescent="0.45">
      <c r="A519" s="6" t="s">
        <v>586</v>
      </c>
      <c r="B519" s="6" t="s">
        <v>584</v>
      </c>
      <c r="C519" s="6" t="s">
        <v>96</v>
      </c>
      <c r="D519" s="7">
        <v>10888</v>
      </c>
      <c r="E519" s="7">
        <v>473484</v>
      </c>
      <c r="F519" s="26">
        <v>47750</v>
      </c>
      <c r="G519" s="27">
        <v>10.084818</v>
      </c>
    </row>
    <row r="520" spans="1:7" x14ac:dyDescent="0.45">
      <c r="A520" s="6" t="s">
        <v>587</v>
      </c>
      <c r="B520" s="6" t="s">
        <v>584</v>
      </c>
      <c r="C520" s="6" t="s">
        <v>96</v>
      </c>
      <c r="D520" s="7">
        <v>2823</v>
      </c>
      <c r="E520" s="7">
        <v>115924</v>
      </c>
      <c r="F520" s="26">
        <v>12292</v>
      </c>
      <c r="G520" s="27">
        <v>10.603498999999999</v>
      </c>
    </row>
    <row r="521" spans="1:7" x14ac:dyDescent="0.45">
      <c r="A521" s="6" t="s">
        <v>588</v>
      </c>
      <c r="B521" s="6" t="s">
        <v>584</v>
      </c>
      <c r="C521" s="6" t="s">
        <v>96</v>
      </c>
      <c r="D521" s="7">
        <v>10220</v>
      </c>
      <c r="E521" s="7">
        <v>390288</v>
      </c>
      <c r="F521" s="26">
        <v>39252.9</v>
      </c>
      <c r="G521" s="27">
        <v>10.057418999999999</v>
      </c>
    </row>
    <row r="522" spans="1:7" x14ac:dyDescent="0.45">
      <c r="A522" s="6" t="s">
        <v>589</v>
      </c>
      <c r="B522" s="6" t="s">
        <v>584</v>
      </c>
      <c r="C522" s="6" t="s">
        <v>96</v>
      </c>
      <c r="D522" s="7">
        <v>6592</v>
      </c>
      <c r="E522" s="7">
        <v>129830</v>
      </c>
      <c r="F522" s="26">
        <v>13693.3</v>
      </c>
      <c r="G522" s="27">
        <v>10.5471</v>
      </c>
    </row>
    <row r="523" spans="1:7" x14ac:dyDescent="0.45">
      <c r="A523" s="6" t="s">
        <v>590</v>
      </c>
      <c r="B523" s="6" t="s">
        <v>584</v>
      </c>
      <c r="C523" s="6" t="s">
        <v>96</v>
      </c>
      <c r="D523" s="7">
        <v>58693</v>
      </c>
      <c r="E523" s="7">
        <v>1399607</v>
      </c>
      <c r="F523" s="26">
        <v>133361.9</v>
      </c>
      <c r="G523" s="27">
        <v>9.5285247999999996</v>
      </c>
    </row>
    <row r="524" spans="1:7" x14ac:dyDescent="0.45">
      <c r="A524" s="6" t="s">
        <v>591</v>
      </c>
      <c r="B524" s="6" t="s">
        <v>584</v>
      </c>
      <c r="C524" s="6" t="s">
        <v>96</v>
      </c>
      <c r="D524" s="7">
        <v>5692</v>
      </c>
      <c r="E524" s="7">
        <v>251169</v>
      </c>
      <c r="F524" s="26">
        <v>24730</v>
      </c>
      <c r="G524" s="27">
        <v>9.8459602999999998</v>
      </c>
    </row>
    <row r="525" spans="1:7" x14ac:dyDescent="0.45">
      <c r="A525" s="6" t="s">
        <v>592</v>
      </c>
      <c r="B525" s="6" t="s">
        <v>584</v>
      </c>
      <c r="C525" s="6" t="s">
        <v>96</v>
      </c>
      <c r="D525" s="7">
        <v>4500</v>
      </c>
      <c r="E525" s="7">
        <v>95098</v>
      </c>
      <c r="F525" s="26">
        <v>9266.5</v>
      </c>
      <c r="G525" s="27">
        <v>9.7441586999999998</v>
      </c>
    </row>
    <row r="526" spans="1:7" x14ac:dyDescent="0.45">
      <c r="A526" s="6" t="s">
        <v>593</v>
      </c>
      <c r="B526" s="6" t="s">
        <v>584</v>
      </c>
      <c r="C526" s="6" t="s">
        <v>96</v>
      </c>
      <c r="D526" s="7">
        <v>70259</v>
      </c>
      <c r="E526" s="7">
        <v>1735828</v>
      </c>
      <c r="F526" s="26">
        <v>220237</v>
      </c>
      <c r="G526" s="27">
        <v>12.687720000000001</v>
      </c>
    </row>
    <row r="527" spans="1:7" x14ac:dyDescent="0.45">
      <c r="A527" s="6" t="s">
        <v>594</v>
      </c>
      <c r="B527" s="6" t="s">
        <v>584</v>
      </c>
      <c r="C527" s="6" t="s">
        <v>96</v>
      </c>
      <c r="D527" s="7">
        <v>15540</v>
      </c>
      <c r="E527" s="7">
        <v>530153</v>
      </c>
      <c r="F527" s="26">
        <v>54823.4</v>
      </c>
      <c r="G527" s="27">
        <v>10.341051999999999</v>
      </c>
    </row>
    <row r="528" spans="1:7" x14ac:dyDescent="0.45">
      <c r="A528" s="6" t="s">
        <v>595</v>
      </c>
      <c r="B528" s="6" t="s">
        <v>584</v>
      </c>
      <c r="C528" s="6" t="s">
        <v>94</v>
      </c>
      <c r="D528" s="7">
        <v>5945</v>
      </c>
      <c r="E528" s="7">
        <v>141539</v>
      </c>
      <c r="F528" s="26">
        <v>16375</v>
      </c>
      <c r="G528" s="27">
        <v>11.569248999999999</v>
      </c>
    </row>
    <row r="529" spans="1:7" x14ac:dyDescent="0.45">
      <c r="A529" s="6" t="s">
        <v>596</v>
      </c>
      <c r="B529" s="6" t="s">
        <v>584</v>
      </c>
      <c r="C529" s="6" t="s">
        <v>94</v>
      </c>
      <c r="D529" s="7">
        <v>9545</v>
      </c>
      <c r="E529" s="7">
        <v>206662</v>
      </c>
      <c r="F529" s="26">
        <v>24505</v>
      </c>
      <c r="G529" s="27">
        <v>11.857526</v>
      </c>
    </row>
    <row r="530" spans="1:7" x14ac:dyDescent="0.45">
      <c r="A530" s="6" t="s">
        <v>597</v>
      </c>
      <c r="B530" s="6" t="s">
        <v>584</v>
      </c>
      <c r="C530" s="6" t="s">
        <v>91</v>
      </c>
      <c r="D530" s="7">
        <v>1336981</v>
      </c>
      <c r="E530" s="7">
        <v>18061768</v>
      </c>
      <c r="F530" s="26">
        <v>1970315.4</v>
      </c>
      <c r="G530" s="27">
        <v>10.908763</v>
      </c>
    </row>
    <row r="531" spans="1:7" x14ac:dyDescent="0.45">
      <c r="A531" s="6" t="s">
        <v>598</v>
      </c>
      <c r="B531" s="6" t="s">
        <v>584</v>
      </c>
      <c r="C531" s="6" t="s">
        <v>94</v>
      </c>
      <c r="D531" s="7">
        <v>35195</v>
      </c>
      <c r="E531" s="7">
        <v>653630</v>
      </c>
      <c r="F531" s="26">
        <v>80030</v>
      </c>
      <c r="G531" s="27">
        <v>12.243930000000001</v>
      </c>
    </row>
    <row r="532" spans="1:7" x14ac:dyDescent="0.45">
      <c r="A532" s="6" t="s">
        <v>599</v>
      </c>
      <c r="B532" s="6" t="s">
        <v>584</v>
      </c>
      <c r="C532" s="6" t="s">
        <v>94</v>
      </c>
      <c r="D532" s="7">
        <v>13540</v>
      </c>
      <c r="E532" s="7">
        <v>247462</v>
      </c>
      <c r="F532" s="26">
        <v>34728</v>
      </c>
      <c r="G532" s="27">
        <v>14.033670000000001</v>
      </c>
    </row>
    <row r="533" spans="1:7" x14ac:dyDescent="0.45">
      <c r="A533" s="6" t="s">
        <v>600</v>
      </c>
      <c r="B533" s="6" t="s">
        <v>584</v>
      </c>
      <c r="C533" s="6" t="s">
        <v>94</v>
      </c>
      <c r="D533" s="7">
        <v>14919</v>
      </c>
      <c r="E533" s="7">
        <v>351788</v>
      </c>
      <c r="F533" s="26">
        <v>40469</v>
      </c>
      <c r="G533" s="27">
        <v>11.503803</v>
      </c>
    </row>
    <row r="534" spans="1:7" x14ac:dyDescent="0.45">
      <c r="A534" s="6" t="s">
        <v>601</v>
      </c>
      <c r="B534" s="6" t="s">
        <v>584</v>
      </c>
      <c r="C534" s="6" t="s">
        <v>94</v>
      </c>
      <c r="D534" s="7">
        <v>10409</v>
      </c>
      <c r="E534" s="7">
        <v>176260</v>
      </c>
      <c r="F534" s="26">
        <v>27107</v>
      </c>
      <c r="G534" s="27">
        <v>15.378985999999999</v>
      </c>
    </row>
    <row r="535" spans="1:7" x14ac:dyDescent="0.45">
      <c r="A535" s="6" t="s">
        <v>602</v>
      </c>
      <c r="B535" s="6" t="s">
        <v>584</v>
      </c>
      <c r="C535" s="6" t="s">
        <v>94</v>
      </c>
      <c r="D535" s="7">
        <v>21111</v>
      </c>
      <c r="E535" s="7">
        <v>538211</v>
      </c>
      <c r="F535" s="26">
        <v>61643.7</v>
      </c>
      <c r="G535" s="27">
        <v>11.453445</v>
      </c>
    </row>
    <row r="536" spans="1:7" x14ac:dyDescent="0.45">
      <c r="A536" s="6" t="s">
        <v>603</v>
      </c>
      <c r="B536" s="6" t="s">
        <v>584</v>
      </c>
      <c r="C536" s="6" t="s">
        <v>94</v>
      </c>
      <c r="D536" s="7">
        <v>9274</v>
      </c>
      <c r="E536" s="7">
        <v>134981</v>
      </c>
      <c r="F536" s="26">
        <v>19693</v>
      </c>
      <c r="G536" s="27">
        <v>14.589461</v>
      </c>
    </row>
    <row r="537" spans="1:7" x14ac:dyDescent="0.45">
      <c r="A537" s="6" t="s">
        <v>604</v>
      </c>
      <c r="B537" s="6" t="s">
        <v>584</v>
      </c>
      <c r="C537" s="6" t="s">
        <v>94</v>
      </c>
      <c r="D537" s="7">
        <v>10749</v>
      </c>
      <c r="E537" s="7">
        <v>214098</v>
      </c>
      <c r="F537" s="26">
        <v>27938.3</v>
      </c>
      <c r="G537" s="27">
        <v>13.049305</v>
      </c>
    </row>
    <row r="538" spans="1:7" x14ac:dyDescent="0.45">
      <c r="A538" s="6" t="s">
        <v>546</v>
      </c>
      <c r="B538" s="6" t="s">
        <v>584</v>
      </c>
      <c r="C538" s="6" t="s">
        <v>91</v>
      </c>
      <c r="D538" s="7">
        <v>85124</v>
      </c>
      <c r="E538" s="7">
        <v>1974897</v>
      </c>
      <c r="F538" s="26">
        <v>140871.4</v>
      </c>
      <c r="G538" s="27">
        <v>7.1331011000000002</v>
      </c>
    </row>
    <row r="539" spans="1:7" x14ac:dyDescent="0.45">
      <c r="A539" s="6" t="s">
        <v>605</v>
      </c>
      <c r="B539" s="6" t="s">
        <v>584</v>
      </c>
      <c r="C539" s="6" t="s">
        <v>94</v>
      </c>
      <c r="D539" s="7">
        <v>7227</v>
      </c>
      <c r="E539" s="7">
        <v>116425</v>
      </c>
      <c r="F539" s="26">
        <v>15361</v>
      </c>
      <c r="G539" s="27">
        <v>13.193902</v>
      </c>
    </row>
    <row r="540" spans="1:7" x14ac:dyDescent="0.45">
      <c r="A540" s="6" t="s">
        <v>606</v>
      </c>
      <c r="B540" s="6" t="s">
        <v>584</v>
      </c>
      <c r="C540" s="6" t="s">
        <v>91</v>
      </c>
      <c r="D540" s="7">
        <v>5345</v>
      </c>
      <c r="E540" s="7">
        <v>96250</v>
      </c>
      <c r="F540" s="26">
        <v>11256.8</v>
      </c>
      <c r="G540" s="27">
        <v>11.695377000000001</v>
      </c>
    </row>
    <row r="541" spans="1:7" x14ac:dyDescent="0.45">
      <c r="A541" s="6" t="s">
        <v>607</v>
      </c>
      <c r="B541" s="6" t="s">
        <v>584</v>
      </c>
      <c r="C541" s="6" t="s">
        <v>94</v>
      </c>
      <c r="D541" s="7">
        <v>19402</v>
      </c>
      <c r="E541" s="7">
        <v>367465</v>
      </c>
      <c r="F541" s="26">
        <v>44961.599999999999</v>
      </c>
      <c r="G541" s="27">
        <v>12.235614</v>
      </c>
    </row>
    <row r="542" spans="1:7" x14ac:dyDescent="0.45">
      <c r="A542" s="6" t="s">
        <v>608</v>
      </c>
      <c r="B542" s="6" t="s">
        <v>584</v>
      </c>
      <c r="C542" s="6" t="s">
        <v>96</v>
      </c>
      <c r="D542" s="7">
        <v>7440</v>
      </c>
      <c r="E542" s="7">
        <v>306633</v>
      </c>
      <c r="F542" s="26">
        <v>30144</v>
      </c>
      <c r="G542" s="27">
        <v>9.8306445</v>
      </c>
    </row>
    <row r="543" spans="1:7" x14ac:dyDescent="0.45">
      <c r="A543" s="6" t="s">
        <v>609</v>
      </c>
      <c r="B543" s="6" t="s">
        <v>584</v>
      </c>
      <c r="C543" s="6" t="s">
        <v>94</v>
      </c>
      <c r="D543" s="7">
        <v>10160</v>
      </c>
      <c r="E543" s="7">
        <v>220438</v>
      </c>
      <c r="F543" s="26">
        <v>23543</v>
      </c>
      <c r="G543" s="27">
        <v>10.680101000000001</v>
      </c>
    </row>
    <row r="544" spans="1:7" x14ac:dyDescent="0.45">
      <c r="A544" s="6" t="s">
        <v>610</v>
      </c>
      <c r="B544" s="6" t="s">
        <v>584</v>
      </c>
      <c r="C544" s="6" t="s">
        <v>94</v>
      </c>
      <c r="D544" s="7">
        <v>5768</v>
      </c>
      <c r="E544" s="7">
        <v>115370</v>
      </c>
      <c r="F544" s="26">
        <v>15758</v>
      </c>
      <c r="G544" s="27">
        <v>13.658663000000001</v>
      </c>
    </row>
    <row r="545" spans="1:7" x14ac:dyDescent="0.45">
      <c r="A545" s="6" t="s">
        <v>611</v>
      </c>
      <c r="B545" s="6" t="s">
        <v>584</v>
      </c>
      <c r="C545" s="6" t="s">
        <v>94</v>
      </c>
      <c r="D545" s="7">
        <v>13</v>
      </c>
      <c r="E545" s="7">
        <v>233</v>
      </c>
      <c r="F545" s="26">
        <v>29</v>
      </c>
      <c r="G545" s="27">
        <v>12.446351999999999</v>
      </c>
    </row>
    <row r="546" spans="1:7" x14ac:dyDescent="0.45">
      <c r="A546" s="6" t="s">
        <v>612</v>
      </c>
      <c r="B546" s="6" t="s">
        <v>584</v>
      </c>
      <c r="C546" s="6" t="s">
        <v>94</v>
      </c>
      <c r="D546" s="7">
        <v>9912</v>
      </c>
      <c r="E546" s="7">
        <v>247355</v>
      </c>
      <c r="F546" s="26">
        <v>34051</v>
      </c>
      <c r="G546" s="27">
        <v>13.766045</v>
      </c>
    </row>
    <row r="547" spans="1:7" x14ac:dyDescent="0.45">
      <c r="A547" s="6" t="s">
        <v>613</v>
      </c>
      <c r="B547" s="6" t="s">
        <v>584</v>
      </c>
      <c r="C547" s="6" t="s">
        <v>94</v>
      </c>
      <c r="D547" s="7">
        <v>23782</v>
      </c>
      <c r="E547" s="7">
        <v>1038738</v>
      </c>
      <c r="F547" s="26">
        <v>103557</v>
      </c>
      <c r="G547" s="27">
        <v>9.9695014999999998</v>
      </c>
    </row>
    <row r="548" spans="1:7" x14ac:dyDescent="0.45">
      <c r="A548" s="6" t="s">
        <v>614</v>
      </c>
      <c r="B548" s="6" t="s">
        <v>584</v>
      </c>
      <c r="C548" s="6" t="s">
        <v>94</v>
      </c>
      <c r="D548" s="7">
        <v>11366</v>
      </c>
      <c r="E548" s="7">
        <v>200124</v>
      </c>
      <c r="F548" s="26">
        <v>27987</v>
      </c>
      <c r="G548" s="27">
        <v>13.984829</v>
      </c>
    </row>
    <row r="549" spans="1:7" x14ac:dyDescent="0.45">
      <c r="A549" s="6" t="s">
        <v>615</v>
      </c>
      <c r="B549" s="6" t="s">
        <v>584</v>
      </c>
      <c r="C549" s="6" t="s">
        <v>94</v>
      </c>
      <c r="D549" s="7">
        <v>22526</v>
      </c>
      <c r="E549" s="7">
        <v>423547</v>
      </c>
      <c r="F549" s="26">
        <v>55508</v>
      </c>
      <c r="G549" s="27">
        <v>13.105511</v>
      </c>
    </row>
    <row r="550" spans="1:7" x14ac:dyDescent="0.45">
      <c r="A550" s="6" t="s">
        <v>319</v>
      </c>
      <c r="B550" s="6" t="s">
        <v>584</v>
      </c>
      <c r="C550" s="6" t="s">
        <v>94</v>
      </c>
      <c r="D550" s="7">
        <v>16111</v>
      </c>
      <c r="E550" s="7">
        <v>387131</v>
      </c>
      <c r="F550" s="26">
        <v>46830.2</v>
      </c>
      <c r="G550" s="27">
        <v>12.096731999999999</v>
      </c>
    </row>
    <row r="551" spans="1:7" x14ac:dyDescent="0.45">
      <c r="A551" s="6" t="s">
        <v>616</v>
      </c>
      <c r="B551" s="6" t="s">
        <v>584</v>
      </c>
      <c r="C551" s="6" t="s">
        <v>96</v>
      </c>
      <c r="D551" s="7">
        <v>6020</v>
      </c>
      <c r="E551" s="7">
        <v>152775</v>
      </c>
      <c r="F551" s="26">
        <v>12016</v>
      </c>
      <c r="G551" s="27">
        <v>7.8651612000000002</v>
      </c>
    </row>
    <row r="552" spans="1:7" x14ac:dyDescent="0.45">
      <c r="A552" s="6" t="s">
        <v>617</v>
      </c>
      <c r="B552" s="6" t="s">
        <v>584</v>
      </c>
      <c r="C552" s="6" t="s">
        <v>96</v>
      </c>
      <c r="D552" s="7">
        <v>5036</v>
      </c>
      <c r="E552" s="7">
        <v>120064</v>
      </c>
      <c r="F552" s="26">
        <v>13754</v>
      </c>
      <c r="G552" s="27">
        <v>11.455557000000001</v>
      </c>
    </row>
    <row r="553" spans="1:7" x14ac:dyDescent="0.45">
      <c r="A553" s="6" t="s">
        <v>618</v>
      </c>
      <c r="B553" s="6" t="s">
        <v>584</v>
      </c>
      <c r="C553" s="6" t="s">
        <v>94</v>
      </c>
      <c r="D553" s="7">
        <v>13391</v>
      </c>
      <c r="E553" s="7">
        <v>357630</v>
      </c>
      <c r="F553" s="26">
        <v>42201</v>
      </c>
      <c r="G553" s="27">
        <v>11.800185000000001</v>
      </c>
    </row>
    <row r="554" spans="1:7" x14ac:dyDescent="0.45">
      <c r="A554" s="6" t="s">
        <v>619</v>
      </c>
      <c r="B554" s="6" t="s">
        <v>620</v>
      </c>
      <c r="C554" s="6" t="s">
        <v>91</v>
      </c>
      <c r="D554" s="7">
        <v>1</v>
      </c>
      <c r="E554" s="7">
        <v>4462895</v>
      </c>
      <c r="F554" s="26">
        <v>174264.8</v>
      </c>
      <c r="G554" s="27">
        <v>3.9047478999999998</v>
      </c>
    </row>
    <row r="555" spans="1:7" x14ac:dyDescent="0.45">
      <c r="A555" s="6" t="s">
        <v>621</v>
      </c>
      <c r="B555" s="6" t="s">
        <v>620</v>
      </c>
      <c r="C555" s="6" t="s">
        <v>94</v>
      </c>
      <c r="D555" s="7">
        <v>11228</v>
      </c>
      <c r="E555" s="7">
        <v>415714</v>
      </c>
      <c r="F555" s="26">
        <v>41436.800000000003</v>
      </c>
      <c r="G555" s="27">
        <v>9.9676220000000004</v>
      </c>
    </row>
    <row r="556" spans="1:7" x14ac:dyDescent="0.45">
      <c r="A556" s="6" t="s">
        <v>622</v>
      </c>
      <c r="B556" s="6" t="s">
        <v>620</v>
      </c>
      <c r="C556" s="6" t="s">
        <v>94</v>
      </c>
      <c r="D556" s="7">
        <v>12888</v>
      </c>
      <c r="E556" s="7">
        <v>337328</v>
      </c>
      <c r="F556" s="26">
        <v>41436</v>
      </c>
      <c r="G556" s="27">
        <v>12.283593</v>
      </c>
    </row>
    <row r="557" spans="1:7" x14ac:dyDescent="0.45">
      <c r="A557" s="6" t="s">
        <v>623</v>
      </c>
      <c r="B557" s="6" t="s">
        <v>620</v>
      </c>
      <c r="C557" s="6" t="s">
        <v>96</v>
      </c>
      <c r="D557" s="7">
        <v>2286</v>
      </c>
      <c r="E557" s="7">
        <v>161749</v>
      </c>
      <c r="F557" s="26">
        <v>12237.8</v>
      </c>
      <c r="G557" s="27">
        <v>7.5659200000000002</v>
      </c>
    </row>
    <row r="558" spans="1:7" x14ac:dyDescent="0.45">
      <c r="A558" s="6" t="s">
        <v>624</v>
      </c>
      <c r="B558" s="6" t="s">
        <v>620</v>
      </c>
      <c r="C558" s="6" t="s">
        <v>94</v>
      </c>
      <c r="D558" s="7">
        <v>14759</v>
      </c>
      <c r="E558" s="7">
        <v>368073</v>
      </c>
      <c r="F558" s="26">
        <v>41110</v>
      </c>
      <c r="G558" s="27">
        <v>11.168979999999999</v>
      </c>
    </row>
    <row r="559" spans="1:7" x14ac:dyDescent="0.45">
      <c r="A559" s="6" t="s">
        <v>625</v>
      </c>
      <c r="B559" s="6" t="s">
        <v>620</v>
      </c>
      <c r="C559" s="6" t="s">
        <v>96</v>
      </c>
      <c r="D559" s="7">
        <v>34042</v>
      </c>
      <c r="E559" s="7">
        <v>853462</v>
      </c>
      <c r="F559" s="26">
        <v>79425</v>
      </c>
      <c r="G559" s="27">
        <v>9.3062140000000007</v>
      </c>
    </row>
    <row r="560" spans="1:7" x14ac:dyDescent="0.45">
      <c r="A560" s="6" t="s">
        <v>626</v>
      </c>
      <c r="B560" s="6" t="s">
        <v>620</v>
      </c>
      <c r="C560" s="6" t="s">
        <v>96</v>
      </c>
      <c r="D560" s="7">
        <v>7314</v>
      </c>
      <c r="E560" s="7">
        <v>442118</v>
      </c>
      <c r="F560" s="26">
        <v>33527.300000000003</v>
      </c>
      <c r="G560" s="27">
        <v>7.5833374999999998</v>
      </c>
    </row>
    <row r="561" spans="1:7" x14ac:dyDescent="0.45">
      <c r="A561" s="6" t="s">
        <v>627</v>
      </c>
      <c r="B561" s="6" t="s">
        <v>620</v>
      </c>
      <c r="C561" s="6" t="s">
        <v>96</v>
      </c>
      <c r="D561" s="7">
        <v>6997</v>
      </c>
      <c r="E561" s="7">
        <v>310445</v>
      </c>
      <c r="F561" s="26">
        <v>23032</v>
      </c>
      <c r="G561" s="27">
        <v>7.4190275000000003</v>
      </c>
    </row>
    <row r="562" spans="1:7" x14ac:dyDescent="0.45">
      <c r="A562" s="6" t="s">
        <v>628</v>
      </c>
      <c r="B562" s="6" t="s">
        <v>620</v>
      </c>
      <c r="C562" s="6" t="s">
        <v>96</v>
      </c>
      <c r="D562" s="7">
        <v>4761</v>
      </c>
      <c r="E562" s="7">
        <v>103762</v>
      </c>
      <c r="F562" s="26">
        <v>10795.5</v>
      </c>
      <c r="G562" s="27">
        <v>10.404097999999999</v>
      </c>
    </row>
    <row r="563" spans="1:7" x14ac:dyDescent="0.45">
      <c r="A563" s="6" t="s">
        <v>629</v>
      </c>
      <c r="B563" s="6" t="s">
        <v>620</v>
      </c>
      <c r="C563" s="6" t="s">
        <v>96</v>
      </c>
      <c r="D563" s="7">
        <v>9133</v>
      </c>
      <c r="E563" s="7">
        <v>371566</v>
      </c>
      <c r="F563" s="26">
        <v>28987</v>
      </c>
      <c r="G563" s="27">
        <v>7.8013057999999997</v>
      </c>
    </row>
    <row r="564" spans="1:7" x14ac:dyDescent="0.45">
      <c r="A564" s="6" t="s">
        <v>630</v>
      </c>
      <c r="B564" s="6" t="s">
        <v>620</v>
      </c>
      <c r="C564" s="6" t="s">
        <v>96</v>
      </c>
      <c r="D564" s="7">
        <v>2196</v>
      </c>
      <c r="E564" s="7">
        <v>111137</v>
      </c>
      <c r="F564" s="26">
        <v>9111</v>
      </c>
      <c r="G564" s="27">
        <v>8.1979898999999996</v>
      </c>
    </row>
    <row r="565" spans="1:7" x14ac:dyDescent="0.45">
      <c r="A565" s="6" t="s">
        <v>631</v>
      </c>
      <c r="B565" s="6" t="s">
        <v>620</v>
      </c>
      <c r="C565" s="6" t="s">
        <v>96</v>
      </c>
      <c r="D565" s="7">
        <v>10330</v>
      </c>
      <c r="E565" s="7">
        <v>363295</v>
      </c>
      <c r="F565" s="26">
        <v>31230</v>
      </c>
      <c r="G565" s="27">
        <v>8.5963197999999998</v>
      </c>
    </row>
    <row r="566" spans="1:7" x14ac:dyDescent="0.45">
      <c r="A566" s="6" t="s">
        <v>632</v>
      </c>
      <c r="B566" s="6" t="s">
        <v>620</v>
      </c>
      <c r="C566" s="6" t="s">
        <v>96</v>
      </c>
      <c r="D566" s="7">
        <v>7192</v>
      </c>
      <c r="E566" s="7">
        <v>300706</v>
      </c>
      <c r="F566" s="26">
        <v>29812.7</v>
      </c>
      <c r="G566" s="27">
        <v>9.9142352000000002</v>
      </c>
    </row>
    <row r="567" spans="1:7" x14ac:dyDescent="0.45">
      <c r="A567" s="6" t="s">
        <v>633</v>
      </c>
      <c r="B567" s="6" t="s">
        <v>620</v>
      </c>
      <c r="C567" s="6" t="s">
        <v>96</v>
      </c>
      <c r="D567" s="7">
        <v>8890</v>
      </c>
      <c r="E567" s="7">
        <v>225925</v>
      </c>
      <c r="F567" s="26">
        <v>22233</v>
      </c>
      <c r="G567" s="27">
        <v>9.8408764000000009</v>
      </c>
    </row>
    <row r="568" spans="1:7" x14ac:dyDescent="0.45">
      <c r="A568" s="6" t="s">
        <v>634</v>
      </c>
      <c r="B568" s="6" t="s">
        <v>620</v>
      </c>
      <c r="C568" s="6" t="s">
        <v>96</v>
      </c>
      <c r="D568" s="7">
        <v>12531</v>
      </c>
      <c r="E568" s="7">
        <v>420262</v>
      </c>
      <c r="F568" s="26">
        <v>40674</v>
      </c>
      <c r="G568" s="27">
        <v>9.6782482999999999</v>
      </c>
    </row>
    <row r="569" spans="1:7" x14ac:dyDescent="0.45">
      <c r="A569" s="6" t="s">
        <v>635</v>
      </c>
      <c r="B569" s="6" t="s">
        <v>620</v>
      </c>
      <c r="C569" s="6" t="s">
        <v>96</v>
      </c>
      <c r="D569" s="7">
        <v>27399</v>
      </c>
      <c r="E569" s="7">
        <v>590129</v>
      </c>
      <c r="F569" s="26">
        <v>51411.3</v>
      </c>
      <c r="G569" s="27">
        <v>8.7118748999999998</v>
      </c>
    </row>
    <row r="570" spans="1:7" x14ac:dyDescent="0.45">
      <c r="A570" s="6" t="s">
        <v>636</v>
      </c>
      <c r="B570" s="6" t="s">
        <v>620</v>
      </c>
      <c r="C570" s="6" t="s">
        <v>96</v>
      </c>
      <c r="D570" s="7">
        <v>10324</v>
      </c>
      <c r="E570" s="7">
        <v>240138</v>
      </c>
      <c r="F570" s="26">
        <v>23964</v>
      </c>
      <c r="G570" s="27">
        <v>9.9792618999999991</v>
      </c>
    </row>
    <row r="571" spans="1:7" x14ac:dyDescent="0.45">
      <c r="A571" s="6" t="s">
        <v>637</v>
      </c>
      <c r="B571" s="6" t="s">
        <v>620</v>
      </c>
      <c r="C571" s="6" t="s">
        <v>96</v>
      </c>
      <c r="D571" s="7">
        <v>3255</v>
      </c>
      <c r="E571" s="7">
        <v>105779</v>
      </c>
      <c r="F571" s="26">
        <v>10999</v>
      </c>
      <c r="G571" s="27">
        <v>10.398094</v>
      </c>
    </row>
    <row r="572" spans="1:7" x14ac:dyDescent="0.45">
      <c r="A572" s="6" t="s">
        <v>638</v>
      </c>
      <c r="B572" s="6" t="s">
        <v>620</v>
      </c>
      <c r="C572" s="6" t="s">
        <v>96</v>
      </c>
      <c r="D572" s="7">
        <v>20974</v>
      </c>
      <c r="E572" s="7">
        <v>887157</v>
      </c>
      <c r="F572" s="26">
        <v>73532.399999999994</v>
      </c>
      <c r="G572" s="27">
        <v>8.2885442000000005</v>
      </c>
    </row>
    <row r="573" spans="1:7" x14ac:dyDescent="0.45">
      <c r="A573" s="6" t="s">
        <v>639</v>
      </c>
      <c r="B573" s="6" t="s">
        <v>620</v>
      </c>
      <c r="C573" s="6" t="s">
        <v>96</v>
      </c>
      <c r="D573" s="7">
        <v>3940</v>
      </c>
      <c r="E573" s="7">
        <v>140146</v>
      </c>
      <c r="F573" s="26">
        <v>12667</v>
      </c>
      <c r="G573" s="27">
        <v>9.0384314000000003</v>
      </c>
    </row>
    <row r="574" spans="1:7" x14ac:dyDescent="0.45">
      <c r="A574" s="6" t="s">
        <v>640</v>
      </c>
      <c r="B574" s="6" t="s">
        <v>620</v>
      </c>
      <c r="C574" s="6" t="s">
        <v>96</v>
      </c>
      <c r="D574" s="7">
        <v>4199</v>
      </c>
      <c r="E574" s="7">
        <v>196421</v>
      </c>
      <c r="F574" s="26">
        <v>16931</v>
      </c>
      <c r="G574" s="27">
        <v>8.6197503999999991</v>
      </c>
    </row>
    <row r="575" spans="1:7" x14ac:dyDescent="0.45">
      <c r="A575" s="6" t="s">
        <v>641</v>
      </c>
      <c r="B575" s="6" t="s">
        <v>620</v>
      </c>
      <c r="C575" s="6" t="s">
        <v>96</v>
      </c>
      <c r="D575" s="7">
        <v>7378</v>
      </c>
      <c r="E575" s="7">
        <v>171482</v>
      </c>
      <c r="F575" s="26">
        <v>16077</v>
      </c>
      <c r="G575" s="27">
        <v>9.3753279999999997</v>
      </c>
    </row>
    <row r="576" spans="1:7" x14ac:dyDescent="0.45">
      <c r="A576" s="6" t="s">
        <v>642</v>
      </c>
      <c r="B576" s="6" t="s">
        <v>620</v>
      </c>
      <c r="C576" s="6" t="s">
        <v>94</v>
      </c>
      <c r="D576" s="7">
        <v>22706</v>
      </c>
      <c r="E576" s="7">
        <v>473887</v>
      </c>
      <c r="F576" s="26">
        <v>55324.5</v>
      </c>
      <c r="G576" s="27">
        <v>11.674619</v>
      </c>
    </row>
    <row r="577" spans="1:7" x14ac:dyDescent="0.45">
      <c r="A577" s="6" t="s">
        <v>643</v>
      </c>
      <c r="B577" s="6" t="s">
        <v>620</v>
      </c>
      <c r="C577" s="6" t="s">
        <v>96</v>
      </c>
      <c r="D577" s="7">
        <v>9922</v>
      </c>
      <c r="E577" s="7">
        <v>389769</v>
      </c>
      <c r="F577" s="26">
        <v>33255.300000000003</v>
      </c>
      <c r="G577" s="27">
        <v>8.5320535999999993</v>
      </c>
    </row>
    <row r="578" spans="1:7" x14ac:dyDescent="0.45">
      <c r="A578" s="6" t="s">
        <v>644</v>
      </c>
      <c r="B578" s="6" t="s">
        <v>620</v>
      </c>
      <c r="C578" s="6" t="s">
        <v>94</v>
      </c>
      <c r="D578" s="7">
        <v>8011</v>
      </c>
      <c r="E578" s="7">
        <v>408163</v>
      </c>
      <c r="F578" s="26">
        <v>34855.199999999997</v>
      </c>
      <c r="G578" s="27">
        <v>8.5395295999999998</v>
      </c>
    </row>
    <row r="579" spans="1:7" x14ac:dyDescent="0.45">
      <c r="A579" s="6" t="s">
        <v>645</v>
      </c>
      <c r="B579" s="6" t="s">
        <v>620</v>
      </c>
      <c r="C579" s="6" t="s">
        <v>94</v>
      </c>
      <c r="D579" s="7">
        <v>7832</v>
      </c>
      <c r="E579" s="7">
        <v>357349</v>
      </c>
      <c r="F579" s="26">
        <v>33072.1</v>
      </c>
      <c r="G579" s="27">
        <v>9.2548461</v>
      </c>
    </row>
    <row r="580" spans="1:7" x14ac:dyDescent="0.45">
      <c r="A580" s="6" t="s">
        <v>646</v>
      </c>
      <c r="B580" s="6" t="s">
        <v>620</v>
      </c>
      <c r="C580" s="6" t="s">
        <v>94</v>
      </c>
      <c r="D580" s="7">
        <v>13382</v>
      </c>
      <c r="E580" s="7">
        <v>287299</v>
      </c>
      <c r="F580" s="26">
        <v>31546</v>
      </c>
      <c r="G580" s="27">
        <v>10.980198</v>
      </c>
    </row>
    <row r="581" spans="1:7" x14ac:dyDescent="0.45">
      <c r="A581" s="6" t="s">
        <v>647</v>
      </c>
      <c r="B581" s="6" t="s">
        <v>620</v>
      </c>
      <c r="C581" s="6" t="s">
        <v>91</v>
      </c>
      <c r="D581" s="7">
        <v>797580</v>
      </c>
      <c r="E581" s="7">
        <v>28224148</v>
      </c>
      <c r="F581" s="26">
        <v>2730169</v>
      </c>
      <c r="G581" s="27">
        <v>9.6731671000000006</v>
      </c>
    </row>
    <row r="582" spans="1:7" x14ac:dyDescent="0.45">
      <c r="A582" s="6" t="s">
        <v>648</v>
      </c>
      <c r="B582" s="6" t="s">
        <v>620</v>
      </c>
      <c r="C582" s="6" t="s">
        <v>94</v>
      </c>
      <c r="D582" s="7">
        <v>22460</v>
      </c>
      <c r="E582" s="7">
        <v>526247</v>
      </c>
      <c r="F582" s="26">
        <v>56353.4</v>
      </c>
      <c r="G582" s="27">
        <v>10.708546</v>
      </c>
    </row>
    <row r="583" spans="1:7" x14ac:dyDescent="0.45">
      <c r="A583" s="6" t="s">
        <v>649</v>
      </c>
      <c r="B583" s="6" t="s">
        <v>620</v>
      </c>
      <c r="C583" s="6" t="s">
        <v>94</v>
      </c>
      <c r="D583" s="7">
        <v>17134</v>
      </c>
      <c r="E583" s="7">
        <v>639674</v>
      </c>
      <c r="F583" s="26">
        <v>65572</v>
      </c>
      <c r="G583" s="27">
        <v>10.250847</v>
      </c>
    </row>
    <row r="584" spans="1:7" x14ac:dyDescent="0.45">
      <c r="A584" s="6" t="s">
        <v>650</v>
      </c>
      <c r="B584" s="6" t="s">
        <v>620</v>
      </c>
      <c r="C584" s="6" t="s">
        <v>94</v>
      </c>
      <c r="D584" s="7">
        <v>29809</v>
      </c>
      <c r="E584" s="7">
        <v>750541</v>
      </c>
      <c r="F584" s="26">
        <v>82457.100000000006</v>
      </c>
      <c r="G584" s="27">
        <v>10.986355</v>
      </c>
    </row>
    <row r="585" spans="1:7" x14ac:dyDescent="0.45">
      <c r="A585" s="6" t="s">
        <v>651</v>
      </c>
      <c r="B585" s="6" t="s">
        <v>620</v>
      </c>
      <c r="C585" s="6" t="s">
        <v>94</v>
      </c>
      <c r="D585" s="7">
        <v>9633</v>
      </c>
      <c r="E585" s="7">
        <v>183462</v>
      </c>
      <c r="F585" s="26">
        <v>20700</v>
      </c>
      <c r="G585" s="27">
        <v>11.28299</v>
      </c>
    </row>
    <row r="586" spans="1:7" x14ac:dyDescent="0.45">
      <c r="A586" s="6" t="s">
        <v>652</v>
      </c>
      <c r="B586" s="6" t="s">
        <v>620</v>
      </c>
      <c r="C586" s="6" t="s">
        <v>91</v>
      </c>
      <c r="D586" s="7">
        <v>458140</v>
      </c>
      <c r="E586" s="7">
        <v>15516220</v>
      </c>
      <c r="F586" s="26">
        <v>1180877.8999999999</v>
      </c>
      <c r="G586" s="27">
        <v>7.6106030000000002</v>
      </c>
    </row>
    <row r="587" spans="1:7" x14ac:dyDescent="0.45">
      <c r="A587" s="6" t="s">
        <v>653</v>
      </c>
      <c r="B587" s="6" t="s">
        <v>620</v>
      </c>
      <c r="C587" s="6" t="s">
        <v>91</v>
      </c>
      <c r="D587" s="7">
        <v>477921</v>
      </c>
      <c r="E587" s="7">
        <v>13994070</v>
      </c>
      <c r="F587" s="26">
        <v>1217522</v>
      </c>
      <c r="G587" s="27">
        <v>8.7002708999999996</v>
      </c>
    </row>
    <row r="588" spans="1:7" x14ac:dyDescent="0.45">
      <c r="A588" s="6" t="s">
        <v>654</v>
      </c>
      <c r="B588" s="6" t="s">
        <v>620</v>
      </c>
      <c r="C588" s="6" t="s">
        <v>94</v>
      </c>
      <c r="D588" s="7">
        <v>24266</v>
      </c>
      <c r="E588" s="7">
        <v>486269</v>
      </c>
      <c r="F588" s="26">
        <v>54609</v>
      </c>
      <c r="G588" s="27">
        <v>11.230204000000001</v>
      </c>
    </row>
    <row r="589" spans="1:7" x14ac:dyDescent="0.45">
      <c r="A589" s="6" t="s">
        <v>655</v>
      </c>
      <c r="B589" s="6" t="s">
        <v>620</v>
      </c>
      <c r="C589" s="6" t="s">
        <v>94</v>
      </c>
      <c r="D589" s="7">
        <v>8903</v>
      </c>
      <c r="E589" s="7">
        <v>223807</v>
      </c>
      <c r="F589" s="26">
        <v>24380.2</v>
      </c>
      <c r="G589" s="27">
        <v>10.893404</v>
      </c>
    </row>
    <row r="590" spans="1:7" x14ac:dyDescent="0.45">
      <c r="A590" s="6" t="s">
        <v>656</v>
      </c>
      <c r="B590" s="6" t="s">
        <v>620</v>
      </c>
      <c r="C590" s="6" t="s">
        <v>94</v>
      </c>
      <c r="D590" s="7">
        <v>5371</v>
      </c>
      <c r="E590" s="7">
        <v>179908</v>
      </c>
      <c r="F590" s="26">
        <v>18957</v>
      </c>
      <c r="G590" s="27">
        <v>10.537051999999999</v>
      </c>
    </row>
    <row r="591" spans="1:7" x14ac:dyDescent="0.45">
      <c r="A591" s="6" t="s">
        <v>657</v>
      </c>
      <c r="B591" s="6" t="s">
        <v>620</v>
      </c>
      <c r="C591" s="6" t="s">
        <v>94</v>
      </c>
      <c r="D591" s="7">
        <v>25249</v>
      </c>
      <c r="E591" s="7">
        <v>458557</v>
      </c>
      <c r="F591" s="26">
        <v>52617.3</v>
      </c>
      <c r="G591" s="27">
        <v>11.474539</v>
      </c>
    </row>
    <row r="592" spans="1:7" x14ac:dyDescent="0.45">
      <c r="A592" s="6" t="s">
        <v>658</v>
      </c>
      <c r="B592" s="6" t="s">
        <v>620</v>
      </c>
      <c r="C592" s="6" t="s">
        <v>94</v>
      </c>
      <c r="D592" s="7">
        <v>20476</v>
      </c>
      <c r="E592" s="7">
        <v>285071</v>
      </c>
      <c r="F592" s="26">
        <v>36049.199999999997</v>
      </c>
      <c r="G592" s="27">
        <v>12.645692</v>
      </c>
    </row>
    <row r="593" spans="1:7" x14ac:dyDescent="0.45">
      <c r="A593" s="6" t="s">
        <v>659</v>
      </c>
      <c r="B593" s="6" t="s">
        <v>620</v>
      </c>
      <c r="C593" s="6" t="s">
        <v>94</v>
      </c>
      <c r="D593" s="7">
        <v>17581</v>
      </c>
      <c r="E593" s="7">
        <v>451050</v>
      </c>
      <c r="F593" s="26">
        <v>44549.3</v>
      </c>
      <c r="G593" s="27">
        <v>9.8767986000000008</v>
      </c>
    </row>
    <row r="594" spans="1:7" x14ac:dyDescent="0.45">
      <c r="A594" s="6" t="s">
        <v>660</v>
      </c>
      <c r="B594" s="6" t="s">
        <v>620</v>
      </c>
      <c r="C594" s="6" t="s">
        <v>94</v>
      </c>
      <c r="D594" s="7">
        <v>7128</v>
      </c>
      <c r="E594" s="7">
        <v>98078</v>
      </c>
      <c r="F594" s="26">
        <v>12594</v>
      </c>
      <c r="G594" s="27">
        <v>12.8408</v>
      </c>
    </row>
    <row r="595" spans="1:7" x14ac:dyDescent="0.45">
      <c r="A595" s="6" t="s">
        <v>661</v>
      </c>
      <c r="B595" s="6" t="s">
        <v>620</v>
      </c>
      <c r="C595" s="6" t="s">
        <v>96</v>
      </c>
      <c r="D595" s="7">
        <v>3470</v>
      </c>
      <c r="E595" s="7">
        <v>157003</v>
      </c>
      <c r="F595" s="26">
        <v>11858</v>
      </c>
      <c r="G595" s="27">
        <v>7.5527218999999999</v>
      </c>
    </row>
    <row r="596" spans="1:7" x14ac:dyDescent="0.45">
      <c r="A596" s="6" t="s">
        <v>662</v>
      </c>
      <c r="B596" s="6" t="s">
        <v>620</v>
      </c>
      <c r="C596" s="6" t="s">
        <v>94</v>
      </c>
      <c r="D596" s="7">
        <v>7170</v>
      </c>
      <c r="E596" s="7">
        <v>99701</v>
      </c>
      <c r="F596" s="26">
        <v>15009</v>
      </c>
      <c r="G596" s="27">
        <v>15.054010999999999</v>
      </c>
    </row>
    <row r="597" spans="1:7" x14ac:dyDescent="0.45">
      <c r="A597" s="6" t="s">
        <v>663</v>
      </c>
      <c r="B597" s="6" t="s">
        <v>620</v>
      </c>
      <c r="C597" s="6" t="s">
        <v>94</v>
      </c>
      <c r="D597" s="7">
        <v>5949</v>
      </c>
      <c r="E597" s="7">
        <v>133757</v>
      </c>
      <c r="F597" s="26">
        <v>15248</v>
      </c>
      <c r="G597" s="27">
        <v>11.399777</v>
      </c>
    </row>
    <row r="598" spans="1:7" x14ac:dyDescent="0.45">
      <c r="A598" s="6" t="s">
        <v>664</v>
      </c>
      <c r="B598" s="6" t="s">
        <v>620</v>
      </c>
      <c r="C598" s="6" t="s">
        <v>94</v>
      </c>
      <c r="D598" s="7">
        <v>327</v>
      </c>
      <c r="E598" s="7">
        <v>4442</v>
      </c>
      <c r="F598" s="26">
        <v>585</v>
      </c>
      <c r="G598" s="27">
        <v>13.169743</v>
      </c>
    </row>
    <row r="599" spans="1:7" x14ac:dyDescent="0.45">
      <c r="A599" s="6" t="s">
        <v>665</v>
      </c>
      <c r="B599" s="6" t="s">
        <v>620</v>
      </c>
      <c r="C599" s="6" t="s">
        <v>94</v>
      </c>
      <c r="D599" s="7">
        <v>13127</v>
      </c>
      <c r="E599" s="7">
        <v>258875</v>
      </c>
      <c r="F599" s="26">
        <v>32469</v>
      </c>
      <c r="G599" s="27">
        <v>12.542346999999999</v>
      </c>
    </row>
    <row r="600" spans="1:7" x14ac:dyDescent="0.45">
      <c r="A600" s="6" t="s">
        <v>666</v>
      </c>
      <c r="B600" s="6" t="s">
        <v>620</v>
      </c>
      <c r="C600" s="6" t="s">
        <v>94</v>
      </c>
      <c r="D600" s="7">
        <v>11036</v>
      </c>
      <c r="E600" s="7">
        <v>221222</v>
      </c>
      <c r="F600" s="26">
        <v>24983.1</v>
      </c>
      <c r="G600" s="27">
        <v>11.293226000000001</v>
      </c>
    </row>
    <row r="601" spans="1:7" x14ac:dyDescent="0.45">
      <c r="A601" s="6" t="s">
        <v>667</v>
      </c>
      <c r="B601" s="6" t="s">
        <v>620</v>
      </c>
      <c r="C601" s="6" t="s">
        <v>94</v>
      </c>
      <c r="D601" s="7">
        <v>28947</v>
      </c>
      <c r="E601" s="7">
        <v>1527393</v>
      </c>
      <c r="F601" s="26">
        <v>108925</v>
      </c>
      <c r="G601" s="27">
        <v>7.1314323999999996</v>
      </c>
    </row>
    <row r="602" spans="1:7" x14ac:dyDescent="0.45">
      <c r="A602" s="6" t="s">
        <v>668</v>
      </c>
      <c r="B602" s="6" t="s">
        <v>620</v>
      </c>
      <c r="C602" s="6" t="s">
        <v>91</v>
      </c>
      <c r="D602" s="7">
        <v>461010</v>
      </c>
      <c r="E602" s="7">
        <v>17510802</v>
      </c>
      <c r="F602" s="26">
        <v>1628645.5</v>
      </c>
      <c r="G602" s="27">
        <v>9.3008047000000005</v>
      </c>
    </row>
    <row r="603" spans="1:7" x14ac:dyDescent="0.45">
      <c r="A603" s="6" t="s">
        <v>669</v>
      </c>
      <c r="B603" s="6" t="s">
        <v>620</v>
      </c>
      <c r="C603" s="6" t="s">
        <v>94</v>
      </c>
      <c r="D603" s="7">
        <v>7780</v>
      </c>
      <c r="E603" s="7">
        <v>114894</v>
      </c>
      <c r="F603" s="26">
        <v>15391</v>
      </c>
      <c r="G603" s="27">
        <v>13.395826</v>
      </c>
    </row>
    <row r="604" spans="1:7" x14ac:dyDescent="0.45">
      <c r="A604" s="6" t="s">
        <v>670</v>
      </c>
      <c r="B604" s="6" t="s">
        <v>620</v>
      </c>
      <c r="C604" s="6" t="s">
        <v>94</v>
      </c>
      <c r="D604" s="7">
        <v>12285</v>
      </c>
      <c r="E604" s="7">
        <v>195998</v>
      </c>
      <c r="F604" s="26">
        <v>25220.7</v>
      </c>
      <c r="G604" s="27">
        <v>12.867834999999999</v>
      </c>
    </row>
    <row r="605" spans="1:7" x14ac:dyDescent="0.45">
      <c r="A605" s="6" t="s">
        <v>671</v>
      </c>
      <c r="B605" s="6" t="s">
        <v>620</v>
      </c>
      <c r="C605" s="6" t="s">
        <v>94</v>
      </c>
      <c r="D605" s="7">
        <v>3451</v>
      </c>
      <c r="E605" s="7">
        <v>92760</v>
      </c>
      <c r="F605" s="26">
        <v>9536</v>
      </c>
      <c r="G605" s="27">
        <v>10.280293</v>
      </c>
    </row>
    <row r="606" spans="1:7" x14ac:dyDescent="0.45">
      <c r="A606" s="6" t="s">
        <v>672</v>
      </c>
      <c r="B606" s="6" t="s">
        <v>620</v>
      </c>
      <c r="C606" s="6" t="s">
        <v>94</v>
      </c>
      <c r="D606" s="7">
        <v>14496</v>
      </c>
      <c r="E606" s="7">
        <v>389757</v>
      </c>
      <c r="F606" s="26">
        <v>42834</v>
      </c>
      <c r="G606" s="27">
        <v>10.989924</v>
      </c>
    </row>
    <row r="607" spans="1:7" x14ac:dyDescent="0.45">
      <c r="A607" s="6" t="s">
        <v>673</v>
      </c>
      <c r="B607" s="6" t="s">
        <v>620</v>
      </c>
      <c r="C607" s="6" t="s">
        <v>94</v>
      </c>
      <c r="D607" s="7">
        <v>33436</v>
      </c>
      <c r="E607" s="7">
        <v>561452</v>
      </c>
      <c r="F607" s="26">
        <v>73663.399999999994</v>
      </c>
      <c r="G607" s="27">
        <v>13.12016</v>
      </c>
    </row>
    <row r="608" spans="1:7" x14ac:dyDescent="0.45">
      <c r="A608" s="6" t="s">
        <v>674</v>
      </c>
      <c r="B608" s="6" t="s">
        <v>620</v>
      </c>
      <c r="C608" s="6" t="s">
        <v>94</v>
      </c>
      <c r="D608" s="7">
        <v>26645</v>
      </c>
      <c r="E608" s="7">
        <v>558275</v>
      </c>
      <c r="F608" s="26">
        <v>65832</v>
      </c>
      <c r="G608" s="27">
        <v>11.792038</v>
      </c>
    </row>
    <row r="609" spans="1:7" x14ac:dyDescent="0.45">
      <c r="A609" s="6" t="s">
        <v>675</v>
      </c>
      <c r="B609" s="6" t="s">
        <v>620</v>
      </c>
      <c r="C609" s="6" t="s">
        <v>91</v>
      </c>
      <c r="D609" s="7">
        <v>147171</v>
      </c>
      <c r="E609" s="7">
        <v>5589459</v>
      </c>
      <c r="F609" s="26">
        <v>573488.30000000005</v>
      </c>
      <c r="G609" s="27">
        <v>10.260175</v>
      </c>
    </row>
    <row r="610" spans="1:7" x14ac:dyDescent="0.45">
      <c r="A610" s="6" t="s">
        <v>676</v>
      </c>
      <c r="B610" s="6" t="s">
        <v>620</v>
      </c>
      <c r="C610" s="6" t="s">
        <v>94</v>
      </c>
      <c r="D610" s="7">
        <v>9204</v>
      </c>
      <c r="E610" s="7">
        <v>468537</v>
      </c>
      <c r="F610" s="26">
        <v>38147</v>
      </c>
      <c r="G610" s="27">
        <v>8.1417263000000002</v>
      </c>
    </row>
    <row r="611" spans="1:7" x14ac:dyDescent="0.45">
      <c r="A611" s="6" t="s">
        <v>677</v>
      </c>
      <c r="B611" s="6" t="s">
        <v>620</v>
      </c>
      <c r="C611" s="6" t="s">
        <v>94</v>
      </c>
      <c r="D611" s="7">
        <v>9625</v>
      </c>
      <c r="E611" s="7">
        <v>185027</v>
      </c>
      <c r="F611" s="26">
        <v>19931.599999999999</v>
      </c>
      <c r="G611" s="27">
        <v>10.772266</v>
      </c>
    </row>
    <row r="612" spans="1:7" x14ac:dyDescent="0.45">
      <c r="A612" s="6" t="s">
        <v>230</v>
      </c>
      <c r="B612" s="6" t="s">
        <v>620</v>
      </c>
      <c r="C612" s="6" t="s">
        <v>210</v>
      </c>
      <c r="D612" s="7">
        <v>2</v>
      </c>
      <c r="E612" s="7">
        <v>9</v>
      </c>
      <c r="F612" s="26">
        <v>1.4</v>
      </c>
      <c r="G612" s="27">
        <v>15.555555999999999</v>
      </c>
    </row>
    <row r="613" spans="1:7" x14ac:dyDescent="0.45">
      <c r="A613" s="6" t="s">
        <v>678</v>
      </c>
      <c r="B613" s="6" t="s">
        <v>620</v>
      </c>
      <c r="C613" s="6" t="s">
        <v>94</v>
      </c>
      <c r="D613" s="7">
        <v>26702</v>
      </c>
      <c r="E613" s="7">
        <v>517049</v>
      </c>
      <c r="F613" s="26">
        <v>59558</v>
      </c>
      <c r="G613" s="27">
        <v>11.518831</v>
      </c>
    </row>
    <row r="614" spans="1:7" x14ac:dyDescent="0.45">
      <c r="A614" s="6" t="s">
        <v>679</v>
      </c>
      <c r="B614" s="6" t="s">
        <v>620</v>
      </c>
      <c r="C614" s="6" t="s">
        <v>96</v>
      </c>
      <c r="D614" s="7">
        <v>4180</v>
      </c>
      <c r="E614" s="7">
        <v>138061</v>
      </c>
      <c r="F614" s="26">
        <v>12672.7</v>
      </c>
      <c r="G614" s="27">
        <v>9.1790585</v>
      </c>
    </row>
    <row r="615" spans="1:7" x14ac:dyDescent="0.45">
      <c r="A615" s="6" t="s">
        <v>680</v>
      </c>
      <c r="B615" s="6" t="s">
        <v>620</v>
      </c>
      <c r="C615" s="6" t="s">
        <v>94</v>
      </c>
      <c r="D615" s="7">
        <v>18969</v>
      </c>
      <c r="E615" s="7">
        <v>312236</v>
      </c>
      <c r="F615" s="26">
        <v>46673.1</v>
      </c>
      <c r="G615" s="27">
        <v>14.94802</v>
      </c>
    </row>
    <row r="616" spans="1:7" x14ac:dyDescent="0.45">
      <c r="A616" s="6" t="s">
        <v>681</v>
      </c>
      <c r="B616" s="6" t="s">
        <v>620</v>
      </c>
      <c r="C616" s="6" t="s">
        <v>94</v>
      </c>
      <c r="D616" s="7">
        <v>16747</v>
      </c>
      <c r="E616" s="7">
        <v>671214</v>
      </c>
      <c r="F616" s="26">
        <v>67628.399999999994</v>
      </c>
      <c r="G616" s="27">
        <v>10.075535</v>
      </c>
    </row>
    <row r="617" spans="1:7" x14ac:dyDescent="0.45">
      <c r="A617" s="6" t="s">
        <v>682</v>
      </c>
      <c r="B617" s="6" t="s">
        <v>620</v>
      </c>
      <c r="C617" s="6" t="s">
        <v>94</v>
      </c>
      <c r="D617" s="7">
        <v>11810</v>
      </c>
      <c r="E617" s="7">
        <v>207832</v>
      </c>
      <c r="F617" s="26">
        <v>25264</v>
      </c>
      <c r="G617" s="27">
        <v>12.155972</v>
      </c>
    </row>
    <row r="618" spans="1:7" x14ac:dyDescent="0.45">
      <c r="A618" s="6" t="s">
        <v>683</v>
      </c>
      <c r="B618" s="6" t="s">
        <v>684</v>
      </c>
      <c r="C618" s="6" t="s">
        <v>94</v>
      </c>
      <c r="D618" s="7">
        <v>958</v>
      </c>
      <c r="E618" s="7">
        <v>30671</v>
      </c>
      <c r="F618" s="26">
        <v>3214</v>
      </c>
      <c r="G618" s="27">
        <v>10.478954</v>
      </c>
    </row>
    <row r="619" spans="1:7" x14ac:dyDescent="0.45">
      <c r="A619" s="6" t="s">
        <v>685</v>
      </c>
      <c r="B619" s="6" t="s">
        <v>684</v>
      </c>
      <c r="C619" s="6" t="s">
        <v>94</v>
      </c>
      <c r="D619" s="7">
        <v>5173</v>
      </c>
      <c r="E619" s="7">
        <v>104826</v>
      </c>
      <c r="F619" s="26">
        <v>14933.7</v>
      </c>
      <c r="G619" s="27">
        <v>14.246179</v>
      </c>
    </row>
    <row r="620" spans="1:7" x14ac:dyDescent="0.45">
      <c r="A620" s="6" t="s">
        <v>686</v>
      </c>
      <c r="B620" s="6" t="s">
        <v>684</v>
      </c>
      <c r="C620" s="6" t="s">
        <v>94</v>
      </c>
      <c r="D620" s="7">
        <v>7019</v>
      </c>
      <c r="E620" s="7">
        <v>99930</v>
      </c>
      <c r="F620" s="26">
        <v>15733.5</v>
      </c>
      <c r="G620" s="27">
        <v>15.744521000000001</v>
      </c>
    </row>
    <row r="621" spans="1:7" x14ac:dyDescent="0.45">
      <c r="A621" s="6" t="s">
        <v>687</v>
      </c>
      <c r="B621" s="6" t="s">
        <v>684</v>
      </c>
      <c r="C621" s="6" t="s">
        <v>94</v>
      </c>
      <c r="D621" s="7">
        <v>3212</v>
      </c>
      <c r="E621" s="7">
        <v>49901</v>
      </c>
      <c r="F621" s="26">
        <v>7026.3</v>
      </c>
      <c r="G621" s="27">
        <v>14.080479</v>
      </c>
    </row>
    <row r="622" spans="1:7" x14ac:dyDescent="0.45">
      <c r="A622" s="6" t="s">
        <v>688</v>
      </c>
      <c r="B622" s="6" t="s">
        <v>684</v>
      </c>
      <c r="C622" s="6" t="s">
        <v>94</v>
      </c>
      <c r="D622" s="7">
        <v>7210</v>
      </c>
      <c r="E622" s="7">
        <v>127481</v>
      </c>
      <c r="F622" s="26">
        <v>17776</v>
      </c>
      <c r="G622" s="27">
        <v>13.944039</v>
      </c>
    </row>
    <row r="623" spans="1:7" x14ac:dyDescent="0.45">
      <c r="A623" s="6" t="s">
        <v>689</v>
      </c>
      <c r="B623" s="6" t="s">
        <v>684</v>
      </c>
      <c r="C623" s="6" t="s">
        <v>94</v>
      </c>
      <c r="D623" s="7">
        <v>6038</v>
      </c>
      <c r="E623" s="7">
        <v>265605</v>
      </c>
      <c r="F623" s="26">
        <v>27620</v>
      </c>
      <c r="G623" s="27">
        <v>10.398901</v>
      </c>
    </row>
    <row r="624" spans="1:7" x14ac:dyDescent="0.45">
      <c r="A624" s="6" t="s">
        <v>690</v>
      </c>
      <c r="B624" s="6" t="s">
        <v>684</v>
      </c>
      <c r="C624" s="6" t="s">
        <v>94</v>
      </c>
      <c r="D624" s="7">
        <v>5574</v>
      </c>
      <c r="E624" s="7">
        <v>70530</v>
      </c>
      <c r="F624" s="26">
        <v>9644</v>
      </c>
      <c r="G624" s="27">
        <v>13.673614000000001</v>
      </c>
    </row>
    <row r="625" spans="1:7" x14ac:dyDescent="0.45">
      <c r="A625" s="6" t="s">
        <v>691</v>
      </c>
      <c r="B625" s="6" t="s">
        <v>684</v>
      </c>
      <c r="C625" s="6" t="s">
        <v>96</v>
      </c>
      <c r="D625" s="7">
        <v>4303</v>
      </c>
      <c r="E625" s="7">
        <v>65255</v>
      </c>
      <c r="F625" s="26">
        <v>7146.4</v>
      </c>
      <c r="G625" s="27">
        <v>10.951498000000001</v>
      </c>
    </row>
    <row r="626" spans="1:7" x14ac:dyDescent="0.45">
      <c r="A626" s="6" t="s">
        <v>692</v>
      </c>
      <c r="B626" s="6" t="s">
        <v>684</v>
      </c>
      <c r="C626" s="6" t="s">
        <v>96</v>
      </c>
      <c r="D626" s="7">
        <v>1886</v>
      </c>
      <c r="E626" s="7">
        <v>33005</v>
      </c>
      <c r="F626" s="26">
        <v>4481.5</v>
      </c>
      <c r="G626" s="27">
        <v>13.578246</v>
      </c>
    </row>
    <row r="627" spans="1:7" x14ac:dyDescent="0.45">
      <c r="A627" s="6" t="s">
        <v>693</v>
      </c>
      <c r="B627" s="6" t="s">
        <v>684</v>
      </c>
      <c r="C627" s="6" t="s">
        <v>96</v>
      </c>
      <c r="D627" s="7">
        <v>2815</v>
      </c>
      <c r="E627" s="7">
        <v>46952</v>
      </c>
      <c r="F627" s="26">
        <v>5438</v>
      </c>
      <c r="G627" s="27">
        <v>11.582041</v>
      </c>
    </row>
    <row r="628" spans="1:7" x14ac:dyDescent="0.45">
      <c r="A628" s="6" t="s">
        <v>694</v>
      </c>
      <c r="B628" s="6" t="s">
        <v>684</v>
      </c>
      <c r="C628" s="6" t="s">
        <v>96</v>
      </c>
      <c r="D628" s="7">
        <v>1644</v>
      </c>
      <c r="E628" s="7">
        <v>32737</v>
      </c>
      <c r="F628" s="26">
        <v>3948</v>
      </c>
      <c r="G628" s="27">
        <v>12.059749</v>
      </c>
    </row>
    <row r="629" spans="1:7" x14ac:dyDescent="0.45">
      <c r="A629" s="6" t="s">
        <v>695</v>
      </c>
      <c r="B629" s="6" t="s">
        <v>684</v>
      </c>
      <c r="C629" s="6" t="s">
        <v>96</v>
      </c>
      <c r="D629" s="7">
        <v>5660</v>
      </c>
      <c r="E629" s="7">
        <v>265477</v>
      </c>
      <c r="F629" s="26">
        <v>22787.8</v>
      </c>
      <c r="G629" s="27">
        <v>8.5837190999999997</v>
      </c>
    </row>
    <row r="630" spans="1:7" x14ac:dyDescent="0.45">
      <c r="A630" s="6" t="s">
        <v>696</v>
      </c>
      <c r="B630" s="6" t="s">
        <v>684</v>
      </c>
      <c r="C630" s="6" t="s">
        <v>96</v>
      </c>
      <c r="D630" s="7">
        <v>2767</v>
      </c>
      <c r="E630" s="7">
        <v>47448</v>
      </c>
      <c r="F630" s="26">
        <v>5910</v>
      </c>
      <c r="G630" s="27">
        <v>12.455741</v>
      </c>
    </row>
    <row r="631" spans="1:7" x14ac:dyDescent="0.45">
      <c r="A631" s="6" t="s">
        <v>697</v>
      </c>
      <c r="B631" s="6" t="s">
        <v>684</v>
      </c>
      <c r="C631" s="6" t="s">
        <v>96</v>
      </c>
      <c r="D631" s="7">
        <v>6231</v>
      </c>
      <c r="E631" s="7">
        <v>837380</v>
      </c>
      <c r="F631" s="26">
        <v>57508.2</v>
      </c>
      <c r="G631" s="27">
        <v>6.8676348000000003</v>
      </c>
    </row>
    <row r="632" spans="1:7" x14ac:dyDescent="0.45">
      <c r="A632" s="6" t="s">
        <v>698</v>
      </c>
      <c r="B632" s="6" t="s">
        <v>684</v>
      </c>
      <c r="C632" s="6" t="s">
        <v>96</v>
      </c>
      <c r="D632" s="7">
        <v>3033</v>
      </c>
      <c r="E632" s="7">
        <v>59837</v>
      </c>
      <c r="F632" s="26">
        <v>5765</v>
      </c>
      <c r="G632" s="27">
        <v>9.6345071000000004</v>
      </c>
    </row>
    <row r="633" spans="1:7" x14ac:dyDescent="0.45">
      <c r="A633" s="6" t="s">
        <v>699</v>
      </c>
      <c r="B633" s="6" t="s">
        <v>684</v>
      </c>
      <c r="C633" s="6" t="s">
        <v>96</v>
      </c>
      <c r="D633" s="7">
        <v>2494</v>
      </c>
      <c r="E633" s="7">
        <v>44288</v>
      </c>
      <c r="F633" s="26">
        <v>4643.7</v>
      </c>
      <c r="G633" s="27">
        <v>10.485232999999999</v>
      </c>
    </row>
    <row r="634" spans="1:7" x14ac:dyDescent="0.45">
      <c r="A634" s="6" t="s">
        <v>700</v>
      </c>
      <c r="B634" s="6" t="s">
        <v>684</v>
      </c>
      <c r="C634" s="6" t="s">
        <v>96</v>
      </c>
      <c r="D634" s="7">
        <v>11389</v>
      </c>
      <c r="E634" s="7">
        <v>289573</v>
      </c>
      <c r="F634" s="26">
        <v>32200</v>
      </c>
      <c r="G634" s="27">
        <v>11.119821</v>
      </c>
    </row>
    <row r="635" spans="1:7" x14ac:dyDescent="0.45">
      <c r="A635" s="6" t="s">
        <v>701</v>
      </c>
      <c r="B635" s="6" t="s">
        <v>684</v>
      </c>
      <c r="C635" s="6" t="s">
        <v>96</v>
      </c>
      <c r="D635" s="7">
        <v>7668</v>
      </c>
      <c r="E635" s="7">
        <v>134608</v>
      </c>
      <c r="F635" s="26">
        <v>13944</v>
      </c>
      <c r="G635" s="27">
        <v>10.358968000000001</v>
      </c>
    </row>
    <row r="636" spans="1:7" x14ac:dyDescent="0.45">
      <c r="A636" s="6" t="s">
        <v>702</v>
      </c>
      <c r="B636" s="6" t="s">
        <v>684</v>
      </c>
      <c r="C636" s="6" t="s">
        <v>96</v>
      </c>
      <c r="D636" s="7">
        <v>1865</v>
      </c>
      <c r="E636" s="7">
        <v>26922</v>
      </c>
      <c r="F636" s="26">
        <v>3136.2</v>
      </c>
      <c r="G636" s="27">
        <v>11.649209000000001</v>
      </c>
    </row>
    <row r="637" spans="1:7" x14ac:dyDescent="0.45">
      <c r="A637" s="6" t="s">
        <v>703</v>
      </c>
      <c r="B637" s="6" t="s">
        <v>684</v>
      </c>
      <c r="C637" s="6" t="s">
        <v>96</v>
      </c>
      <c r="D637" s="7">
        <v>1622</v>
      </c>
      <c r="E637" s="7">
        <v>30125</v>
      </c>
      <c r="F637" s="26">
        <v>3990</v>
      </c>
      <c r="G637" s="27">
        <v>13.244813000000001</v>
      </c>
    </row>
    <row r="638" spans="1:7" x14ac:dyDescent="0.45">
      <c r="A638" s="6" t="s">
        <v>704</v>
      </c>
      <c r="B638" s="6" t="s">
        <v>684</v>
      </c>
      <c r="C638" s="6" t="s">
        <v>96</v>
      </c>
      <c r="D638" s="7">
        <v>2694</v>
      </c>
      <c r="E638" s="7">
        <v>44313</v>
      </c>
      <c r="F638" s="26">
        <v>5953</v>
      </c>
      <c r="G638" s="27">
        <v>13.433980999999999</v>
      </c>
    </row>
    <row r="639" spans="1:7" x14ac:dyDescent="0.45">
      <c r="A639" s="6" t="s">
        <v>705</v>
      </c>
      <c r="B639" s="6" t="s">
        <v>684</v>
      </c>
      <c r="C639" s="6" t="s">
        <v>96</v>
      </c>
      <c r="D639" s="7">
        <v>2398</v>
      </c>
      <c r="E639" s="7">
        <v>43960</v>
      </c>
      <c r="F639" s="26">
        <v>3425</v>
      </c>
      <c r="G639" s="27">
        <v>7.7911738000000001</v>
      </c>
    </row>
    <row r="640" spans="1:7" x14ac:dyDescent="0.45">
      <c r="A640" s="6" t="s">
        <v>706</v>
      </c>
      <c r="B640" s="6" t="s">
        <v>684</v>
      </c>
      <c r="C640" s="6" t="s">
        <v>96</v>
      </c>
      <c r="D640" s="7">
        <v>2085</v>
      </c>
      <c r="E640" s="7">
        <v>37165</v>
      </c>
      <c r="F640" s="26">
        <v>4840</v>
      </c>
      <c r="G640" s="27">
        <v>13.023006000000001</v>
      </c>
    </row>
    <row r="641" spans="1:7" x14ac:dyDescent="0.45">
      <c r="A641" s="6" t="s">
        <v>707</v>
      </c>
      <c r="B641" s="6" t="s">
        <v>684</v>
      </c>
      <c r="C641" s="6" t="s">
        <v>96</v>
      </c>
      <c r="D641" s="7">
        <v>3852</v>
      </c>
      <c r="E641" s="7">
        <v>107064</v>
      </c>
      <c r="F641" s="26">
        <v>9240</v>
      </c>
      <c r="G641" s="27">
        <v>8.6303519000000009</v>
      </c>
    </row>
    <row r="642" spans="1:7" x14ac:dyDescent="0.45">
      <c r="A642" s="6" t="s">
        <v>708</v>
      </c>
      <c r="B642" s="6" t="s">
        <v>684</v>
      </c>
      <c r="C642" s="6" t="s">
        <v>96</v>
      </c>
      <c r="D642" s="7">
        <v>64252</v>
      </c>
      <c r="E642" s="7">
        <v>2174399</v>
      </c>
      <c r="F642" s="26">
        <v>209635</v>
      </c>
      <c r="G642" s="27">
        <v>9.6410547999999991</v>
      </c>
    </row>
    <row r="643" spans="1:7" x14ac:dyDescent="0.45">
      <c r="A643" s="6" t="s">
        <v>709</v>
      </c>
      <c r="B643" s="6" t="s">
        <v>684</v>
      </c>
      <c r="C643" s="6" t="s">
        <v>96</v>
      </c>
      <c r="D643" s="7">
        <v>1880</v>
      </c>
      <c r="E643" s="7">
        <v>38306</v>
      </c>
      <c r="F643" s="26">
        <v>4363</v>
      </c>
      <c r="G643" s="27">
        <v>11.389861</v>
      </c>
    </row>
    <row r="644" spans="1:7" x14ac:dyDescent="0.45">
      <c r="A644" s="6" t="s">
        <v>710</v>
      </c>
      <c r="B644" s="6" t="s">
        <v>684</v>
      </c>
      <c r="C644" s="6" t="s">
        <v>96</v>
      </c>
      <c r="D644" s="7">
        <v>2538</v>
      </c>
      <c r="E644" s="7">
        <v>39279</v>
      </c>
      <c r="F644" s="26">
        <v>4737</v>
      </c>
      <c r="G644" s="27">
        <v>12.059879</v>
      </c>
    </row>
    <row r="645" spans="1:7" x14ac:dyDescent="0.45">
      <c r="A645" s="6" t="s">
        <v>711</v>
      </c>
      <c r="B645" s="6" t="s">
        <v>684</v>
      </c>
      <c r="C645" s="6" t="s">
        <v>96</v>
      </c>
      <c r="D645" s="7">
        <v>8597</v>
      </c>
      <c r="E645" s="7">
        <v>859710</v>
      </c>
      <c r="F645" s="26">
        <v>48837</v>
      </c>
      <c r="G645" s="27">
        <v>5.6806365000000003</v>
      </c>
    </row>
    <row r="646" spans="1:7" x14ac:dyDescent="0.45">
      <c r="A646" s="6" t="s">
        <v>712</v>
      </c>
      <c r="B646" s="6" t="s">
        <v>684</v>
      </c>
      <c r="C646" s="6" t="s">
        <v>96</v>
      </c>
      <c r="D646" s="7">
        <v>963</v>
      </c>
      <c r="E646" s="7">
        <v>27532</v>
      </c>
      <c r="F646" s="26">
        <v>2581</v>
      </c>
      <c r="G646" s="27">
        <v>9.3745460000000005</v>
      </c>
    </row>
    <row r="647" spans="1:7" x14ac:dyDescent="0.45">
      <c r="A647" s="6" t="s">
        <v>713</v>
      </c>
      <c r="B647" s="6" t="s">
        <v>684</v>
      </c>
      <c r="C647" s="6" t="s">
        <v>96</v>
      </c>
      <c r="D647" s="7">
        <v>2640</v>
      </c>
      <c r="E647" s="7">
        <v>39242</v>
      </c>
      <c r="F647" s="26">
        <v>4699</v>
      </c>
      <c r="G647" s="27">
        <v>11.974415</v>
      </c>
    </row>
    <row r="648" spans="1:7" x14ac:dyDescent="0.45">
      <c r="A648" s="6" t="s">
        <v>714</v>
      </c>
      <c r="B648" s="6" t="s">
        <v>684</v>
      </c>
      <c r="C648" s="6" t="s">
        <v>96</v>
      </c>
      <c r="D648" s="7">
        <v>1650</v>
      </c>
      <c r="E648" s="7">
        <v>39679</v>
      </c>
      <c r="F648" s="26">
        <v>3088</v>
      </c>
      <c r="G648" s="27">
        <v>7.7824542000000001</v>
      </c>
    </row>
    <row r="649" spans="1:7" x14ac:dyDescent="0.45">
      <c r="A649" s="6" t="s">
        <v>715</v>
      </c>
      <c r="B649" s="6" t="s">
        <v>684</v>
      </c>
      <c r="C649" s="6" t="s">
        <v>96</v>
      </c>
      <c r="D649" s="7">
        <v>1583</v>
      </c>
      <c r="E649" s="7">
        <v>33032</v>
      </c>
      <c r="F649" s="26">
        <v>4082</v>
      </c>
      <c r="G649" s="27">
        <v>12.357714</v>
      </c>
    </row>
    <row r="650" spans="1:7" x14ac:dyDescent="0.45">
      <c r="A650" s="6" t="s">
        <v>716</v>
      </c>
      <c r="B650" s="6" t="s">
        <v>684</v>
      </c>
      <c r="C650" s="6" t="s">
        <v>96</v>
      </c>
      <c r="D650" s="7">
        <v>2110</v>
      </c>
      <c r="E650" s="7">
        <v>29233</v>
      </c>
      <c r="F650" s="26">
        <v>3834</v>
      </c>
      <c r="G650" s="27">
        <v>13.115315000000001</v>
      </c>
    </row>
    <row r="651" spans="1:7" x14ac:dyDescent="0.45">
      <c r="A651" s="6" t="s">
        <v>717</v>
      </c>
      <c r="B651" s="6" t="s">
        <v>684</v>
      </c>
      <c r="C651" s="6" t="s">
        <v>96</v>
      </c>
      <c r="D651" s="7">
        <v>6212</v>
      </c>
      <c r="E651" s="7">
        <v>139686</v>
      </c>
      <c r="F651" s="26">
        <v>14099</v>
      </c>
      <c r="G651" s="27">
        <v>10.093351999999999</v>
      </c>
    </row>
    <row r="652" spans="1:7" x14ac:dyDescent="0.45">
      <c r="A652" s="6" t="s">
        <v>718</v>
      </c>
      <c r="B652" s="6" t="s">
        <v>684</v>
      </c>
      <c r="C652" s="6" t="s">
        <v>96</v>
      </c>
      <c r="D652" s="7">
        <v>4176</v>
      </c>
      <c r="E652" s="7">
        <v>78549</v>
      </c>
      <c r="F652" s="26">
        <v>9179.6</v>
      </c>
      <c r="G652" s="27">
        <v>11.686463</v>
      </c>
    </row>
    <row r="653" spans="1:7" x14ac:dyDescent="0.45">
      <c r="A653" s="6" t="s">
        <v>719</v>
      </c>
      <c r="B653" s="6" t="s">
        <v>684</v>
      </c>
      <c r="C653" s="6" t="s">
        <v>96</v>
      </c>
      <c r="D653" s="7">
        <v>3399</v>
      </c>
      <c r="E653" s="7">
        <v>112693</v>
      </c>
      <c r="F653" s="26">
        <v>10376</v>
      </c>
      <c r="G653" s="27">
        <v>9.2073154000000006</v>
      </c>
    </row>
    <row r="654" spans="1:7" x14ac:dyDescent="0.45">
      <c r="A654" s="6" t="s">
        <v>720</v>
      </c>
      <c r="B654" s="6" t="s">
        <v>684</v>
      </c>
      <c r="C654" s="6" t="s">
        <v>96</v>
      </c>
      <c r="D654" s="7">
        <v>2014</v>
      </c>
      <c r="E654" s="7">
        <v>44789</v>
      </c>
      <c r="F654" s="26">
        <v>5248</v>
      </c>
      <c r="G654" s="27">
        <v>11.717162999999999</v>
      </c>
    </row>
    <row r="655" spans="1:7" x14ac:dyDescent="0.45">
      <c r="A655" s="6" t="s">
        <v>721</v>
      </c>
      <c r="B655" s="6" t="s">
        <v>684</v>
      </c>
      <c r="C655" s="6" t="s">
        <v>96</v>
      </c>
      <c r="D655" s="7">
        <v>1255</v>
      </c>
      <c r="E655" s="7">
        <v>34974</v>
      </c>
      <c r="F655" s="26">
        <v>2620</v>
      </c>
      <c r="G655" s="27">
        <v>7.4912792000000001</v>
      </c>
    </row>
    <row r="656" spans="1:7" x14ac:dyDescent="0.45">
      <c r="A656" s="6" t="s">
        <v>722</v>
      </c>
      <c r="B656" s="6" t="s">
        <v>684</v>
      </c>
      <c r="C656" s="6" t="s">
        <v>96</v>
      </c>
      <c r="D656" s="7">
        <v>2255</v>
      </c>
      <c r="E656" s="7">
        <v>48039</v>
      </c>
      <c r="F656" s="26">
        <v>5527</v>
      </c>
      <c r="G656" s="27">
        <v>11.505235000000001</v>
      </c>
    </row>
    <row r="657" spans="1:7" x14ac:dyDescent="0.45">
      <c r="A657" s="6" t="s">
        <v>723</v>
      </c>
      <c r="B657" s="6" t="s">
        <v>684</v>
      </c>
      <c r="C657" s="6" t="s">
        <v>96</v>
      </c>
      <c r="D657" s="7">
        <v>4427</v>
      </c>
      <c r="E657" s="7">
        <v>101620</v>
      </c>
      <c r="F657" s="26">
        <v>13116.5</v>
      </c>
      <c r="G657" s="27">
        <v>12.907400000000001</v>
      </c>
    </row>
    <row r="658" spans="1:7" x14ac:dyDescent="0.45">
      <c r="A658" s="6" t="s">
        <v>724</v>
      </c>
      <c r="B658" s="6" t="s">
        <v>684</v>
      </c>
      <c r="C658" s="6" t="s">
        <v>96</v>
      </c>
      <c r="D658" s="7">
        <v>7290</v>
      </c>
      <c r="E658" s="7">
        <v>292597</v>
      </c>
      <c r="F658" s="26">
        <v>26964</v>
      </c>
      <c r="G658" s="27">
        <v>9.2154054999999993</v>
      </c>
    </row>
    <row r="659" spans="1:7" x14ac:dyDescent="0.45">
      <c r="A659" s="6" t="s">
        <v>725</v>
      </c>
      <c r="B659" s="6" t="s">
        <v>684</v>
      </c>
      <c r="C659" s="6" t="s">
        <v>94</v>
      </c>
      <c r="D659" s="7">
        <v>8379</v>
      </c>
      <c r="E659" s="7">
        <v>134625</v>
      </c>
      <c r="F659" s="26">
        <v>19444</v>
      </c>
      <c r="G659" s="27">
        <v>14.443083</v>
      </c>
    </row>
    <row r="660" spans="1:7" x14ac:dyDescent="0.45">
      <c r="A660" s="6" t="s">
        <v>186</v>
      </c>
      <c r="B660" s="6" t="s">
        <v>684</v>
      </c>
      <c r="C660" s="6" t="s">
        <v>91</v>
      </c>
      <c r="D660" s="7">
        <v>9678</v>
      </c>
      <c r="E660" s="7">
        <v>233213</v>
      </c>
      <c r="F660" s="26">
        <v>24237.3</v>
      </c>
      <c r="G660" s="27">
        <v>10.392773999999999</v>
      </c>
    </row>
    <row r="661" spans="1:7" x14ac:dyDescent="0.45">
      <c r="A661" s="6" t="s">
        <v>726</v>
      </c>
      <c r="B661" s="6" t="s">
        <v>684</v>
      </c>
      <c r="C661" s="6" t="s">
        <v>94</v>
      </c>
      <c r="D661" s="7">
        <v>6598</v>
      </c>
      <c r="E661" s="7">
        <v>83393</v>
      </c>
      <c r="F661" s="26">
        <v>11874.2</v>
      </c>
      <c r="G661" s="27">
        <v>14.238845</v>
      </c>
    </row>
    <row r="662" spans="1:7" x14ac:dyDescent="0.45">
      <c r="A662" s="6" t="s">
        <v>727</v>
      </c>
      <c r="B662" s="6" t="s">
        <v>684</v>
      </c>
      <c r="C662" s="6" t="s">
        <v>94</v>
      </c>
      <c r="D662" s="7">
        <v>11403</v>
      </c>
      <c r="E662" s="7">
        <v>195828</v>
      </c>
      <c r="F662" s="26">
        <v>25112.2</v>
      </c>
      <c r="G662" s="27">
        <v>12.823600000000001</v>
      </c>
    </row>
    <row r="663" spans="1:7" x14ac:dyDescent="0.45">
      <c r="A663" s="6" t="s">
        <v>728</v>
      </c>
      <c r="B663" s="6" t="s">
        <v>684</v>
      </c>
      <c r="C663" s="6" t="s">
        <v>91</v>
      </c>
      <c r="D663" s="7">
        <v>247193</v>
      </c>
      <c r="E663" s="7">
        <v>6365343</v>
      </c>
      <c r="F663" s="26">
        <v>667287.80000000005</v>
      </c>
      <c r="G663" s="27">
        <v>10.483140000000001</v>
      </c>
    </row>
    <row r="664" spans="1:7" x14ac:dyDescent="0.45">
      <c r="A664" s="6" t="s">
        <v>729</v>
      </c>
      <c r="B664" s="6" t="s">
        <v>684</v>
      </c>
      <c r="C664" s="6" t="s">
        <v>91</v>
      </c>
      <c r="D664" s="7">
        <v>321501</v>
      </c>
      <c r="E664" s="7">
        <v>9814230</v>
      </c>
      <c r="F664" s="26">
        <v>935844.9</v>
      </c>
      <c r="G664" s="27">
        <v>9.5355916999999994</v>
      </c>
    </row>
    <row r="665" spans="1:7" x14ac:dyDescent="0.45">
      <c r="A665" s="6" t="s">
        <v>730</v>
      </c>
      <c r="B665" s="6" t="s">
        <v>684</v>
      </c>
      <c r="C665" s="6" t="s">
        <v>94</v>
      </c>
      <c r="D665" s="7">
        <v>9376</v>
      </c>
      <c r="E665" s="7">
        <v>149563</v>
      </c>
      <c r="F665" s="26">
        <v>21163</v>
      </c>
      <c r="G665" s="27">
        <v>14.149889999999999</v>
      </c>
    </row>
    <row r="666" spans="1:7" x14ac:dyDescent="0.45">
      <c r="A666" s="6" t="s">
        <v>731</v>
      </c>
      <c r="B666" s="6" t="s">
        <v>684</v>
      </c>
      <c r="C666" s="6" t="s">
        <v>94</v>
      </c>
      <c r="D666" s="7">
        <v>5840</v>
      </c>
      <c r="E666" s="7">
        <v>145348</v>
      </c>
      <c r="F666" s="26">
        <v>17084</v>
      </c>
      <c r="G666" s="27">
        <v>11.75386</v>
      </c>
    </row>
    <row r="667" spans="1:7" x14ac:dyDescent="0.45">
      <c r="A667" s="6" t="s">
        <v>732</v>
      </c>
      <c r="B667" s="6" t="s">
        <v>684</v>
      </c>
      <c r="C667" s="6" t="s">
        <v>94</v>
      </c>
      <c r="D667" s="7">
        <v>8180</v>
      </c>
      <c r="E667" s="7">
        <v>123655</v>
      </c>
      <c r="F667" s="26">
        <v>17741.400000000001</v>
      </c>
      <c r="G667" s="27">
        <v>14.347498999999999</v>
      </c>
    </row>
    <row r="668" spans="1:7" x14ac:dyDescent="0.45">
      <c r="A668" s="6" t="s">
        <v>733</v>
      </c>
      <c r="B668" s="6" t="s">
        <v>684</v>
      </c>
      <c r="C668" s="6" t="s">
        <v>94</v>
      </c>
      <c r="D668" s="7">
        <v>7224</v>
      </c>
      <c r="E668" s="7">
        <v>101803</v>
      </c>
      <c r="F668" s="26">
        <v>15071.3</v>
      </c>
      <c r="G668" s="27">
        <v>14.804377000000001</v>
      </c>
    </row>
    <row r="669" spans="1:7" x14ac:dyDescent="0.45">
      <c r="A669" s="6" t="s">
        <v>734</v>
      </c>
      <c r="B669" s="6" t="s">
        <v>684</v>
      </c>
      <c r="C669" s="6" t="s">
        <v>94</v>
      </c>
      <c r="D669" s="7">
        <v>50386</v>
      </c>
      <c r="E669" s="7">
        <v>1497022</v>
      </c>
      <c r="F669" s="26">
        <v>149524.1</v>
      </c>
      <c r="G669" s="27">
        <v>9.9881030000000006</v>
      </c>
    </row>
    <row r="670" spans="1:7" x14ac:dyDescent="0.45">
      <c r="A670" s="6" t="s">
        <v>735</v>
      </c>
      <c r="B670" s="6" t="s">
        <v>684</v>
      </c>
      <c r="C670" s="6" t="s">
        <v>94</v>
      </c>
      <c r="D670" s="7">
        <v>3369</v>
      </c>
      <c r="E670" s="7">
        <v>46318</v>
      </c>
      <c r="F670" s="26">
        <v>6397.3</v>
      </c>
      <c r="G670" s="27">
        <v>13.811693</v>
      </c>
    </row>
    <row r="671" spans="1:7" x14ac:dyDescent="0.45">
      <c r="A671" s="6" t="s">
        <v>736</v>
      </c>
      <c r="B671" s="6" t="s">
        <v>684</v>
      </c>
      <c r="C671" s="6" t="s">
        <v>94</v>
      </c>
      <c r="D671" s="7">
        <v>4067</v>
      </c>
      <c r="E671" s="7">
        <v>116987</v>
      </c>
      <c r="F671" s="26">
        <v>13015</v>
      </c>
      <c r="G671" s="27">
        <v>11.125168</v>
      </c>
    </row>
    <row r="672" spans="1:7" x14ac:dyDescent="0.45">
      <c r="A672" s="6" t="s">
        <v>737</v>
      </c>
      <c r="B672" s="6" t="s">
        <v>684</v>
      </c>
      <c r="C672" s="6" t="s">
        <v>94</v>
      </c>
      <c r="D672" s="7">
        <v>17019</v>
      </c>
      <c r="E672" s="7">
        <v>873230</v>
      </c>
      <c r="F672" s="26">
        <v>84191</v>
      </c>
      <c r="G672" s="27">
        <v>9.6413315999999991</v>
      </c>
    </row>
    <row r="673" spans="1:7" x14ac:dyDescent="0.45">
      <c r="A673" s="6" t="s">
        <v>738</v>
      </c>
      <c r="B673" s="6" t="s">
        <v>684</v>
      </c>
      <c r="C673" s="6" t="s">
        <v>94</v>
      </c>
      <c r="D673" s="7">
        <v>25204</v>
      </c>
      <c r="E673" s="7">
        <v>452895</v>
      </c>
      <c r="F673" s="26">
        <v>55213.599999999999</v>
      </c>
      <c r="G673" s="27">
        <v>12.191257999999999</v>
      </c>
    </row>
    <row r="674" spans="1:7" x14ac:dyDescent="0.45">
      <c r="A674" s="6" t="s">
        <v>739</v>
      </c>
      <c r="B674" s="6" t="s">
        <v>684</v>
      </c>
      <c r="C674" s="6" t="s">
        <v>94</v>
      </c>
      <c r="D674" s="7">
        <v>5599</v>
      </c>
      <c r="E674" s="7">
        <v>83407</v>
      </c>
      <c r="F674" s="26">
        <v>10684</v>
      </c>
      <c r="G674" s="27">
        <v>12.809476</v>
      </c>
    </row>
    <row r="675" spans="1:7" x14ac:dyDescent="0.45">
      <c r="A675" s="6" t="s">
        <v>740</v>
      </c>
      <c r="B675" s="6" t="s">
        <v>684</v>
      </c>
      <c r="C675" s="6" t="s">
        <v>94</v>
      </c>
      <c r="D675" s="7">
        <v>11150</v>
      </c>
      <c r="E675" s="7">
        <v>138873</v>
      </c>
      <c r="F675" s="26">
        <v>21412</v>
      </c>
      <c r="G675" s="27">
        <v>15.418404000000001</v>
      </c>
    </row>
    <row r="676" spans="1:7" x14ac:dyDescent="0.45">
      <c r="A676" s="6" t="s">
        <v>741</v>
      </c>
      <c r="B676" s="6" t="s">
        <v>684</v>
      </c>
      <c r="C676" s="6" t="s">
        <v>94</v>
      </c>
      <c r="D676" s="7">
        <v>6407</v>
      </c>
      <c r="E676" s="7">
        <v>136441</v>
      </c>
      <c r="F676" s="26">
        <v>16212.7</v>
      </c>
      <c r="G676" s="27">
        <v>11.882572</v>
      </c>
    </row>
    <row r="677" spans="1:7" x14ac:dyDescent="0.45">
      <c r="A677" s="6" t="s">
        <v>742</v>
      </c>
      <c r="B677" s="6" t="s">
        <v>684</v>
      </c>
      <c r="C677" s="6" t="s">
        <v>94</v>
      </c>
      <c r="D677" s="7">
        <v>4426</v>
      </c>
      <c r="E677" s="7">
        <v>88041</v>
      </c>
      <c r="F677" s="26">
        <v>12916.8</v>
      </c>
      <c r="G677" s="27">
        <v>14.671346</v>
      </c>
    </row>
    <row r="678" spans="1:7" x14ac:dyDescent="0.45">
      <c r="A678" s="6" t="s">
        <v>319</v>
      </c>
      <c r="B678" s="6" t="s">
        <v>684</v>
      </c>
      <c r="C678" s="6" t="s">
        <v>94</v>
      </c>
      <c r="D678" s="7">
        <v>1834</v>
      </c>
      <c r="E678" s="7">
        <v>25426</v>
      </c>
      <c r="F678" s="26">
        <v>3082</v>
      </c>
      <c r="G678" s="27">
        <v>12.121449999999999</v>
      </c>
    </row>
    <row r="679" spans="1:7" x14ac:dyDescent="0.45">
      <c r="A679" s="6" t="s">
        <v>743</v>
      </c>
      <c r="B679" s="6" t="s">
        <v>684</v>
      </c>
      <c r="C679" s="6" t="s">
        <v>94</v>
      </c>
      <c r="D679" s="7">
        <v>3131</v>
      </c>
      <c r="E679" s="7">
        <v>36168</v>
      </c>
      <c r="F679" s="26">
        <v>6014.1</v>
      </c>
      <c r="G679" s="27">
        <v>16.628235</v>
      </c>
    </row>
    <row r="680" spans="1:7" x14ac:dyDescent="0.45">
      <c r="A680" s="6" t="s">
        <v>744</v>
      </c>
      <c r="B680" s="6" t="s">
        <v>684</v>
      </c>
      <c r="C680" s="6" t="s">
        <v>94</v>
      </c>
      <c r="D680" s="7">
        <v>19613</v>
      </c>
      <c r="E680" s="7">
        <v>713843</v>
      </c>
      <c r="F680" s="26">
        <v>72288.5</v>
      </c>
      <c r="G680" s="27">
        <v>10.126666999999999</v>
      </c>
    </row>
    <row r="681" spans="1:7" x14ac:dyDescent="0.45">
      <c r="A681" s="6" t="s">
        <v>236</v>
      </c>
      <c r="B681" s="6" t="s">
        <v>684</v>
      </c>
      <c r="C681" s="6" t="s">
        <v>167</v>
      </c>
      <c r="D681" s="7">
        <v>4</v>
      </c>
      <c r="E681" s="7">
        <v>23635</v>
      </c>
      <c r="F681" s="26">
        <v>989.9</v>
      </c>
      <c r="G681" s="27">
        <v>4.1882801000000001</v>
      </c>
    </row>
    <row r="682" spans="1:7" x14ac:dyDescent="0.45">
      <c r="A682" s="6" t="s">
        <v>745</v>
      </c>
      <c r="B682" s="6" t="s">
        <v>684</v>
      </c>
      <c r="C682" s="6" t="s">
        <v>91</v>
      </c>
      <c r="D682" s="7">
        <v>375307</v>
      </c>
      <c r="E682" s="7">
        <v>9973395</v>
      </c>
      <c r="F682" s="26">
        <v>1014777.9</v>
      </c>
      <c r="G682" s="27">
        <v>10.174849</v>
      </c>
    </row>
    <row r="683" spans="1:7" x14ac:dyDescent="0.45">
      <c r="A683" s="6" t="s">
        <v>746</v>
      </c>
      <c r="B683" s="6" t="s">
        <v>684</v>
      </c>
      <c r="C683" s="6" t="s">
        <v>94</v>
      </c>
      <c r="D683" s="7">
        <v>12264</v>
      </c>
      <c r="E683" s="7">
        <v>361624</v>
      </c>
      <c r="F683" s="26">
        <v>37844.800000000003</v>
      </c>
      <c r="G683" s="27">
        <v>10.465235</v>
      </c>
    </row>
    <row r="684" spans="1:7" x14ac:dyDescent="0.45">
      <c r="A684" s="6" t="s">
        <v>321</v>
      </c>
      <c r="B684" s="6" t="s">
        <v>684</v>
      </c>
      <c r="C684" s="6" t="s">
        <v>94</v>
      </c>
      <c r="D684" s="7">
        <v>34455</v>
      </c>
      <c r="E684" s="7">
        <v>818443</v>
      </c>
      <c r="F684" s="26">
        <v>95446</v>
      </c>
      <c r="G684" s="27">
        <v>11.661899</v>
      </c>
    </row>
    <row r="685" spans="1:7" x14ac:dyDescent="0.45">
      <c r="A685" s="6" t="s">
        <v>747</v>
      </c>
      <c r="B685" s="6" t="s">
        <v>748</v>
      </c>
      <c r="C685" s="6" t="s">
        <v>96</v>
      </c>
      <c r="D685" s="7">
        <v>4154</v>
      </c>
      <c r="E685" s="7">
        <v>95496</v>
      </c>
      <c r="F685" s="26">
        <v>8086.5</v>
      </c>
      <c r="G685" s="27">
        <v>8.4678939</v>
      </c>
    </row>
    <row r="686" spans="1:7" x14ac:dyDescent="0.45">
      <c r="A686" s="6" t="s">
        <v>749</v>
      </c>
      <c r="B686" s="6" t="s">
        <v>748</v>
      </c>
      <c r="C686" s="6" t="s">
        <v>94</v>
      </c>
      <c r="D686" s="7">
        <v>13102</v>
      </c>
      <c r="E686" s="7">
        <v>244348</v>
      </c>
      <c r="F686" s="26">
        <v>26671</v>
      </c>
      <c r="G686" s="27">
        <v>10.91517</v>
      </c>
    </row>
    <row r="687" spans="1:7" x14ac:dyDescent="0.45">
      <c r="A687" s="6" t="s">
        <v>750</v>
      </c>
      <c r="B687" s="6" t="s">
        <v>748</v>
      </c>
      <c r="C687" s="6" t="s">
        <v>94</v>
      </c>
      <c r="D687" s="7">
        <v>56075</v>
      </c>
      <c r="E687" s="7">
        <v>1332654</v>
      </c>
      <c r="F687" s="26">
        <v>129805</v>
      </c>
      <c r="G687" s="27">
        <v>9.7403376999999995</v>
      </c>
    </row>
    <row r="688" spans="1:7" x14ac:dyDescent="0.45">
      <c r="A688" s="6" t="s">
        <v>751</v>
      </c>
      <c r="B688" s="6" t="s">
        <v>748</v>
      </c>
      <c r="C688" s="6" t="s">
        <v>96</v>
      </c>
      <c r="D688" s="7">
        <v>4429</v>
      </c>
      <c r="E688" s="7">
        <v>196392</v>
      </c>
      <c r="F688" s="26">
        <v>14644</v>
      </c>
      <c r="G688" s="27">
        <v>7.4565155000000001</v>
      </c>
    </row>
    <row r="689" spans="1:7" x14ac:dyDescent="0.45">
      <c r="A689" s="6" t="s">
        <v>752</v>
      </c>
      <c r="B689" s="6" t="s">
        <v>748</v>
      </c>
      <c r="C689" s="6" t="s">
        <v>96</v>
      </c>
      <c r="D689" s="7">
        <v>2498</v>
      </c>
      <c r="E689" s="7">
        <v>70624</v>
      </c>
      <c r="F689" s="26">
        <v>7650</v>
      </c>
      <c r="G689" s="27">
        <v>10.832012000000001</v>
      </c>
    </row>
    <row r="690" spans="1:7" x14ac:dyDescent="0.45">
      <c r="A690" s="6" t="s">
        <v>753</v>
      </c>
      <c r="B690" s="6" t="s">
        <v>748</v>
      </c>
      <c r="C690" s="6" t="s">
        <v>96</v>
      </c>
      <c r="D690" s="7">
        <v>5137</v>
      </c>
      <c r="E690" s="7">
        <v>129075</v>
      </c>
      <c r="F690" s="26">
        <v>10530.6</v>
      </c>
      <c r="G690" s="27">
        <v>8.1585125000000005</v>
      </c>
    </row>
    <row r="691" spans="1:7" x14ac:dyDescent="0.45">
      <c r="A691" s="6" t="s">
        <v>754</v>
      </c>
      <c r="B691" s="6" t="s">
        <v>748</v>
      </c>
      <c r="C691" s="6" t="s">
        <v>96</v>
      </c>
      <c r="D691" s="7">
        <v>28977</v>
      </c>
      <c r="E691" s="7">
        <v>904806</v>
      </c>
      <c r="F691" s="26">
        <v>84766</v>
      </c>
      <c r="G691" s="27">
        <v>9.3684171000000003</v>
      </c>
    </row>
    <row r="692" spans="1:7" x14ac:dyDescent="0.45">
      <c r="A692" s="6" t="s">
        <v>755</v>
      </c>
      <c r="B692" s="6" t="s">
        <v>748</v>
      </c>
      <c r="C692" s="6" t="s">
        <v>96</v>
      </c>
      <c r="D692" s="7">
        <v>21318</v>
      </c>
      <c r="E692" s="7">
        <v>694826</v>
      </c>
      <c r="F692" s="26">
        <v>54558.5</v>
      </c>
      <c r="G692" s="27">
        <v>7.8521096999999997</v>
      </c>
    </row>
    <row r="693" spans="1:7" x14ac:dyDescent="0.45">
      <c r="A693" s="6" t="s">
        <v>756</v>
      </c>
      <c r="B693" s="6" t="s">
        <v>748</v>
      </c>
      <c r="C693" s="6" t="s">
        <v>96</v>
      </c>
      <c r="D693" s="7">
        <v>4847</v>
      </c>
      <c r="E693" s="7">
        <v>193910</v>
      </c>
      <c r="F693" s="26">
        <v>16670</v>
      </c>
      <c r="G693" s="27">
        <v>8.5967716999999997</v>
      </c>
    </row>
    <row r="694" spans="1:7" x14ac:dyDescent="0.45">
      <c r="A694" s="6" t="s">
        <v>757</v>
      </c>
      <c r="B694" s="6" t="s">
        <v>748</v>
      </c>
      <c r="C694" s="6" t="s">
        <v>96</v>
      </c>
      <c r="D694" s="7">
        <v>1631</v>
      </c>
      <c r="E694" s="7">
        <v>54657</v>
      </c>
      <c r="F694" s="26">
        <v>5505</v>
      </c>
      <c r="G694" s="27">
        <v>10.071903000000001</v>
      </c>
    </row>
    <row r="695" spans="1:7" x14ac:dyDescent="0.45">
      <c r="A695" s="6" t="s">
        <v>758</v>
      </c>
      <c r="B695" s="6" t="s">
        <v>748</v>
      </c>
      <c r="C695" s="6" t="s">
        <v>96</v>
      </c>
      <c r="D695" s="7">
        <v>7326</v>
      </c>
      <c r="E695" s="7">
        <v>299405</v>
      </c>
      <c r="F695" s="26">
        <v>29383</v>
      </c>
      <c r="G695" s="27">
        <v>9.8137974000000003</v>
      </c>
    </row>
    <row r="696" spans="1:7" x14ac:dyDescent="0.45">
      <c r="A696" s="6" t="s">
        <v>759</v>
      </c>
      <c r="B696" s="6" t="s">
        <v>748</v>
      </c>
      <c r="C696" s="6" t="s">
        <v>96</v>
      </c>
      <c r="D696" s="7">
        <v>1094</v>
      </c>
      <c r="E696" s="7">
        <v>19365</v>
      </c>
      <c r="F696" s="26">
        <v>2554</v>
      </c>
      <c r="G696" s="27">
        <v>13.188743000000001</v>
      </c>
    </row>
    <row r="697" spans="1:7" x14ac:dyDescent="0.45">
      <c r="A697" s="6" t="s">
        <v>760</v>
      </c>
      <c r="B697" s="6" t="s">
        <v>748</v>
      </c>
      <c r="C697" s="6" t="s">
        <v>96</v>
      </c>
      <c r="D697" s="7">
        <v>12994</v>
      </c>
      <c r="E697" s="7">
        <v>384393</v>
      </c>
      <c r="F697" s="26">
        <v>34347</v>
      </c>
      <c r="G697" s="27">
        <v>8.9353864000000005</v>
      </c>
    </row>
    <row r="698" spans="1:7" x14ac:dyDescent="0.45">
      <c r="A698" s="6" t="s">
        <v>761</v>
      </c>
      <c r="B698" s="6" t="s">
        <v>748</v>
      </c>
      <c r="C698" s="6" t="s">
        <v>96</v>
      </c>
      <c r="D698" s="7">
        <v>2202</v>
      </c>
      <c r="E698" s="7">
        <v>32320</v>
      </c>
      <c r="F698" s="26">
        <v>3424</v>
      </c>
      <c r="G698" s="27">
        <v>10.594059</v>
      </c>
    </row>
    <row r="699" spans="1:7" x14ac:dyDescent="0.45">
      <c r="A699" s="6" t="s">
        <v>762</v>
      </c>
      <c r="B699" s="6" t="s">
        <v>748</v>
      </c>
      <c r="C699" s="6" t="s">
        <v>96</v>
      </c>
      <c r="D699" s="7">
        <v>5473</v>
      </c>
      <c r="E699" s="7">
        <v>143438</v>
      </c>
      <c r="F699" s="26">
        <v>15614</v>
      </c>
      <c r="G699" s="27">
        <v>10.885539</v>
      </c>
    </row>
    <row r="700" spans="1:7" x14ac:dyDescent="0.45">
      <c r="A700" s="6" t="s">
        <v>763</v>
      </c>
      <c r="B700" s="6" t="s">
        <v>748</v>
      </c>
      <c r="C700" s="6" t="s">
        <v>96</v>
      </c>
      <c r="D700" s="7">
        <v>7860</v>
      </c>
      <c r="E700" s="7">
        <v>306871</v>
      </c>
      <c r="F700" s="26">
        <v>28183</v>
      </c>
      <c r="G700" s="27">
        <v>9.1839893999999997</v>
      </c>
    </row>
    <row r="701" spans="1:7" x14ac:dyDescent="0.45">
      <c r="A701" s="6" t="s">
        <v>764</v>
      </c>
      <c r="B701" s="6" t="s">
        <v>748</v>
      </c>
      <c r="C701" s="6" t="s">
        <v>96</v>
      </c>
      <c r="D701" s="7">
        <v>6634</v>
      </c>
      <c r="E701" s="7">
        <v>201792</v>
      </c>
      <c r="F701" s="26">
        <v>15768</v>
      </c>
      <c r="G701" s="27">
        <v>7.8139867000000001</v>
      </c>
    </row>
    <row r="702" spans="1:7" x14ac:dyDescent="0.45">
      <c r="A702" s="6" t="s">
        <v>765</v>
      </c>
      <c r="B702" s="6" t="s">
        <v>748</v>
      </c>
      <c r="C702" s="6" t="s">
        <v>96</v>
      </c>
      <c r="D702" s="7">
        <v>26152</v>
      </c>
      <c r="E702" s="7">
        <v>824056</v>
      </c>
      <c r="F702" s="26">
        <v>70103.5</v>
      </c>
      <c r="G702" s="27">
        <v>8.5071282000000004</v>
      </c>
    </row>
    <row r="703" spans="1:7" x14ac:dyDescent="0.45">
      <c r="A703" s="6" t="s">
        <v>766</v>
      </c>
      <c r="B703" s="6" t="s">
        <v>748</v>
      </c>
      <c r="C703" s="6" t="s">
        <v>96</v>
      </c>
      <c r="D703" s="7">
        <v>22351</v>
      </c>
      <c r="E703" s="7">
        <v>580995</v>
      </c>
      <c r="F703" s="26">
        <v>78127</v>
      </c>
      <c r="G703" s="27">
        <v>13.447104</v>
      </c>
    </row>
    <row r="704" spans="1:7" x14ac:dyDescent="0.45">
      <c r="A704" s="6" t="s">
        <v>767</v>
      </c>
      <c r="B704" s="6" t="s">
        <v>748</v>
      </c>
      <c r="C704" s="6" t="s">
        <v>96</v>
      </c>
      <c r="D704" s="7">
        <v>3863</v>
      </c>
      <c r="E704" s="7">
        <v>111526</v>
      </c>
      <c r="F704" s="26">
        <v>15097</v>
      </c>
      <c r="G704" s="27">
        <v>13.536754</v>
      </c>
    </row>
    <row r="705" spans="1:7" x14ac:dyDescent="0.45">
      <c r="A705" s="6" t="s">
        <v>768</v>
      </c>
      <c r="B705" s="6" t="s">
        <v>748</v>
      </c>
      <c r="C705" s="6" t="s">
        <v>96</v>
      </c>
      <c r="D705" s="7">
        <v>4053</v>
      </c>
      <c r="E705" s="7">
        <v>133952</v>
      </c>
      <c r="F705" s="26">
        <v>12244</v>
      </c>
      <c r="G705" s="27">
        <v>9.1405876999999993</v>
      </c>
    </row>
    <row r="706" spans="1:7" x14ac:dyDescent="0.45">
      <c r="A706" s="6" t="s">
        <v>769</v>
      </c>
      <c r="B706" s="6" t="s">
        <v>748</v>
      </c>
      <c r="C706" s="6" t="s">
        <v>94</v>
      </c>
      <c r="D706" s="7">
        <v>25989</v>
      </c>
      <c r="E706" s="7">
        <v>443812</v>
      </c>
      <c r="F706" s="26">
        <v>50643</v>
      </c>
      <c r="G706" s="27">
        <v>11.410913000000001</v>
      </c>
    </row>
    <row r="707" spans="1:7" x14ac:dyDescent="0.45">
      <c r="A707" s="6" t="s">
        <v>770</v>
      </c>
      <c r="B707" s="6" t="s">
        <v>748</v>
      </c>
      <c r="C707" s="6" t="s">
        <v>94</v>
      </c>
      <c r="D707" s="7">
        <v>23542</v>
      </c>
      <c r="E707" s="7">
        <v>477329</v>
      </c>
      <c r="F707" s="26">
        <v>46129</v>
      </c>
      <c r="G707" s="27">
        <v>9.6639844000000004</v>
      </c>
    </row>
    <row r="708" spans="1:7" x14ac:dyDescent="0.45">
      <c r="A708" s="6" t="s">
        <v>771</v>
      </c>
      <c r="B708" s="6" t="s">
        <v>748</v>
      </c>
      <c r="C708" s="6" t="s">
        <v>91</v>
      </c>
      <c r="D708" s="7">
        <v>137869</v>
      </c>
      <c r="E708" s="7">
        <v>4062378</v>
      </c>
      <c r="F708" s="26">
        <v>338981</v>
      </c>
      <c r="G708" s="27">
        <v>8.3443982999999999</v>
      </c>
    </row>
    <row r="709" spans="1:7" x14ac:dyDescent="0.45">
      <c r="A709" s="6" t="s">
        <v>772</v>
      </c>
      <c r="B709" s="6" t="s">
        <v>748</v>
      </c>
      <c r="C709" s="6" t="s">
        <v>91</v>
      </c>
      <c r="D709" s="7">
        <v>1</v>
      </c>
      <c r="E709" s="7">
        <v>46462</v>
      </c>
      <c r="F709" s="26">
        <v>2137</v>
      </c>
      <c r="G709" s="27">
        <v>4.5994576</v>
      </c>
    </row>
    <row r="710" spans="1:7" x14ac:dyDescent="0.45">
      <c r="A710" s="6" t="s">
        <v>773</v>
      </c>
      <c r="B710" s="6" t="s">
        <v>748</v>
      </c>
      <c r="C710" s="6" t="s">
        <v>94</v>
      </c>
      <c r="D710" s="7">
        <v>24924</v>
      </c>
      <c r="E710" s="7">
        <v>519764</v>
      </c>
      <c r="F710" s="26">
        <v>52380</v>
      </c>
      <c r="G710" s="27">
        <v>10.077650999999999</v>
      </c>
    </row>
    <row r="711" spans="1:7" x14ac:dyDescent="0.45">
      <c r="A711" s="6" t="s">
        <v>774</v>
      </c>
      <c r="B711" s="6" t="s">
        <v>748</v>
      </c>
      <c r="C711" s="6" t="s">
        <v>94</v>
      </c>
      <c r="D711" s="7">
        <v>23885</v>
      </c>
      <c r="E711" s="7">
        <v>930172</v>
      </c>
      <c r="F711" s="26">
        <v>75176.5</v>
      </c>
      <c r="G711" s="27">
        <v>8.0819998999999996</v>
      </c>
    </row>
    <row r="712" spans="1:7" x14ac:dyDescent="0.45">
      <c r="A712" s="6" t="s">
        <v>775</v>
      </c>
      <c r="B712" s="6" t="s">
        <v>748</v>
      </c>
      <c r="C712" s="6" t="s">
        <v>94</v>
      </c>
      <c r="D712" s="7">
        <v>15338</v>
      </c>
      <c r="E712" s="7">
        <v>254818</v>
      </c>
      <c r="F712" s="26">
        <v>31759</v>
      </c>
      <c r="G712" s="27">
        <v>12.463405</v>
      </c>
    </row>
    <row r="713" spans="1:7" x14ac:dyDescent="0.45">
      <c r="A713" s="6" t="s">
        <v>776</v>
      </c>
      <c r="B713" s="6" t="s">
        <v>748</v>
      </c>
      <c r="C713" s="6" t="s">
        <v>96</v>
      </c>
      <c r="D713" s="7">
        <v>12038</v>
      </c>
      <c r="E713" s="7">
        <v>604137</v>
      </c>
      <c r="F713" s="26">
        <v>35287</v>
      </c>
      <c r="G713" s="27">
        <v>5.8408936999999996</v>
      </c>
    </row>
    <row r="714" spans="1:7" x14ac:dyDescent="0.45">
      <c r="A714" s="6" t="s">
        <v>777</v>
      </c>
      <c r="B714" s="6" t="s">
        <v>748</v>
      </c>
      <c r="C714" s="6" t="s">
        <v>94</v>
      </c>
      <c r="D714" s="7">
        <v>3511</v>
      </c>
      <c r="E714" s="7">
        <v>77563</v>
      </c>
      <c r="F714" s="26">
        <v>10279</v>
      </c>
      <c r="G714" s="27">
        <v>13.252452999999999</v>
      </c>
    </row>
    <row r="715" spans="1:7" x14ac:dyDescent="0.45">
      <c r="A715" s="6" t="s">
        <v>778</v>
      </c>
      <c r="B715" s="6" t="s">
        <v>748</v>
      </c>
      <c r="C715" s="6" t="s">
        <v>94</v>
      </c>
      <c r="D715" s="7">
        <v>25678</v>
      </c>
      <c r="E715" s="7">
        <v>471847</v>
      </c>
      <c r="F715" s="26">
        <v>51545</v>
      </c>
      <c r="G715" s="27">
        <v>10.924092</v>
      </c>
    </row>
    <row r="716" spans="1:7" x14ac:dyDescent="0.45">
      <c r="A716" s="6" t="s">
        <v>779</v>
      </c>
      <c r="B716" s="6" t="s">
        <v>748</v>
      </c>
      <c r="C716" s="6" t="s">
        <v>94</v>
      </c>
      <c r="D716" s="7">
        <v>51435</v>
      </c>
      <c r="E716" s="7">
        <v>916270</v>
      </c>
      <c r="F716" s="26">
        <v>105116</v>
      </c>
      <c r="G716" s="27">
        <v>11.472163999999999</v>
      </c>
    </row>
    <row r="717" spans="1:7" x14ac:dyDescent="0.45">
      <c r="A717" s="6" t="s">
        <v>780</v>
      </c>
      <c r="B717" s="6" t="s">
        <v>748</v>
      </c>
      <c r="C717" s="6" t="s">
        <v>94</v>
      </c>
      <c r="D717" s="7">
        <v>29293</v>
      </c>
      <c r="E717" s="7">
        <v>663536</v>
      </c>
      <c r="F717" s="26">
        <v>60151.9</v>
      </c>
      <c r="G717" s="27">
        <v>9.0653559000000001</v>
      </c>
    </row>
    <row r="718" spans="1:7" x14ac:dyDescent="0.45">
      <c r="A718" s="6" t="s">
        <v>781</v>
      </c>
      <c r="B718" s="6" t="s">
        <v>748</v>
      </c>
      <c r="C718" s="6" t="s">
        <v>94</v>
      </c>
      <c r="D718" s="7">
        <v>55932</v>
      </c>
      <c r="E718" s="7">
        <v>9670080</v>
      </c>
      <c r="F718" s="26">
        <v>470634</v>
      </c>
      <c r="G718" s="27">
        <v>4.8669091</v>
      </c>
    </row>
    <row r="719" spans="1:7" x14ac:dyDescent="0.45">
      <c r="A719" s="6" t="s">
        <v>782</v>
      </c>
      <c r="B719" s="6" t="s">
        <v>748</v>
      </c>
      <c r="C719" s="6" t="s">
        <v>91</v>
      </c>
      <c r="D719" s="7">
        <v>171011</v>
      </c>
      <c r="E719" s="7">
        <v>6531904</v>
      </c>
      <c r="F719" s="26">
        <v>556434.1</v>
      </c>
      <c r="G719" s="27">
        <v>8.5187121999999995</v>
      </c>
    </row>
    <row r="720" spans="1:7" x14ac:dyDescent="0.45">
      <c r="A720" s="6" t="s">
        <v>783</v>
      </c>
      <c r="B720" s="6" t="s">
        <v>748</v>
      </c>
      <c r="C720" s="6" t="s">
        <v>91</v>
      </c>
      <c r="D720" s="7">
        <v>513697</v>
      </c>
      <c r="E720" s="7">
        <v>18888411</v>
      </c>
      <c r="F720" s="26">
        <v>1505699</v>
      </c>
      <c r="G720" s="27">
        <v>7.9715493000000004</v>
      </c>
    </row>
    <row r="721" spans="1:7" x14ac:dyDescent="0.45">
      <c r="A721" s="6" t="s">
        <v>784</v>
      </c>
      <c r="B721" s="6" t="s">
        <v>748</v>
      </c>
      <c r="C721" s="6" t="s">
        <v>94</v>
      </c>
      <c r="D721" s="7">
        <v>17400</v>
      </c>
      <c r="E721" s="7">
        <v>258685</v>
      </c>
      <c r="F721" s="26">
        <v>29390</v>
      </c>
      <c r="G721" s="27">
        <v>11.361307999999999</v>
      </c>
    </row>
    <row r="722" spans="1:7" x14ac:dyDescent="0.45">
      <c r="A722" s="6" t="s">
        <v>785</v>
      </c>
      <c r="B722" s="6" t="s">
        <v>748</v>
      </c>
      <c r="C722" s="6" t="s">
        <v>91</v>
      </c>
      <c r="D722" s="7">
        <v>398041</v>
      </c>
      <c r="E722" s="7">
        <v>11817164</v>
      </c>
      <c r="F722" s="26">
        <v>1042403</v>
      </c>
      <c r="G722" s="27">
        <v>8.8210928000000006</v>
      </c>
    </row>
    <row r="723" spans="1:7" x14ac:dyDescent="0.45">
      <c r="A723" s="6" t="s">
        <v>786</v>
      </c>
      <c r="B723" s="6" t="s">
        <v>748</v>
      </c>
      <c r="C723" s="6" t="s">
        <v>96</v>
      </c>
      <c r="D723" s="7">
        <v>8390</v>
      </c>
      <c r="E723" s="7">
        <v>283461</v>
      </c>
      <c r="F723" s="26">
        <v>26052</v>
      </c>
      <c r="G723" s="27">
        <v>9.1906823000000006</v>
      </c>
    </row>
    <row r="724" spans="1:7" x14ac:dyDescent="0.45">
      <c r="A724" s="6" t="s">
        <v>787</v>
      </c>
      <c r="B724" s="6" t="s">
        <v>748</v>
      </c>
      <c r="C724" s="6" t="s">
        <v>94</v>
      </c>
      <c r="D724" s="7">
        <v>29015</v>
      </c>
      <c r="E724" s="7">
        <v>463083</v>
      </c>
      <c r="F724" s="26">
        <v>46079</v>
      </c>
      <c r="G724" s="27">
        <v>9.9504839999999994</v>
      </c>
    </row>
    <row r="725" spans="1:7" x14ac:dyDescent="0.45">
      <c r="A725" s="6" t="s">
        <v>788</v>
      </c>
      <c r="B725" s="6" t="s">
        <v>748</v>
      </c>
      <c r="C725" s="6" t="s">
        <v>94</v>
      </c>
      <c r="D725" s="7">
        <v>34440</v>
      </c>
      <c r="E725" s="7">
        <v>790069</v>
      </c>
      <c r="F725" s="26">
        <v>74976.3</v>
      </c>
      <c r="G725" s="27">
        <v>9.4898419999999994</v>
      </c>
    </row>
    <row r="726" spans="1:7" x14ac:dyDescent="0.45">
      <c r="A726" s="6" t="s">
        <v>789</v>
      </c>
      <c r="B726" s="6" t="s">
        <v>748</v>
      </c>
      <c r="C726" s="6" t="s">
        <v>94</v>
      </c>
      <c r="D726" s="7">
        <v>58840</v>
      </c>
      <c r="E726" s="7">
        <v>2263319</v>
      </c>
      <c r="F726" s="26">
        <v>181253</v>
      </c>
      <c r="G726" s="27">
        <v>8.0082833999999998</v>
      </c>
    </row>
    <row r="727" spans="1:7" x14ac:dyDescent="0.45">
      <c r="A727" s="6" t="s">
        <v>790</v>
      </c>
      <c r="B727" s="6" t="s">
        <v>748</v>
      </c>
      <c r="C727" s="6" t="s">
        <v>94</v>
      </c>
      <c r="D727" s="7">
        <v>43026</v>
      </c>
      <c r="E727" s="7">
        <v>1223447</v>
      </c>
      <c r="F727" s="26">
        <v>124471</v>
      </c>
      <c r="G727" s="27">
        <v>10.173795999999999</v>
      </c>
    </row>
    <row r="728" spans="1:7" x14ac:dyDescent="0.45">
      <c r="A728" s="6" t="s">
        <v>791</v>
      </c>
      <c r="B728" s="6" t="s">
        <v>748</v>
      </c>
      <c r="C728" s="6" t="s">
        <v>94</v>
      </c>
      <c r="D728" s="7">
        <v>48851</v>
      </c>
      <c r="E728" s="7">
        <v>1148482</v>
      </c>
      <c r="F728" s="26">
        <v>105574</v>
      </c>
      <c r="G728" s="27">
        <v>9.1924819000000006</v>
      </c>
    </row>
    <row r="729" spans="1:7" x14ac:dyDescent="0.45">
      <c r="A729" s="6" t="s">
        <v>792</v>
      </c>
      <c r="B729" s="6" t="s">
        <v>748</v>
      </c>
      <c r="C729" s="6" t="s">
        <v>94</v>
      </c>
      <c r="D729" s="7">
        <v>15605</v>
      </c>
      <c r="E729" s="7">
        <v>482774</v>
      </c>
      <c r="F729" s="26">
        <v>44968</v>
      </c>
      <c r="G729" s="27">
        <v>9.3145033000000002</v>
      </c>
    </row>
    <row r="730" spans="1:7" x14ac:dyDescent="0.45">
      <c r="A730" s="6" t="s">
        <v>793</v>
      </c>
      <c r="B730" s="6" t="s">
        <v>748</v>
      </c>
      <c r="C730" s="6" t="s">
        <v>94</v>
      </c>
      <c r="D730" s="7">
        <v>66220</v>
      </c>
      <c r="E730" s="7">
        <v>1308085</v>
      </c>
      <c r="F730" s="26">
        <v>133999</v>
      </c>
      <c r="G730" s="27">
        <v>10.243906000000001</v>
      </c>
    </row>
    <row r="731" spans="1:7" x14ac:dyDescent="0.45">
      <c r="A731" s="6" t="s">
        <v>794</v>
      </c>
      <c r="B731" s="6" t="s">
        <v>748</v>
      </c>
      <c r="C731" s="6" t="s">
        <v>94</v>
      </c>
      <c r="D731" s="7">
        <v>26036</v>
      </c>
      <c r="E731" s="7">
        <v>506927</v>
      </c>
      <c r="F731" s="26">
        <v>48799</v>
      </c>
      <c r="G731" s="27">
        <v>9.6264354000000001</v>
      </c>
    </row>
    <row r="732" spans="1:7" x14ac:dyDescent="0.45">
      <c r="A732" s="6" t="s">
        <v>166</v>
      </c>
      <c r="B732" s="6" t="s">
        <v>748</v>
      </c>
      <c r="C732" s="6" t="s">
        <v>167</v>
      </c>
      <c r="D732" s="7">
        <v>17</v>
      </c>
      <c r="E732" s="7">
        <v>3079325</v>
      </c>
      <c r="F732" s="26">
        <v>152490</v>
      </c>
      <c r="G732" s="27">
        <v>4.9520593000000002</v>
      </c>
    </row>
    <row r="733" spans="1:7" x14ac:dyDescent="0.45">
      <c r="A733" s="6" t="s">
        <v>462</v>
      </c>
      <c r="B733" s="6" t="s">
        <v>748</v>
      </c>
      <c r="C733" s="6" t="s">
        <v>94</v>
      </c>
      <c r="D733" s="7">
        <v>24621</v>
      </c>
      <c r="E733" s="7">
        <v>551603</v>
      </c>
      <c r="F733" s="26">
        <v>57465</v>
      </c>
      <c r="G733" s="27">
        <v>10.417819</v>
      </c>
    </row>
    <row r="734" spans="1:7" x14ac:dyDescent="0.45">
      <c r="A734" s="6" t="s">
        <v>795</v>
      </c>
      <c r="B734" s="6" t="s">
        <v>748</v>
      </c>
      <c r="C734" s="6" t="s">
        <v>94</v>
      </c>
      <c r="D734" s="7">
        <v>61959</v>
      </c>
      <c r="E734" s="7">
        <v>1926983</v>
      </c>
      <c r="F734" s="26">
        <v>180843</v>
      </c>
      <c r="G734" s="27">
        <v>9.3847740000000002</v>
      </c>
    </row>
    <row r="735" spans="1:7" x14ac:dyDescent="0.45">
      <c r="A735" s="6" t="s">
        <v>796</v>
      </c>
      <c r="B735" s="6" t="s">
        <v>748</v>
      </c>
      <c r="C735" s="6" t="s">
        <v>94</v>
      </c>
      <c r="D735" s="7">
        <v>38484</v>
      </c>
      <c r="E735" s="7">
        <v>712483</v>
      </c>
      <c r="F735" s="26">
        <v>82109</v>
      </c>
      <c r="G735" s="27">
        <v>11.524345</v>
      </c>
    </row>
    <row r="736" spans="1:7" x14ac:dyDescent="0.45">
      <c r="A736" s="6" t="s">
        <v>797</v>
      </c>
      <c r="B736" s="6" t="s">
        <v>798</v>
      </c>
      <c r="C736" s="6" t="s">
        <v>94</v>
      </c>
      <c r="D736" s="7">
        <v>41227</v>
      </c>
      <c r="E736" s="7">
        <v>1043382</v>
      </c>
      <c r="F736" s="26">
        <v>86687</v>
      </c>
      <c r="G736" s="27">
        <v>8.3082706000000002</v>
      </c>
    </row>
    <row r="737" spans="1:7" x14ac:dyDescent="0.45">
      <c r="A737" s="6" t="s">
        <v>799</v>
      </c>
      <c r="B737" s="6" t="s">
        <v>798</v>
      </c>
      <c r="C737" s="6" t="s">
        <v>96</v>
      </c>
      <c r="D737" s="7">
        <v>5641</v>
      </c>
      <c r="E737" s="7">
        <v>135154</v>
      </c>
      <c r="F737" s="26">
        <v>13788</v>
      </c>
      <c r="G737" s="27">
        <v>10.201696</v>
      </c>
    </row>
    <row r="738" spans="1:7" x14ac:dyDescent="0.45">
      <c r="A738" s="6" t="s">
        <v>800</v>
      </c>
      <c r="B738" s="6" t="s">
        <v>798</v>
      </c>
      <c r="C738" s="6" t="s">
        <v>96</v>
      </c>
      <c r="D738" s="7">
        <v>25108</v>
      </c>
      <c r="E738" s="7">
        <v>699245</v>
      </c>
      <c r="F738" s="26">
        <v>28658.5</v>
      </c>
      <c r="G738" s="27">
        <v>4.0984919</v>
      </c>
    </row>
    <row r="739" spans="1:7" x14ac:dyDescent="0.45">
      <c r="A739" s="6" t="s">
        <v>801</v>
      </c>
      <c r="B739" s="6" t="s">
        <v>798</v>
      </c>
      <c r="C739" s="6" t="s">
        <v>96</v>
      </c>
      <c r="D739" s="7">
        <v>65262</v>
      </c>
      <c r="E739" s="7">
        <v>2027115</v>
      </c>
      <c r="F739" s="26">
        <v>197125</v>
      </c>
      <c r="G739" s="27">
        <v>9.7244112999999999</v>
      </c>
    </row>
    <row r="740" spans="1:7" x14ac:dyDescent="0.45">
      <c r="A740" s="6" t="s">
        <v>802</v>
      </c>
      <c r="B740" s="6" t="s">
        <v>798</v>
      </c>
      <c r="C740" s="6" t="s">
        <v>96</v>
      </c>
      <c r="D740" s="7">
        <v>6507</v>
      </c>
      <c r="E740" s="7">
        <v>142596</v>
      </c>
      <c r="F740" s="26">
        <v>17151</v>
      </c>
      <c r="G740" s="27">
        <v>12.027687</v>
      </c>
    </row>
    <row r="741" spans="1:7" x14ac:dyDescent="0.45">
      <c r="A741" s="6" t="s">
        <v>803</v>
      </c>
      <c r="B741" s="6" t="s">
        <v>798</v>
      </c>
      <c r="C741" s="6" t="s">
        <v>96</v>
      </c>
      <c r="D741" s="7">
        <v>21689</v>
      </c>
      <c r="E741" s="7">
        <v>281707</v>
      </c>
      <c r="F741" s="26">
        <v>26710</v>
      </c>
      <c r="G741" s="27">
        <v>9.4814825000000003</v>
      </c>
    </row>
    <row r="742" spans="1:7" x14ac:dyDescent="0.45">
      <c r="A742" s="6" t="s">
        <v>804</v>
      </c>
      <c r="B742" s="6" t="s">
        <v>798</v>
      </c>
      <c r="C742" s="6" t="s">
        <v>96</v>
      </c>
      <c r="D742" s="7">
        <v>10287</v>
      </c>
      <c r="E742" s="7">
        <v>262664</v>
      </c>
      <c r="F742" s="26">
        <v>7248</v>
      </c>
      <c r="G742" s="27">
        <v>2.7594189</v>
      </c>
    </row>
    <row r="743" spans="1:7" x14ac:dyDescent="0.45">
      <c r="A743" s="6" t="s">
        <v>805</v>
      </c>
      <c r="B743" s="6" t="s">
        <v>798</v>
      </c>
      <c r="C743" s="6" t="s">
        <v>94</v>
      </c>
      <c r="D743" s="7">
        <v>23422</v>
      </c>
      <c r="E743" s="7">
        <v>613110</v>
      </c>
      <c r="F743" s="26">
        <v>48003.1</v>
      </c>
      <c r="G743" s="27">
        <v>7.8294433000000003</v>
      </c>
    </row>
    <row r="744" spans="1:7" x14ac:dyDescent="0.45">
      <c r="A744" s="6" t="s">
        <v>806</v>
      </c>
      <c r="B744" s="6" t="s">
        <v>798</v>
      </c>
      <c r="C744" s="6" t="s">
        <v>91</v>
      </c>
      <c r="D744" s="7">
        <v>281583</v>
      </c>
      <c r="E744" s="7">
        <v>8814121</v>
      </c>
      <c r="F744" s="26">
        <v>915322</v>
      </c>
      <c r="G744" s="27">
        <v>10.384722</v>
      </c>
    </row>
    <row r="745" spans="1:7" x14ac:dyDescent="0.45">
      <c r="A745" s="6" t="s">
        <v>807</v>
      </c>
      <c r="B745" s="6" t="s">
        <v>798</v>
      </c>
      <c r="C745" s="6" t="s">
        <v>94</v>
      </c>
      <c r="D745" s="7">
        <v>13713</v>
      </c>
      <c r="E745" s="7">
        <v>210013</v>
      </c>
      <c r="F745" s="26">
        <v>20110.5</v>
      </c>
      <c r="G745" s="27">
        <v>9.5758358000000001</v>
      </c>
    </row>
    <row r="746" spans="1:7" x14ac:dyDescent="0.45">
      <c r="A746" s="6" t="s">
        <v>808</v>
      </c>
      <c r="B746" s="6" t="s">
        <v>798</v>
      </c>
      <c r="C746" s="6" t="s">
        <v>94</v>
      </c>
      <c r="D746" s="7">
        <v>105137</v>
      </c>
      <c r="E746" s="7">
        <v>2127470</v>
      </c>
      <c r="F746" s="26">
        <v>205706.5</v>
      </c>
      <c r="G746" s="27">
        <v>9.6690670000000001</v>
      </c>
    </row>
    <row r="747" spans="1:7" x14ac:dyDescent="0.45">
      <c r="A747" s="6" t="s">
        <v>809</v>
      </c>
      <c r="B747" s="6" t="s">
        <v>798</v>
      </c>
      <c r="C747" s="6" t="s">
        <v>91</v>
      </c>
      <c r="D747" s="7">
        <v>394367</v>
      </c>
      <c r="E747" s="7">
        <v>20822523</v>
      </c>
      <c r="F747" s="26">
        <v>1560962.1</v>
      </c>
      <c r="G747" s="27">
        <v>7.4965080000000004</v>
      </c>
    </row>
    <row r="748" spans="1:7" x14ac:dyDescent="0.45">
      <c r="A748" s="6" t="s">
        <v>810</v>
      </c>
      <c r="B748" s="6" t="s">
        <v>798</v>
      </c>
      <c r="C748" s="6" t="s">
        <v>91</v>
      </c>
      <c r="D748" s="7">
        <v>679462</v>
      </c>
      <c r="E748" s="7">
        <v>32904509</v>
      </c>
      <c r="F748" s="26">
        <v>2455975.7000000002</v>
      </c>
      <c r="G748" s="27">
        <v>7.4639487999999998</v>
      </c>
    </row>
    <row r="749" spans="1:7" x14ac:dyDescent="0.45">
      <c r="A749" s="6" t="s">
        <v>811</v>
      </c>
      <c r="B749" s="6" t="s">
        <v>798</v>
      </c>
      <c r="C749" s="6" t="s">
        <v>91</v>
      </c>
      <c r="D749" s="7">
        <v>169855</v>
      </c>
      <c r="E749" s="7">
        <v>5232742</v>
      </c>
      <c r="F749" s="26">
        <v>485954.8</v>
      </c>
      <c r="G749" s="27">
        <v>9.2868098999999997</v>
      </c>
    </row>
    <row r="750" spans="1:7" x14ac:dyDescent="0.45">
      <c r="A750" s="6" t="s">
        <v>812</v>
      </c>
      <c r="B750" s="6" t="s">
        <v>798</v>
      </c>
      <c r="C750" s="6" t="s">
        <v>94</v>
      </c>
      <c r="D750" s="7">
        <v>9766</v>
      </c>
      <c r="E750" s="7">
        <v>262316</v>
      </c>
      <c r="F750" s="26">
        <v>23906</v>
      </c>
      <c r="G750" s="27">
        <v>9.1134357000000001</v>
      </c>
    </row>
    <row r="751" spans="1:7" x14ac:dyDescent="0.45">
      <c r="A751" s="6" t="s">
        <v>813</v>
      </c>
      <c r="B751" s="6" t="s">
        <v>798</v>
      </c>
      <c r="C751" s="6" t="s">
        <v>96</v>
      </c>
      <c r="D751" s="7">
        <v>6385</v>
      </c>
      <c r="E751" s="7">
        <v>189098</v>
      </c>
      <c r="F751" s="26">
        <v>16248</v>
      </c>
      <c r="G751" s="27">
        <v>8.5923701000000001</v>
      </c>
    </row>
    <row r="752" spans="1:7" x14ac:dyDescent="0.45">
      <c r="A752" s="6" t="s">
        <v>814</v>
      </c>
      <c r="B752" s="6" t="s">
        <v>798</v>
      </c>
      <c r="C752" s="6" t="s">
        <v>94</v>
      </c>
      <c r="D752" s="7">
        <v>16751</v>
      </c>
      <c r="E752" s="7">
        <v>295932</v>
      </c>
      <c r="F752" s="26">
        <v>25287</v>
      </c>
      <c r="G752" s="27">
        <v>8.5448684000000004</v>
      </c>
    </row>
    <row r="753" spans="1:7" x14ac:dyDescent="0.45">
      <c r="A753" s="6" t="s">
        <v>815</v>
      </c>
      <c r="B753" s="6" t="s">
        <v>798</v>
      </c>
      <c r="C753" s="6" t="s">
        <v>94</v>
      </c>
      <c r="D753" s="7">
        <v>9318</v>
      </c>
      <c r="E753" s="7">
        <v>168811</v>
      </c>
      <c r="F753" s="26">
        <v>17235.7</v>
      </c>
      <c r="G753" s="27">
        <v>10.210057000000001</v>
      </c>
    </row>
    <row r="754" spans="1:7" x14ac:dyDescent="0.45">
      <c r="A754" s="6" t="s">
        <v>816</v>
      </c>
      <c r="B754" s="6" t="s">
        <v>798</v>
      </c>
      <c r="C754" s="6" t="s">
        <v>94</v>
      </c>
      <c r="D754" s="7">
        <v>10477</v>
      </c>
      <c r="E754" s="7">
        <v>237269</v>
      </c>
      <c r="F754" s="26">
        <v>21902</v>
      </c>
      <c r="G754" s="27">
        <v>9.2308730000000008</v>
      </c>
    </row>
    <row r="755" spans="1:7" x14ac:dyDescent="0.45">
      <c r="A755" s="6" t="s">
        <v>817</v>
      </c>
      <c r="B755" s="6" t="s">
        <v>798</v>
      </c>
      <c r="C755" s="6" t="s">
        <v>94</v>
      </c>
      <c r="D755" s="7">
        <v>21393</v>
      </c>
      <c r="E755" s="7">
        <v>585044</v>
      </c>
      <c r="F755" s="26">
        <v>48957</v>
      </c>
      <c r="G755" s="27">
        <v>8.3680886000000001</v>
      </c>
    </row>
    <row r="756" spans="1:7" x14ac:dyDescent="0.45">
      <c r="A756" s="6" t="s">
        <v>818</v>
      </c>
      <c r="B756" s="6" t="s">
        <v>798</v>
      </c>
      <c r="C756" s="6" t="s">
        <v>94</v>
      </c>
      <c r="D756" s="7">
        <v>103913</v>
      </c>
      <c r="E756" s="7">
        <v>2430786</v>
      </c>
      <c r="F756" s="26">
        <v>191990</v>
      </c>
      <c r="G756" s="27">
        <v>7.8982682999999998</v>
      </c>
    </row>
    <row r="757" spans="1:7" x14ac:dyDescent="0.45">
      <c r="A757" s="6" t="s">
        <v>199</v>
      </c>
      <c r="B757" s="6" t="s">
        <v>798</v>
      </c>
      <c r="C757" s="6" t="s">
        <v>91</v>
      </c>
      <c r="D757" s="7">
        <v>229239</v>
      </c>
      <c r="E757" s="7">
        <v>6471793</v>
      </c>
      <c r="F757" s="26">
        <v>576738.4</v>
      </c>
      <c r="G757" s="27">
        <v>8.9115705999999992</v>
      </c>
    </row>
    <row r="758" spans="1:7" x14ac:dyDescent="0.45">
      <c r="A758" s="6" t="s">
        <v>230</v>
      </c>
      <c r="B758" s="6" t="s">
        <v>798</v>
      </c>
      <c r="C758" s="6" t="s">
        <v>210</v>
      </c>
      <c r="D758" s="7">
        <v>12</v>
      </c>
      <c r="E758" s="7">
        <v>35</v>
      </c>
      <c r="F758" s="26">
        <v>3.2</v>
      </c>
      <c r="G758" s="27">
        <v>9.1428571000000005</v>
      </c>
    </row>
    <row r="759" spans="1:7" x14ac:dyDescent="0.45">
      <c r="A759" s="6" t="s">
        <v>819</v>
      </c>
      <c r="B759" s="6" t="s">
        <v>798</v>
      </c>
      <c r="C759" s="6" t="s">
        <v>96</v>
      </c>
      <c r="D759" s="7">
        <v>13934</v>
      </c>
      <c r="E759" s="7">
        <v>367791</v>
      </c>
      <c r="F759" s="26">
        <v>36204.300000000003</v>
      </c>
      <c r="G759" s="27">
        <v>9.8437155999999995</v>
      </c>
    </row>
    <row r="760" spans="1:7" x14ac:dyDescent="0.45">
      <c r="A760" s="6" t="s">
        <v>820</v>
      </c>
      <c r="B760" s="6" t="s">
        <v>798</v>
      </c>
      <c r="C760" s="6" t="s">
        <v>203</v>
      </c>
      <c r="D760" s="7">
        <v>3</v>
      </c>
      <c r="E760" s="7">
        <v>2654008</v>
      </c>
      <c r="F760" s="26">
        <v>161891.79999999999</v>
      </c>
      <c r="G760" s="27">
        <v>6.0998986999999998</v>
      </c>
    </row>
    <row r="761" spans="1:7" x14ac:dyDescent="0.45">
      <c r="A761" s="6" t="s">
        <v>821</v>
      </c>
      <c r="B761" s="6" t="s">
        <v>798</v>
      </c>
      <c r="C761" s="6" t="s">
        <v>94</v>
      </c>
      <c r="D761" s="7">
        <v>50669</v>
      </c>
      <c r="E761" s="7">
        <v>1037005</v>
      </c>
      <c r="F761" s="26">
        <v>85595</v>
      </c>
      <c r="G761" s="27">
        <v>8.2540586000000005</v>
      </c>
    </row>
    <row r="762" spans="1:7" x14ac:dyDescent="0.45">
      <c r="A762" s="6" t="s">
        <v>239</v>
      </c>
      <c r="B762" s="6" t="s">
        <v>822</v>
      </c>
      <c r="C762" s="6" t="s">
        <v>210</v>
      </c>
      <c r="D762" s="7">
        <v>12</v>
      </c>
      <c r="E762" s="7">
        <v>62943</v>
      </c>
      <c r="F762" s="26">
        <v>12477</v>
      </c>
      <c r="G762" s="27">
        <v>19.822697000000002</v>
      </c>
    </row>
    <row r="763" spans="1:7" x14ac:dyDescent="0.45">
      <c r="A763" s="6" t="s">
        <v>823</v>
      </c>
      <c r="B763" s="6" t="s">
        <v>822</v>
      </c>
      <c r="C763" s="6" t="s">
        <v>96</v>
      </c>
      <c r="D763" s="7">
        <v>26217</v>
      </c>
      <c r="E763" s="7">
        <v>455823</v>
      </c>
      <c r="F763" s="26">
        <v>55164.7</v>
      </c>
      <c r="G763" s="27">
        <v>12.102220000000001</v>
      </c>
    </row>
    <row r="764" spans="1:7" x14ac:dyDescent="0.45">
      <c r="A764" s="6" t="s">
        <v>824</v>
      </c>
      <c r="B764" s="6" t="s">
        <v>822</v>
      </c>
      <c r="C764" s="6" t="s">
        <v>96</v>
      </c>
      <c r="D764" s="7">
        <v>9626</v>
      </c>
      <c r="E764" s="7">
        <v>199687</v>
      </c>
      <c r="F764" s="26">
        <v>31215</v>
      </c>
      <c r="G764" s="27">
        <v>15.631964</v>
      </c>
    </row>
    <row r="765" spans="1:7" x14ac:dyDescent="0.45">
      <c r="A765" s="6" t="s">
        <v>825</v>
      </c>
      <c r="B765" s="6" t="s">
        <v>822</v>
      </c>
      <c r="C765" s="6" t="s">
        <v>96</v>
      </c>
      <c r="D765" s="7">
        <v>17315</v>
      </c>
      <c r="E765" s="7">
        <v>356024</v>
      </c>
      <c r="F765" s="26">
        <v>41924</v>
      </c>
      <c r="G765" s="27">
        <v>11.775611</v>
      </c>
    </row>
    <row r="766" spans="1:7" x14ac:dyDescent="0.45">
      <c r="A766" s="6" t="s">
        <v>826</v>
      </c>
      <c r="B766" s="6" t="s">
        <v>822</v>
      </c>
      <c r="C766" s="6" t="s">
        <v>96</v>
      </c>
      <c r="D766" s="7">
        <v>10920</v>
      </c>
      <c r="E766" s="7">
        <v>105357</v>
      </c>
      <c r="F766" s="26">
        <v>15727</v>
      </c>
      <c r="G766" s="27">
        <v>14.927341999999999</v>
      </c>
    </row>
    <row r="767" spans="1:7" x14ac:dyDescent="0.45">
      <c r="A767" s="6" t="s">
        <v>827</v>
      </c>
      <c r="B767" s="6" t="s">
        <v>822</v>
      </c>
      <c r="C767" s="6" t="s">
        <v>96</v>
      </c>
      <c r="D767" s="7">
        <v>15414</v>
      </c>
      <c r="E767" s="7">
        <v>309614</v>
      </c>
      <c r="F767" s="26">
        <v>44810.400000000001</v>
      </c>
      <c r="G767" s="27">
        <v>14.472989</v>
      </c>
    </row>
    <row r="768" spans="1:7" x14ac:dyDescent="0.45">
      <c r="A768" s="6" t="s">
        <v>828</v>
      </c>
      <c r="B768" s="6" t="s">
        <v>822</v>
      </c>
      <c r="C768" s="6" t="s">
        <v>96</v>
      </c>
      <c r="D768" s="7">
        <v>26016</v>
      </c>
      <c r="E768" s="7">
        <v>504179</v>
      </c>
      <c r="F768" s="26">
        <v>64731.5</v>
      </c>
      <c r="G768" s="27">
        <v>12.838991999999999</v>
      </c>
    </row>
    <row r="769" spans="1:7" x14ac:dyDescent="0.45">
      <c r="A769" s="6" t="s">
        <v>829</v>
      </c>
      <c r="B769" s="6" t="s">
        <v>822</v>
      </c>
      <c r="C769" s="6" t="s">
        <v>96</v>
      </c>
      <c r="D769" s="7">
        <v>36877</v>
      </c>
      <c r="E769" s="7">
        <v>652064</v>
      </c>
      <c r="F769" s="26">
        <v>92611</v>
      </c>
      <c r="G769" s="27">
        <v>14.202747</v>
      </c>
    </row>
    <row r="770" spans="1:7" x14ac:dyDescent="0.45">
      <c r="A770" s="6" t="s">
        <v>830</v>
      </c>
      <c r="B770" s="6" t="s">
        <v>822</v>
      </c>
      <c r="C770" s="6" t="s">
        <v>96</v>
      </c>
      <c r="D770" s="7">
        <v>17889</v>
      </c>
      <c r="E770" s="7">
        <v>366807</v>
      </c>
      <c r="F770" s="26">
        <v>50689</v>
      </c>
      <c r="G770" s="27">
        <v>13.818984</v>
      </c>
    </row>
    <row r="771" spans="1:7" x14ac:dyDescent="0.45">
      <c r="A771" s="6" t="s">
        <v>209</v>
      </c>
      <c r="B771" s="6" t="s">
        <v>822</v>
      </c>
      <c r="C771" s="6" t="s">
        <v>210</v>
      </c>
      <c r="D771" s="7">
        <v>4</v>
      </c>
      <c r="E771" s="7">
        <v>1574</v>
      </c>
      <c r="F771" s="26">
        <v>211.2</v>
      </c>
      <c r="G771" s="27">
        <v>13.418043000000001</v>
      </c>
    </row>
    <row r="772" spans="1:7" x14ac:dyDescent="0.45">
      <c r="A772" s="6" t="s">
        <v>831</v>
      </c>
      <c r="B772" s="6" t="s">
        <v>822</v>
      </c>
      <c r="C772" s="6" t="s">
        <v>91</v>
      </c>
      <c r="D772" s="7">
        <v>23748</v>
      </c>
      <c r="E772" s="7">
        <v>216304</v>
      </c>
      <c r="F772" s="26">
        <v>45001.9</v>
      </c>
      <c r="G772" s="27">
        <v>20.804932000000001</v>
      </c>
    </row>
    <row r="773" spans="1:7" x14ac:dyDescent="0.45">
      <c r="A773" s="6" t="s">
        <v>218</v>
      </c>
      <c r="B773" s="6" t="s">
        <v>822</v>
      </c>
      <c r="C773" s="6" t="s">
        <v>210</v>
      </c>
      <c r="D773" s="7">
        <v>95</v>
      </c>
      <c r="E773" s="7">
        <v>664</v>
      </c>
      <c r="F773" s="26">
        <v>76.7</v>
      </c>
      <c r="G773" s="27">
        <v>11.551205</v>
      </c>
    </row>
    <row r="774" spans="1:7" x14ac:dyDescent="0.45">
      <c r="A774" s="6" t="s">
        <v>832</v>
      </c>
      <c r="B774" s="6" t="s">
        <v>822</v>
      </c>
      <c r="C774" s="6" t="s">
        <v>91</v>
      </c>
      <c r="D774" s="7">
        <v>1078192</v>
      </c>
      <c r="E774" s="7">
        <v>10602381</v>
      </c>
      <c r="F774" s="26">
        <v>1762905.5</v>
      </c>
      <c r="G774" s="27">
        <v>16.627448999999999</v>
      </c>
    </row>
    <row r="775" spans="1:7" x14ac:dyDescent="0.45">
      <c r="A775" s="6" t="s">
        <v>833</v>
      </c>
      <c r="B775" s="6" t="s">
        <v>822</v>
      </c>
      <c r="C775" s="6" t="s">
        <v>91</v>
      </c>
      <c r="D775" s="7">
        <v>879498</v>
      </c>
      <c r="E775" s="7">
        <v>8805023</v>
      </c>
      <c r="F775" s="26">
        <v>1550537</v>
      </c>
      <c r="G775" s="27">
        <v>17.609687000000001</v>
      </c>
    </row>
    <row r="776" spans="1:7" x14ac:dyDescent="0.45">
      <c r="A776" s="6" t="s">
        <v>834</v>
      </c>
      <c r="B776" s="6" t="s">
        <v>822</v>
      </c>
      <c r="C776" s="6" t="s">
        <v>91</v>
      </c>
      <c r="D776" s="7">
        <v>12645</v>
      </c>
      <c r="E776" s="7">
        <v>130682</v>
      </c>
      <c r="F776" s="26">
        <v>24821.9</v>
      </c>
      <c r="G776" s="27">
        <v>18.994122999999998</v>
      </c>
    </row>
    <row r="777" spans="1:7" x14ac:dyDescent="0.45">
      <c r="A777" s="6" t="s">
        <v>226</v>
      </c>
      <c r="B777" s="6" t="s">
        <v>822</v>
      </c>
      <c r="C777" s="6" t="s">
        <v>210</v>
      </c>
      <c r="D777" s="7">
        <v>3580</v>
      </c>
      <c r="E777" s="7">
        <v>17550</v>
      </c>
      <c r="F777" s="26">
        <v>1872.7</v>
      </c>
      <c r="G777" s="27">
        <v>10.670655</v>
      </c>
    </row>
    <row r="778" spans="1:7" x14ac:dyDescent="0.45">
      <c r="A778" s="6" t="s">
        <v>228</v>
      </c>
      <c r="B778" s="6" t="s">
        <v>822</v>
      </c>
      <c r="C778" s="6" t="s">
        <v>210</v>
      </c>
      <c r="D778" s="7">
        <v>17</v>
      </c>
      <c r="E778" s="7">
        <v>4436</v>
      </c>
      <c r="F778" s="26">
        <v>684</v>
      </c>
      <c r="G778" s="27">
        <v>15.419297</v>
      </c>
    </row>
    <row r="779" spans="1:7" x14ac:dyDescent="0.45">
      <c r="A779" s="6" t="s">
        <v>229</v>
      </c>
      <c r="B779" s="6" t="s">
        <v>822</v>
      </c>
      <c r="C779" s="6" t="s">
        <v>210</v>
      </c>
      <c r="D779" s="7">
        <v>248</v>
      </c>
      <c r="E779" s="7">
        <v>2267</v>
      </c>
      <c r="F779" s="26">
        <v>230.1</v>
      </c>
      <c r="G779" s="27">
        <v>10.149978000000001</v>
      </c>
    </row>
    <row r="780" spans="1:7" x14ac:dyDescent="0.45">
      <c r="A780" s="6" t="s">
        <v>230</v>
      </c>
      <c r="B780" s="6" t="s">
        <v>822</v>
      </c>
      <c r="C780" s="6" t="s">
        <v>210</v>
      </c>
      <c r="D780" s="7">
        <v>61</v>
      </c>
      <c r="E780" s="7">
        <v>226</v>
      </c>
      <c r="F780" s="26">
        <v>31.7</v>
      </c>
      <c r="G780" s="27">
        <v>14.026548999999999</v>
      </c>
    </row>
    <row r="781" spans="1:7" x14ac:dyDescent="0.45">
      <c r="A781" s="6" t="s">
        <v>835</v>
      </c>
      <c r="B781" s="6" t="s">
        <v>822</v>
      </c>
      <c r="C781" s="6" t="s">
        <v>96</v>
      </c>
      <c r="D781" s="7">
        <v>11279</v>
      </c>
      <c r="E781" s="7">
        <v>125032</v>
      </c>
      <c r="F781" s="26">
        <v>23582</v>
      </c>
      <c r="G781" s="27">
        <v>18.860772000000001</v>
      </c>
    </row>
    <row r="782" spans="1:7" x14ac:dyDescent="0.45">
      <c r="A782" s="6" t="s">
        <v>836</v>
      </c>
      <c r="B782" s="6" t="s">
        <v>822</v>
      </c>
      <c r="C782" s="6" t="s">
        <v>96</v>
      </c>
      <c r="D782" s="7">
        <v>16309</v>
      </c>
      <c r="E782" s="7">
        <v>361599</v>
      </c>
      <c r="F782" s="26">
        <v>49846</v>
      </c>
      <c r="G782" s="27">
        <v>13.784883000000001</v>
      </c>
    </row>
    <row r="783" spans="1:7" x14ac:dyDescent="0.45">
      <c r="A783" s="6" t="s">
        <v>837</v>
      </c>
      <c r="B783" s="6" t="s">
        <v>822</v>
      </c>
      <c r="C783" s="6" t="s">
        <v>96</v>
      </c>
      <c r="D783" s="7">
        <v>8092</v>
      </c>
      <c r="E783" s="7">
        <v>169281</v>
      </c>
      <c r="F783" s="26">
        <v>25419.3</v>
      </c>
      <c r="G783" s="27">
        <v>15.016038</v>
      </c>
    </row>
    <row r="784" spans="1:7" x14ac:dyDescent="0.45">
      <c r="A784" s="6" t="s">
        <v>838</v>
      </c>
      <c r="B784" s="6" t="s">
        <v>822</v>
      </c>
      <c r="C784" s="6" t="s">
        <v>96</v>
      </c>
      <c r="D784" s="7">
        <v>13357</v>
      </c>
      <c r="E784" s="7">
        <v>310008</v>
      </c>
      <c r="F784" s="26">
        <v>44505</v>
      </c>
      <c r="G784" s="27">
        <v>14.356081</v>
      </c>
    </row>
    <row r="785" spans="1:7" x14ac:dyDescent="0.45">
      <c r="A785" s="6" t="s">
        <v>839</v>
      </c>
      <c r="B785" s="6" t="s">
        <v>822</v>
      </c>
      <c r="C785" s="6" t="s">
        <v>96</v>
      </c>
      <c r="D785" s="7">
        <v>12695</v>
      </c>
      <c r="E785" s="7">
        <v>348102</v>
      </c>
      <c r="F785" s="26">
        <v>47133.4</v>
      </c>
      <c r="G785" s="27">
        <v>13.540112000000001</v>
      </c>
    </row>
    <row r="786" spans="1:7" x14ac:dyDescent="0.45">
      <c r="A786" s="6" t="s">
        <v>840</v>
      </c>
      <c r="B786" s="6" t="s">
        <v>822</v>
      </c>
      <c r="C786" s="6" t="s">
        <v>96</v>
      </c>
      <c r="D786" s="7">
        <v>7054</v>
      </c>
      <c r="E786" s="7">
        <v>111088</v>
      </c>
      <c r="F786" s="26">
        <v>15727.8</v>
      </c>
      <c r="G786" s="27">
        <v>14.157965000000001</v>
      </c>
    </row>
    <row r="787" spans="1:7" x14ac:dyDescent="0.45">
      <c r="A787" s="6" t="s">
        <v>841</v>
      </c>
      <c r="B787" s="6" t="s">
        <v>822</v>
      </c>
      <c r="C787" s="6" t="s">
        <v>96</v>
      </c>
      <c r="D787" s="7">
        <v>6575</v>
      </c>
      <c r="E787" s="7">
        <v>288532</v>
      </c>
      <c r="F787" s="26">
        <v>32929.1</v>
      </c>
      <c r="G787" s="27">
        <v>11.412634000000001</v>
      </c>
    </row>
    <row r="788" spans="1:7" x14ac:dyDescent="0.45">
      <c r="A788" s="6" t="s">
        <v>842</v>
      </c>
      <c r="B788" s="6" t="s">
        <v>822</v>
      </c>
      <c r="C788" s="6" t="s">
        <v>96</v>
      </c>
      <c r="D788" s="7">
        <v>9773</v>
      </c>
      <c r="E788" s="7">
        <v>202928</v>
      </c>
      <c r="F788" s="26">
        <v>26173</v>
      </c>
      <c r="G788" s="27">
        <v>12.897678000000001</v>
      </c>
    </row>
    <row r="789" spans="1:7" x14ac:dyDescent="0.45">
      <c r="A789" s="6" t="s">
        <v>843</v>
      </c>
      <c r="B789" s="6" t="s">
        <v>822</v>
      </c>
      <c r="C789" s="6" t="s">
        <v>96</v>
      </c>
      <c r="D789" s="7">
        <v>16301</v>
      </c>
      <c r="E789" s="7">
        <v>264432</v>
      </c>
      <c r="F789" s="26">
        <v>31789</v>
      </c>
      <c r="G789" s="27">
        <v>12.021616</v>
      </c>
    </row>
    <row r="790" spans="1:7" x14ac:dyDescent="0.45">
      <c r="A790" s="6" t="s">
        <v>844</v>
      </c>
      <c r="B790" s="6" t="s">
        <v>822</v>
      </c>
      <c r="C790" s="6" t="s">
        <v>96</v>
      </c>
      <c r="D790" s="7">
        <v>3595</v>
      </c>
      <c r="E790" s="7">
        <v>93511</v>
      </c>
      <c r="F790" s="26">
        <v>13442</v>
      </c>
      <c r="G790" s="27">
        <v>14.374779</v>
      </c>
    </row>
    <row r="791" spans="1:7" x14ac:dyDescent="0.45">
      <c r="A791" s="6" t="s">
        <v>845</v>
      </c>
      <c r="B791" s="6" t="s">
        <v>822</v>
      </c>
      <c r="C791" s="6" t="s">
        <v>96</v>
      </c>
      <c r="D791" s="7">
        <v>14076</v>
      </c>
      <c r="E791" s="7">
        <v>229853</v>
      </c>
      <c r="F791" s="26">
        <v>34228</v>
      </c>
      <c r="G791" s="27">
        <v>14.891257</v>
      </c>
    </row>
    <row r="792" spans="1:7" x14ac:dyDescent="0.45">
      <c r="A792" s="6" t="s">
        <v>846</v>
      </c>
      <c r="B792" s="6" t="s">
        <v>822</v>
      </c>
      <c r="C792" s="6" t="s">
        <v>96</v>
      </c>
      <c r="D792" s="7">
        <v>29641</v>
      </c>
      <c r="E792" s="7">
        <v>679152</v>
      </c>
      <c r="F792" s="26">
        <v>69533</v>
      </c>
      <c r="G792" s="27">
        <v>10.238208999999999</v>
      </c>
    </row>
    <row r="793" spans="1:7" x14ac:dyDescent="0.45">
      <c r="A793" s="6" t="s">
        <v>847</v>
      </c>
      <c r="B793" s="6" t="s">
        <v>822</v>
      </c>
      <c r="C793" s="6" t="s">
        <v>96</v>
      </c>
      <c r="D793" s="7">
        <v>15868</v>
      </c>
      <c r="E793" s="7">
        <v>278984</v>
      </c>
      <c r="F793" s="26">
        <v>31812</v>
      </c>
      <c r="G793" s="27">
        <v>11.402804</v>
      </c>
    </row>
    <row r="794" spans="1:7" x14ac:dyDescent="0.45">
      <c r="A794" s="6" t="s">
        <v>848</v>
      </c>
      <c r="B794" s="6" t="s">
        <v>822</v>
      </c>
      <c r="C794" s="6" t="s">
        <v>96</v>
      </c>
      <c r="D794" s="7">
        <v>8059</v>
      </c>
      <c r="E794" s="7">
        <v>111117</v>
      </c>
      <c r="F794" s="26">
        <v>16161.1</v>
      </c>
      <c r="G794" s="27">
        <v>14.544219</v>
      </c>
    </row>
    <row r="795" spans="1:7" x14ac:dyDescent="0.45">
      <c r="A795" s="6" t="s">
        <v>849</v>
      </c>
      <c r="B795" s="6" t="s">
        <v>822</v>
      </c>
      <c r="C795" s="6" t="s">
        <v>96</v>
      </c>
      <c r="D795" s="7">
        <v>3753</v>
      </c>
      <c r="E795" s="7">
        <v>60518</v>
      </c>
      <c r="F795" s="26">
        <v>8298.1</v>
      </c>
      <c r="G795" s="27">
        <v>13.711788</v>
      </c>
    </row>
    <row r="796" spans="1:7" x14ac:dyDescent="0.45">
      <c r="A796" s="6" t="s">
        <v>850</v>
      </c>
      <c r="B796" s="6" t="s">
        <v>822</v>
      </c>
      <c r="C796" s="6" t="s">
        <v>96</v>
      </c>
      <c r="D796" s="7">
        <v>12407</v>
      </c>
      <c r="E796" s="7">
        <v>194441</v>
      </c>
      <c r="F796" s="26">
        <v>26014</v>
      </c>
      <c r="G796" s="27">
        <v>13.378866</v>
      </c>
    </row>
    <row r="797" spans="1:7" x14ac:dyDescent="0.45">
      <c r="A797" s="6" t="s">
        <v>851</v>
      </c>
      <c r="B797" s="6" t="s">
        <v>822</v>
      </c>
      <c r="C797" s="6" t="s">
        <v>96</v>
      </c>
      <c r="D797" s="7">
        <v>10032</v>
      </c>
      <c r="E797" s="7">
        <v>242936</v>
      </c>
      <c r="F797" s="26">
        <v>31596.9</v>
      </c>
      <c r="G797" s="27">
        <v>13.006265000000001</v>
      </c>
    </row>
    <row r="798" spans="1:7" x14ac:dyDescent="0.45">
      <c r="A798" s="6" t="s">
        <v>235</v>
      </c>
      <c r="B798" s="6" t="s">
        <v>822</v>
      </c>
      <c r="C798" s="6" t="s">
        <v>210</v>
      </c>
      <c r="D798" s="7">
        <v>3049</v>
      </c>
      <c r="E798" s="7">
        <v>10633</v>
      </c>
      <c r="F798" s="26">
        <v>1172.5999999999999</v>
      </c>
      <c r="G798" s="27">
        <v>11.027932</v>
      </c>
    </row>
    <row r="799" spans="1:7" x14ac:dyDescent="0.45">
      <c r="A799" s="6" t="s">
        <v>852</v>
      </c>
      <c r="B799" s="6" t="s">
        <v>822</v>
      </c>
      <c r="C799" s="6" t="s">
        <v>91</v>
      </c>
      <c r="D799" s="7">
        <v>188299</v>
      </c>
      <c r="E799" s="7">
        <v>1825087</v>
      </c>
      <c r="F799" s="26">
        <v>296597.3</v>
      </c>
      <c r="G799" s="27">
        <v>16.251131999999998</v>
      </c>
    </row>
    <row r="800" spans="1:7" x14ac:dyDescent="0.45">
      <c r="A800" s="6" t="s">
        <v>853</v>
      </c>
      <c r="B800" s="6" t="s">
        <v>854</v>
      </c>
      <c r="C800" s="6" t="s">
        <v>94</v>
      </c>
      <c r="D800" s="7">
        <v>313</v>
      </c>
      <c r="E800" s="7">
        <v>2782</v>
      </c>
      <c r="F800" s="26">
        <v>338.4</v>
      </c>
      <c r="G800" s="27">
        <v>12.163911000000001</v>
      </c>
    </row>
    <row r="801" spans="1:7" x14ac:dyDescent="0.45">
      <c r="A801" s="6" t="s">
        <v>855</v>
      </c>
      <c r="B801" s="6" t="s">
        <v>854</v>
      </c>
      <c r="C801" s="6" t="s">
        <v>91</v>
      </c>
      <c r="D801" s="7">
        <v>868213</v>
      </c>
      <c r="E801" s="7">
        <v>12270475</v>
      </c>
      <c r="F801" s="26">
        <v>1644690</v>
      </c>
      <c r="G801" s="27">
        <v>13.403638000000001</v>
      </c>
    </row>
    <row r="802" spans="1:7" x14ac:dyDescent="0.45">
      <c r="A802" s="6" t="s">
        <v>856</v>
      </c>
      <c r="B802" s="6" t="s">
        <v>854</v>
      </c>
      <c r="C802" s="6" t="s">
        <v>94</v>
      </c>
      <c r="D802" s="7">
        <v>52647</v>
      </c>
      <c r="E802" s="7">
        <v>993589</v>
      </c>
      <c r="F802" s="26">
        <v>123290</v>
      </c>
      <c r="G802" s="27">
        <v>12.408550999999999</v>
      </c>
    </row>
    <row r="803" spans="1:7" x14ac:dyDescent="0.45">
      <c r="A803" s="6" t="s">
        <v>209</v>
      </c>
      <c r="B803" s="6" t="s">
        <v>854</v>
      </c>
      <c r="C803" s="6" t="s">
        <v>210</v>
      </c>
      <c r="D803" s="7">
        <v>10</v>
      </c>
      <c r="E803" s="7">
        <v>10834</v>
      </c>
      <c r="F803" s="26">
        <v>1104.3</v>
      </c>
      <c r="G803" s="27">
        <v>10.192911</v>
      </c>
    </row>
    <row r="804" spans="1:7" x14ac:dyDescent="0.45">
      <c r="A804" s="6" t="s">
        <v>344</v>
      </c>
      <c r="B804" s="6" t="s">
        <v>854</v>
      </c>
      <c r="C804" s="6" t="s">
        <v>91</v>
      </c>
      <c r="D804" s="7">
        <v>160993</v>
      </c>
      <c r="E804" s="7">
        <v>2207594</v>
      </c>
      <c r="F804" s="26">
        <v>309588.90000000002</v>
      </c>
      <c r="G804" s="27">
        <v>14.023815000000001</v>
      </c>
    </row>
    <row r="805" spans="1:7" x14ac:dyDescent="0.45">
      <c r="A805" s="6" t="s">
        <v>857</v>
      </c>
      <c r="B805" s="6" t="s">
        <v>854</v>
      </c>
      <c r="C805" s="6" t="s">
        <v>96</v>
      </c>
      <c r="D805" s="7">
        <v>10541</v>
      </c>
      <c r="E805" s="7">
        <v>260648</v>
      </c>
      <c r="F805" s="26">
        <v>28504.400000000001</v>
      </c>
      <c r="G805" s="27">
        <v>10.935974999999999</v>
      </c>
    </row>
    <row r="806" spans="1:7" x14ac:dyDescent="0.45">
      <c r="A806" s="6" t="s">
        <v>858</v>
      </c>
      <c r="B806" s="6" t="s">
        <v>854</v>
      </c>
      <c r="C806" s="6" t="s">
        <v>96</v>
      </c>
      <c r="D806" s="7">
        <v>17207</v>
      </c>
      <c r="E806" s="7">
        <v>303284</v>
      </c>
      <c r="F806" s="26">
        <v>23002.1</v>
      </c>
      <c r="G806" s="27">
        <v>7.5843433999999998</v>
      </c>
    </row>
    <row r="807" spans="1:7" x14ac:dyDescent="0.45">
      <c r="A807" s="6" t="s">
        <v>218</v>
      </c>
      <c r="B807" s="6" t="s">
        <v>854</v>
      </c>
      <c r="C807" s="6" t="s">
        <v>210</v>
      </c>
      <c r="D807" s="7">
        <v>4</v>
      </c>
      <c r="E807" s="7">
        <v>27</v>
      </c>
      <c r="F807" s="26">
        <v>2.7</v>
      </c>
      <c r="G807" s="27">
        <v>10</v>
      </c>
    </row>
    <row r="808" spans="1:7" x14ac:dyDescent="0.45">
      <c r="A808" s="6" t="s">
        <v>337</v>
      </c>
      <c r="B808" s="6" t="s">
        <v>854</v>
      </c>
      <c r="C808" s="6" t="s">
        <v>91</v>
      </c>
      <c r="D808" s="7">
        <v>396697</v>
      </c>
      <c r="E808" s="7">
        <v>6010132</v>
      </c>
      <c r="F808" s="26">
        <v>812211.4</v>
      </c>
      <c r="G808" s="27">
        <v>13.514036000000001</v>
      </c>
    </row>
    <row r="809" spans="1:7" x14ac:dyDescent="0.45">
      <c r="A809" s="6" t="s">
        <v>226</v>
      </c>
      <c r="B809" s="6" t="s">
        <v>854</v>
      </c>
      <c r="C809" s="6" t="s">
        <v>210</v>
      </c>
      <c r="D809" s="7">
        <v>3414</v>
      </c>
      <c r="E809" s="7">
        <v>26236</v>
      </c>
      <c r="F809" s="26">
        <v>2374.6</v>
      </c>
      <c r="G809" s="27">
        <v>9.0509223999999993</v>
      </c>
    </row>
    <row r="810" spans="1:7" x14ac:dyDescent="0.45">
      <c r="A810" s="6" t="s">
        <v>859</v>
      </c>
      <c r="B810" s="6" t="s">
        <v>854</v>
      </c>
      <c r="C810" s="6" t="s">
        <v>94</v>
      </c>
      <c r="D810" s="7">
        <v>155487</v>
      </c>
      <c r="E810" s="7">
        <v>3442139</v>
      </c>
      <c r="F810" s="26">
        <v>458976.2</v>
      </c>
      <c r="G810" s="27">
        <v>13.33404</v>
      </c>
    </row>
    <row r="811" spans="1:7" x14ac:dyDescent="0.45">
      <c r="A811" s="6" t="s">
        <v>228</v>
      </c>
      <c r="B811" s="6" t="s">
        <v>854</v>
      </c>
      <c r="C811" s="6" t="s">
        <v>210</v>
      </c>
      <c r="D811" s="7">
        <v>30</v>
      </c>
      <c r="E811" s="7">
        <v>9058</v>
      </c>
      <c r="F811" s="26">
        <v>877</v>
      </c>
      <c r="G811" s="27">
        <v>9.6820489999999992</v>
      </c>
    </row>
    <row r="812" spans="1:7" x14ac:dyDescent="0.45">
      <c r="A812" s="6" t="s">
        <v>230</v>
      </c>
      <c r="B812" s="6" t="s">
        <v>854</v>
      </c>
      <c r="C812" s="6" t="s">
        <v>210</v>
      </c>
      <c r="D812" s="7">
        <v>5</v>
      </c>
      <c r="E812" s="7">
        <v>49</v>
      </c>
      <c r="F812" s="26">
        <v>5.2</v>
      </c>
      <c r="G812" s="27">
        <v>10.612245</v>
      </c>
    </row>
    <row r="813" spans="1:7" x14ac:dyDescent="0.45">
      <c r="A813" s="6" t="s">
        <v>860</v>
      </c>
      <c r="B813" s="6" t="s">
        <v>854</v>
      </c>
      <c r="C813" s="6" t="s">
        <v>91</v>
      </c>
      <c r="D813" s="7">
        <v>213076</v>
      </c>
      <c r="E813" s="7">
        <v>3701189</v>
      </c>
      <c r="F813" s="26">
        <v>374727.2</v>
      </c>
      <c r="G813" s="27">
        <v>10.124509</v>
      </c>
    </row>
    <row r="814" spans="1:7" x14ac:dyDescent="0.45">
      <c r="A814" s="6" t="s">
        <v>235</v>
      </c>
      <c r="B814" s="6" t="s">
        <v>854</v>
      </c>
      <c r="C814" s="6" t="s">
        <v>210</v>
      </c>
      <c r="D814" s="7">
        <v>1764</v>
      </c>
      <c r="E814" s="7">
        <v>6030</v>
      </c>
      <c r="F814" s="26">
        <v>595.29999999999995</v>
      </c>
      <c r="G814" s="27">
        <v>9.8723051000000002</v>
      </c>
    </row>
    <row r="815" spans="1:7" x14ac:dyDescent="0.45">
      <c r="A815" s="6" t="s">
        <v>861</v>
      </c>
      <c r="B815" s="6" t="s">
        <v>862</v>
      </c>
      <c r="C815" s="6" t="s">
        <v>91</v>
      </c>
      <c r="D815" s="7">
        <v>39</v>
      </c>
      <c r="E815" s="7">
        <v>348</v>
      </c>
      <c r="F815" s="26">
        <v>45.4</v>
      </c>
      <c r="G815" s="27">
        <v>13.045977000000001</v>
      </c>
    </row>
    <row r="816" spans="1:7" x14ac:dyDescent="0.45">
      <c r="A816" s="6" t="s">
        <v>863</v>
      </c>
      <c r="B816" s="6" t="s">
        <v>862</v>
      </c>
      <c r="C816" s="6" t="s">
        <v>94</v>
      </c>
      <c r="D816" s="7">
        <v>1974</v>
      </c>
      <c r="E816" s="7">
        <v>9801</v>
      </c>
      <c r="F816" s="26">
        <v>2741.6</v>
      </c>
      <c r="G816" s="27">
        <v>27.972656000000001</v>
      </c>
    </row>
    <row r="817" spans="1:7" x14ac:dyDescent="0.45">
      <c r="A817" s="6" t="s">
        <v>864</v>
      </c>
      <c r="B817" s="6" t="s">
        <v>862</v>
      </c>
      <c r="C817" s="6" t="s">
        <v>96</v>
      </c>
      <c r="D817" s="7">
        <v>6514</v>
      </c>
      <c r="E817" s="7">
        <v>107241</v>
      </c>
      <c r="F817" s="26">
        <v>11423</v>
      </c>
      <c r="G817" s="27">
        <v>10.65171</v>
      </c>
    </row>
    <row r="818" spans="1:7" x14ac:dyDescent="0.45">
      <c r="A818" s="6" t="s">
        <v>226</v>
      </c>
      <c r="B818" s="6" t="s">
        <v>862</v>
      </c>
      <c r="C818" s="6" t="s">
        <v>210</v>
      </c>
      <c r="D818" s="7">
        <v>3</v>
      </c>
      <c r="E818" s="7">
        <v>198</v>
      </c>
      <c r="F818" s="26">
        <v>23.2</v>
      </c>
      <c r="G818" s="27">
        <v>11.717172</v>
      </c>
    </row>
    <row r="819" spans="1:7" x14ac:dyDescent="0.45">
      <c r="A819" s="6" t="s">
        <v>865</v>
      </c>
      <c r="B819" s="6" t="s">
        <v>862</v>
      </c>
      <c r="C819" s="6" t="s">
        <v>96</v>
      </c>
      <c r="D819" s="7">
        <v>2506</v>
      </c>
      <c r="E819" s="7">
        <v>28318</v>
      </c>
      <c r="F819" s="26">
        <v>4102</v>
      </c>
      <c r="G819" s="27">
        <v>14.485486</v>
      </c>
    </row>
    <row r="820" spans="1:7" x14ac:dyDescent="0.45">
      <c r="A820" s="6" t="s">
        <v>866</v>
      </c>
      <c r="B820" s="6" t="s">
        <v>867</v>
      </c>
      <c r="C820" s="6" t="s">
        <v>94</v>
      </c>
      <c r="D820" s="7">
        <v>9948</v>
      </c>
      <c r="E820" s="7">
        <v>74302</v>
      </c>
      <c r="F820" s="26">
        <v>13834.3</v>
      </c>
      <c r="G820" s="27">
        <v>18.619014</v>
      </c>
    </row>
    <row r="821" spans="1:7" x14ac:dyDescent="0.45">
      <c r="A821" s="6" t="s">
        <v>868</v>
      </c>
      <c r="B821" s="6" t="s">
        <v>867</v>
      </c>
      <c r="C821" s="6" t="s">
        <v>91</v>
      </c>
      <c r="D821" s="7">
        <v>17672</v>
      </c>
      <c r="E821" s="7">
        <v>350739</v>
      </c>
      <c r="F821" s="26">
        <v>34845</v>
      </c>
      <c r="G821" s="27">
        <v>9.9347378000000006</v>
      </c>
    </row>
    <row r="822" spans="1:7" x14ac:dyDescent="0.45">
      <c r="A822" s="6" t="s">
        <v>869</v>
      </c>
      <c r="B822" s="6" t="s">
        <v>867</v>
      </c>
      <c r="C822" s="6" t="s">
        <v>94</v>
      </c>
      <c r="D822" s="7">
        <v>66</v>
      </c>
      <c r="E822" s="7">
        <v>161</v>
      </c>
      <c r="F822" s="26">
        <v>46</v>
      </c>
      <c r="G822" s="27">
        <v>28.571428999999998</v>
      </c>
    </row>
    <row r="823" spans="1:7" x14ac:dyDescent="0.45">
      <c r="A823" s="6" t="s">
        <v>870</v>
      </c>
      <c r="B823" s="6" t="s">
        <v>867</v>
      </c>
      <c r="C823" s="6" t="s">
        <v>94</v>
      </c>
      <c r="D823" s="7">
        <v>33925</v>
      </c>
      <c r="E823" s="7">
        <v>390264</v>
      </c>
      <c r="F823" s="26">
        <v>49093.4</v>
      </c>
      <c r="G823" s="27">
        <v>12.579535999999999</v>
      </c>
    </row>
    <row r="824" spans="1:7" x14ac:dyDescent="0.45">
      <c r="A824" s="6" t="s">
        <v>871</v>
      </c>
      <c r="B824" s="6" t="s">
        <v>867</v>
      </c>
      <c r="C824" s="6" t="s">
        <v>96</v>
      </c>
      <c r="D824" s="7">
        <v>20056</v>
      </c>
      <c r="E824" s="7">
        <v>310080</v>
      </c>
      <c r="F824" s="26">
        <v>34503.199999999997</v>
      </c>
      <c r="G824" s="27">
        <v>11.127193</v>
      </c>
    </row>
    <row r="825" spans="1:7" x14ac:dyDescent="0.45">
      <c r="A825" s="6" t="s">
        <v>872</v>
      </c>
      <c r="B825" s="6" t="s">
        <v>867</v>
      </c>
      <c r="C825" s="6" t="s">
        <v>96</v>
      </c>
      <c r="D825" s="7">
        <v>1605</v>
      </c>
      <c r="E825" s="7">
        <v>16474</v>
      </c>
      <c r="F825" s="26">
        <v>2358</v>
      </c>
      <c r="G825" s="27">
        <v>14.313464</v>
      </c>
    </row>
    <row r="826" spans="1:7" x14ac:dyDescent="0.45">
      <c r="A826" s="6" t="s">
        <v>873</v>
      </c>
      <c r="B826" s="6" t="s">
        <v>867</v>
      </c>
      <c r="C826" s="6" t="s">
        <v>96</v>
      </c>
      <c r="D826" s="7">
        <v>229</v>
      </c>
      <c r="E826" s="7">
        <v>210435</v>
      </c>
      <c r="F826" s="26">
        <v>16747.2</v>
      </c>
      <c r="G826" s="27">
        <v>7.9583719000000004</v>
      </c>
    </row>
    <row r="827" spans="1:7" x14ac:dyDescent="0.45">
      <c r="A827" s="6" t="s">
        <v>874</v>
      </c>
      <c r="B827" s="6" t="s">
        <v>867</v>
      </c>
      <c r="C827" s="6" t="s">
        <v>96</v>
      </c>
      <c r="D827" s="7">
        <v>7243</v>
      </c>
      <c r="E827" s="7">
        <v>141796</v>
      </c>
      <c r="F827" s="26">
        <v>12745</v>
      </c>
      <c r="G827" s="27">
        <v>8.9882647999999996</v>
      </c>
    </row>
    <row r="828" spans="1:7" x14ac:dyDescent="0.45">
      <c r="A828" s="6" t="s">
        <v>875</v>
      </c>
      <c r="B828" s="6" t="s">
        <v>867</v>
      </c>
      <c r="C828" s="6" t="s">
        <v>96</v>
      </c>
      <c r="D828" s="7">
        <v>2854</v>
      </c>
      <c r="E828" s="7">
        <v>31754</v>
      </c>
      <c r="F828" s="26">
        <v>4292</v>
      </c>
      <c r="G828" s="27">
        <v>13.516406999999999</v>
      </c>
    </row>
    <row r="829" spans="1:7" x14ac:dyDescent="0.45">
      <c r="A829" s="6" t="s">
        <v>876</v>
      </c>
      <c r="B829" s="6" t="s">
        <v>867</v>
      </c>
      <c r="C829" s="6" t="s">
        <v>96</v>
      </c>
      <c r="D829" s="7">
        <v>13682</v>
      </c>
      <c r="E829" s="7">
        <v>290235</v>
      </c>
      <c r="F829" s="26">
        <v>36103</v>
      </c>
      <c r="G829" s="27">
        <v>12.43923</v>
      </c>
    </row>
    <row r="830" spans="1:7" x14ac:dyDescent="0.45">
      <c r="A830" s="6" t="s">
        <v>877</v>
      </c>
      <c r="B830" s="6" t="s">
        <v>867</v>
      </c>
      <c r="C830" s="6" t="s">
        <v>96</v>
      </c>
      <c r="D830" s="7">
        <v>28042</v>
      </c>
      <c r="E830" s="7">
        <v>1046280</v>
      </c>
      <c r="F830" s="26">
        <v>93537</v>
      </c>
      <c r="G830" s="27">
        <v>8.9399587</v>
      </c>
    </row>
    <row r="831" spans="1:7" x14ac:dyDescent="0.45">
      <c r="A831" s="6" t="s">
        <v>878</v>
      </c>
      <c r="B831" s="6" t="s">
        <v>867</v>
      </c>
      <c r="C831" s="6" t="s">
        <v>96</v>
      </c>
      <c r="D831" s="7">
        <v>96489</v>
      </c>
      <c r="E831" s="7">
        <v>2112554</v>
      </c>
      <c r="F831" s="26">
        <v>251057</v>
      </c>
      <c r="G831" s="27">
        <v>11.884050999999999</v>
      </c>
    </row>
    <row r="832" spans="1:7" x14ac:dyDescent="0.45">
      <c r="A832" s="6" t="s">
        <v>879</v>
      </c>
      <c r="B832" s="6" t="s">
        <v>867</v>
      </c>
      <c r="C832" s="6" t="s">
        <v>96</v>
      </c>
      <c r="D832" s="7">
        <v>16813</v>
      </c>
      <c r="E832" s="7">
        <v>305815</v>
      </c>
      <c r="F832" s="26">
        <v>32092</v>
      </c>
      <c r="G832" s="27">
        <v>10.493926</v>
      </c>
    </row>
    <row r="833" spans="1:7" x14ac:dyDescent="0.45">
      <c r="A833" s="6" t="s">
        <v>880</v>
      </c>
      <c r="B833" s="6" t="s">
        <v>867</v>
      </c>
      <c r="C833" s="6" t="s">
        <v>96</v>
      </c>
      <c r="D833" s="7">
        <v>4514</v>
      </c>
      <c r="E833" s="7">
        <v>104938</v>
      </c>
      <c r="F833" s="26">
        <v>13545</v>
      </c>
      <c r="G833" s="27">
        <v>12.907622</v>
      </c>
    </row>
    <row r="834" spans="1:7" x14ac:dyDescent="0.45">
      <c r="A834" s="6" t="s">
        <v>881</v>
      </c>
      <c r="B834" s="6" t="s">
        <v>867</v>
      </c>
      <c r="C834" s="6" t="s">
        <v>96</v>
      </c>
      <c r="D834" s="7">
        <v>2269</v>
      </c>
      <c r="E834" s="7">
        <v>22798</v>
      </c>
      <c r="F834" s="26">
        <v>3227</v>
      </c>
      <c r="G834" s="27">
        <v>14.15475</v>
      </c>
    </row>
    <row r="835" spans="1:7" x14ac:dyDescent="0.45">
      <c r="A835" s="6" t="s">
        <v>882</v>
      </c>
      <c r="B835" s="6" t="s">
        <v>867</v>
      </c>
      <c r="C835" s="6" t="s">
        <v>96</v>
      </c>
      <c r="D835" s="7">
        <v>7486</v>
      </c>
      <c r="E835" s="7">
        <v>128930</v>
      </c>
      <c r="F835" s="26">
        <v>12672</v>
      </c>
      <c r="G835" s="27">
        <v>9.8285891999999997</v>
      </c>
    </row>
    <row r="836" spans="1:7" x14ac:dyDescent="0.45">
      <c r="A836" s="6" t="s">
        <v>883</v>
      </c>
      <c r="B836" s="6" t="s">
        <v>867</v>
      </c>
      <c r="C836" s="6" t="s">
        <v>96</v>
      </c>
      <c r="D836" s="7">
        <v>2101</v>
      </c>
      <c r="E836" s="7">
        <v>27698</v>
      </c>
      <c r="F836" s="26">
        <v>3680</v>
      </c>
      <c r="G836" s="27">
        <v>13.286158</v>
      </c>
    </row>
    <row r="837" spans="1:7" x14ac:dyDescent="0.45">
      <c r="A837" s="6" t="s">
        <v>884</v>
      </c>
      <c r="B837" s="6" t="s">
        <v>867</v>
      </c>
      <c r="C837" s="6" t="s">
        <v>96</v>
      </c>
      <c r="D837" s="7">
        <v>5334</v>
      </c>
      <c r="E837" s="7">
        <v>107560</v>
      </c>
      <c r="F837" s="26">
        <v>10926</v>
      </c>
      <c r="G837" s="27">
        <v>10.158051</v>
      </c>
    </row>
    <row r="838" spans="1:7" x14ac:dyDescent="0.45">
      <c r="A838" s="6" t="s">
        <v>885</v>
      </c>
      <c r="B838" s="6" t="s">
        <v>867</v>
      </c>
      <c r="C838" s="6" t="s">
        <v>96</v>
      </c>
      <c r="D838" s="7">
        <v>8186</v>
      </c>
      <c r="E838" s="7">
        <v>136323</v>
      </c>
      <c r="F838" s="26">
        <v>12932.8</v>
      </c>
      <c r="G838" s="27">
        <v>9.4868804000000004</v>
      </c>
    </row>
    <row r="839" spans="1:7" x14ac:dyDescent="0.45">
      <c r="A839" s="6" t="s">
        <v>886</v>
      </c>
      <c r="B839" s="6" t="s">
        <v>867</v>
      </c>
      <c r="C839" s="6" t="s">
        <v>96</v>
      </c>
      <c r="D839" s="7">
        <v>7067</v>
      </c>
      <c r="E839" s="7">
        <v>225800</v>
      </c>
      <c r="F839" s="26">
        <v>24660</v>
      </c>
      <c r="G839" s="27">
        <v>10.921169000000001</v>
      </c>
    </row>
    <row r="840" spans="1:7" x14ac:dyDescent="0.45">
      <c r="A840" s="6" t="s">
        <v>887</v>
      </c>
      <c r="B840" s="6" t="s">
        <v>867</v>
      </c>
      <c r="C840" s="6" t="s">
        <v>96</v>
      </c>
      <c r="D840" s="7">
        <v>12452</v>
      </c>
      <c r="E840" s="7">
        <v>321847</v>
      </c>
      <c r="F840" s="26">
        <v>35545</v>
      </c>
      <c r="G840" s="27">
        <v>11.044067999999999</v>
      </c>
    </row>
    <row r="841" spans="1:7" x14ac:dyDescent="0.45">
      <c r="A841" s="6" t="s">
        <v>888</v>
      </c>
      <c r="B841" s="6" t="s">
        <v>867</v>
      </c>
      <c r="C841" s="6" t="s">
        <v>96</v>
      </c>
      <c r="D841" s="7">
        <v>6358</v>
      </c>
      <c r="E841" s="7">
        <v>342147</v>
      </c>
      <c r="F841" s="26">
        <v>28405</v>
      </c>
      <c r="G841" s="27">
        <v>8.3019871999999992</v>
      </c>
    </row>
    <row r="842" spans="1:7" x14ac:dyDescent="0.45">
      <c r="A842" s="6" t="s">
        <v>889</v>
      </c>
      <c r="B842" s="6" t="s">
        <v>867</v>
      </c>
      <c r="C842" s="6" t="s">
        <v>94</v>
      </c>
      <c r="D842" s="7">
        <v>42281</v>
      </c>
      <c r="E842" s="7">
        <v>803928</v>
      </c>
      <c r="F842" s="26">
        <v>84003.6</v>
      </c>
      <c r="G842" s="27">
        <v>10.449145</v>
      </c>
    </row>
    <row r="843" spans="1:7" x14ac:dyDescent="0.45">
      <c r="A843" s="6" t="s">
        <v>890</v>
      </c>
      <c r="B843" s="6" t="s">
        <v>867</v>
      </c>
      <c r="C843" s="6" t="s">
        <v>96</v>
      </c>
      <c r="D843" s="7">
        <v>6982</v>
      </c>
      <c r="E843" s="7">
        <v>363088</v>
      </c>
      <c r="F843" s="26">
        <v>33690</v>
      </c>
      <c r="G843" s="27">
        <v>9.2787422999999993</v>
      </c>
    </row>
    <row r="844" spans="1:7" x14ac:dyDescent="0.45">
      <c r="A844" s="6" t="s">
        <v>891</v>
      </c>
      <c r="B844" s="6" t="s">
        <v>867</v>
      </c>
      <c r="C844" s="6" t="s">
        <v>91</v>
      </c>
      <c r="D844" s="7">
        <v>1791366</v>
      </c>
      <c r="E844" s="7">
        <v>33253922</v>
      </c>
      <c r="F844" s="26">
        <v>4104009.7</v>
      </c>
      <c r="G844" s="27">
        <v>12.341431</v>
      </c>
    </row>
    <row r="845" spans="1:7" x14ac:dyDescent="0.45">
      <c r="A845" s="6" t="s">
        <v>892</v>
      </c>
      <c r="B845" s="6" t="s">
        <v>867</v>
      </c>
      <c r="C845" s="6" t="s">
        <v>91</v>
      </c>
      <c r="D845" s="7">
        <v>2142829</v>
      </c>
      <c r="E845" s="7">
        <v>41923906</v>
      </c>
      <c r="F845" s="26">
        <v>4705304</v>
      </c>
      <c r="G845" s="27">
        <v>11.223439000000001</v>
      </c>
    </row>
    <row r="846" spans="1:7" x14ac:dyDescent="0.45">
      <c r="A846" s="6" t="s">
        <v>893</v>
      </c>
      <c r="B846" s="6" t="s">
        <v>867</v>
      </c>
      <c r="C846" s="6" t="s">
        <v>94</v>
      </c>
      <c r="D846" s="7">
        <v>122833</v>
      </c>
      <c r="E846" s="7">
        <v>1422624</v>
      </c>
      <c r="F846" s="26">
        <v>185923</v>
      </c>
      <c r="G846" s="27">
        <v>13.069019000000001</v>
      </c>
    </row>
    <row r="847" spans="1:7" x14ac:dyDescent="0.45">
      <c r="A847" s="6" t="s">
        <v>894</v>
      </c>
      <c r="B847" s="6" t="s">
        <v>867</v>
      </c>
      <c r="C847" s="6" t="s">
        <v>96</v>
      </c>
      <c r="D847" s="7">
        <v>6381</v>
      </c>
      <c r="E847" s="7">
        <v>119407</v>
      </c>
      <c r="F847" s="26">
        <v>13889.4</v>
      </c>
      <c r="G847" s="27">
        <v>11.631981</v>
      </c>
    </row>
    <row r="848" spans="1:7" x14ac:dyDescent="0.45">
      <c r="A848" s="6" t="s">
        <v>652</v>
      </c>
      <c r="B848" s="6" t="s">
        <v>867</v>
      </c>
      <c r="C848" s="6" t="s">
        <v>91</v>
      </c>
      <c r="D848" s="7">
        <v>127734</v>
      </c>
      <c r="E848" s="7">
        <v>2854869</v>
      </c>
      <c r="F848" s="26">
        <v>260627</v>
      </c>
      <c r="G848" s="27">
        <v>9.1292104999999992</v>
      </c>
    </row>
    <row r="849" spans="1:7" x14ac:dyDescent="0.45">
      <c r="A849" s="6" t="s">
        <v>664</v>
      </c>
      <c r="B849" s="6" t="s">
        <v>867</v>
      </c>
      <c r="C849" s="6" t="s">
        <v>94</v>
      </c>
      <c r="D849" s="7">
        <v>34201</v>
      </c>
      <c r="E849" s="7">
        <v>597348</v>
      </c>
      <c r="F849" s="26">
        <v>73245</v>
      </c>
      <c r="G849" s="27">
        <v>12.261697</v>
      </c>
    </row>
    <row r="850" spans="1:7" x14ac:dyDescent="0.45">
      <c r="A850" s="6" t="s">
        <v>895</v>
      </c>
      <c r="B850" s="6" t="s">
        <v>867</v>
      </c>
      <c r="C850" s="6" t="s">
        <v>91</v>
      </c>
      <c r="D850" s="7">
        <v>9027</v>
      </c>
      <c r="E850" s="7">
        <v>143610</v>
      </c>
      <c r="F850" s="26">
        <v>15410.5</v>
      </c>
      <c r="G850" s="27">
        <v>10.730798999999999</v>
      </c>
    </row>
    <row r="851" spans="1:7" x14ac:dyDescent="0.45">
      <c r="A851" s="6" t="s">
        <v>896</v>
      </c>
      <c r="B851" s="6" t="s">
        <v>867</v>
      </c>
      <c r="C851" s="6" t="s">
        <v>94</v>
      </c>
      <c r="D851" s="7">
        <v>33045</v>
      </c>
      <c r="E851" s="7">
        <v>244237</v>
      </c>
      <c r="F851" s="26">
        <v>35643.5</v>
      </c>
      <c r="G851" s="27">
        <v>14.593817</v>
      </c>
    </row>
    <row r="852" spans="1:7" x14ac:dyDescent="0.45">
      <c r="A852" s="6" t="s">
        <v>897</v>
      </c>
      <c r="B852" s="6" t="s">
        <v>867</v>
      </c>
      <c r="C852" s="6" t="s">
        <v>94</v>
      </c>
      <c r="D852" s="7">
        <v>12216</v>
      </c>
      <c r="E852" s="7">
        <v>172408</v>
      </c>
      <c r="F852" s="26">
        <v>19142</v>
      </c>
      <c r="G852" s="27">
        <v>11.102733000000001</v>
      </c>
    </row>
    <row r="853" spans="1:7" x14ac:dyDescent="0.45">
      <c r="A853" s="6" t="s">
        <v>560</v>
      </c>
      <c r="B853" s="6" t="s">
        <v>867</v>
      </c>
      <c r="C853" s="6" t="s">
        <v>94</v>
      </c>
      <c r="D853" s="7">
        <v>25603</v>
      </c>
      <c r="E853" s="7">
        <v>336193</v>
      </c>
      <c r="F853" s="26">
        <v>44317.5</v>
      </c>
      <c r="G853" s="27">
        <v>13.18216</v>
      </c>
    </row>
    <row r="854" spans="1:7" x14ac:dyDescent="0.45">
      <c r="A854" s="6" t="s">
        <v>898</v>
      </c>
      <c r="B854" s="6" t="s">
        <v>867</v>
      </c>
      <c r="C854" s="6" t="s">
        <v>91</v>
      </c>
      <c r="D854" s="7">
        <v>51925</v>
      </c>
      <c r="E854" s="7">
        <v>773536</v>
      </c>
      <c r="F854" s="26">
        <v>117562.4</v>
      </c>
      <c r="G854" s="27">
        <v>15.198052000000001</v>
      </c>
    </row>
    <row r="855" spans="1:7" x14ac:dyDescent="0.45">
      <c r="A855" s="6" t="s">
        <v>899</v>
      </c>
      <c r="B855" s="6" t="s">
        <v>867</v>
      </c>
      <c r="C855" s="6" t="s">
        <v>96</v>
      </c>
      <c r="D855" s="7">
        <v>868</v>
      </c>
      <c r="E855" s="7">
        <v>18747</v>
      </c>
      <c r="F855" s="26">
        <v>2280</v>
      </c>
      <c r="G855" s="27">
        <v>12.161946</v>
      </c>
    </row>
    <row r="856" spans="1:7" x14ac:dyDescent="0.45">
      <c r="A856" s="6" t="s">
        <v>900</v>
      </c>
      <c r="B856" s="6" t="s">
        <v>867</v>
      </c>
      <c r="C856" s="6" t="s">
        <v>96</v>
      </c>
      <c r="D856" s="7">
        <v>1202</v>
      </c>
      <c r="E856" s="7">
        <v>11703</v>
      </c>
      <c r="F856" s="26">
        <v>1533</v>
      </c>
      <c r="G856" s="27">
        <v>13.099205</v>
      </c>
    </row>
    <row r="857" spans="1:7" x14ac:dyDescent="0.45">
      <c r="A857" s="6" t="s">
        <v>901</v>
      </c>
      <c r="B857" s="6" t="s">
        <v>867</v>
      </c>
      <c r="C857" s="6" t="s">
        <v>91</v>
      </c>
      <c r="D857" s="7">
        <v>27550</v>
      </c>
      <c r="E857" s="7">
        <v>384001</v>
      </c>
      <c r="F857" s="26">
        <v>53041.1</v>
      </c>
      <c r="G857" s="27">
        <v>13.812749999999999</v>
      </c>
    </row>
    <row r="858" spans="1:7" x14ac:dyDescent="0.45">
      <c r="A858" s="6" t="s">
        <v>902</v>
      </c>
      <c r="B858" s="6" t="s">
        <v>867</v>
      </c>
      <c r="C858" s="6" t="s">
        <v>91</v>
      </c>
      <c r="D858" s="7">
        <v>9015</v>
      </c>
      <c r="E858" s="7">
        <v>262875</v>
      </c>
      <c r="F858" s="26">
        <v>19475.5</v>
      </c>
      <c r="G858" s="27">
        <v>7.4086543000000002</v>
      </c>
    </row>
    <row r="859" spans="1:7" x14ac:dyDescent="0.45">
      <c r="A859" s="6" t="s">
        <v>903</v>
      </c>
      <c r="B859" s="6" t="s">
        <v>867</v>
      </c>
      <c r="C859" s="6" t="s">
        <v>96</v>
      </c>
      <c r="D859" s="7">
        <v>12412</v>
      </c>
      <c r="E859" s="7">
        <v>289286</v>
      </c>
      <c r="F859" s="26">
        <v>33448.699999999997</v>
      </c>
      <c r="G859" s="27">
        <v>11.562502</v>
      </c>
    </row>
    <row r="860" spans="1:7" x14ac:dyDescent="0.45">
      <c r="A860" s="6" t="s">
        <v>904</v>
      </c>
      <c r="B860" s="6" t="s">
        <v>905</v>
      </c>
      <c r="C860" s="6" t="s">
        <v>91</v>
      </c>
      <c r="D860" s="7">
        <v>145033</v>
      </c>
      <c r="E860" s="7">
        <v>9391216</v>
      </c>
      <c r="F860" s="26">
        <v>589898</v>
      </c>
      <c r="G860" s="27">
        <v>6.2813803999999998</v>
      </c>
    </row>
    <row r="861" spans="1:7" x14ac:dyDescent="0.45">
      <c r="A861" s="6" t="s">
        <v>906</v>
      </c>
      <c r="B861" s="6" t="s">
        <v>905</v>
      </c>
      <c r="C861" s="6" t="s">
        <v>96</v>
      </c>
      <c r="D861" s="7">
        <v>642</v>
      </c>
      <c r="E861" s="7">
        <v>13532</v>
      </c>
      <c r="F861" s="26">
        <v>1489.8</v>
      </c>
      <c r="G861" s="27">
        <v>11.009459</v>
      </c>
    </row>
    <row r="862" spans="1:7" x14ac:dyDescent="0.45">
      <c r="A862" s="6" t="s">
        <v>907</v>
      </c>
      <c r="B862" s="6" t="s">
        <v>905</v>
      </c>
      <c r="C862" s="6" t="s">
        <v>94</v>
      </c>
      <c r="D862" s="7">
        <v>5157</v>
      </c>
      <c r="E862" s="7">
        <v>234254</v>
      </c>
      <c r="F862" s="26">
        <v>20570</v>
      </c>
      <c r="G862" s="27">
        <v>8.7810667000000002</v>
      </c>
    </row>
    <row r="863" spans="1:7" x14ac:dyDescent="0.45">
      <c r="A863" s="6" t="s">
        <v>908</v>
      </c>
      <c r="B863" s="6" t="s">
        <v>905</v>
      </c>
      <c r="C863" s="6" t="s">
        <v>94</v>
      </c>
      <c r="D863" s="7">
        <v>4107</v>
      </c>
      <c r="E863" s="7">
        <v>73755</v>
      </c>
      <c r="F863" s="26">
        <v>9194</v>
      </c>
      <c r="G863" s="27">
        <v>12.465596</v>
      </c>
    </row>
    <row r="864" spans="1:7" x14ac:dyDescent="0.45">
      <c r="A864" s="6" t="s">
        <v>909</v>
      </c>
      <c r="B864" s="6" t="s">
        <v>905</v>
      </c>
      <c r="C864" s="6" t="s">
        <v>94</v>
      </c>
      <c r="D864" s="7">
        <v>14254</v>
      </c>
      <c r="E864" s="7">
        <v>279051</v>
      </c>
      <c r="F864" s="26">
        <v>34296.9</v>
      </c>
      <c r="G864" s="27">
        <v>12.290549</v>
      </c>
    </row>
    <row r="865" spans="1:7" x14ac:dyDescent="0.45">
      <c r="A865" s="6" t="s">
        <v>910</v>
      </c>
      <c r="B865" s="6" t="s">
        <v>905</v>
      </c>
      <c r="C865" s="6" t="s">
        <v>96</v>
      </c>
      <c r="D865" s="7">
        <v>759</v>
      </c>
      <c r="E865" s="7">
        <v>25256</v>
      </c>
      <c r="F865" s="26">
        <v>2506.3000000000002</v>
      </c>
      <c r="G865" s="27">
        <v>9.9235825000000002</v>
      </c>
    </row>
    <row r="866" spans="1:7" x14ac:dyDescent="0.45">
      <c r="A866" s="6" t="s">
        <v>911</v>
      </c>
      <c r="B866" s="6" t="s">
        <v>905</v>
      </c>
      <c r="C866" s="6" t="s">
        <v>94</v>
      </c>
      <c r="D866" s="7">
        <v>20523</v>
      </c>
      <c r="E866" s="7">
        <v>399769</v>
      </c>
      <c r="F866" s="26">
        <v>44989.4</v>
      </c>
      <c r="G866" s="27">
        <v>11.253849000000001</v>
      </c>
    </row>
    <row r="867" spans="1:7" x14ac:dyDescent="0.45">
      <c r="A867" s="6" t="s">
        <v>912</v>
      </c>
      <c r="B867" s="6" t="s">
        <v>905</v>
      </c>
      <c r="C867" s="6" t="s">
        <v>96</v>
      </c>
      <c r="D867" s="7">
        <v>2011</v>
      </c>
      <c r="E867" s="7">
        <v>56577</v>
      </c>
      <c r="F867" s="26">
        <v>5410</v>
      </c>
      <c r="G867" s="27">
        <v>9.5621896</v>
      </c>
    </row>
    <row r="868" spans="1:7" x14ac:dyDescent="0.45">
      <c r="A868" s="6" t="s">
        <v>913</v>
      </c>
      <c r="B868" s="6" t="s">
        <v>905</v>
      </c>
      <c r="C868" s="6" t="s">
        <v>96</v>
      </c>
      <c r="D868" s="7">
        <v>7931</v>
      </c>
      <c r="E868" s="7">
        <v>185427</v>
      </c>
      <c r="F868" s="26">
        <v>17866.7</v>
      </c>
      <c r="G868" s="27">
        <v>9.6354360000000003</v>
      </c>
    </row>
    <row r="869" spans="1:7" x14ac:dyDescent="0.45">
      <c r="A869" s="6" t="s">
        <v>914</v>
      </c>
      <c r="B869" s="6" t="s">
        <v>905</v>
      </c>
      <c r="C869" s="6" t="s">
        <v>94</v>
      </c>
      <c r="D869" s="7">
        <v>3921</v>
      </c>
      <c r="E869" s="7">
        <v>143970</v>
      </c>
      <c r="F869" s="26">
        <v>14223.5</v>
      </c>
      <c r="G869" s="27">
        <v>9.8794888000000007</v>
      </c>
    </row>
    <row r="870" spans="1:7" x14ac:dyDescent="0.45">
      <c r="A870" s="6" t="s">
        <v>915</v>
      </c>
      <c r="B870" s="6" t="s">
        <v>905</v>
      </c>
      <c r="C870" s="6" t="s">
        <v>96</v>
      </c>
      <c r="D870" s="7">
        <v>9573</v>
      </c>
      <c r="E870" s="7">
        <v>291746</v>
      </c>
      <c r="F870" s="26">
        <v>23402.799999999999</v>
      </c>
      <c r="G870" s="27">
        <v>8.0216352999999998</v>
      </c>
    </row>
    <row r="871" spans="1:7" x14ac:dyDescent="0.45">
      <c r="A871" s="6" t="s">
        <v>916</v>
      </c>
      <c r="B871" s="6" t="s">
        <v>905</v>
      </c>
      <c r="C871" s="6" t="s">
        <v>96</v>
      </c>
      <c r="D871" s="7">
        <v>11895</v>
      </c>
      <c r="E871" s="7">
        <v>273799</v>
      </c>
      <c r="F871" s="26">
        <v>26614.3</v>
      </c>
      <c r="G871" s="27">
        <v>9.7203788000000007</v>
      </c>
    </row>
    <row r="872" spans="1:7" x14ac:dyDescent="0.45">
      <c r="A872" s="6" t="s">
        <v>917</v>
      </c>
      <c r="B872" s="6" t="s">
        <v>905</v>
      </c>
      <c r="C872" s="6" t="s">
        <v>96</v>
      </c>
      <c r="D872" s="7">
        <v>1130</v>
      </c>
      <c r="E872" s="7">
        <v>18520</v>
      </c>
      <c r="F872" s="26">
        <v>1755.2</v>
      </c>
      <c r="G872" s="27">
        <v>9.4773218000000004</v>
      </c>
    </row>
    <row r="873" spans="1:7" x14ac:dyDescent="0.45">
      <c r="A873" s="6" t="s">
        <v>918</v>
      </c>
      <c r="B873" s="6" t="s">
        <v>905</v>
      </c>
      <c r="C873" s="6" t="s">
        <v>96</v>
      </c>
      <c r="D873" s="7">
        <v>12362</v>
      </c>
      <c r="E873" s="7">
        <v>332307</v>
      </c>
      <c r="F873" s="26">
        <v>33379.599999999999</v>
      </c>
      <c r="G873" s="27">
        <v>10.044808</v>
      </c>
    </row>
    <row r="874" spans="1:7" x14ac:dyDescent="0.45">
      <c r="A874" s="6" t="s">
        <v>919</v>
      </c>
      <c r="B874" s="6" t="s">
        <v>905</v>
      </c>
      <c r="C874" s="6" t="s">
        <v>96</v>
      </c>
      <c r="D874" s="7">
        <v>1305</v>
      </c>
      <c r="E874" s="7">
        <v>23346</v>
      </c>
      <c r="F874" s="26">
        <v>2243</v>
      </c>
      <c r="G874" s="27">
        <v>9.6076415999999991</v>
      </c>
    </row>
    <row r="875" spans="1:7" x14ac:dyDescent="0.45">
      <c r="A875" s="6" t="s">
        <v>920</v>
      </c>
      <c r="B875" s="6" t="s">
        <v>905</v>
      </c>
      <c r="C875" s="6" t="s">
        <v>96</v>
      </c>
      <c r="D875" s="7">
        <v>1839</v>
      </c>
      <c r="E875" s="7">
        <v>35544</v>
      </c>
      <c r="F875" s="26">
        <v>3089</v>
      </c>
      <c r="G875" s="27">
        <v>8.6906370000000006</v>
      </c>
    </row>
    <row r="876" spans="1:7" x14ac:dyDescent="0.45">
      <c r="A876" s="6" t="s">
        <v>921</v>
      </c>
      <c r="B876" s="6" t="s">
        <v>905</v>
      </c>
      <c r="C876" s="6" t="s">
        <v>96</v>
      </c>
      <c r="D876" s="7">
        <v>1838</v>
      </c>
      <c r="E876" s="7">
        <v>40761</v>
      </c>
      <c r="F876" s="26">
        <v>3226</v>
      </c>
      <c r="G876" s="27">
        <v>7.914428</v>
      </c>
    </row>
    <row r="877" spans="1:7" x14ac:dyDescent="0.45">
      <c r="A877" s="6" t="s">
        <v>922</v>
      </c>
      <c r="B877" s="6" t="s">
        <v>905</v>
      </c>
      <c r="C877" s="6" t="s">
        <v>96</v>
      </c>
      <c r="D877" s="7">
        <v>262</v>
      </c>
      <c r="E877" s="7">
        <v>4111</v>
      </c>
      <c r="F877" s="26">
        <v>504.2</v>
      </c>
      <c r="G877" s="27">
        <v>12.264656</v>
      </c>
    </row>
    <row r="878" spans="1:7" x14ac:dyDescent="0.45">
      <c r="A878" s="6" t="s">
        <v>923</v>
      </c>
      <c r="B878" s="6" t="s">
        <v>905</v>
      </c>
      <c r="C878" s="6" t="s">
        <v>96</v>
      </c>
      <c r="D878" s="7">
        <v>5456</v>
      </c>
      <c r="E878" s="7">
        <v>109142</v>
      </c>
      <c r="F878" s="26">
        <v>12275.8</v>
      </c>
      <c r="G878" s="27">
        <v>11.247548999999999</v>
      </c>
    </row>
    <row r="879" spans="1:7" x14ac:dyDescent="0.45">
      <c r="A879" s="6" t="s">
        <v>924</v>
      </c>
      <c r="B879" s="6" t="s">
        <v>905</v>
      </c>
      <c r="C879" s="6" t="s">
        <v>96</v>
      </c>
      <c r="D879" s="7">
        <v>9777</v>
      </c>
      <c r="E879" s="7">
        <v>347411</v>
      </c>
      <c r="F879" s="26">
        <v>35705.300000000003</v>
      </c>
      <c r="G879" s="27">
        <v>10.277539000000001</v>
      </c>
    </row>
    <row r="880" spans="1:7" x14ac:dyDescent="0.45">
      <c r="A880" s="6" t="s">
        <v>925</v>
      </c>
      <c r="B880" s="6" t="s">
        <v>905</v>
      </c>
      <c r="C880" s="6" t="s">
        <v>96</v>
      </c>
      <c r="D880" s="7">
        <v>7070</v>
      </c>
      <c r="E880" s="7">
        <v>193594</v>
      </c>
      <c r="F880" s="26">
        <v>16473.7</v>
      </c>
      <c r="G880" s="27">
        <v>8.5094063000000002</v>
      </c>
    </row>
    <row r="881" spans="1:7" x14ac:dyDescent="0.45">
      <c r="A881" s="6" t="s">
        <v>926</v>
      </c>
      <c r="B881" s="6" t="s">
        <v>905</v>
      </c>
      <c r="C881" s="6" t="s">
        <v>96</v>
      </c>
      <c r="D881" s="7">
        <v>4289</v>
      </c>
      <c r="E881" s="7">
        <v>160754</v>
      </c>
      <c r="F881" s="26">
        <v>13840.6</v>
      </c>
      <c r="G881" s="27">
        <v>8.6098013000000009</v>
      </c>
    </row>
    <row r="882" spans="1:7" x14ac:dyDescent="0.45">
      <c r="A882" s="6" t="s">
        <v>927</v>
      </c>
      <c r="B882" s="6" t="s">
        <v>905</v>
      </c>
      <c r="C882" s="6" t="s">
        <v>96</v>
      </c>
      <c r="D882" s="7">
        <v>9449</v>
      </c>
      <c r="E882" s="7">
        <v>274546</v>
      </c>
      <c r="F882" s="26">
        <v>29836</v>
      </c>
      <c r="G882" s="27">
        <v>10.867395999999999</v>
      </c>
    </row>
    <row r="883" spans="1:7" x14ac:dyDescent="0.45">
      <c r="A883" s="6" t="s">
        <v>928</v>
      </c>
      <c r="B883" s="6" t="s">
        <v>905</v>
      </c>
      <c r="C883" s="6" t="s">
        <v>96</v>
      </c>
      <c r="D883" s="7">
        <v>2010</v>
      </c>
      <c r="E883" s="7">
        <v>38709</v>
      </c>
      <c r="F883" s="26">
        <v>3536.2</v>
      </c>
      <c r="G883" s="27">
        <v>9.1353431999999994</v>
      </c>
    </row>
    <row r="884" spans="1:7" x14ac:dyDescent="0.45">
      <c r="A884" s="6" t="s">
        <v>929</v>
      </c>
      <c r="B884" s="6" t="s">
        <v>905</v>
      </c>
      <c r="C884" s="6" t="s">
        <v>96</v>
      </c>
      <c r="D884" s="7">
        <v>738</v>
      </c>
      <c r="E884" s="7">
        <v>12398</v>
      </c>
      <c r="F884" s="26">
        <v>1200</v>
      </c>
      <c r="G884" s="27">
        <v>9.6789804999999998</v>
      </c>
    </row>
    <row r="885" spans="1:7" x14ac:dyDescent="0.45">
      <c r="A885" s="6" t="s">
        <v>930</v>
      </c>
      <c r="B885" s="6" t="s">
        <v>905</v>
      </c>
      <c r="C885" s="6" t="s">
        <v>96</v>
      </c>
      <c r="D885" s="7">
        <v>332</v>
      </c>
      <c r="E885" s="7">
        <v>9428</v>
      </c>
      <c r="F885" s="26">
        <v>923</v>
      </c>
      <c r="G885" s="27">
        <v>9.7899872999999999</v>
      </c>
    </row>
    <row r="886" spans="1:7" x14ac:dyDescent="0.45">
      <c r="A886" s="6" t="s">
        <v>931</v>
      </c>
      <c r="B886" s="6" t="s">
        <v>905</v>
      </c>
      <c r="C886" s="6" t="s">
        <v>96</v>
      </c>
      <c r="D886" s="7">
        <v>1961</v>
      </c>
      <c r="E886" s="7">
        <v>49571</v>
      </c>
      <c r="F886" s="26">
        <v>4917.1000000000004</v>
      </c>
      <c r="G886" s="27">
        <v>9.9193076999999992</v>
      </c>
    </row>
    <row r="887" spans="1:7" x14ac:dyDescent="0.45">
      <c r="A887" s="6" t="s">
        <v>932</v>
      </c>
      <c r="B887" s="6" t="s">
        <v>905</v>
      </c>
      <c r="C887" s="6" t="s">
        <v>96</v>
      </c>
      <c r="D887" s="7">
        <v>3197</v>
      </c>
      <c r="E887" s="7">
        <v>148427</v>
      </c>
      <c r="F887" s="26">
        <v>13452</v>
      </c>
      <c r="G887" s="27">
        <v>9.0630410999999995</v>
      </c>
    </row>
    <row r="888" spans="1:7" x14ac:dyDescent="0.45">
      <c r="A888" s="6" t="s">
        <v>933</v>
      </c>
      <c r="B888" s="6" t="s">
        <v>905</v>
      </c>
      <c r="C888" s="6" t="s">
        <v>96</v>
      </c>
      <c r="D888" s="7">
        <v>1206</v>
      </c>
      <c r="E888" s="7">
        <v>16284</v>
      </c>
      <c r="F888" s="26">
        <v>2657</v>
      </c>
      <c r="G888" s="27">
        <v>16.31663</v>
      </c>
    </row>
    <row r="889" spans="1:7" x14ac:dyDescent="0.45">
      <c r="A889" s="6" t="s">
        <v>934</v>
      </c>
      <c r="B889" s="6" t="s">
        <v>905</v>
      </c>
      <c r="C889" s="6" t="s">
        <v>96</v>
      </c>
      <c r="D889" s="7">
        <v>2221</v>
      </c>
      <c r="E889" s="7">
        <v>93530</v>
      </c>
      <c r="F889" s="26">
        <v>8307</v>
      </c>
      <c r="G889" s="27">
        <v>8.8816422999999993</v>
      </c>
    </row>
    <row r="890" spans="1:7" x14ac:dyDescent="0.45">
      <c r="A890" s="6" t="s">
        <v>935</v>
      </c>
      <c r="B890" s="6" t="s">
        <v>905</v>
      </c>
      <c r="C890" s="6" t="s">
        <v>96</v>
      </c>
      <c r="D890" s="7">
        <v>2524</v>
      </c>
      <c r="E890" s="7">
        <v>85071</v>
      </c>
      <c r="F890" s="26">
        <v>7377.6</v>
      </c>
      <c r="G890" s="27">
        <v>8.6722854999999992</v>
      </c>
    </row>
    <row r="891" spans="1:7" x14ac:dyDescent="0.45">
      <c r="A891" s="6" t="s">
        <v>936</v>
      </c>
      <c r="B891" s="6" t="s">
        <v>905</v>
      </c>
      <c r="C891" s="6" t="s">
        <v>96</v>
      </c>
      <c r="D891" s="7">
        <v>6570</v>
      </c>
      <c r="E891" s="7">
        <v>591426</v>
      </c>
      <c r="F891" s="26">
        <v>47302.8</v>
      </c>
      <c r="G891" s="27">
        <v>7.9980926999999999</v>
      </c>
    </row>
    <row r="892" spans="1:7" x14ac:dyDescent="0.45">
      <c r="A892" s="6" t="s">
        <v>937</v>
      </c>
      <c r="B892" s="6" t="s">
        <v>905</v>
      </c>
      <c r="C892" s="6" t="s">
        <v>96</v>
      </c>
      <c r="D892" s="7">
        <v>18116</v>
      </c>
      <c r="E892" s="7">
        <v>408211</v>
      </c>
      <c r="F892" s="26">
        <v>38541.800000000003</v>
      </c>
      <c r="G892" s="27">
        <v>9.4416367999999995</v>
      </c>
    </row>
    <row r="893" spans="1:7" x14ac:dyDescent="0.45">
      <c r="A893" s="6" t="s">
        <v>938</v>
      </c>
      <c r="B893" s="6" t="s">
        <v>905</v>
      </c>
      <c r="C893" s="6" t="s">
        <v>96</v>
      </c>
      <c r="D893" s="7">
        <v>1827</v>
      </c>
      <c r="E893" s="7">
        <v>54246</v>
      </c>
      <c r="F893" s="26">
        <v>4808.1000000000004</v>
      </c>
      <c r="G893" s="27">
        <v>8.8635107000000009</v>
      </c>
    </row>
    <row r="894" spans="1:7" x14ac:dyDescent="0.45">
      <c r="A894" s="6" t="s">
        <v>939</v>
      </c>
      <c r="B894" s="6" t="s">
        <v>905</v>
      </c>
      <c r="C894" s="6" t="s">
        <v>96</v>
      </c>
      <c r="D894" s="7">
        <v>6472</v>
      </c>
      <c r="E894" s="7">
        <v>69772</v>
      </c>
      <c r="F894" s="26">
        <v>8666.5</v>
      </c>
      <c r="G894" s="27">
        <v>12.421172</v>
      </c>
    </row>
    <row r="895" spans="1:7" x14ac:dyDescent="0.45">
      <c r="A895" s="6" t="s">
        <v>940</v>
      </c>
      <c r="B895" s="6" t="s">
        <v>905</v>
      </c>
      <c r="C895" s="6" t="s">
        <v>96</v>
      </c>
      <c r="D895" s="7">
        <v>1269</v>
      </c>
      <c r="E895" s="7">
        <v>29272</v>
      </c>
      <c r="F895" s="26">
        <v>2676</v>
      </c>
      <c r="G895" s="27">
        <v>9.1418420000000005</v>
      </c>
    </row>
    <row r="896" spans="1:7" x14ac:dyDescent="0.45">
      <c r="A896" s="6" t="s">
        <v>941</v>
      </c>
      <c r="B896" s="6" t="s">
        <v>905</v>
      </c>
      <c r="C896" s="6" t="s">
        <v>96</v>
      </c>
      <c r="D896" s="7">
        <v>11781</v>
      </c>
      <c r="E896" s="7">
        <v>350121</v>
      </c>
      <c r="F896" s="26">
        <v>32263</v>
      </c>
      <c r="G896" s="27">
        <v>9.2148143000000005</v>
      </c>
    </row>
    <row r="897" spans="1:7" x14ac:dyDescent="0.45">
      <c r="A897" s="6" t="s">
        <v>942</v>
      </c>
      <c r="B897" s="6" t="s">
        <v>905</v>
      </c>
      <c r="C897" s="6" t="s">
        <v>96</v>
      </c>
      <c r="D897" s="7">
        <v>4178</v>
      </c>
      <c r="E897" s="7">
        <v>92870</v>
      </c>
      <c r="F897" s="26">
        <v>10028.700000000001</v>
      </c>
      <c r="G897" s="27">
        <v>10.798643</v>
      </c>
    </row>
    <row r="898" spans="1:7" x14ac:dyDescent="0.45">
      <c r="A898" s="6" t="s">
        <v>943</v>
      </c>
      <c r="B898" s="6" t="s">
        <v>905</v>
      </c>
      <c r="C898" s="6" t="s">
        <v>96</v>
      </c>
      <c r="D898" s="7">
        <v>2272</v>
      </c>
      <c r="E898" s="7">
        <v>64256</v>
      </c>
      <c r="F898" s="26">
        <v>5059</v>
      </c>
      <c r="G898" s="27">
        <v>7.8731947</v>
      </c>
    </row>
    <row r="899" spans="1:7" x14ac:dyDescent="0.45">
      <c r="A899" s="6" t="s">
        <v>944</v>
      </c>
      <c r="B899" s="6" t="s">
        <v>905</v>
      </c>
      <c r="C899" s="6" t="s">
        <v>96</v>
      </c>
      <c r="D899" s="7">
        <v>2230</v>
      </c>
      <c r="E899" s="7">
        <v>57404</v>
      </c>
      <c r="F899" s="26">
        <v>4783.3999999999996</v>
      </c>
      <c r="G899" s="27">
        <v>8.3328688</v>
      </c>
    </row>
    <row r="900" spans="1:7" x14ac:dyDescent="0.45">
      <c r="A900" s="6" t="s">
        <v>945</v>
      </c>
      <c r="B900" s="6" t="s">
        <v>905</v>
      </c>
      <c r="C900" s="6" t="s">
        <v>96</v>
      </c>
      <c r="D900" s="7">
        <v>1206</v>
      </c>
      <c r="E900" s="7">
        <v>22316</v>
      </c>
      <c r="F900" s="26">
        <v>2288</v>
      </c>
      <c r="G900" s="27">
        <v>10.252732999999999</v>
      </c>
    </row>
    <row r="901" spans="1:7" x14ac:dyDescent="0.45">
      <c r="A901" s="6" t="s">
        <v>946</v>
      </c>
      <c r="B901" s="6" t="s">
        <v>905</v>
      </c>
      <c r="C901" s="6" t="s">
        <v>96</v>
      </c>
      <c r="D901" s="7">
        <v>4783</v>
      </c>
      <c r="E901" s="7">
        <v>148528</v>
      </c>
      <c r="F901" s="26">
        <v>14057</v>
      </c>
      <c r="G901" s="27">
        <v>9.4642087999999998</v>
      </c>
    </row>
    <row r="902" spans="1:7" x14ac:dyDescent="0.45">
      <c r="A902" s="6" t="s">
        <v>947</v>
      </c>
      <c r="B902" s="6" t="s">
        <v>905</v>
      </c>
      <c r="C902" s="6" t="s">
        <v>96</v>
      </c>
      <c r="D902" s="7">
        <v>5270</v>
      </c>
      <c r="E902" s="7">
        <v>117170</v>
      </c>
      <c r="F902" s="26">
        <v>13989.1</v>
      </c>
      <c r="G902" s="27">
        <v>11.939147999999999</v>
      </c>
    </row>
    <row r="903" spans="1:7" x14ac:dyDescent="0.45">
      <c r="A903" s="6" t="s">
        <v>948</v>
      </c>
      <c r="B903" s="6" t="s">
        <v>905</v>
      </c>
      <c r="C903" s="6" t="s">
        <v>96</v>
      </c>
      <c r="D903" s="7">
        <v>2393</v>
      </c>
      <c r="E903" s="7">
        <v>70625</v>
      </c>
      <c r="F903" s="26">
        <v>5304.9</v>
      </c>
      <c r="G903" s="27">
        <v>7.5113627999999997</v>
      </c>
    </row>
    <row r="904" spans="1:7" x14ac:dyDescent="0.45">
      <c r="A904" s="6" t="s">
        <v>949</v>
      </c>
      <c r="B904" s="6" t="s">
        <v>905</v>
      </c>
      <c r="C904" s="6" t="s">
        <v>96</v>
      </c>
      <c r="D904" s="7">
        <v>890</v>
      </c>
      <c r="E904" s="7">
        <v>56487</v>
      </c>
      <c r="F904" s="26">
        <v>4531.8</v>
      </c>
      <c r="G904" s="27">
        <v>8.0227309000000009</v>
      </c>
    </row>
    <row r="905" spans="1:7" x14ac:dyDescent="0.45">
      <c r="A905" s="6" t="s">
        <v>950</v>
      </c>
      <c r="B905" s="6" t="s">
        <v>905</v>
      </c>
      <c r="C905" s="6" t="s">
        <v>96</v>
      </c>
      <c r="D905" s="7">
        <v>4167</v>
      </c>
      <c r="E905" s="7">
        <v>60125</v>
      </c>
      <c r="F905" s="26">
        <v>6669</v>
      </c>
      <c r="G905" s="27">
        <v>11.091892</v>
      </c>
    </row>
    <row r="906" spans="1:7" x14ac:dyDescent="0.45">
      <c r="A906" s="6" t="s">
        <v>951</v>
      </c>
      <c r="B906" s="6" t="s">
        <v>905</v>
      </c>
      <c r="C906" s="6" t="s">
        <v>96</v>
      </c>
      <c r="D906" s="7">
        <v>2427</v>
      </c>
      <c r="E906" s="7">
        <v>67771</v>
      </c>
      <c r="F906" s="26">
        <v>5647.6</v>
      </c>
      <c r="G906" s="27">
        <v>8.3333578999999993</v>
      </c>
    </row>
    <row r="907" spans="1:7" x14ac:dyDescent="0.45">
      <c r="A907" s="6" t="s">
        <v>952</v>
      </c>
      <c r="B907" s="6" t="s">
        <v>905</v>
      </c>
      <c r="C907" s="6" t="s">
        <v>96</v>
      </c>
      <c r="D907" s="7">
        <v>799</v>
      </c>
      <c r="E907" s="7">
        <v>16133</v>
      </c>
      <c r="F907" s="26">
        <v>1723</v>
      </c>
      <c r="G907" s="27">
        <v>10.679973</v>
      </c>
    </row>
    <row r="908" spans="1:7" x14ac:dyDescent="0.45">
      <c r="A908" s="6" t="s">
        <v>953</v>
      </c>
      <c r="B908" s="6" t="s">
        <v>905</v>
      </c>
      <c r="C908" s="6" t="s">
        <v>96</v>
      </c>
      <c r="D908" s="7">
        <v>5320</v>
      </c>
      <c r="E908" s="7">
        <v>205425</v>
      </c>
      <c r="F908" s="26">
        <v>17352.7</v>
      </c>
      <c r="G908" s="27">
        <v>8.4472191999999993</v>
      </c>
    </row>
    <row r="909" spans="1:7" x14ac:dyDescent="0.45">
      <c r="A909" s="6" t="s">
        <v>954</v>
      </c>
      <c r="B909" s="6" t="s">
        <v>905</v>
      </c>
      <c r="C909" s="6" t="s">
        <v>94</v>
      </c>
      <c r="D909" s="7">
        <v>4391</v>
      </c>
      <c r="E909" s="7">
        <v>83929</v>
      </c>
      <c r="F909" s="26">
        <v>9602</v>
      </c>
      <c r="G909" s="27">
        <v>11.440621999999999</v>
      </c>
    </row>
    <row r="910" spans="1:7" x14ac:dyDescent="0.45">
      <c r="A910" s="6" t="s">
        <v>955</v>
      </c>
      <c r="B910" s="6" t="s">
        <v>905</v>
      </c>
      <c r="C910" s="6" t="s">
        <v>94</v>
      </c>
      <c r="D910" s="7">
        <v>128998</v>
      </c>
      <c r="E910" s="7">
        <v>1979438</v>
      </c>
      <c r="F910" s="26">
        <v>230168.7</v>
      </c>
      <c r="G910" s="27">
        <v>11.627981999999999</v>
      </c>
    </row>
    <row r="911" spans="1:7" x14ac:dyDescent="0.45">
      <c r="A911" s="6" t="s">
        <v>956</v>
      </c>
      <c r="B911" s="6" t="s">
        <v>905</v>
      </c>
      <c r="C911" s="6" t="s">
        <v>94</v>
      </c>
      <c r="D911" s="7">
        <v>6014</v>
      </c>
      <c r="E911" s="7">
        <v>103947</v>
      </c>
      <c r="F911" s="26">
        <v>11726.3</v>
      </c>
      <c r="G911" s="27">
        <v>11.281037</v>
      </c>
    </row>
    <row r="912" spans="1:7" x14ac:dyDescent="0.45">
      <c r="A912" s="6" t="s">
        <v>957</v>
      </c>
      <c r="B912" s="6" t="s">
        <v>905</v>
      </c>
      <c r="C912" s="6" t="s">
        <v>94</v>
      </c>
      <c r="D912" s="7">
        <v>42785</v>
      </c>
      <c r="E912" s="7">
        <v>596459</v>
      </c>
      <c r="F912" s="26">
        <v>63669.4</v>
      </c>
      <c r="G912" s="27">
        <v>10.674564</v>
      </c>
    </row>
    <row r="913" spans="1:7" x14ac:dyDescent="0.45">
      <c r="A913" s="6" t="s">
        <v>958</v>
      </c>
      <c r="B913" s="6" t="s">
        <v>905</v>
      </c>
      <c r="C913" s="6" t="s">
        <v>94</v>
      </c>
      <c r="D913" s="7">
        <v>103286</v>
      </c>
      <c r="E913" s="7">
        <v>1828435</v>
      </c>
      <c r="F913" s="26">
        <v>194459</v>
      </c>
      <c r="G913" s="27">
        <v>10.63527</v>
      </c>
    </row>
    <row r="914" spans="1:7" x14ac:dyDescent="0.45">
      <c r="A914" s="6" t="s">
        <v>959</v>
      </c>
      <c r="B914" s="6" t="s">
        <v>905</v>
      </c>
      <c r="C914" s="6" t="s">
        <v>96</v>
      </c>
      <c r="D914" s="7">
        <v>2458</v>
      </c>
      <c r="E914" s="7">
        <v>54817</v>
      </c>
      <c r="F914" s="26">
        <v>4920.2</v>
      </c>
      <c r="G914" s="27">
        <v>8.9756827000000001</v>
      </c>
    </row>
    <row r="915" spans="1:7" x14ac:dyDescent="0.45">
      <c r="A915" s="6" t="s">
        <v>960</v>
      </c>
      <c r="B915" s="6" t="s">
        <v>905</v>
      </c>
      <c r="C915" s="6" t="s">
        <v>94</v>
      </c>
      <c r="D915" s="7">
        <v>53098</v>
      </c>
      <c r="E915" s="7">
        <v>905212</v>
      </c>
      <c r="F915" s="26">
        <v>108615</v>
      </c>
      <c r="G915" s="27">
        <v>11.998847</v>
      </c>
    </row>
    <row r="916" spans="1:7" x14ac:dyDescent="0.45">
      <c r="A916" s="6" t="s">
        <v>961</v>
      </c>
      <c r="B916" s="6" t="s">
        <v>905</v>
      </c>
      <c r="C916" s="6" t="s">
        <v>96</v>
      </c>
      <c r="D916" s="7">
        <v>5826</v>
      </c>
      <c r="E916" s="7">
        <v>147322</v>
      </c>
      <c r="F916" s="26">
        <v>14262.6</v>
      </c>
      <c r="G916" s="27">
        <v>9.6812424000000004</v>
      </c>
    </row>
    <row r="917" spans="1:7" x14ac:dyDescent="0.45">
      <c r="A917" s="6" t="s">
        <v>529</v>
      </c>
      <c r="B917" s="6" t="s">
        <v>905</v>
      </c>
      <c r="C917" s="6" t="s">
        <v>94</v>
      </c>
      <c r="D917" s="7">
        <v>5006</v>
      </c>
      <c r="E917" s="7">
        <v>355329</v>
      </c>
      <c r="F917" s="26">
        <v>28993.8</v>
      </c>
      <c r="G917" s="27">
        <v>8.1597054999999994</v>
      </c>
    </row>
    <row r="918" spans="1:7" x14ac:dyDescent="0.45">
      <c r="A918" s="6" t="s">
        <v>531</v>
      </c>
      <c r="B918" s="6" t="s">
        <v>905</v>
      </c>
      <c r="C918" s="6" t="s">
        <v>94</v>
      </c>
      <c r="D918" s="7">
        <v>5961</v>
      </c>
      <c r="E918" s="7">
        <v>216826</v>
      </c>
      <c r="F918" s="26">
        <v>22019</v>
      </c>
      <c r="G918" s="27">
        <v>10.155146999999999</v>
      </c>
    </row>
    <row r="919" spans="1:7" x14ac:dyDescent="0.45">
      <c r="A919" s="6" t="s">
        <v>962</v>
      </c>
      <c r="B919" s="6" t="s">
        <v>905</v>
      </c>
      <c r="C919" s="6" t="s">
        <v>96</v>
      </c>
      <c r="D919" s="7">
        <v>2763</v>
      </c>
      <c r="E919" s="7">
        <v>70421</v>
      </c>
      <c r="F919" s="26">
        <v>7427.3</v>
      </c>
      <c r="G919" s="27">
        <v>10.546996</v>
      </c>
    </row>
    <row r="920" spans="1:7" x14ac:dyDescent="0.45">
      <c r="A920" s="6" t="s">
        <v>963</v>
      </c>
      <c r="B920" s="6" t="s">
        <v>905</v>
      </c>
      <c r="C920" s="6" t="s">
        <v>94</v>
      </c>
      <c r="D920" s="7">
        <v>4976</v>
      </c>
      <c r="E920" s="7">
        <v>96088</v>
      </c>
      <c r="F920" s="26">
        <v>12263.6</v>
      </c>
      <c r="G920" s="27">
        <v>12.762884</v>
      </c>
    </row>
    <row r="921" spans="1:7" x14ac:dyDescent="0.45">
      <c r="A921" s="6" t="s">
        <v>964</v>
      </c>
      <c r="B921" s="6" t="s">
        <v>905</v>
      </c>
      <c r="C921" s="6" t="s">
        <v>96</v>
      </c>
      <c r="D921" s="7">
        <v>7119</v>
      </c>
      <c r="E921" s="7">
        <v>164284</v>
      </c>
      <c r="F921" s="26">
        <v>14618</v>
      </c>
      <c r="G921" s="27">
        <v>8.8980058999999994</v>
      </c>
    </row>
    <row r="922" spans="1:7" x14ac:dyDescent="0.45">
      <c r="A922" s="6" t="s">
        <v>965</v>
      </c>
      <c r="B922" s="6" t="s">
        <v>905</v>
      </c>
      <c r="C922" s="6" t="s">
        <v>94</v>
      </c>
      <c r="D922" s="7">
        <v>11</v>
      </c>
      <c r="E922" s="7">
        <v>147</v>
      </c>
      <c r="F922" s="26">
        <v>17</v>
      </c>
      <c r="G922" s="27">
        <v>11.564626000000001</v>
      </c>
    </row>
    <row r="923" spans="1:7" x14ac:dyDescent="0.45">
      <c r="A923" s="6" t="s">
        <v>966</v>
      </c>
      <c r="B923" s="6" t="s">
        <v>905</v>
      </c>
      <c r="C923" s="6" t="s">
        <v>96</v>
      </c>
      <c r="D923" s="7">
        <v>1112</v>
      </c>
      <c r="E923" s="7">
        <v>20697</v>
      </c>
      <c r="F923" s="26">
        <v>2330</v>
      </c>
      <c r="G923" s="27">
        <v>11.257669999999999</v>
      </c>
    </row>
    <row r="924" spans="1:7" x14ac:dyDescent="0.45">
      <c r="A924" s="6" t="s">
        <v>539</v>
      </c>
      <c r="B924" s="6" t="s">
        <v>905</v>
      </c>
      <c r="C924" s="6" t="s">
        <v>94</v>
      </c>
      <c r="D924" s="7">
        <v>41</v>
      </c>
      <c r="E924" s="7">
        <v>935</v>
      </c>
      <c r="F924" s="26">
        <v>110.9</v>
      </c>
      <c r="G924" s="27">
        <v>11.860963</v>
      </c>
    </row>
    <row r="925" spans="1:7" x14ac:dyDescent="0.45">
      <c r="A925" s="6" t="s">
        <v>967</v>
      </c>
      <c r="B925" s="6" t="s">
        <v>905</v>
      </c>
      <c r="C925" s="6" t="s">
        <v>96</v>
      </c>
      <c r="D925" s="7">
        <v>8156</v>
      </c>
      <c r="E925" s="7">
        <v>129869</v>
      </c>
      <c r="F925" s="26">
        <v>13194.4</v>
      </c>
      <c r="G925" s="27">
        <v>10.159776000000001</v>
      </c>
    </row>
    <row r="926" spans="1:7" x14ac:dyDescent="0.45">
      <c r="A926" s="6" t="s">
        <v>968</v>
      </c>
      <c r="B926" s="6" t="s">
        <v>905</v>
      </c>
      <c r="C926" s="6" t="s">
        <v>96</v>
      </c>
      <c r="D926" s="7">
        <v>7063</v>
      </c>
      <c r="E926" s="7">
        <v>282475</v>
      </c>
      <c r="F926" s="26">
        <v>24951</v>
      </c>
      <c r="G926" s="27">
        <v>8.8329941000000005</v>
      </c>
    </row>
    <row r="927" spans="1:7" x14ac:dyDescent="0.45">
      <c r="A927" s="6" t="s">
        <v>968</v>
      </c>
      <c r="B927" s="6" t="s">
        <v>905</v>
      </c>
      <c r="C927" s="6" t="s">
        <v>96</v>
      </c>
      <c r="D927" s="7">
        <v>42673</v>
      </c>
      <c r="E927" s="7">
        <v>857399</v>
      </c>
      <c r="F927" s="26">
        <v>77308</v>
      </c>
      <c r="G927" s="27">
        <v>9.0165722000000006</v>
      </c>
    </row>
    <row r="928" spans="1:7" x14ac:dyDescent="0.45">
      <c r="A928" s="6" t="s">
        <v>969</v>
      </c>
      <c r="B928" s="6" t="s">
        <v>905</v>
      </c>
      <c r="C928" s="6" t="s">
        <v>94</v>
      </c>
      <c r="D928" s="7">
        <v>11480</v>
      </c>
      <c r="E928" s="7">
        <v>214316</v>
      </c>
      <c r="F928" s="26">
        <v>22937.3</v>
      </c>
      <c r="G928" s="27">
        <v>10.702560999999999</v>
      </c>
    </row>
    <row r="929" spans="1:7" x14ac:dyDescent="0.45">
      <c r="A929" s="6" t="s">
        <v>970</v>
      </c>
      <c r="B929" s="6" t="s">
        <v>905</v>
      </c>
      <c r="C929" s="6" t="s">
        <v>94</v>
      </c>
      <c r="D929" s="7">
        <v>8211</v>
      </c>
      <c r="E929" s="7">
        <v>161755</v>
      </c>
      <c r="F929" s="26">
        <v>18956</v>
      </c>
      <c r="G929" s="27">
        <v>11.718958000000001</v>
      </c>
    </row>
    <row r="930" spans="1:7" x14ac:dyDescent="0.45">
      <c r="A930" s="6" t="s">
        <v>971</v>
      </c>
      <c r="B930" s="6" t="s">
        <v>905</v>
      </c>
      <c r="C930" s="6" t="s">
        <v>96</v>
      </c>
      <c r="D930" s="7">
        <v>959</v>
      </c>
      <c r="E930" s="7">
        <v>15711</v>
      </c>
      <c r="F930" s="26">
        <v>1942</v>
      </c>
      <c r="G930" s="27">
        <v>12.360766</v>
      </c>
    </row>
    <row r="931" spans="1:7" x14ac:dyDescent="0.45">
      <c r="A931" s="6" t="s">
        <v>972</v>
      </c>
      <c r="B931" s="6" t="s">
        <v>905</v>
      </c>
      <c r="C931" s="6" t="s">
        <v>94</v>
      </c>
      <c r="D931" s="7">
        <v>48511</v>
      </c>
      <c r="E931" s="7">
        <v>666519</v>
      </c>
      <c r="F931" s="26">
        <v>85778.9</v>
      </c>
      <c r="G931" s="27">
        <v>12.869686</v>
      </c>
    </row>
    <row r="932" spans="1:7" x14ac:dyDescent="0.45">
      <c r="A932" s="6" t="s">
        <v>973</v>
      </c>
      <c r="B932" s="6" t="s">
        <v>905</v>
      </c>
      <c r="C932" s="6" t="s">
        <v>94</v>
      </c>
      <c r="D932" s="7">
        <v>26870</v>
      </c>
      <c r="E932" s="7">
        <v>443086</v>
      </c>
      <c r="F932" s="26">
        <v>47332.2</v>
      </c>
      <c r="G932" s="27">
        <v>10.682396000000001</v>
      </c>
    </row>
    <row r="933" spans="1:7" x14ac:dyDescent="0.45">
      <c r="A933" s="6" t="s">
        <v>974</v>
      </c>
      <c r="B933" s="6" t="s">
        <v>905</v>
      </c>
      <c r="C933" s="6" t="s">
        <v>96</v>
      </c>
      <c r="D933" s="7">
        <v>3206</v>
      </c>
      <c r="E933" s="7">
        <v>125343</v>
      </c>
      <c r="F933" s="26">
        <v>9868</v>
      </c>
      <c r="G933" s="27">
        <v>7.8727970000000003</v>
      </c>
    </row>
    <row r="934" spans="1:7" x14ac:dyDescent="0.45">
      <c r="A934" s="6" t="s">
        <v>975</v>
      </c>
      <c r="B934" s="6" t="s">
        <v>905</v>
      </c>
      <c r="C934" s="6" t="s">
        <v>94</v>
      </c>
      <c r="D934" s="7">
        <v>3958</v>
      </c>
      <c r="E934" s="7">
        <v>96733</v>
      </c>
      <c r="F934" s="26">
        <v>10167.700000000001</v>
      </c>
      <c r="G934" s="27">
        <v>10.511098</v>
      </c>
    </row>
    <row r="935" spans="1:7" x14ac:dyDescent="0.45">
      <c r="A935" s="6" t="s">
        <v>976</v>
      </c>
      <c r="B935" s="6" t="s">
        <v>905</v>
      </c>
      <c r="C935" s="6" t="s">
        <v>94</v>
      </c>
      <c r="D935" s="7">
        <v>6593</v>
      </c>
      <c r="E935" s="7">
        <v>185256</v>
      </c>
      <c r="F935" s="26">
        <v>20439</v>
      </c>
      <c r="G935" s="27">
        <v>11.032840999999999</v>
      </c>
    </row>
    <row r="936" spans="1:7" x14ac:dyDescent="0.45">
      <c r="A936" s="6" t="s">
        <v>977</v>
      </c>
      <c r="B936" s="6" t="s">
        <v>905</v>
      </c>
      <c r="C936" s="6" t="s">
        <v>94</v>
      </c>
      <c r="D936" s="7">
        <v>8739</v>
      </c>
      <c r="E936" s="7">
        <v>185279</v>
      </c>
      <c r="F936" s="26">
        <v>20700.8</v>
      </c>
      <c r="G936" s="27">
        <v>11.172772</v>
      </c>
    </row>
    <row r="937" spans="1:7" x14ac:dyDescent="0.45">
      <c r="A937" s="6" t="s">
        <v>978</v>
      </c>
      <c r="B937" s="6" t="s">
        <v>905</v>
      </c>
      <c r="C937" s="6" t="s">
        <v>96</v>
      </c>
      <c r="D937" s="7">
        <v>1696</v>
      </c>
      <c r="E937" s="7">
        <v>114943</v>
      </c>
      <c r="F937" s="26">
        <v>7825.2</v>
      </c>
      <c r="G937" s="27">
        <v>6.8078960999999998</v>
      </c>
    </row>
    <row r="938" spans="1:7" x14ac:dyDescent="0.45">
      <c r="A938" s="6" t="s">
        <v>979</v>
      </c>
      <c r="B938" s="6" t="s">
        <v>905</v>
      </c>
      <c r="C938" s="6" t="s">
        <v>94</v>
      </c>
      <c r="D938" s="7">
        <v>14888</v>
      </c>
      <c r="E938" s="7">
        <v>205265</v>
      </c>
      <c r="F938" s="26">
        <v>24413</v>
      </c>
      <c r="G938" s="27">
        <v>11.893406000000001</v>
      </c>
    </row>
    <row r="939" spans="1:7" x14ac:dyDescent="0.45">
      <c r="A939" s="6" t="s">
        <v>980</v>
      </c>
      <c r="B939" s="6" t="s">
        <v>905</v>
      </c>
      <c r="C939" s="6" t="s">
        <v>94</v>
      </c>
      <c r="D939" s="7">
        <v>5270</v>
      </c>
      <c r="E939" s="7">
        <v>209972</v>
      </c>
      <c r="F939" s="26">
        <v>18945.400000000001</v>
      </c>
      <c r="G939" s="27">
        <v>9.0228221000000008</v>
      </c>
    </row>
    <row r="940" spans="1:7" x14ac:dyDescent="0.45">
      <c r="A940" s="6" t="s">
        <v>981</v>
      </c>
      <c r="B940" s="6" t="s">
        <v>905</v>
      </c>
      <c r="C940" s="6" t="s">
        <v>94</v>
      </c>
      <c r="D940" s="7">
        <v>36887</v>
      </c>
      <c r="E940" s="7">
        <v>763249</v>
      </c>
      <c r="F940" s="26">
        <v>74525</v>
      </c>
      <c r="G940" s="27">
        <v>9.7641791999999992</v>
      </c>
    </row>
    <row r="941" spans="1:7" x14ac:dyDescent="0.45">
      <c r="A941" s="6" t="s">
        <v>982</v>
      </c>
      <c r="B941" s="6" t="s">
        <v>905</v>
      </c>
      <c r="C941" s="6" t="s">
        <v>96</v>
      </c>
      <c r="D941" s="7">
        <v>995</v>
      </c>
      <c r="E941" s="7">
        <v>34735</v>
      </c>
      <c r="F941" s="26">
        <v>3448</v>
      </c>
      <c r="G941" s="27">
        <v>9.9265869999999996</v>
      </c>
    </row>
    <row r="942" spans="1:7" x14ac:dyDescent="0.45">
      <c r="A942" s="6" t="s">
        <v>983</v>
      </c>
      <c r="B942" s="6" t="s">
        <v>905</v>
      </c>
      <c r="C942" s="6" t="s">
        <v>96</v>
      </c>
      <c r="D942" s="7">
        <v>2549</v>
      </c>
      <c r="E942" s="7">
        <v>63702</v>
      </c>
      <c r="F942" s="26">
        <v>6041</v>
      </c>
      <c r="G942" s="27">
        <v>9.4832187000000001</v>
      </c>
    </row>
    <row r="943" spans="1:7" x14ac:dyDescent="0.45">
      <c r="A943" s="6" t="s">
        <v>984</v>
      </c>
      <c r="B943" s="6" t="s">
        <v>905</v>
      </c>
      <c r="C943" s="6" t="s">
        <v>96</v>
      </c>
      <c r="D943" s="7">
        <v>7172</v>
      </c>
      <c r="E943" s="7">
        <v>190663</v>
      </c>
      <c r="F943" s="26">
        <v>21799</v>
      </c>
      <c r="G943" s="27">
        <v>11.433261999999999</v>
      </c>
    </row>
    <row r="944" spans="1:7" x14ac:dyDescent="0.45">
      <c r="A944" s="6" t="s">
        <v>549</v>
      </c>
      <c r="B944" s="6" t="s">
        <v>905</v>
      </c>
      <c r="C944" s="6" t="s">
        <v>94</v>
      </c>
      <c r="D944" s="7">
        <v>5094</v>
      </c>
      <c r="E944" s="7">
        <v>167104</v>
      </c>
      <c r="F944" s="26">
        <v>16423</v>
      </c>
      <c r="G944" s="27">
        <v>9.8280113</v>
      </c>
    </row>
    <row r="945" spans="1:7" x14ac:dyDescent="0.45">
      <c r="A945" s="6" t="s">
        <v>985</v>
      </c>
      <c r="B945" s="6" t="s">
        <v>905</v>
      </c>
      <c r="C945" s="6" t="s">
        <v>94</v>
      </c>
      <c r="D945" s="7">
        <v>5323</v>
      </c>
      <c r="E945" s="7">
        <v>53164</v>
      </c>
      <c r="F945" s="26">
        <v>7821.5</v>
      </c>
      <c r="G945" s="27">
        <v>14.712023</v>
      </c>
    </row>
    <row r="946" spans="1:7" x14ac:dyDescent="0.45">
      <c r="A946" s="6" t="s">
        <v>986</v>
      </c>
      <c r="B946" s="6" t="s">
        <v>905</v>
      </c>
      <c r="C946" s="6" t="s">
        <v>94</v>
      </c>
      <c r="D946" s="7">
        <v>6388</v>
      </c>
      <c r="E946" s="7">
        <v>118864</v>
      </c>
      <c r="F946" s="26">
        <v>14312</v>
      </c>
      <c r="G946" s="27">
        <v>12.040652</v>
      </c>
    </row>
    <row r="947" spans="1:7" x14ac:dyDescent="0.45">
      <c r="A947" s="6" t="s">
        <v>987</v>
      </c>
      <c r="B947" s="6" t="s">
        <v>905</v>
      </c>
      <c r="C947" s="6" t="s">
        <v>91</v>
      </c>
      <c r="D947" s="7">
        <v>1250135</v>
      </c>
      <c r="E947" s="7">
        <v>30752653</v>
      </c>
      <c r="F947" s="26">
        <v>3080998</v>
      </c>
      <c r="G947" s="27">
        <v>10.018641000000001</v>
      </c>
    </row>
    <row r="948" spans="1:7" x14ac:dyDescent="0.45">
      <c r="A948" s="6" t="s">
        <v>988</v>
      </c>
      <c r="B948" s="6" t="s">
        <v>905</v>
      </c>
      <c r="C948" s="6" t="s">
        <v>91</v>
      </c>
      <c r="D948" s="7">
        <v>87</v>
      </c>
      <c r="E948" s="7">
        <v>562</v>
      </c>
      <c r="F948" s="26">
        <v>84</v>
      </c>
      <c r="G948" s="27">
        <v>14.946619</v>
      </c>
    </row>
    <row r="949" spans="1:7" x14ac:dyDescent="0.45">
      <c r="A949" s="6" t="s">
        <v>989</v>
      </c>
      <c r="B949" s="6" t="s">
        <v>905</v>
      </c>
      <c r="C949" s="6" t="s">
        <v>91</v>
      </c>
      <c r="D949" s="7">
        <v>60809</v>
      </c>
      <c r="E949" s="7">
        <v>2327987</v>
      </c>
      <c r="F949" s="26">
        <v>179983.7</v>
      </c>
      <c r="G949" s="27">
        <v>7.7313017999999998</v>
      </c>
    </row>
    <row r="950" spans="1:7" x14ac:dyDescent="0.45">
      <c r="A950" s="6" t="s">
        <v>990</v>
      </c>
      <c r="B950" s="6" t="s">
        <v>905</v>
      </c>
      <c r="C950" s="6" t="s">
        <v>94</v>
      </c>
      <c r="D950" s="7">
        <v>3737</v>
      </c>
      <c r="E950" s="7">
        <v>119694</v>
      </c>
      <c r="F950" s="26">
        <v>13434</v>
      </c>
      <c r="G950" s="27">
        <v>11.22362</v>
      </c>
    </row>
    <row r="951" spans="1:7" x14ac:dyDescent="0.45">
      <c r="A951" s="6" t="s">
        <v>991</v>
      </c>
      <c r="B951" s="6" t="s">
        <v>905</v>
      </c>
      <c r="C951" s="6" t="s">
        <v>94</v>
      </c>
      <c r="D951" s="7">
        <v>14827</v>
      </c>
      <c r="E951" s="7">
        <v>239739</v>
      </c>
      <c r="F951" s="26">
        <v>32684.6</v>
      </c>
      <c r="G951" s="27">
        <v>13.63341</v>
      </c>
    </row>
    <row r="952" spans="1:7" x14ac:dyDescent="0.45">
      <c r="A952" s="6" t="s">
        <v>992</v>
      </c>
      <c r="B952" s="6" t="s">
        <v>905</v>
      </c>
      <c r="C952" s="6" t="s">
        <v>96</v>
      </c>
      <c r="D952" s="7">
        <v>2620</v>
      </c>
      <c r="E952" s="7">
        <v>50901</v>
      </c>
      <c r="F952" s="26">
        <v>6489</v>
      </c>
      <c r="G952" s="27">
        <v>12.748276000000001</v>
      </c>
    </row>
    <row r="953" spans="1:7" x14ac:dyDescent="0.45">
      <c r="A953" s="6" t="s">
        <v>993</v>
      </c>
      <c r="B953" s="6" t="s">
        <v>905</v>
      </c>
      <c r="C953" s="6" t="s">
        <v>94</v>
      </c>
      <c r="D953" s="7">
        <v>5320</v>
      </c>
      <c r="E953" s="7">
        <v>131728</v>
      </c>
      <c r="F953" s="26">
        <v>13809.1</v>
      </c>
      <c r="G953" s="27">
        <v>10.483041</v>
      </c>
    </row>
    <row r="954" spans="1:7" x14ac:dyDescent="0.45">
      <c r="A954" s="6" t="s">
        <v>994</v>
      </c>
      <c r="B954" s="6" t="s">
        <v>905</v>
      </c>
      <c r="C954" s="6" t="s">
        <v>94</v>
      </c>
      <c r="D954" s="7">
        <v>4821</v>
      </c>
      <c r="E954" s="7">
        <v>139665</v>
      </c>
      <c r="F954" s="26">
        <v>15348.6</v>
      </c>
      <c r="G954" s="27">
        <v>10.989582</v>
      </c>
    </row>
    <row r="955" spans="1:7" x14ac:dyDescent="0.45">
      <c r="A955" s="6" t="s">
        <v>995</v>
      </c>
      <c r="B955" s="6" t="s">
        <v>905</v>
      </c>
      <c r="C955" s="6" t="s">
        <v>94</v>
      </c>
      <c r="D955" s="7">
        <v>2449</v>
      </c>
      <c r="E955" s="7">
        <v>97282</v>
      </c>
      <c r="F955" s="26">
        <v>10328</v>
      </c>
      <c r="G955" s="27">
        <v>10.616557999999999</v>
      </c>
    </row>
    <row r="956" spans="1:7" x14ac:dyDescent="0.45">
      <c r="A956" s="6" t="s">
        <v>996</v>
      </c>
      <c r="B956" s="6" t="s">
        <v>905</v>
      </c>
      <c r="C956" s="6" t="s">
        <v>96</v>
      </c>
      <c r="D956" s="7">
        <v>2888</v>
      </c>
      <c r="E956" s="7">
        <v>69608</v>
      </c>
      <c r="F956" s="26">
        <v>5530.5</v>
      </c>
      <c r="G956" s="27">
        <v>7.9452074000000001</v>
      </c>
    </row>
    <row r="957" spans="1:7" x14ac:dyDescent="0.45">
      <c r="A957" s="6" t="s">
        <v>997</v>
      </c>
      <c r="B957" s="6" t="s">
        <v>905</v>
      </c>
      <c r="C957" s="6" t="s">
        <v>94</v>
      </c>
      <c r="D957" s="7">
        <v>1905</v>
      </c>
      <c r="E957" s="7">
        <v>173388</v>
      </c>
      <c r="F957" s="26">
        <v>13112.6</v>
      </c>
      <c r="G957" s="27">
        <v>7.5625764000000002</v>
      </c>
    </row>
    <row r="958" spans="1:7" x14ac:dyDescent="0.45">
      <c r="A958" s="6" t="s">
        <v>998</v>
      </c>
      <c r="B958" s="6" t="s">
        <v>905</v>
      </c>
      <c r="C958" s="6" t="s">
        <v>96</v>
      </c>
      <c r="D958" s="7">
        <v>50572</v>
      </c>
      <c r="E958" s="7">
        <v>1206361</v>
      </c>
      <c r="F958" s="26">
        <v>127264.1</v>
      </c>
      <c r="G958" s="27">
        <v>10.549421000000001</v>
      </c>
    </row>
    <row r="959" spans="1:7" x14ac:dyDescent="0.45">
      <c r="A959" s="6" t="s">
        <v>999</v>
      </c>
      <c r="B959" s="6" t="s">
        <v>905</v>
      </c>
      <c r="C959" s="6" t="s">
        <v>94</v>
      </c>
      <c r="D959" s="7">
        <v>6380</v>
      </c>
      <c r="E959" s="7">
        <v>174196</v>
      </c>
      <c r="F959" s="26">
        <v>18795</v>
      </c>
      <c r="G959" s="27">
        <v>10.789569999999999</v>
      </c>
    </row>
    <row r="960" spans="1:7" x14ac:dyDescent="0.45">
      <c r="A960" s="6" t="s">
        <v>1000</v>
      </c>
      <c r="B960" s="6" t="s">
        <v>905</v>
      </c>
      <c r="C960" s="6" t="s">
        <v>94</v>
      </c>
      <c r="D960" s="7">
        <v>13959</v>
      </c>
      <c r="E960" s="7">
        <v>238453</v>
      </c>
      <c r="F960" s="26">
        <v>27713</v>
      </c>
      <c r="G960" s="27">
        <v>11.621997</v>
      </c>
    </row>
    <row r="961" spans="1:7" x14ac:dyDescent="0.45">
      <c r="A961" s="6" t="s">
        <v>1001</v>
      </c>
      <c r="B961" s="6" t="s">
        <v>905</v>
      </c>
      <c r="C961" s="6" t="s">
        <v>96</v>
      </c>
      <c r="D961" s="7">
        <v>16678</v>
      </c>
      <c r="E961" s="7">
        <v>399878</v>
      </c>
      <c r="F961" s="26">
        <v>40861</v>
      </c>
      <c r="G961" s="27">
        <v>10.218367000000001</v>
      </c>
    </row>
    <row r="962" spans="1:7" x14ac:dyDescent="0.45">
      <c r="A962" s="6" t="s">
        <v>1002</v>
      </c>
      <c r="B962" s="6" t="s">
        <v>905</v>
      </c>
      <c r="C962" s="6" t="s">
        <v>94</v>
      </c>
      <c r="D962" s="7">
        <v>2973</v>
      </c>
      <c r="E962" s="7">
        <v>116003</v>
      </c>
      <c r="F962" s="26">
        <v>11463.2</v>
      </c>
      <c r="G962" s="27">
        <v>9.8818134000000004</v>
      </c>
    </row>
    <row r="963" spans="1:7" x14ac:dyDescent="0.45">
      <c r="A963" s="6" t="s">
        <v>1003</v>
      </c>
      <c r="B963" s="6" t="s">
        <v>905</v>
      </c>
      <c r="C963" s="6" t="s">
        <v>96</v>
      </c>
      <c r="D963" s="7">
        <v>1933</v>
      </c>
      <c r="E963" s="7">
        <v>44637</v>
      </c>
      <c r="F963" s="26">
        <v>4840</v>
      </c>
      <c r="G963" s="27">
        <v>10.843023000000001</v>
      </c>
    </row>
    <row r="964" spans="1:7" x14ac:dyDescent="0.45">
      <c r="A964" s="6" t="s">
        <v>1004</v>
      </c>
      <c r="B964" s="6" t="s">
        <v>905</v>
      </c>
      <c r="C964" s="6" t="s">
        <v>94</v>
      </c>
      <c r="D964" s="7">
        <v>3887</v>
      </c>
      <c r="E964" s="7">
        <v>196794</v>
      </c>
      <c r="F964" s="26">
        <v>18783</v>
      </c>
      <c r="G964" s="27">
        <v>9.5444983000000008</v>
      </c>
    </row>
    <row r="965" spans="1:7" x14ac:dyDescent="0.45">
      <c r="A965" s="6" t="s">
        <v>1005</v>
      </c>
      <c r="B965" s="6" t="s">
        <v>905</v>
      </c>
      <c r="C965" s="6" t="s">
        <v>94</v>
      </c>
      <c r="D965" s="7">
        <v>25583</v>
      </c>
      <c r="E965" s="7">
        <v>530663</v>
      </c>
      <c r="F965" s="26">
        <v>55335.7</v>
      </c>
      <c r="G965" s="27">
        <v>10.427654</v>
      </c>
    </row>
    <row r="966" spans="1:7" x14ac:dyDescent="0.45">
      <c r="A966" s="6" t="s">
        <v>1006</v>
      </c>
      <c r="B966" s="6" t="s">
        <v>905</v>
      </c>
      <c r="C966" s="6" t="s">
        <v>94</v>
      </c>
      <c r="D966" s="7">
        <v>9655</v>
      </c>
      <c r="E966" s="7">
        <v>264222</v>
      </c>
      <c r="F966" s="26">
        <v>29430.400000000001</v>
      </c>
      <c r="G966" s="27">
        <v>11.138512</v>
      </c>
    </row>
    <row r="967" spans="1:7" x14ac:dyDescent="0.45">
      <c r="A967" s="6" t="s">
        <v>1007</v>
      </c>
      <c r="B967" s="6" t="s">
        <v>905</v>
      </c>
      <c r="C967" s="6" t="s">
        <v>94</v>
      </c>
      <c r="D967" s="7">
        <v>8494</v>
      </c>
      <c r="E967" s="7">
        <v>167965</v>
      </c>
      <c r="F967" s="26">
        <v>18138.5</v>
      </c>
      <c r="G967" s="27">
        <v>10.798976</v>
      </c>
    </row>
    <row r="968" spans="1:7" x14ac:dyDescent="0.45">
      <c r="A968" s="6" t="s">
        <v>1008</v>
      </c>
      <c r="B968" s="6" t="s">
        <v>905</v>
      </c>
      <c r="C968" s="6" t="s">
        <v>94</v>
      </c>
      <c r="D968" s="7">
        <v>1855</v>
      </c>
      <c r="E968" s="7">
        <v>50980</v>
      </c>
      <c r="F968" s="26">
        <v>5449.5</v>
      </c>
      <c r="G968" s="27">
        <v>10.689486</v>
      </c>
    </row>
    <row r="969" spans="1:7" x14ac:dyDescent="0.45">
      <c r="A969" s="6" t="s">
        <v>560</v>
      </c>
      <c r="B969" s="6" t="s">
        <v>905</v>
      </c>
      <c r="C969" s="6" t="s">
        <v>94</v>
      </c>
      <c r="D969" s="7">
        <v>13054</v>
      </c>
      <c r="E969" s="7">
        <v>276244</v>
      </c>
      <c r="F969" s="26">
        <v>32690</v>
      </c>
      <c r="G969" s="27">
        <v>11.833741</v>
      </c>
    </row>
    <row r="970" spans="1:7" x14ac:dyDescent="0.45">
      <c r="A970" s="6" t="s">
        <v>236</v>
      </c>
      <c r="B970" s="6" t="s">
        <v>905</v>
      </c>
      <c r="C970" s="6" t="s">
        <v>167</v>
      </c>
      <c r="D970" s="7">
        <v>4</v>
      </c>
      <c r="E970" s="7">
        <v>60203</v>
      </c>
      <c r="F970" s="26">
        <v>1900.7</v>
      </c>
      <c r="G970" s="27">
        <v>3.1571516000000002</v>
      </c>
    </row>
    <row r="971" spans="1:7" x14ac:dyDescent="0.45">
      <c r="A971" s="6" t="s">
        <v>1009</v>
      </c>
      <c r="B971" s="6" t="s">
        <v>905</v>
      </c>
      <c r="C971" s="6" t="s">
        <v>94</v>
      </c>
      <c r="D971" s="7">
        <v>13919</v>
      </c>
      <c r="E971" s="7">
        <v>284798</v>
      </c>
      <c r="F971" s="26">
        <v>30554</v>
      </c>
      <c r="G971" s="27">
        <v>10.728306</v>
      </c>
    </row>
    <row r="972" spans="1:7" x14ac:dyDescent="0.45">
      <c r="A972" s="6" t="s">
        <v>1010</v>
      </c>
      <c r="B972" s="6" t="s">
        <v>905</v>
      </c>
      <c r="C972" s="6" t="s">
        <v>96</v>
      </c>
      <c r="D972" s="7">
        <v>9213</v>
      </c>
      <c r="E972" s="7">
        <v>274849</v>
      </c>
      <c r="F972" s="26">
        <v>26275</v>
      </c>
      <c r="G972" s="27">
        <v>9.5597946999999994</v>
      </c>
    </row>
    <row r="973" spans="1:7" x14ac:dyDescent="0.45">
      <c r="A973" s="6" t="s">
        <v>1011</v>
      </c>
      <c r="B973" s="6" t="s">
        <v>905</v>
      </c>
      <c r="C973" s="6" t="s">
        <v>94</v>
      </c>
      <c r="D973" s="7">
        <v>49174</v>
      </c>
      <c r="E973" s="7">
        <v>907101</v>
      </c>
      <c r="F973" s="26">
        <v>90409.9</v>
      </c>
      <c r="G973" s="27">
        <v>9.9669056000000005</v>
      </c>
    </row>
    <row r="974" spans="1:7" x14ac:dyDescent="0.45">
      <c r="A974" s="6" t="s">
        <v>476</v>
      </c>
      <c r="B974" s="6" t="s">
        <v>1012</v>
      </c>
      <c r="C974" s="6" t="s">
        <v>94</v>
      </c>
      <c r="D974" s="7">
        <v>2622</v>
      </c>
      <c r="E974" s="7">
        <v>67725</v>
      </c>
      <c r="F974" s="26">
        <v>6727</v>
      </c>
      <c r="G974" s="27">
        <v>9.9328164999999995</v>
      </c>
    </row>
    <row r="975" spans="1:7" x14ac:dyDescent="0.45">
      <c r="A975" s="6" t="s">
        <v>1013</v>
      </c>
      <c r="B975" s="6" t="s">
        <v>1012</v>
      </c>
      <c r="C975" s="6" t="s">
        <v>94</v>
      </c>
      <c r="D975" s="7">
        <v>9757</v>
      </c>
      <c r="E975" s="7">
        <v>181534</v>
      </c>
      <c r="F975" s="26">
        <v>16654.099999999999</v>
      </c>
      <c r="G975" s="27">
        <v>9.1740940999999996</v>
      </c>
    </row>
    <row r="976" spans="1:7" x14ac:dyDescent="0.45">
      <c r="A976" s="6" t="s">
        <v>1014</v>
      </c>
      <c r="B976" s="6" t="s">
        <v>1012</v>
      </c>
      <c r="C976" s="6" t="s">
        <v>94</v>
      </c>
      <c r="D976" s="7">
        <v>6367</v>
      </c>
      <c r="E976" s="7">
        <v>147501</v>
      </c>
      <c r="F976" s="26">
        <v>16262</v>
      </c>
      <c r="G976" s="27">
        <v>11.02501</v>
      </c>
    </row>
    <row r="977" spans="1:7" x14ac:dyDescent="0.45">
      <c r="A977" s="6" t="s">
        <v>1015</v>
      </c>
      <c r="B977" s="6" t="s">
        <v>1012</v>
      </c>
      <c r="C977" s="6" t="s">
        <v>94</v>
      </c>
      <c r="D977" s="7">
        <v>24019</v>
      </c>
      <c r="E977" s="7">
        <v>462454</v>
      </c>
      <c r="F977" s="26">
        <v>42554</v>
      </c>
      <c r="G977" s="27">
        <v>9.2017801000000006</v>
      </c>
    </row>
    <row r="978" spans="1:7" x14ac:dyDescent="0.45">
      <c r="A978" s="6" t="s">
        <v>1016</v>
      </c>
      <c r="B978" s="6" t="s">
        <v>1012</v>
      </c>
      <c r="C978" s="6" t="s">
        <v>94</v>
      </c>
      <c r="D978" s="7">
        <v>30781</v>
      </c>
      <c r="E978" s="7">
        <v>571070</v>
      </c>
      <c r="F978" s="26">
        <v>55335</v>
      </c>
      <c r="G978" s="27">
        <v>9.6897053</v>
      </c>
    </row>
    <row r="979" spans="1:7" x14ac:dyDescent="0.45">
      <c r="A979" s="6" t="s">
        <v>1017</v>
      </c>
      <c r="B979" s="6" t="s">
        <v>1012</v>
      </c>
      <c r="C979" s="6" t="s">
        <v>94</v>
      </c>
      <c r="D979" s="7">
        <v>12886</v>
      </c>
      <c r="E979" s="7">
        <v>225435</v>
      </c>
      <c r="F979" s="26">
        <v>24618</v>
      </c>
      <c r="G979" s="27">
        <v>10.920221</v>
      </c>
    </row>
    <row r="980" spans="1:7" x14ac:dyDescent="0.45">
      <c r="A980" s="6" t="s">
        <v>173</v>
      </c>
      <c r="B980" s="6" t="s">
        <v>1012</v>
      </c>
      <c r="C980" s="6" t="s">
        <v>94</v>
      </c>
      <c r="D980" s="7">
        <v>11631</v>
      </c>
      <c r="E980" s="7">
        <v>141529</v>
      </c>
      <c r="F980" s="26">
        <v>14104</v>
      </c>
      <c r="G980" s="27">
        <v>9.9654488000000008</v>
      </c>
    </row>
    <row r="981" spans="1:7" x14ac:dyDescent="0.45">
      <c r="A981" s="6" t="s">
        <v>1018</v>
      </c>
      <c r="B981" s="6" t="s">
        <v>1012</v>
      </c>
      <c r="C981" s="6" t="s">
        <v>94</v>
      </c>
      <c r="D981" s="7">
        <v>10563</v>
      </c>
      <c r="E981" s="7">
        <v>330017</v>
      </c>
      <c r="F981" s="26">
        <v>25350</v>
      </c>
      <c r="G981" s="27">
        <v>7.6814225</v>
      </c>
    </row>
    <row r="982" spans="1:7" x14ac:dyDescent="0.45">
      <c r="A982" s="6" t="s">
        <v>1019</v>
      </c>
      <c r="B982" s="6" t="s">
        <v>1012</v>
      </c>
      <c r="C982" s="6" t="s">
        <v>96</v>
      </c>
      <c r="D982" s="7">
        <v>4565</v>
      </c>
      <c r="E982" s="7">
        <v>104671</v>
      </c>
      <c r="F982" s="26">
        <v>10035</v>
      </c>
      <c r="G982" s="27">
        <v>9.5871826999999996</v>
      </c>
    </row>
    <row r="983" spans="1:7" x14ac:dyDescent="0.45">
      <c r="A983" s="6" t="s">
        <v>1020</v>
      </c>
      <c r="B983" s="6" t="s">
        <v>1012</v>
      </c>
      <c r="C983" s="6" t="s">
        <v>94</v>
      </c>
      <c r="D983" s="7">
        <v>26894</v>
      </c>
      <c r="E983" s="7">
        <v>1612511</v>
      </c>
      <c r="F983" s="26">
        <v>123087</v>
      </c>
      <c r="G983" s="27">
        <v>7.6332503000000003</v>
      </c>
    </row>
    <row r="984" spans="1:7" x14ac:dyDescent="0.45">
      <c r="A984" s="6" t="s">
        <v>1021</v>
      </c>
      <c r="B984" s="6" t="s">
        <v>1012</v>
      </c>
      <c r="C984" s="6" t="s">
        <v>96</v>
      </c>
      <c r="D984" s="7">
        <v>111819</v>
      </c>
      <c r="E984" s="7">
        <v>3032465</v>
      </c>
      <c r="F984" s="26">
        <v>249285.7</v>
      </c>
      <c r="G984" s="27">
        <v>8.2205630999999997</v>
      </c>
    </row>
    <row r="985" spans="1:7" x14ac:dyDescent="0.45">
      <c r="A985" s="6" t="s">
        <v>1022</v>
      </c>
      <c r="B985" s="6" t="s">
        <v>1012</v>
      </c>
      <c r="C985" s="6" t="s">
        <v>96</v>
      </c>
      <c r="D985" s="7">
        <v>1543</v>
      </c>
      <c r="E985" s="7">
        <v>59373</v>
      </c>
      <c r="F985" s="26">
        <v>2894</v>
      </c>
      <c r="G985" s="27">
        <v>4.8742694000000002</v>
      </c>
    </row>
    <row r="986" spans="1:7" x14ac:dyDescent="0.45">
      <c r="A986" s="6" t="s">
        <v>1023</v>
      </c>
      <c r="B986" s="6" t="s">
        <v>1012</v>
      </c>
      <c r="C986" s="6" t="s">
        <v>96</v>
      </c>
      <c r="D986" s="7">
        <v>3316</v>
      </c>
      <c r="E986" s="7">
        <v>79581</v>
      </c>
      <c r="F986" s="26">
        <v>7727.6</v>
      </c>
      <c r="G986" s="27">
        <v>9.7103579999999994</v>
      </c>
    </row>
    <row r="987" spans="1:7" x14ac:dyDescent="0.45">
      <c r="A987" s="6" t="s">
        <v>1024</v>
      </c>
      <c r="B987" s="6" t="s">
        <v>1012</v>
      </c>
      <c r="C987" s="6" t="s">
        <v>96</v>
      </c>
      <c r="D987" s="7">
        <v>7573</v>
      </c>
      <c r="E987" s="7">
        <v>287080</v>
      </c>
      <c r="F987" s="26">
        <v>24492.5</v>
      </c>
      <c r="G987" s="27">
        <v>8.5315940000000001</v>
      </c>
    </row>
    <row r="988" spans="1:7" x14ac:dyDescent="0.45">
      <c r="A988" s="6" t="s">
        <v>1025</v>
      </c>
      <c r="B988" s="6" t="s">
        <v>1012</v>
      </c>
      <c r="C988" s="6" t="s">
        <v>96</v>
      </c>
      <c r="D988" s="7">
        <v>47912</v>
      </c>
      <c r="E988" s="7">
        <v>1170592</v>
      </c>
      <c r="F988" s="26">
        <v>109927</v>
      </c>
      <c r="G988" s="27">
        <v>9.3907185000000002</v>
      </c>
    </row>
    <row r="989" spans="1:7" x14ac:dyDescent="0.45">
      <c r="A989" s="6" t="s">
        <v>1026</v>
      </c>
      <c r="B989" s="6" t="s">
        <v>1012</v>
      </c>
      <c r="C989" s="6" t="s">
        <v>96</v>
      </c>
      <c r="D989" s="7">
        <v>7041</v>
      </c>
      <c r="E989" s="7">
        <v>211717</v>
      </c>
      <c r="F989" s="26">
        <v>18389.8</v>
      </c>
      <c r="G989" s="27">
        <v>8.6860289999999996</v>
      </c>
    </row>
    <row r="990" spans="1:7" x14ac:dyDescent="0.45">
      <c r="A990" s="6" t="s">
        <v>1027</v>
      </c>
      <c r="B990" s="6" t="s">
        <v>1012</v>
      </c>
      <c r="C990" s="6" t="s">
        <v>96</v>
      </c>
      <c r="D990" s="7">
        <v>5593</v>
      </c>
      <c r="E990" s="7">
        <v>154450</v>
      </c>
      <c r="F990" s="26">
        <v>14228.3</v>
      </c>
      <c r="G990" s="27">
        <v>9.212237</v>
      </c>
    </row>
    <row r="991" spans="1:7" x14ac:dyDescent="0.45">
      <c r="A991" s="6" t="s">
        <v>1028</v>
      </c>
      <c r="B991" s="6" t="s">
        <v>1012</v>
      </c>
      <c r="C991" s="6" t="s">
        <v>96</v>
      </c>
      <c r="D991" s="7">
        <v>9265</v>
      </c>
      <c r="E991" s="7">
        <v>265497</v>
      </c>
      <c r="F991" s="26">
        <v>25785.3</v>
      </c>
      <c r="G991" s="27">
        <v>9.7120870999999998</v>
      </c>
    </row>
    <row r="992" spans="1:7" x14ac:dyDescent="0.45">
      <c r="A992" s="6" t="s">
        <v>1029</v>
      </c>
      <c r="B992" s="6" t="s">
        <v>1012</v>
      </c>
      <c r="C992" s="6" t="s">
        <v>96</v>
      </c>
      <c r="D992" s="7">
        <v>4732</v>
      </c>
      <c r="E992" s="7">
        <v>102077</v>
      </c>
      <c r="F992" s="26">
        <v>12072</v>
      </c>
      <c r="G992" s="27">
        <v>11.826366</v>
      </c>
    </row>
    <row r="993" spans="1:7" x14ac:dyDescent="0.45">
      <c r="A993" s="6" t="s">
        <v>1030</v>
      </c>
      <c r="B993" s="6" t="s">
        <v>1012</v>
      </c>
      <c r="C993" s="6" t="s">
        <v>96</v>
      </c>
      <c r="D993" s="7">
        <v>56616</v>
      </c>
      <c r="E993" s="7">
        <v>1016792</v>
      </c>
      <c r="F993" s="26">
        <v>135337.60000000001</v>
      </c>
      <c r="G993" s="27">
        <v>13.310254</v>
      </c>
    </row>
    <row r="994" spans="1:7" x14ac:dyDescent="0.45">
      <c r="A994" s="6" t="s">
        <v>1031</v>
      </c>
      <c r="B994" s="6" t="s">
        <v>1012</v>
      </c>
      <c r="C994" s="6" t="s">
        <v>96</v>
      </c>
      <c r="D994" s="7">
        <v>6978</v>
      </c>
      <c r="E994" s="7">
        <v>146997</v>
      </c>
      <c r="F994" s="26">
        <v>16280.7</v>
      </c>
      <c r="G994" s="27">
        <v>11.075532000000001</v>
      </c>
    </row>
    <row r="995" spans="1:7" x14ac:dyDescent="0.45">
      <c r="A995" s="6" t="s">
        <v>1032</v>
      </c>
      <c r="B995" s="6" t="s">
        <v>1012</v>
      </c>
      <c r="C995" s="6" t="s">
        <v>96</v>
      </c>
      <c r="D995" s="7">
        <v>5722</v>
      </c>
      <c r="E995" s="7">
        <v>148289</v>
      </c>
      <c r="F995" s="26">
        <v>10987.5</v>
      </c>
      <c r="G995" s="27">
        <v>7.4095179</v>
      </c>
    </row>
    <row r="996" spans="1:7" x14ac:dyDescent="0.45">
      <c r="A996" s="6" t="s">
        <v>1033</v>
      </c>
      <c r="B996" s="6" t="s">
        <v>1012</v>
      </c>
      <c r="C996" s="6" t="s">
        <v>96</v>
      </c>
      <c r="D996" s="7">
        <v>10009</v>
      </c>
      <c r="E996" s="7">
        <v>210664</v>
      </c>
      <c r="F996" s="26">
        <v>21547</v>
      </c>
      <c r="G996" s="27">
        <v>10.228135999999999</v>
      </c>
    </row>
    <row r="997" spans="1:7" x14ac:dyDescent="0.45">
      <c r="A997" s="6" t="s">
        <v>1034</v>
      </c>
      <c r="B997" s="6" t="s">
        <v>1012</v>
      </c>
      <c r="C997" s="6" t="s">
        <v>96</v>
      </c>
      <c r="D997" s="7">
        <v>2496</v>
      </c>
      <c r="E997" s="7">
        <v>64509</v>
      </c>
      <c r="F997" s="26">
        <v>6961</v>
      </c>
      <c r="G997" s="27">
        <v>10.790742</v>
      </c>
    </row>
    <row r="998" spans="1:7" x14ac:dyDescent="0.45">
      <c r="A998" s="6" t="s">
        <v>1035</v>
      </c>
      <c r="B998" s="6" t="s">
        <v>1012</v>
      </c>
      <c r="C998" s="6" t="s">
        <v>96</v>
      </c>
      <c r="D998" s="7">
        <v>7117</v>
      </c>
      <c r="E998" s="7">
        <v>269611</v>
      </c>
      <c r="F998" s="26">
        <v>22949</v>
      </c>
      <c r="G998" s="27">
        <v>8.5118931</v>
      </c>
    </row>
    <row r="999" spans="1:7" x14ac:dyDescent="0.45">
      <c r="A999" s="6" t="s">
        <v>1036</v>
      </c>
      <c r="B999" s="6" t="s">
        <v>1012</v>
      </c>
      <c r="C999" s="6" t="s">
        <v>96</v>
      </c>
      <c r="D999" s="7">
        <v>2993</v>
      </c>
      <c r="E999" s="7">
        <v>79745</v>
      </c>
      <c r="F999" s="26">
        <v>9740</v>
      </c>
      <c r="G999" s="27">
        <v>12.213932</v>
      </c>
    </row>
    <row r="1000" spans="1:7" x14ac:dyDescent="0.45">
      <c r="A1000" s="6" t="s">
        <v>1037</v>
      </c>
      <c r="B1000" s="6" t="s">
        <v>1012</v>
      </c>
      <c r="C1000" s="6" t="s">
        <v>96</v>
      </c>
      <c r="D1000" s="7">
        <v>5920</v>
      </c>
      <c r="E1000" s="7">
        <v>178459</v>
      </c>
      <c r="F1000" s="26">
        <v>17390</v>
      </c>
      <c r="G1000" s="27">
        <v>9.7445351999999996</v>
      </c>
    </row>
    <row r="1001" spans="1:7" x14ac:dyDescent="0.45">
      <c r="A1001" s="6" t="s">
        <v>1038</v>
      </c>
      <c r="B1001" s="6" t="s">
        <v>1012</v>
      </c>
      <c r="C1001" s="6" t="s">
        <v>96</v>
      </c>
      <c r="D1001" s="7">
        <v>4650</v>
      </c>
      <c r="E1001" s="7">
        <v>207615</v>
      </c>
      <c r="F1001" s="26">
        <v>20534</v>
      </c>
      <c r="G1001" s="27">
        <v>9.8904221999999997</v>
      </c>
    </row>
    <row r="1002" spans="1:7" x14ac:dyDescent="0.45">
      <c r="A1002" s="6" t="s">
        <v>1039</v>
      </c>
      <c r="B1002" s="6" t="s">
        <v>1012</v>
      </c>
      <c r="C1002" s="6" t="s">
        <v>96</v>
      </c>
      <c r="D1002" s="7">
        <v>2222</v>
      </c>
      <c r="E1002" s="7">
        <v>68653</v>
      </c>
      <c r="F1002" s="26">
        <v>6790</v>
      </c>
      <c r="G1002" s="27">
        <v>9.8903180000000006</v>
      </c>
    </row>
    <row r="1003" spans="1:7" x14ac:dyDescent="0.45">
      <c r="A1003" s="6" t="s">
        <v>1040</v>
      </c>
      <c r="B1003" s="6" t="s">
        <v>1012</v>
      </c>
      <c r="C1003" s="6" t="s">
        <v>96</v>
      </c>
      <c r="D1003" s="7">
        <v>9351</v>
      </c>
      <c r="E1003" s="7">
        <v>146360</v>
      </c>
      <c r="F1003" s="26">
        <v>14131.5</v>
      </c>
      <c r="G1003" s="27">
        <v>9.6553020000000007</v>
      </c>
    </row>
    <row r="1004" spans="1:7" x14ac:dyDescent="0.45">
      <c r="A1004" s="6" t="s">
        <v>1041</v>
      </c>
      <c r="B1004" s="6" t="s">
        <v>1012</v>
      </c>
      <c r="C1004" s="6" t="s">
        <v>96</v>
      </c>
      <c r="D1004" s="7">
        <v>9625</v>
      </c>
      <c r="E1004" s="7">
        <v>374491</v>
      </c>
      <c r="F1004" s="26">
        <v>31685.8</v>
      </c>
      <c r="G1004" s="27">
        <v>8.4610310999999996</v>
      </c>
    </row>
    <row r="1005" spans="1:7" x14ac:dyDescent="0.45">
      <c r="A1005" s="6" t="s">
        <v>1042</v>
      </c>
      <c r="B1005" s="6" t="s">
        <v>1012</v>
      </c>
      <c r="C1005" s="6" t="s">
        <v>96</v>
      </c>
      <c r="D1005" s="7">
        <v>9283</v>
      </c>
      <c r="E1005" s="7">
        <v>289574</v>
      </c>
      <c r="F1005" s="26">
        <v>27693.599999999999</v>
      </c>
      <c r="G1005" s="27">
        <v>9.5635657999999992</v>
      </c>
    </row>
    <row r="1006" spans="1:7" x14ac:dyDescent="0.45">
      <c r="A1006" s="6" t="s">
        <v>1043</v>
      </c>
      <c r="B1006" s="6" t="s">
        <v>1012</v>
      </c>
      <c r="C1006" s="6" t="s">
        <v>96</v>
      </c>
      <c r="D1006" s="7">
        <v>9239</v>
      </c>
      <c r="E1006" s="7">
        <v>361392</v>
      </c>
      <c r="F1006" s="26">
        <v>17528</v>
      </c>
      <c r="G1006" s="27">
        <v>4.8501349999999999</v>
      </c>
    </row>
    <row r="1007" spans="1:7" x14ac:dyDescent="0.45">
      <c r="A1007" s="6" t="s">
        <v>1044</v>
      </c>
      <c r="B1007" s="6" t="s">
        <v>1012</v>
      </c>
      <c r="C1007" s="6" t="s">
        <v>96</v>
      </c>
      <c r="D1007" s="7">
        <v>3787</v>
      </c>
      <c r="E1007" s="7">
        <v>112054</v>
      </c>
      <c r="F1007" s="26">
        <v>9645</v>
      </c>
      <c r="G1007" s="27">
        <v>8.6074570999999995</v>
      </c>
    </row>
    <row r="1008" spans="1:7" x14ac:dyDescent="0.45">
      <c r="A1008" s="6" t="s">
        <v>1045</v>
      </c>
      <c r="B1008" s="6" t="s">
        <v>1012</v>
      </c>
      <c r="C1008" s="6" t="s">
        <v>96</v>
      </c>
      <c r="D1008" s="7">
        <v>6173</v>
      </c>
      <c r="E1008" s="7">
        <v>185121</v>
      </c>
      <c r="F1008" s="26">
        <v>15208.1</v>
      </c>
      <c r="G1008" s="27">
        <v>8.2152214000000008</v>
      </c>
    </row>
    <row r="1009" spans="1:7" x14ac:dyDescent="0.45">
      <c r="A1009" s="6" t="s">
        <v>183</v>
      </c>
      <c r="B1009" s="6" t="s">
        <v>1012</v>
      </c>
      <c r="C1009" s="6" t="s">
        <v>94</v>
      </c>
      <c r="D1009" s="7">
        <v>54</v>
      </c>
      <c r="E1009" s="7">
        <v>747</v>
      </c>
      <c r="F1009" s="26">
        <v>96</v>
      </c>
      <c r="G1009" s="27">
        <v>12.851406000000001</v>
      </c>
    </row>
    <row r="1010" spans="1:7" x14ac:dyDescent="0.45">
      <c r="A1010" s="6" t="s">
        <v>1046</v>
      </c>
      <c r="B1010" s="6" t="s">
        <v>1012</v>
      </c>
      <c r="C1010" s="6" t="s">
        <v>94</v>
      </c>
      <c r="D1010" s="7">
        <v>31194</v>
      </c>
      <c r="E1010" s="7">
        <v>445727</v>
      </c>
      <c r="F1010" s="26">
        <v>46301.9</v>
      </c>
      <c r="G1010" s="27">
        <v>10.38795</v>
      </c>
    </row>
    <row r="1011" spans="1:7" x14ac:dyDescent="0.45">
      <c r="A1011" s="6" t="s">
        <v>1047</v>
      </c>
      <c r="B1011" s="6" t="s">
        <v>1012</v>
      </c>
      <c r="C1011" s="6" t="s">
        <v>94</v>
      </c>
      <c r="D1011" s="7">
        <v>7854</v>
      </c>
      <c r="E1011" s="7">
        <v>252290</v>
      </c>
      <c r="F1011" s="26">
        <v>21936</v>
      </c>
      <c r="G1011" s="27">
        <v>8.6947559999999999</v>
      </c>
    </row>
    <row r="1012" spans="1:7" x14ac:dyDescent="0.45">
      <c r="A1012" s="6" t="s">
        <v>1048</v>
      </c>
      <c r="B1012" s="6" t="s">
        <v>1012</v>
      </c>
      <c r="C1012" s="6" t="s">
        <v>94</v>
      </c>
      <c r="D1012" s="7">
        <v>19521</v>
      </c>
      <c r="E1012" s="7">
        <v>316475</v>
      </c>
      <c r="F1012" s="26">
        <v>30704.6</v>
      </c>
      <c r="G1012" s="27">
        <v>9.7020617999999992</v>
      </c>
    </row>
    <row r="1013" spans="1:7" x14ac:dyDescent="0.45">
      <c r="A1013" s="6" t="s">
        <v>1049</v>
      </c>
      <c r="B1013" s="6" t="s">
        <v>1012</v>
      </c>
      <c r="C1013" s="6" t="s">
        <v>94</v>
      </c>
      <c r="D1013" s="7">
        <v>61037</v>
      </c>
      <c r="E1013" s="7">
        <v>1317032</v>
      </c>
      <c r="F1013" s="26">
        <v>105621</v>
      </c>
      <c r="G1013" s="27">
        <v>8.0196228999999999</v>
      </c>
    </row>
    <row r="1014" spans="1:7" x14ac:dyDescent="0.45">
      <c r="A1014" s="6" t="s">
        <v>186</v>
      </c>
      <c r="B1014" s="6" t="s">
        <v>1012</v>
      </c>
      <c r="C1014" s="6" t="s">
        <v>91</v>
      </c>
      <c r="D1014" s="7">
        <v>149769</v>
      </c>
      <c r="E1014" s="7">
        <v>4148677</v>
      </c>
      <c r="F1014" s="26">
        <v>456323.9</v>
      </c>
      <c r="G1014" s="27">
        <v>10.999262999999999</v>
      </c>
    </row>
    <row r="1015" spans="1:7" x14ac:dyDescent="0.45">
      <c r="A1015" s="6" t="s">
        <v>1050</v>
      </c>
      <c r="B1015" s="6" t="s">
        <v>1012</v>
      </c>
      <c r="C1015" s="6" t="s">
        <v>94</v>
      </c>
      <c r="D1015" s="7">
        <v>12924</v>
      </c>
      <c r="E1015" s="7">
        <v>302451</v>
      </c>
      <c r="F1015" s="26">
        <v>28696.5</v>
      </c>
      <c r="G1015" s="27">
        <v>9.4879832000000004</v>
      </c>
    </row>
    <row r="1016" spans="1:7" x14ac:dyDescent="0.45">
      <c r="A1016" s="6" t="s">
        <v>1051</v>
      </c>
      <c r="B1016" s="6" t="s">
        <v>1012</v>
      </c>
      <c r="C1016" s="6" t="s">
        <v>94</v>
      </c>
      <c r="D1016" s="7">
        <v>9801</v>
      </c>
      <c r="E1016" s="7">
        <v>202733</v>
      </c>
      <c r="F1016" s="26">
        <v>17074</v>
      </c>
      <c r="G1016" s="27">
        <v>8.4219144999999997</v>
      </c>
    </row>
    <row r="1017" spans="1:7" x14ac:dyDescent="0.45">
      <c r="A1017" s="6" t="s">
        <v>534</v>
      </c>
      <c r="B1017" s="6" t="s">
        <v>1012</v>
      </c>
      <c r="C1017" s="6" t="s">
        <v>94</v>
      </c>
      <c r="D1017" s="7">
        <v>6455</v>
      </c>
      <c r="E1017" s="7">
        <v>117599</v>
      </c>
      <c r="F1017" s="26">
        <v>12213.8</v>
      </c>
      <c r="G1017" s="27">
        <v>10.385973</v>
      </c>
    </row>
    <row r="1018" spans="1:7" x14ac:dyDescent="0.45">
      <c r="A1018" s="6" t="s">
        <v>1052</v>
      </c>
      <c r="B1018" s="6" t="s">
        <v>1012</v>
      </c>
      <c r="C1018" s="6" t="s">
        <v>94</v>
      </c>
      <c r="D1018" s="7">
        <v>3458</v>
      </c>
      <c r="E1018" s="7">
        <v>51135</v>
      </c>
      <c r="F1018" s="26">
        <v>6057</v>
      </c>
      <c r="G1018" s="27">
        <v>11.845116000000001</v>
      </c>
    </row>
    <row r="1019" spans="1:7" x14ac:dyDescent="0.45">
      <c r="A1019" s="6" t="s">
        <v>1053</v>
      </c>
      <c r="B1019" s="6" t="s">
        <v>1012</v>
      </c>
      <c r="C1019" s="6" t="s">
        <v>94</v>
      </c>
      <c r="D1019" s="7">
        <v>23998</v>
      </c>
      <c r="E1019" s="7">
        <v>412328</v>
      </c>
      <c r="F1019" s="26">
        <v>38226.300000000003</v>
      </c>
      <c r="G1019" s="27">
        <v>9.2708475000000004</v>
      </c>
    </row>
    <row r="1020" spans="1:7" x14ac:dyDescent="0.45">
      <c r="A1020" s="6" t="s">
        <v>1054</v>
      </c>
      <c r="B1020" s="6" t="s">
        <v>1012</v>
      </c>
      <c r="C1020" s="6" t="s">
        <v>94</v>
      </c>
      <c r="D1020" s="7">
        <v>30012</v>
      </c>
      <c r="E1020" s="7">
        <v>557668</v>
      </c>
      <c r="F1020" s="26">
        <v>53855</v>
      </c>
      <c r="G1020" s="27">
        <v>9.6571794999999998</v>
      </c>
    </row>
    <row r="1021" spans="1:7" x14ac:dyDescent="0.45">
      <c r="A1021" s="6" t="s">
        <v>1055</v>
      </c>
      <c r="B1021" s="6" t="s">
        <v>1012</v>
      </c>
      <c r="C1021" s="6" t="s">
        <v>91</v>
      </c>
      <c r="D1021" s="7">
        <v>317720</v>
      </c>
      <c r="E1021" s="7">
        <v>8195101</v>
      </c>
      <c r="F1021" s="26">
        <v>802844.8</v>
      </c>
      <c r="G1021" s="27">
        <v>9.7966431000000007</v>
      </c>
    </row>
    <row r="1022" spans="1:7" x14ac:dyDescent="0.45">
      <c r="A1022" s="6" t="s">
        <v>728</v>
      </c>
      <c r="B1022" s="6" t="s">
        <v>1012</v>
      </c>
      <c r="C1022" s="6" t="s">
        <v>91</v>
      </c>
      <c r="D1022" s="7">
        <v>273512</v>
      </c>
      <c r="E1022" s="7">
        <v>8554331</v>
      </c>
      <c r="F1022" s="26">
        <v>824706</v>
      </c>
      <c r="G1022" s="27">
        <v>9.6408006999999998</v>
      </c>
    </row>
    <row r="1023" spans="1:7" x14ac:dyDescent="0.45">
      <c r="A1023" s="6" t="s">
        <v>1056</v>
      </c>
      <c r="B1023" s="6" t="s">
        <v>1012</v>
      </c>
      <c r="C1023" s="6" t="s">
        <v>94</v>
      </c>
      <c r="D1023" s="7">
        <v>36473</v>
      </c>
      <c r="E1023" s="7">
        <v>672006</v>
      </c>
      <c r="F1023" s="26">
        <v>63330</v>
      </c>
      <c r="G1023" s="27">
        <v>9.424023</v>
      </c>
    </row>
    <row r="1024" spans="1:7" x14ac:dyDescent="0.45">
      <c r="A1024" s="6" t="s">
        <v>1057</v>
      </c>
      <c r="B1024" s="6" t="s">
        <v>1012</v>
      </c>
      <c r="C1024" s="6" t="s">
        <v>94</v>
      </c>
      <c r="D1024" s="7">
        <v>7083</v>
      </c>
      <c r="E1024" s="7">
        <v>118488</v>
      </c>
      <c r="F1024" s="26">
        <v>13534</v>
      </c>
      <c r="G1024" s="27">
        <v>11.422254000000001</v>
      </c>
    </row>
    <row r="1025" spans="1:7" x14ac:dyDescent="0.45">
      <c r="A1025" s="6" t="s">
        <v>1058</v>
      </c>
      <c r="B1025" s="6" t="s">
        <v>1012</v>
      </c>
      <c r="C1025" s="6" t="s">
        <v>94</v>
      </c>
      <c r="D1025" s="7">
        <v>11229</v>
      </c>
      <c r="E1025" s="7">
        <v>247774</v>
      </c>
      <c r="F1025" s="26">
        <v>23795.3</v>
      </c>
      <c r="G1025" s="27">
        <v>9.6036307000000001</v>
      </c>
    </row>
    <row r="1026" spans="1:7" x14ac:dyDescent="0.45">
      <c r="A1026" s="6" t="s">
        <v>1059</v>
      </c>
      <c r="B1026" s="6" t="s">
        <v>1012</v>
      </c>
      <c r="C1026" s="6" t="s">
        <v>94</v>
      </c>
      <c r="D1026" s="7">
        <v>5292</v>
      </c>
      <c r="E1026" s="7">
        <v>225378</v>
      </c>
      <c r="F1026" s="26">
        <v>17812.2</v>
      </c>
      <c r="G1026" s="27">
        <v>7.9032558999999996</v>
      </c>
    </row>
    <row r="1027" spans="1:7" x14ac:dyDescent="0.45">
      <c r="A1027" s="6" t="s">
        <v>1060</v>
      </c>
      <c r="B1027" s="6" t="s">
        <v>1012</v>
      </c>
      <c r="C1027" s="6" t="s">
        <v>94</v>
      </c>
      <c r="D1027" s="7">
        <v>17124</v>
      </c>
      <c r="E1027" s="7">
        <v>396796</v>
      </c>
      <c r="F1027" s="26">
        <v>38876</v>
      </c>
      <c r="G1027" s="27">
        <v>9.7974777999999993</v>
      </c>
    </row>
    <row r="1028" spans="1:7" x14ac:dyDescent="0.45">
      <c r="A1028" s="6" t="s">
        <v>1061</v>
      </c>
      <c r="B1028" s="6" t="s">
        <v>1012</v>
      </c>
      <c r="C1028" s="6" t="s">
        <v>94</v>
      </c>
      <c r="D1028" s="7">
        <v>4742</v>
      </c>
      <c r="E1028" s="7">
        <v>158927</v>
      </c>
      <c r="F1028" s="26">
        <v>14098</v>
      </c>
      <c r="G1028" s="27">
        <v>8.8707393999999997</v>
      </c>
    </row>
    <row r="1029" spans="1:7" x14ac:dyDescent="0.45">
      <c r="A1029" s="6" t="s">
        <v>1062</v>
      </c>
      <c r="B1029" s="6" t="s">
        <v>1012</v>
      </c>
      <c r="C1029" s="6" t="s">
        <v>94</v>
      </c>
      <c r="D1029" s="7">
        <v>15812</v>
      </c>
      <c r="E1029" s="7">
        <v>284121</v>
      </c>
      <c r="F1029" s="26">
        <v>28034</v>
      </c>
      <c r="G1029" s="27">
        <v>9.8669229000000005</v>
      </c>
    </row>
    <row r="1030" spans="1:7" x14ac:dyDescent="0.45">
      <c r="A1030" s="6" t="s">
        <v>1063</v>
      </c>
      <c r="B1030" s="6" t="s">
        <v>1012</v>
      </c>
      <c r="C1030" s="6" t="s">
        <v>94</v>
      </c>
      <c r="D1030" s="7">
        <v>39567</v>
      </c>
      <c r="E1030" s="7">
        <v>739949</v>
      </c>
      <c r="F1030" s="26">
        <v>68293</v>
      </c>
      <c r="G1030" s="27">
        <v>9.2294198999999999</v>
      </c>
    </row>
    <row r="1031" spans="1:7" x14ac:dyDescent="0.45">
      <c r="A1031" s="6" t="s">
        <v>1064</v>
      </c>
      <c r="B1031" s="6" t="s">
        <v>1012</v>
      </c>
      <c r="C1031" s="6" t="s">
        <v>94</v>
      </c>
      <c r="D1031" s="7">
        <v>31909</v>
      </c>
      <c r="E1031" s="7">
        <v>501823</v>
      </c>
      <c r="F1031" s="26">
        <v>52354.1</v>
      </c>
      <c r="G1031" s="27">
        <v>10.432782</v>
      </c>
    </row>
    <row r="1032" spans="1:7" x14ac:dyDescent="0.45">
      <c r="A1032" s="6" t="s">
        <v>1065</v>
      </c>
      <c r="B1032" s="6" t="s">
        <v>1012</v>
      </c>
      <c r="C1032" s="6" t="s">
        <v>94</v>
      </c>
      <c r="D1032" s="7">
        <v>8667</v>
      </c>
      <c r="E1032" s="7">
        <v>172088</v>
      </c>
      <c r="F1032" s="26">
        <v>19855.7</v>
      </c>
      <c r="G1032" s="27">
        <v>11.538107999999999</v>
      </c>
    </row>
    <row r="1033" spans="1:7" x14ac:dyDescent="0.45">
      <c r="A1033" s="6" t="s">
        <v>1066</v>
      </c>
      <c r="B1033" s="6" t="s">
        <v>1012</v>
      </c>
      <c r="C1033" s="6" t="s">
        <v>94</v>
      </c>
      <c r="D1033" s="7">
        <v>23112</v>
      </c>
      <c r="E1033" s="7">
        <v>489672</v>
      </c>
      <c r="F1033" s="26">
        <v>51737</v>
      </c>
      <c r="G1033" s="27">
        <v>10.565644000000001</v>
      </c>
    </row>
    <row r="1034" spans="1:7" x14ac:dyDescent="0.45">
      <c r="A1034" s="6" t="s">
        <v>1067</v>
      </c>
      <c r="B1034" s="6" t="s">
        <v>1012</v>
      </c>
      <c r="C1034" s="6" t="s">
        <v>94</v>
      </c>
      <c r="D1034" s="7">
        <v>6170</v>
      </c>
      <c r="E1034" s="7">
        <v>101843</v>
      </c>
      <c r="F1034" s="26">
        <v>12711</v>
      </c>
      <c r="G1034" s="27">
        <v>12.480976</v>
      </c>
    </row>
    <row r="1035" spans="1:7" x14ac:dyDescent="0.45">
      <c r="A1035" s="6" t="s">
        <v>1068</v>
      </c>
      <c r="B1035" s="6" t="s">
        <v>1012</v>
      </c>
      <c r="C1035" s="6" t="s">
        <v>94</v>
      </c>
      <c r="D1035" s="7">
        <v>5945</v>
      </c>
      <c r="E1035" s="7">
        <v>111009</v>
      </c>
      <c r="F1035" s="26">
        <v>9438</v>
      </c>
      <c r="G1035" s="27">
        <v>8.5020133999999992</v>
      </c>
    </row>
    <row r="1036" spans="1:7" x14ac:dyDescent="0.45">
      <c r="A1036" s="6" t="s">
        <v>1069</v>
      </c>
      <c r="B1036" s="6" t="s">
        <v>1012</v>
      </c>
      <c r="C1036" s="6" t="s">
        <v>94</v>
      </c>
      <c r="D1036" s="7">
        <v>15892</v>
      </c>
      <c r="E1036" s="7">
        <v>315568</v>
      </c>
      <c r="F1036" s="26">
        <v>33195</v>
      </c>
      <c r="G1036" s="27">
        <v>10.519126999999999</v>
      </c>
    </row>
    <row r="1037" spans="1:7" x14ac:dyDescent="0.45">
      <c r="A1037" s="6" t="s">
        <v>1070</v>
      </c>
      <c r="B1037" s="6" t="s">
        <v>1012</v>
      </c>
      <c r="C1037" s="6" t="s">
        <v>94</v>
      </c>
      <c r="D1037" s="7">
        <v>10823</v>
      </c>
      <c r="E1037" s="7">
        <v>145288</v>
      </c>
      <c r="F1037" s="26">
        <v>16675.8</v>
      </c>
      <c r="G1037" s="27">
        <v>11.477755</v>
      </c>
    </row>
    <row r="1038" spans="1:7" x14ac:dyDescent="0.45">
      <c r="A1038" s="6" t="s">
        <v>1071</v>
      </c>
      <c r="B1038" s="6" t="s">
        <v>1012</v>
      </c>
      <c r="C1038" s="6" t="s">
        <v>94</v>
      </c>
      <c r="D1038" s="7">
        <v>40119</v>
      </c>
      <c r="E1038" s="7">
        <v>575030</v>
      </c>
      <c r="F1038" s="26">
        <v>58853</v>
      </c>
      <c r="G1038" s="27">
        <v>10.234769999999999</v>
      </c>
    </row>
    <row r="1039" spans="1:7" x14ac:dyDescent="0.45">
      <c r="A1039" s="6" t="s">
        <v>230</v>
      </c>
      <c r="B1039" s="6" t="s">
        <v>1012</v>
      </c>
      <c r="C1039" s="6" t="s">
        <v>210</v>
      </c>
      <c r="D1039" s="7">
        <v>2</v>
      </c>
      <c r="E1039" s="7">
        <v>8</v>
      </c>
      <c r="F1039" s="26">
        <v>1</v>
      </c>
      <c r="G1039" s="27">
        <v>12.5</v>
      </c>
    </row>
    <row r="1040" spans="1:7" x14ac:dyDescent="0.45">
      <c r="A1040" s="6" t="s">
        <v>1072</v>
      </c>
      <c r="B1040" s="6" t="s">
        <v>1012</v>
      </c>
      <c r="C1040" s="6" t="s">
        <v>94</v>
      </c>
      <c r="D1040" s="7">
        <v>22000</v>
      </c>
      <c r="E1040" s="7">
        <v>393897</v>
      </c>
      <c r="F1040" s="26">
        <v>36751</v>
      </c>
      <c r="G1040" s="27">
        <v>9.3301040999999998</v>
      </c>
    </row>
    <row r="1041" spans="1:7" x14ac:dyDescent="0.45">
      <c r="A1041" s="6" t="s">
        <v>1073</v>
      </c>
      <c r="B1041" s="6" t="s">
        <v>1012</v>
      </c>
      <c r="C1041" s="6" t="s">
        <v>96</v>
      </c>
      <c r="D1041" s="7">
        <v>3095</v>
      </c>
      <c r="E1041" s="7">
        <v>89247</v>
      </c>
      <c r="F1041" s="26">
        <v>8647</v>
      </c>
      <c r="G1041" s="27">
        <v>9.6888410999999994</v>
      </c>
    </row>
    <row r="1042" spans="1:7" x14ac:dyDescent="0.45">
      <c r="A1042" s="6" t="s">
        <v>1074</v>
      </c>
      <c r="B1042" s="6" t="s">
        <v>1012</v>
      </c>
      <c r="C1042" s="6" t="s">
        <v>94</v>
      </c>
      <c r="D1042" s="7">
        <v>6298</v>
      </c>
      <c r="E1042" s="7">
        <v>93873</v>
      </c>
      <c r="F1042" s="26">
        <v>12512.3</v>
      </c>
      <c r="G1042" s="27">
        <v>13.328965999999999</v>
      </c>
    </row>
    <row r="1043" spans="1:7" x14ac:dyDescent="0.45">
      <c r="A1043" s="6" t="s">
        <v>1075</v>
      </c>
      <c r="B1043" s="6" t="s">
        <v>1012</v>
      </c>
      <c r="C1043" s="6" t="s">
        <v>91</v>
      </c>
      <c r="D1043" s="7">
        <v>1200003</v>
      </c>
      <c r="E1043" s="7">
        <v>37022540</v>
      </c>
      <c r="F1043" s="26">
        <v>3112534</v>
      </c>
      <c r="G1043" s="27">
        <v>8.4071324999999995</v>
      </c>
    </row>
    <row r="1044" spans="1:7" x14ac:dyDescent="0.45">
      <c r="A1044" s="6" t="s">
        <v>561</v>
      </c>
      <c r="B1044" s="6" t="s">
        <v>1012</v>
      </c>
      <c r="C1044" s="6" t="s">
        <v>94</v>
      </c>
      <c r="D1044" s="7">
        <v>9460</v>
      </c>
      <c r="E1044" s="7">
        <v>153504</v>
      </c>
      <c r="F1044" s="26">
        <v>21578.7</v>
      </c>
      <c r="G1044" s="27">
        <v>14.057418999999999</v>
      </c>
    </row>
    <row r="1045" spans="1:7" x14ac:dyDescent="0.45">
      <c r="A1045" s="6" t="s">
        <v>1076</v>
      </c>
      <c r="B1045" s="6" t="s">
        <v>1012</v>
      </c>
      <c r="C1045" s="6" t="s">
        <v>94</v>
      </c>
      <c r="D1045" s="7">
        <v>18000</v>
      </c>
      <c r="E1045" s="7">
        <v>363960</v>
      </c>
      <c r="F1045" s="26">
        <v>28828</v>
      </c>
      <c r="G1045" s="27">
        <v>7.9206506000000001</v>
      </c>
    </row>
    <row r="1046" spans="1:7" x14ac:dyDescent="0.45">
      <c r="A1046" s="6" t="s">
        <v>1077</v>
      </c>
      <c r="B1046" s="6" t="s">
        <v>1012</v>
      </c>
      <c r="C1046" s="6" t="s">
        <v>94</v>
      </c>
      <c r="D1046" s="7">
        <v>13775</v>
      </c>
      <c r="E1046" s="7">
        <v>266467</v>
      </c>
      <c r="F1046" s="26">
        <v>25967</v>
      </c>
      <c r="G1046" s="27">
        <v>9.7449215000000002</v>
      </c>
    </row>
    <row r="1047" spans="1:7" x14ac:dyDescent="0.45">
      <c r="A1047" s="6" t="s">
        <v>1078</v>
      </c>
      <c r="B1047" s="6" t="s">
        <v>1012</v>
      </c>
      <c r="C1047" s="6" t="s">
        <v>94</v>
      </c>
      <c r="D1047" s="7">
        <v>43111</v>
      </c>
      <c r="E1047" s="7">
        <v>753285</v>
      </c>
      <c r="F1047" s="26">
        <v>86488</v>
      </c>
      <c r="G1047" s="27">
        <v>11.481445000000001</v>
      </c>
    </row>
    <row r="1048" spans="1:7" x14ac:dyDescent="0.45">
      <c r="A1048" s="6" t="s">
        <v>1079</v>
      </c>
      <c r="B1048" s="6" t="s">
        <v>1080</v>
      </c>
      <c r="C1048" s="6" t="s">
        <v>94</v>
      </c>
      <c r="D1048" s="7">
        <v>46783</v>
      </c>
      <c r="E1048" s="7">
        <v>1028266</v>
      </c>
      <c r="F1048" s="26">
        <v>115510</v>
      </c>
      <c r="G1048" s="27">
        <v>11.233475</v>
      </c>
    </row>
    <row r="1049" spans="1:7" x14ac:dyDescent="0.45">
      <c r="A1049" s="6" t="s">
        <v>1081</v>
      </c>
      <c r="B1049" s="6" t="s">
        <v>1080</v>
      </c>
      <c r="C1049" s="6" t="s">
        <v>94</v>
      </c>
      <c r="D1049" s="7">
        <v>18853</v>
      </c>
      <c r="E1049" s="7">
        <v>630116</v>
      </c>
      <c r="F1049" s="26">
        <v>58083</v>
      </c>
      <c r="G1049" s="27">
        <v>9.2178266000000004</v>
      </c>
    </row>
    <row r="1050" spans="1:7" x14ac:dyDescent="0.45">
      <c r="A1050" s="6" t="s">
        <v>1082</v>
      </c>
      <c r="B1050" s="6" t="s">
        <v>1080</v>
      </c>
      <c r="C1050" s="6" t="s">
        <v>96</v>
      </c>
      <c r="D1050" s="7">
        <v>4692</v>
      </c>
      <c r="E1050" s="7">
        <v>110430</v>
      </c>
      <c r="F1050" s="26">
        <v>10505</v>
      </c>
      <c r="G1050" s="27">
        <v>9.5128135</v>
      </c>
    </row>
    <row r="1051" spans="1:7" x14ac:dyDescent="0.45">
      <c r="A1051" s="6" t="s">
        <v>1083</v>
      </c>
      <c r="B1051" s="6" t="s">
        <v>1080</v>
      </c>
      <c r="C1051" s="6" t="s">
        <v>94</v>
      </c>
      <c r="D1051" s="7">
        <v>35465</v>
      </c>
      <c r="E1051" s="7">
        <v>892599</v>
      </c>
      <c r="F1051" s="26">
        <v>92032</v>
      </c>
      <c r="G1051" s="27">
        <v>10.310565</v>
      </c>
    </row>
    <row r="1052" spans="1:7" x14ac:dyDescent="0.45">
      <c r="A1052" s="6" t="s">
        <v>1084</v>
      </c>
      <c r="B1052" s="6" t="s">
        <v>1080</v>
      </c>
      <c r="C1052" s="6" t="s">
        <v>96</v>
      </c>
      <c r="D1052" s="7">
        <v>3310</v>
      </c>
      <c r="E1052" s="7">
        <v>190702</v>
      </c>
      <c r="F1052" s="26">
        <v>14752</v>
      </c>
      <c r="G1052" s="27">
        <v>7.7356293999999997</v>
      </c>
    </row>
    <row r="1053" spans="1:7" x14ac:dyDescent="0.45">
      <c r="A1053" s="6" t="s">
        <v>1085</v>
      </c>
      <c r="B1053" s="6" t="s">
        <v>1080</v>
      </c>
      <c r="C1053" s="6" t="s">
        <v>96</v>
      </c>
      <c r="D1053" s="7">
        <v>4080</v>
      </c>
      <c r="E1053" s="7">
        <v>140802</v>
      </c>
      <c r="F1053" s="26">
        <v>13807</v>
      </c>
      <c r="G1053" s="27">
        <v>9.8059686999999993</v>
      </c>
    </row>
    <row r="1054" spans="1:7" x14ac:dyDescent="0.45">
      <c r="A1054" s="6" t="s">
        <v>1086</v>
      </c>
      <c r="B1054" s="6" t="s">
        <v>1080</v>
      </c>
      <c r="C1054" s="6" t="s">
        <v>96</v>
      </c>
      <c r="D1054" s="7">
        <v>13017</v>
      </c>
      <c r="E1054" s="7">
        <v>398394</v>
      </c>
      <c r="F1054" s="26">
        <v>38781</v>
      </c>
      <c r="G1054" s="27">
        <v>9.7343332999999994</v>
      </c>
    </row>
    <row r="1055" spans="1:7" x14ac:dyDescent="0.45">
      <c r="A1055" s="6" t="s">
        <v>1087</v>
      </c>
      <c r="B1055" s="6" t="s">
        <v>1080</v>
      </c>
      <c r="C1055" s="6" t="s">
        <v>96</v>
      </c>
      <c r="D1055" s="7">
        <v>11501</v>
      </c>
      <c r="E1055" s="7">
        <v>239550</v>
      </c>
      <c r="F1055" s="26">
        <v>26993</v>
      </c>
      <c r="G1055" s="27">
        <v>11.268211000000001</v>
      </c>
    </row>
    <row r="1056" spans="1:7" x14ac:dyDescent="0.45">
      <c r="A1056" s="6" t="s">
        <v>1088</v>
      </c>
      <c r="B1056" s="6" t="s">
        <v>1080</v>
      </c>
      <c r="C1056" s="6" t="s">
        <v>96</v>
      </c>
      <c r="D1056" s="7">
        <v>1193</v>
      </c>
      <c r="E1056" s="7">
        <v>29070</v>
      </c>
      <c r="F1056" s="26">
        <v>3111</v>
      </c>
      <c r="G1056" s="27">
        <v>10.701753999999999</v>
      </c>
    </row>
    <row r="1057" spans="1:7" x14ac:dyDescent="0.45">
      <c r="A1057" s="6" t="s">
        <v>1089</v>
      </c>
      <c r="B1057" s="6" t="s">
        <v>1080</v>
      </c>
      <c r="C1057" s="6" t="s">
        <v>96</v>
      </c>
      <c r="D1057" s="7">
        <v>10617</v>
      </c>
      <c r="E1057" s="7">
        <v>327305</v>
      </c>
      <c r="F1057" s="26">
        <v>29290</v>
      </c>
      <c r="G1057" s="27">
        <v>8.9488398</v>
      </c>
    </row>
    <row r="1058" spans="1:7" x14ac:dyDescent="0.45">
      <c r="A1058" s="6" t="s">
        <v>1090</v>
      </c>
      <c r="B1058" s="6" t="s">
        <v>1080</v>
      </c>
      <c r="C1058" s="6" t="s">
        <v>96</v>
      </c>
      <c r="D1058" s="7">
        <v>5202</v>
      </c>
      <c r="E1058" s="7">
        <v>95175</v>
      </c>
      <c r="F1058" s="26">
        <v>10833</v>
      </c>
      <c r="G1058" s="27">
        <v>11.382191000000001</v>
      </c>
    </row>
    <row r="1059" spans="1:7" x14ac:dyDescent="0.45">
      <c r="A1059" s="6" t="s">
        <v>1091</v>
      </c>
      <c r="B1059" s="6" t="s">
        <v>1080</v>
      </c>
      <c r="C1059" s="6" t="s">
        <v>96</v>
      </c>
      <c r="D1059" s="7">
        <v>9061</v>
      </c>
      <c r="E1059" s="7">
        <v>220111</v>
      </c>
      <c r="F1059" s="26">
        <v>22995</v>
      </c>
      <c r="G1059" s="27">
        <v>10.447001999999999</v>
      </c>
    </row>
    <row r="1060" spans="1:7" x14ac:dyDescent="0.45">
      <c r="A1060" s="6" t="s">
        <v>1092</v>
      </c>
      <c r="B1060" s="6" t="s">
        <v>1080</v>
      </c>
      <c r="C1060" s="6" t="s">
        <v>96</v>
      </c>
      <c r="D1060" s="7">
        <v>3903</v>
      </c>
      <c r="E1060" s="7">
        <v>123744</v>
      </c>
      <c r="F1060" s="26">
        <v>12197</v>
      </c>
      <c r="G1060" s="27">
        <v>9.8566395</v>
      </c>
    </row>
    <row r="1061" spans="1:7" x14ac:dyDescent="0.45">
      <c r="A1061" s="6" t="s">
        <v>1093</v>
      </c>
      <c r="B1061" s="6" t="s">
        <v>1080</v>
      </c>
      <c r="C1061" s="6" t="s">
        <v>96</v>
      </c>
      <c r="D1061" s="7">
        <v>13067</v>
      </c>
      <c r="E1061" s="7">
        <v>419532</v>
      </c>
      <c r="F1061" s="26">
        <v>40642</v>
      </c>
      <c r="G1061" s="27">
        <v>9.6874613000000007</v>
      </c>
    </row>
    <row r="1062" spans="1:7" x14ac:dyDescent="0.45">
      <c r="A1062" s="6" t="s">
        <v>1094</v>
      </c>
      <c r="B1062" s="6" t="s">
        <v>1080</v>
      </c>
      <c r="C1062" s="6" t="s">
        <v>96</v>
      </c>
      <c r="D1062" s="7">
        <v>15279</v>
      </c>
      <c r="E1062" s="7">
        <v>654930</v>
      </c>
      <c r="F1062" s="26">
        <v>56125</v>
      </c>
      <c r="G1062" s="27">
        <v>8.5696180999999996</v>
      </c>
    </row>
    <row r="1063" spans="1:7" x14ac:dyDescent="0.45">
      <c r="A1063" s="6" t="s">
        <v>1095</v>
      </c>
      <c r="B1063" s="6" t="s">
        <v>1080</v>
      </c>
      <c r="C1063" s="6" t="s">
        <v>96</v>
      </c>
      <c r="D1063" s="7">
        <v>1982</v>
      </c>
      <c r="E1063" s="7">
        <v>67001</v>
      </c>
      <c r="F1063" s="26">
        <v>5794</v>
      </c>
      <c r="G1063" s="27">
        <v>8.6476320999999992</v>
      </c>
    </row>
    <row r="1064" spans="1:7" x14ac:dyDescent="0.45">
      <c r="A1064" s="6" t="s">
        <v>1096</v>
      </c>
      <c r="B1064" s="6" t="s">
        <v>1080</v>
      </c>
      <c r="C1064" s="6" t="s">
        <v>96</v>
      </c>
      <c r="D1064" s="7">
        <v>3947</v>
      </c>
      <c r="E1064" s="7">
        <v>84173</v>
      </c>
      <c r="F1064" s="26">
        <v>9491</v>
      </c>
      <c r="G1064" s="27">
        <v>11.275587</v>
      </c>
    </row>
    <row r="1065" spans="1:7" x14ac:dyDescent="0.45">
      <c r="A1065" s="6" t="s">
        <v>1097</v>
      </c>
      <c r="B1065" s="6" t="s">
        <v>1080</v>
      </c>
      <c r="C1065" s="6" t="s">
        <v>96</v>
      </c>
      <c r="D1065" s="7">
        <v>7046</v>
      </c>
      <c r="E1065" s="7">
        <v>143857</v>
      </c>
      <c r="F1065" s="26">
        <v>16027</v>
      </c>
      <c r="G1065" s="27">
        <v>11.140924999999999</v>
      </c>
    </row>
    <row r="1066" spans="1:7" x14ac:dyDescent="0.45">
      <c r="A1066" s="6" t="s">
        <v>1098</v>
      </c>
      <c r="B1066" s="6" t="s">
        <v>1080</v>
      </c>
      <c r="C1066" s="6" t="s">
        <v>94</v>
      </c>
      <c r="D1066" s="7">
        <v>7906</v>
      </c>
      <c r="E1066" s="7">
        <v>170013</v>
      </c>
      <c r="F1066" s="26">
        <v>19026</v>
      </c>
      <c r="G1066" s="27">
        <v>11.190909</v>
      </c>
    </row>
    <row r="1067" spans="1:7" x14ac:dyDescent="0.45">
      <c r="A1067" s="6" t="s">
        <v>1099</v>
      </c>
      <c r="B1067" s="6" t="s">
        <v>1080</v>
      </c>
      <c r="C1067" s="6" t="s">
        <v>94</v>
      </c>
      <c r="D1067" s="7">
        <v>79352</v>
      </c>
      <c r="E1067" s="7">
        <v>1722747</v>
      </c>
      <c r="F1067" s="26">
        <v>197941</v>
      </c>
      <c r="G1067" s="27">
        <v>11.489846999999999</v>
      </c>
    </row>
    <row r="1068" spans="1:7" x14ac:dyDescent="0.45">
      <c r="A1068" s="6" t="s">
        <v>1100</v>
      </c>
      <c r="B1068" s="6" t="s">
        <v>1080</v>
      </c>
      <c r="C1068" s="6" t="s">
        <v>94</v>
      </c>
      <c r="D1068" s="7">
        <v>27694</v>
      </c>
      <c r="E1068" s="7">
        <v>478538</v>
      </c>
      <c r="F1068" s="26">
        <v>57668</v>
      </c>
      <c r="G1068" s="27">
        <v>12.050872</v>
      </c>
    </row>
    <row r="1069" spans="1:7" x14ac:dyDescent="0.45">
      <c r="A1069" s="6" t="s">
        <v>1101</v>
      </c>
      <c r="B1069" s="6" t="s">
        <v>1080</v>
      </c>
      <c r="C1069" s="6" t="s">
        <v>94</v>
      </c>
      <c r="D1069" s="7">
        <v>38344</v>
      </c>
      <c r="E1069" s="7">
        <v>852380</v>
      </c>
      <c r="F1069" s="26">
        <v>97563</v>
      </c>
      <c r="G1069" s="27">
        <v>11.445951000000001</v>
      </c>
    </row>
    <row r="1070" spans="1:7" x14ac:dyDescent="0.45">
      <c r="A1070" s="6" t="s">
        <v>1102</v>
      </c>
      <c r="B1070" s="6" t="s">
        <v>1080</v>
      </c>
      <c r="C1070" s="6" t="s">
        <v>94</v>
      </c>
      <c r="D1070" s="7">
        <v>12723</v>
      </c>
      <c r="E1070" s="7">
        <v>251268</v>
      </c>
      <c r="F1070" s="26">
        <v>29881</v>
      </c>
      <c r="G1070" s="27">
        <v>11.892083</v>
      </c>
    </row>
    <row r="1071" spans="1:7" x14ac:dyDescent="0.45">
      <c r="A1071" s="6" t="s">
        <v>1103</v>
      </c>
      <c r="B1071" s="6" t="s">
        <v>1080</v>
      </c>
      <c r="C1071" s="6" t="s">
        <v>91</v>
      </c>
      <c r="D1071" s="7">
        <v>442111</v>
      </c>
      <c r="E1071" s="7">
        <v>13204945</v>
      </c>
      <c r="F1071" s="26">
        <v>1287603.8</v>
      </c>
      <c r="G1071" s="27">
        <v>9.7509212999999999</v>
      </c>
    </row>
    <row r="1072" spans="1:7" x14ac:dyDescent="0.45">
      <c r="A1072" s="6" t="s">
        <v>1104</v>
      </c>
      <c r="B1072" s="6" t="s">
        <v>1080</v>
      </c>
      <c r="C1072" s="6" t="s">
        <v>96</v>
      </c>
      <c r="D1072" s="7">
        <v>9704</v>
      </c>
      <c r="E1072" s="7">
        <v>259394</v>
      </c>
      <c r="F1072" s="26">
        <v>26568</v>
      </c>
      <c r="G1072" s="27">
        <v>10.242334</v>
      </c>
    </row>
    <row r="1073" spans="1:7" x14ac:dyDescent="0.45">
      <c r="A1073" s="6" t="s">
        <v>1105</v>
      </c>
      <c r="B1073" s="6" t="s">
        <v>1080</v>
      </c>
      <c r="C1073" s="6" t="s">
        <v>96</v>
      </c>
      <c r="D1073" s="7">
        <v>3439</v>
      </c>
      <c r="E1073" s="7">
        <v>86534</v>
      </c>
      <c r="F1073" s="26">
        <v>9045</v>
      </c>
      <c r="G1073" s="27">
        <v>10.452539</v>
      </c>
    </row>
    <row r="1074" spans="1:7" x14ac:dyDescent="0.45">
      <c r="A1074" s="6" t="s">
        <v>1106</v>
      </c>
      <c r="B1074" s="6" t="s">
        <v>1080</v>
      </c>
      <c r="C1074" s="6" t="s">
        <v>94</v>
      </c>
      <c r="D1074" s="7">
        <v>30899</v>
      </c>
      <c r="E1074" s="7">
        <v>754840</v>
      </c>
      <c r="F1074" s="26">
        <v>84782</v>
      </c>
      <c r="G1074" s="27">
        <v>11.231783999999999</v>
      </c>
    </row>
    <row r="1075" spans="1:7" x14ac:dyDescent="0.45">
      <c r="A1075" s="6" t="s">
        <v>1107</v>
      </c>
      <c r="B1075" s="6" t="s">
        <v>1080</v>
      </c>
      <c r="C1075" s="6" t="s">
        <v>91</v>
      </c>
      <c r="D1075" s="7">
        <v>186545</v>
      </c>
      <c r="E1075" s="7">
        <v>9960184</v>
      </c>
      <c r="F1075" s="26">
        <v>950819</v>
      </c>
      <c r="G1075" s="27">
        <v>9.5461991000000008</v>
      </c>
    </row>
    <row r="1076" spans="1:7" x14ac:dyDescent="0.45">
      <c r="A1076" s="6" t="s">
        <v>1108</v>
      </c>
      <c r="B1076" s="6" t="s">
        <v>1080</v>
      </c>
      <c r="C1076" s="6" t="s">
        <v>94</v>
      </c>
      <c r="D1076" s="7">
        <v>12089</v>
      </c>
      <c r="E1076" s="7">
        <v>210824</v>
      </c>
      <c r="F1076" s="26">
        <v>22998</v>
      </c>
      <c r="G1076" s="27">
        <v>10.908625000000001</v>
      </c>
    </row>
    <row r="1077" spans="1:7" x14ac:dyDescent="0.45">
      <c r="A1077" s="6" t="s">
        <v>1109</v>
      </c>
      <c r="B1077" s="6" t="s">
        <v>1080</v>
      </c>
      <c r="C1077" s="6" t="s">
        <v>94</v>
      </c>
      <c r="D1077" s="7">
        <v>15787</v>
      </c>
      <c r="E1077" s="7">
        <v>320553</v>
      </c>
      <c r="F1077" s="26">
        <v>34767</v>
      </c>
      <c r="G1077" s="27">
        <v>10.845943999999999</v>
      </c>
    </row>
    <row r="1078" spans="1:7" x14ac:dyDescent="0.45">
      <c r="A1078" s="6" t="s">
        <v>1110</v>
      </c>
      <c r="B1078" s="6" t="s">
        <v>1080</v>
      </c>
      <c r="C1078" s="6" t="s">
        <v>94</v>
      </c>
      <c r="D1078" s="7">
        <v>23508</v>
      </c>
      <c r="E1078" s="7">
        <v>601832</v>
      </c>
      <c r="F1078" s="26">
        <v>62796</v>
      </c>
      <c r="G1078" s="27">
        <v>10.434141</v>
      </c>
    </row>
    <row r="1079" spans="1:7" x14ac:dyDescent="0.45">
      <c r="A1079" s="6" t="s">
        <v>1111</v>
      </c>
      <c r="B1079" s="6" t="s">
        <v>1080</v>
      </c>
      <c r="C1079" s="6" t="s">
        <v>94</v>
      </c>
      <c r="D1079" s="7">
        <v>29225</v>
      </c>
      <c r="E1079" s="7">
        <v>968321</v>
      </c>
      <c r="F1079" s="26">
        <v>93669</v>
      </c>
      <c r="G1079" s="27">
        <v>9.6733417999999993</v>
      </c>
    </row>
    <row r="1080" spans="1:7" x14ac:dyDescent="0.45">
      <c r="A1080" s="6" t="s">
        <v>1112</v>
      </c>
      <c r="B1080" s="6" t="s">
        <v>1080</v>
      </c>
      <c r="C1080" s="6" t="s">
        <v>94</v>
      </c>
      <c r="D1080" s="7">
        <v>47951</v>
      </c>
      <c r="E1080" s="7">
        <v>1054335</v>
      </c>
      <c r="F1080" s="26">
        <v>122541.8</v>
      </c>
      <c r="G1080" s="27">
        <v>11.622662999999999</v>
      </c>
    </row>
    <row r="1081" spans="1:7" x14ac:dyDescent="0.45">
      <c r="A1081" s="6" t="s">
        <v>1113</v>
      </c>
      <c r="B1081" s="6" t="s">
        <v>1080</v>
      </c>
      <c r="C1081" s="6" t="s">
        <v>94</v>
      </c>
      <c r="D1081" s="7">
        <v>18647</v>
      </c>
      <c r="E1081" s="7">
        <v>419266</v>
      </c>
      <c r="F1081" s="26">
        <v>45827</v>
      </c>
      <c r="G1081" s="27">
        <v>10.930292</v>
      </c>
    </row>
    <row r="1082" spans="1:7" x14ac:dyDescent="0.45">
      <c r="A1082" s="6" t="s">
        <v>1114</v>
      </c>
      <c r="B1082" s="6" t="s">
        <v>1080</v>
      </c>
      <c r="C1082" s="6" t="s">
        <v>94</v>
      </c>
      <c r="D1082" s="7">
        <v>13752</v>
      </c>
      <c r="E1082" s="7">
        <v>350167</v>
      </c>
      <c r="F1082" s="26">
        <v>32660</v>
      </c>
      <c r="G1082" s="27">
        <v>9.3269783000000004</v>
      </c>
    </row>
    <row r="1083" spans="1:7" x14ac:dyDescent="0.45">
      <c r="A1083" s="6" t="s">
        <v>1115</v>
      </c>
      <c r="B1083" s="6" t="s">
        <v>1080</v>
      </c>
      <c r="C1083" s="6" t="s">
        <v>203</v>
      </c>
      <c r="D1083" s="7">
        <v>5274</v>
      </c>
      <c r="E1083" s="7">
        <v>97991</v>
      </c>
      <c r="F1083" s="26">
        <v>10320.200000000001</v>
      </c>
      <c r="G1083" s="27">
        <v>10.531784</v>
      </c>
    </row>
    <row r="1084" spans="1:7" x14ac:dyDescent="0.45">
      <c r="A1084" s="6" t="s">
        <v>161</v>
      </c>
      <c r="B1084" s="6" t="s">
        <v>1080</v>
      </c>
      <c r="C1084" s="6" t="s">
        <v>94</v>
      </c>
      <c r="D1084" s="7">
        <v>71725</v>
      </c>
      <c r="E1084" s="7">
        <v>1419464</v>
      </c>
      <c r="F1084" s="26">
        <v>159232.79999999999</v>
      </c>
      <c r="G1084" s="27">
        <v>11.217812</v>
      </c>
    </row>
    <row r="1085" spans="1:7" x14ac:dyDescent="0.45">
      <c r="A1085" s="6" t="s">
        <v>1116</v>
      </c>
      <c r="B1085" s="6" t="s">
        <v>1080</v>
      </c>
      <c r="C1085" s="6" t="s">
        <v>94</v>
      </c>
      <c r="D1085" s="7">
        <v>66174</v>
      </c>
      <c r="E1085" s="7">
        <v>2056052</v>
      </c>
      <c r="F1085" s="26">
        <v>217204</v>
      </c>
      <c r="G1085" s="27">
        <v>10.56413</v>
      </c>
    </row>
    <row r="1086" spans="1:7" x14ac:dyDescent="0.45">
      <c r="A1086" s="6" t="s">
        <v>1117</v>
      </c>
      <c r="B1086" s="6" t="s">
        <v>1080</v>
      </c>
      <c r="C1086" s="6" t="s">
        <v>94</v>
      </c>
      <c r="D1086" s="7">
        <v>25401</v>
      </c>
      <c r="E1086" s="7">
        <v>491839</v>
      </c>
      <c r="F1086" s="26">
        <v>56898</v>
      </c>
      <c r="G1086" s="27">
        <v>11.56842</v>
      </c>
    </row>
    <row r="1087" spans="1:7" x14ac:dyDescent="0.45">
      <c r="A1087" s="6" t="s">
        <v>1118</v>
      </c>
      <c r="B1087" s="6" t="s">
        <v>1080</v>
      </c>
      <c r="C1087" s="6" t="s">
        <v>94</v>
      </c>
      <c r="D1087" s="7">
        <v>27282</v>
      </c>
      <c r="E1087" s="7">
        <v>673375</v>
      </c>
      <c r="F1087" s="26">
        <v>72237</v>
      </c>
      <c r="G1087" s="27">
        <v>10.727603</v>
      </c>
    </row>
    <row r="1088" spans="1:7" x14ac:dyDescent="0.45">
      <c r="A1088" s="6" t="s">
        <v>166</v>
      </c>
      <c r="B1088" s="6" t="s">
        <v>1080</v>
      </c>
      <c r="C1088" s="6" t="s">
        <v>167</v>
      </c>
      <c r="D1088" s="7">
        <v>7</v>
      </c>
      <c r="E1088" s="7">
        <v>4527039</v>
      </c>
      <c r="F1088" s="26">
        <v>196512</v>
      </c>
      <c r="G1088" s="27">
        <v>4.3408505999999996</v>
      </c>
    </row>
    <row r="1089" spans="1:7" x14ac:dyDescent="0.45">
      <c r="A1089" s="6" t="s">
        <v>1119</v>
      </c>
      <c r="B1089" s="6" t="s">
        <v>1080</v>
      </c>
      <c r="C1089" s="6" t="s">
        <v>94</v>
      </c>
      <c r="D1089" s="7">
        <v>13428</v>
      </c>
      <c r="E1089" s="7">
        <v>325074</v>
      </c>
      <c r="F1089" s="26">
        <v>34080</v>
      </c>
      <c r="G1089" s="27">
        <v>10.483767</v>
      </c>
    </row>
    <row r="1090" spans="1:7" x14ac:dyDescent="0.45">
      <c r="A1090" s="6" t="s">
        <v>1120</v>
      </c>
      <c r="B1090" s="6" t="s">
        <v>1080</v>
      </c>
      <c r="C1090" s="6" t="s">
        <v>94</v>
      </c>
      <c r="D1090" s="7">
        <v>13418</v>
      </c>
      <c r="E1090" s="7">
        <v>286111</v>
      </c>
      <c r="F1090" s="26">
        <v>31023</v>
      </c>
      <c r="G1090" s="27">
        <v>10.842995</v>
      </c>
    </row>
    <row r="1091" spans="1:7" x14ac:dyDescent="0.45">
      <c r="A1091" s="6" t="s">
        <v>1121</v>
      </c>
      <c r="B1091" s="6" t="s">
        <v>1080</v>
      </c>
      <c r="C1091" s="6" t="s">
        <v>94</v>
      </c>
      <c r="D1091" s="7">
        <v>42440</v>
      </c>
      <c r="E1091" s="7">
        <v>1102871</v>
      </c>
      <c r="F1091" s="26">
        <v>110771</v>
      </c>
      <c r="G1091" s="27">
        <v>10.043875999999999</v>
      </c>
    </row>
    <row r="1092" spans="1:7" x14ac:dyDescent="0.45">
      <c r="A1092" s="6" t="s">
        <v>1122</v>
      </c>
      <c r="B1092" s="6" t="s">
        <v>1080</v>
      </c>
      <c r="C1092" s="6" t="s">
        <v>94</v>
      </c>
      <c r="D1092" s="7">
        <v>12529</v>
      </c>
      <c r="E1092" s="7">
        <v>203039</v>
      </c>
      <c r="F1092" s="26">
        <v>28873</v>
      </c>
      <c r="G1092" s="27">
        <v>14.220421</v>
      </c>
    </row>
    <row r="1093" spans="1:7" x14ac:dyDescent="0.45">
      <c r="A1093" s="6" t="s">
        <v>1123</v>
      </c>
      <c r="B1093" s="6" t="s">
        <v>1080</v>
      </c>
      <c r="C1093" s="6" t="s">
        <v>94</v>
      </c>
      <c r="D1093" s="7">
        <v>10383</v>
      </c>
      <c r="E1093" s="7">
        <v>592214</v>
      </c>
      <c r="F1093" s="26">
        <v>55666</v>
      </c>
      <c r="G1093" s="27">
        <v>9.3996426999999994</v>
      </c>
    </row>
    <row r="1094" spans="1:7" x14ac:dyDescent="0.45">
      <c r="A1094" s="6" t="s">
        <v>565</v>
      </c>
      <c r="B1094" s="6" t="s">
        <v>1124</v>
      </c>
      <c r="C1094" s="6" t="s">
        <v>91</v>
      </c>
      <c r="D1094" s="7">
        <v>29</v>
      </c>
      <c r="E1094" s="7">
        <v>779</v>
      </c>
      <c r="F1094" s="26">
        <v>71</v>
      </c>
      <c r="G1094" s="27">
        <v>9.1142489999999992</v>
      </c>
    </row>
    <row r="1095" spans="1:7" x14ac:dyDescent="0.45">
      <c r="A1095" s="6" t="s">
        <v>1125</v>
      </c>
      <c r="B1095" s="6" t="s">
        <v>1124</v>
      </c>
      <c r="C1095" s="6" t="s">
        <v>94</v>
      </c>
      <c r="D1095" s="7">
        <v>5423</v>
      </c>
      <c r="E1095" s="7">
        <v>56973</v>
      </c>
      <c r="F1095" s="26">
        <v>9535</v>
      </c>
      <c r="G1095" s="27">
        <v>16.735997999999999</v>
      </c>
    </row>
    <row r="1096" spans="1:7" x14ac:dyDescent="0.45">
      <c r="A1096" s="6" t="s">
        <v>1126</v>
      </c>
      <c r="B1096" s="6" t="s">
        <v>1124</v>
      </c>
      <c r="C1096" s="6" t="s">
        <v>94</v>
      </c>
      <c r="D1096" s="7">
        <v>3683</v>
      </c>
      <c r="E1096" s="7">
        <v>58495</v>
      </c>
      <c r="F1096" s="26">
        <v>6031.7</v>
      </c>
      <c r="G1096" s="27">
        <v>10.31148</v>
      </c>
    </row>
    <row r="1097" spans="1:7" x14ac:dyDescent="0.45">
      <c r="A1097" s="6" t="s">
        <v>1127</v>
      </c>
      <c r="B1097" s="6" t="s">
        <v>1124</v>
      </c>
      <c r="C1097" s="6" t="s">
        <v>94</v>
      </c>
      <c r="D1097" s="7">
        <v>71</v>
      </c>
      <c r="E1097" s="7">
        <v>16386</v>
      </c>
      <c r="F1097" s="26">
        <v>1895</v>
      </c>
      <c r="G1097" s="27">
        <v>11.56475</v>
      </c>
    </row>
    <row r="1098" spans="1:7" x14ac:dyDescent="0.45">
      <c r="A1098" s="6" t="s">
        <v>1128</v>
      </c>
      <c r="B1098" s="6" t="s">
        <v>1124</v>
      </c>
      <c r="C1098" s="6" t="s">
        <v>91</v>
      </c>
      <c r="D1098" s="7">
        <v>39</v>
      </c>
      <c r="E1098" s="7">
        <v>73296</v>
      </c>
      <c r="F1098" s="26">
        <v>4624</v>
      </c>
      <c r="G1098" s="27">
        <v>6.3086662000000002</v>
      </c>
    </row>
    <row r="1099" spans="1:7" x14ac:dyDescent="0.45">
      <c r="A1099" s="6" t="s">
        <v>567</v>
      </c>
      <c r="B1099" s="6" t="s">
        <v>1124</v>
      </c>
      <c r="C1099" s="6" t="s">
        <v>167</v>
      </c>
      <c r="D1099" s="7">
        <v>1</v>
      </c>
      <c r="E1099" s="7">
        <v>4594</v>
      </c>
      <c r="F1099" s="26">
        <v>605</v>
      </c>
      <c r="G1099" s="27">
        <v>13.169351000000001</v>
      </c>
    </row>
    <row r="1100" spans="1:7" x14ac:dyDescent="0.45">
      <c r="A1100" s="6" t="s">
        <v>572</v>
      </c>
      <c r="B1100" s="6" t="s">
        <v>1124</v>
      </c>
      <c r="C1100" s="6" t="s">
        <v>94</v>
      </c>
      <c r="D1100" s="7">
        <v>1894</v>
      </c>
      <c r="E1100" s="7">
        <v>47639</v>
      </c>
      <c r="F1100" s="26">
        <v>4348</v>
      </c>
      <c r="G1100" s="27">
        <v>9.1269758000000003</v>
      </c>
    </row>
    <row r="1101" spans="1:7" x14ac:dyDescent="0.45">
      <c r="A1101" s="6" t="s">
        <v>1129</v>
      </c>
      <c r="B1101" s="6" t="s">
        <v>1124</v>
      </c>
      <c r="C1101" s="6" t="s">
        <v>94</v>
      </c>
      <c r="D1101" s="7">
        <v>6271</v>
      </c>
      <c r="E1101" s="7">
        <v>225170</v>
      </c>
      <c r="F1101" s="26">
        <v>24514</v>
      </c>
      <c r="G1101" s="27">
        <v>10.886884999999999</v>
      </c>
    </row>
    <row r="1102" spans="1:7" x14ac:dyDescent="0.45">
      <c r="A1102" s="6" t="s">
        <v>1130</v>
      </c>
      <c r="B1102" s="6" t="s">
        <v>1124</v>
      </c>
      <c r="C1102" s="6" t="s">
        <v>94</v>
      </c>
      <c r="D1102" s="7">
        <v>62873</v>
      </c>
      <c r="E1102" s="7">
        <v>1424137</v>
      </c>
      <c r="F1102" s="26">
        <v>105379.8</v>
      </c>
      <c r="G1102" s="27">
        <v>7.3995550000000003</v>
      </c>
    </row>
    <row r="1103" spans="1:7" x14ac:dyDescent="0.45">
      <c r="A1103" s="6" t="s">
        <v>1131</v>
      </c>
      <c r="B1103" s="6" t="s">
        <v>1124</v>
      </c>
      <c r="C1103" s="6" t="s">
        <v>94</v>
      </c>
      <c r="D1103" s="7">
        <v>7529</v>
      </c>
      <c r="E1103" s="7">
        <v>173023</v>
      </c>
      <c r="F1103" s="26">
        <v>15326</v>
      </c>
      <c r="G1103" s="27">
        <v>8.8577819000000009</v>
      </c>
    </row>
    <row r="1104" spans="1:7" x14ac:dyDescent="0.45">
      <c r="A1104" s="6" t="s">
        <v>1132</v>
      </c>
      <c r="B1104" s="6" t="s">
        <v>1124</v>
      </c>
      <c r="C1104" s="6" t="s">
        <v>94</v>
      </c>
      <c r="D1104" s="7">
        <v>14</v>
      </c>
      <c r="E1104" s="7">
        <v>129</v>
      </c>
      <c r="F1104" s="26">
        <v>13</v>
      </c>
      <c r="G1104" s="27">
        <v>10.077519000000001</v>
      </c>
    </row>
    <row r="1105" spans="1:7" x14ac:dyDescent="0.45">
      <c r="A1105" s="6" t="s">
        <v>1133</v>
      </c>
      <c r="B1105" s="6" t="s">
        <v>1124</v>
      </c>
      <c r="C1105" s="6" t="s">
        <v>94</v>
      </c>
      <c r="D1105" s="7">
        <v>3787</v>
      </c>
      <c r="E1105" s="7">
        <v>125380</v>
      </c>
      <c r="F1105" s="26">
        <v>12639</v>
      </c>
      <c r="G1105" s="27">
        <v>10.080555</v>
      </c>
    </row>
    <row r="1106" spans="1:7" x14ac:dyDescent="0.45">
      <c r="A1106" s="6" t="s">
        <v>1134</v>
      </c>
      <c r="B1106" s="6" t="s">
        <v>1124</v>
      </c>
      <c r="C1106" s="6" t="s">
        <v>1135</v>
      </c>
      <c r="D1106" s="7">
        <v>1</v>
      </c>
      <c r="E1106" s="7">
        <v>8760</v>
      </c>
      <c r="F1106" s="26">
        <v>293</v>
      </c>
      <c r="G1106" s="27">
        <v>3.3447488999999999</v>
      </c>
    </row>
    <row r="1107" spans="1:7" x14ac:dyDescent="0.45">
      <c r="A1107" s="6" t="s">
        <v>1136</v>
      </c>
      <c r="B1107" s="6" t="s">
        <v>1124</v>
      </c>
      <c r="C1107" s="6" t="s">
        <v>94</v>
      </c>
      <c r="D1107" s="7">
        <v>5556</v>
      </c>
      <c r="E1107" s="7">
        <v>113780</v>
      </c>
      <c r="F1107" s="26">
        <v>9621</v>
      </c>
      <c r="G1107" s="27">
        <v>8.4557918999999995</v>
      </c>
    </row>
    <row r="1108" spans="1:7" x14ac:dyDescent="0.45">
      <c r="A1108" s="6" t="s">
        <v>1137</v>
      </c>
      <c r="B1108" s="6" t="s">
        <v>1124</v>
      </c>
      <c r="C1108" s="6" t="s">
        <v>94</v>
      </c>
      <c r="D1108" s="7">
        <v>4958</v>
      </c>
      <c r="E1108" s="7">
        <v>193735</v>
      </c>
      <c r="F1108" s="26">
        <v>18024</v>
      </c>
      <c r="G1108" s="27">
        <v>9.3034298999999994</v>
      </c>
    </row>
    <row r="1109" spans="1:7" x14ac:dyDescent="0.45">
      <c r="A1109" s="6" t="s">
        <v>1138</v>
      </c>
      <c r="B1109" s="6" t="s">
        <v>1124</v>
      </c>
      <c r="C1109" s="6" t="s">
        <v>94</v>
      </c>
      <c r="D1109" s="7">
        <v>3864</v>
      </c>
      <c r="E1109" s="7">
        <v>86593</v>
      </c>
      <c r="F1109" s="26">
        <v>6937</v>
      </c>
      <c r="G1109" s="27">
        <v>8.0110402000000001</v>
      </c>
    </row>
    <row r="1110" spans="1:7" x14ac:dyDescent="0.45">
      <c r="A1110" s="6" t="s">
        <v>1139</v>
      </c>
      <c r="B1110" s="6" t="s">
        <v>1124</v>
      </c>
      <c r="C1110" s="6" t="s">
        <v>94</v>
      </c>
      <c r="D1110" s="7">
        <v>5240</v>
      </c>
      <c r="E1110" s="7">
        <v>74462</v>
      </c>
      <c r="F1110" s="26">
        <v>8871.4</v>
      </c>
      <c r="G1110" s="27">
        <v>11.913995999999999</v>
      </c>
    </row>
    <row r="1111" spans="1:7" x14ac:dyDescent="0.45">
      <c r="A1111" s="6" t="s">
        <v>1140</v>
      </c>
      <c r="B1111" s="6" t="s">
        <v>1124</v>
      </c>
      <c r="C1111" s="6" t="s">
        <v>94</v>
      </c>
      <c r="D1111" s="7">
        <v>113</v>
      </c>
      <c r="E1111" s="7">
        <v>1191</v>
      </c>
      <c r="F1111" s="26">
        <v>116.9</v>
      </c>
      <c r="G1111" s="27">
        <v>9.8152813000000005</v>
      </c>
    </row>
    <row r="1112" spans="1:7" x14ac:dyDescent="0.45">
      <c r="A1112" s="6" t="s">
        <v>1141</v>
      </c>
      <c r="B1112" s="6" t="s">
        <v>1124</v>
      </c>
      <c r="C1112" s="6" t="s">
        <v>94</v>
      </c>
      <c r="D1112" s="7">
        <v>2002</v>
      </c>
      <c r="E1112" s="7">
        <v>26388</v>
      </c>
      <c r="F1112" s="26">
        <v>3942.2</v>
      </c>
      <c r="G1112" s="27">
        <v>14.939366</v>
      </c>
    </row>
    <row r="1113" spans="1:7" x14ac:dyDescent="0.45">
      <c r="A1113" s="6" t="s">
        <v>577</v>
      </c>
      <c r="B1113" s="6" t="s">
        <v>1124</v>
      </c>
      <c r="C1113" s="6" t="s">
        <v>94</v>
      </c>
      <c r="D1113" s="7">
        <v>14226</v>
      </c>
      <c r="E1113" s="7">
        <v>216982</v>
      </c>
      <c r="F1113" s="26">
        <v>19797.8</v>
      </c>
      <c r="G1113" s="27">
        <v>9.1241669999999999</v>
      </c>
    </row>
    <row r="1114" spans="1:7" x14ac:dyDescent="0.45">
      <c r="A1114" s="6" t="s">
        <v>1142</v>
      </c>
      <c r="B1114" s="6" t="s">
        <v>1124</v>
      </c>
      <c r="C1114" s="6" t="s">
        <v>91</v>
      </c>
      <c r="D1114" s="7">
        <v>25731</v>
      </c>
      <c r="E1114" s="7">
        <v>803729</v>
      </c>
      <c r="F1114" s="26">
        <v>55454</v>
      </c>
      <c r="G1114" s="27">
        <v>6.8995892999999997</v>
      </c>
    </row>
    <row r="1115" spans="1:7" x14ac:dyDescent="0.45">
      <c r="A1115" s="6" t="s">
        <v>1143</v>
      </c>
      <c r="B1115" s="6" t="s">
        <v>1124</v>
      </c>
      <c r="C1115" s="6" t="s">
        <v>91</v>
      </c>
      <c r="D1115" s="7">
        <v>351970</v>
      </c>
      <c r="E1115" s="7">
        <v>5974533</v>
      </c>
      <c r="F1115" s="26">
        <v>627138.80000000005</v>
      </c>
      <c r="G1115" s="27">
        <v>10.496867</v>
      </c>
    </row>
    <row r="1116" spans="1:7" x14ac:dyDescent="0.45">
      <c r="A1116" s="6" t="s">
        <v>578</v>
      </c>
      <c r="B1116" s="6" t="s">
        <v>1124</v>
      </c>
      <c r="C1116" s="6" t="s">
        <v>94</v>
      </c>
      <c r="D1116" s="7">
        <v>4155</v>
      </c>
      <c r="E1116" s="7">
        <v>60433</v>
      </c>
      <c r="F1116" s="26">
        <v>6252</v>
      </c>
      <c r="G1116" s="27">
        <v>10.345340999999999</v>
      </c>
    </row>
    <row r="1117" spans="1:7" x14ac:dyDescent="0.45">
      <c r="A1117" s="6" t="s">
        <v>1144</v>
      </c>
      <c r="B1117" s="6" t="s">
        <v>1124</v>
      </c>
      <c r="C1117" s="6" t="s">
        <v>94</v>
      </c>
      <c r="D1117" s="7">
        <v>5714</v>
      </c>
      <c r="E1117" s="7">
        <v>161442</v>
      </c>
      <c r="F1117" s="26">
        <v>13914.8</v>
      </c>
      <c r="G1117" s="27">
        <v>8.6190706000000006</v>
      </c>
    </row>
    <row r="1118" spans="1:7" x14ac:dyDescent="0.45">
      <c r="A1118" s="6" t="s">
        <v>1145</v>
      </c>
      <c r="B1118" s="6" t="s">
        <v>1124</v>
      </c>
      <c r="C1118" s="6" t="s">
        <v>94</v>
      </c>
      <c r="D1118" s="7">
        <v>241</v>
      </c>
      <c r="E1118" s="7">
        <v>107527</v>
      </c>
      <c r="F1118" s="26">
        <v>7419.8</v>
      </c>
      <c r="G1118" s="27">
        <v>6.9004063999999996</v>
      </c>
    </row>
    <row r="1119" spans="1:7" x14ac:dyDescent="0.45">
      <c r="A1119" s="6" t="s">
        <v>1146</v>
      </c>
      <c r="B1119" s="6" t="s">
        <v>1124</v>
      </c>
      <c r="C1119" s="6" t="s">
        <v>94</v>
      </c>
      <c r="D1119" s="7">
        <v>9960</v>
      </c>
      <c r="E1119" s="7">
        <v>149876</v>
      </c>
      <c r="F1119" s="26">
        <v>12854</v>
      </c>
      <c r="G1119" s="27">
        <v>8.5764232000000007</v>
      </c>
    </row>
    <row r="1120" spans="1:7" x14ac:dyDescent="0.45">
      <c r="A1120" s="6" t="s">
        <v>1147</v>
      </c>
      <c r="B1120" s="6" t="s">
        <v>1124</v>
      </c>
      <c r="C1120" s="6" t="s">
        <v>94</v>
      </c>
      <c r="D1120" s="7">
        <v>3547</v>
      </c>
      <c r="E1120" s="7">
        <v>109071</v>
      </c>
      <c r="F1120" s="26">
        <v>12053.9</v>
      </c>
      <c r="G1120" s="27">
        <v>11.051425</v>
      </c>
    </row>
    <row r="1121" spans="1:7" x14ac:dyDescent="0.45">
      <c r="A1121" s="6" t="s">
        <v>1148</v>
      </c>
      <c r="B1121" s="6" t="s">
        <v>1124</v>
      </c>
      <c r="C1121" s="6" t="s">
        <v>94</v>
      </c>
      <c r="D1121" s="7">
        <v>5706</v>
      </c>
      <c r="E1121" s="7">
        <v>85566</v>
      </c>
      <c r="F1121" s="26">
        <v>9973.2000000000007</v>
      </c>
      <c r="G1121" s="27">
        <v>11.655564</v>
      </c>
    </row>
    <row r="1122" spans="1:7" x14ac:dyDescent="0.45">
      <c r="A1122" s="6" t="s">
        <v>1149</v>
      </c>
      <c r="B1122" s="6" t="s">
        <v>1124</v>
      </c>
      <c r="C1122" s="6" t="s">
        <v>94</v>
      </c>
      <c r="D1122" s="7">
        <v>4922</v>
      </c>
      <c r="E1122" s="7">
        <v>85033</v>
      </c>
      <c r="F1122" s="26">
        <v>11553</v>
      </c>
      <c r="G1122" s="27">
        <v>13.58649</v>
      </c>
    </row>
    <row r="1123" spans="1:7" x14ac:dyDescent="0.45">
      <c r="A1123" s="6" t="s">
        <v>1150</v>
      </c>
      <c r="B1123" s="6" t="s">
        <v>1124</v>
      </c>
      <c r="C1123" s="6" t="s">
        <v>167</v>
      </c>
      <c r="D1123" s="7">
        <v>20957</v>
      </c>
      <c r="E1123" s="7">
        <v>380188</v>
      </c>
      <c r="F1123" s="26">
        <v>22583</v>
      </c>
      <c r="G1123" s="27">
        <v>5.9399559999999996</v>
      </c>
    </row>
    <row r="1124" spans="1:7" x14ac:dyDescent="0.45">
      <c r="A1124" s="6" t="s">
        <v>582</v>
      </c>
      <c r="B1124" s="6" t="s">
        <v>1124</v>
      </c>
      <c r="C1124" s="6" t="s">
        <v>94</v>
      </c>
      <c r="D1124" s="7">
        <v>9407</v>
      </c>
      <c r="E1124" s="7">
        <v>155749</v>
      </c>
      <c r="F1124" s="26">
        <v>12024.2</v>
      </c>
      <c r="G1124" s="27">
        <v>7.7202422000000004</v>
      </c>
    </row>
    <row r="1125" spans="1:7" x14ac:dyDescent="0.45">
      <c r="A1125" s="6" t="s">
        <v>236</v>
      </c>
      <c r="B1125" s="6" t="s">
        <v>1124</v>
      </c>
      <c r="C1125" s="6" t="s">
        <v>167</v>
      </c>
      <c r="D1125" s="7">
        <v>13</v>
      </c>
      <c r="E1125" s="7">
        <v>89688</v>
      </c>
      <c r="F1125" s="26">
        <v>2293.5</v>
      </c>
      <c r="G1125" s="27">
        <v>2.5571983</v>
      </c>
    </row>
    <row r="1126" spans="1:7" x14ac:dyDescent="0.45">
      <c r="A1126" s="6" t="s">
        <v>1151</v>
      </c>
      <c r="B1126" s="6" t="s">
        <v>1124</v>
      </c>
      <c r="C1126" s="6" t="s">
        <v>94</v>
      </c>
      <c r="D1126" s="7">
        <v>18467</v>
      </c>
      <c r="E1126" s="7">
        <v>260911</v>
      </c>
      <c r="F1126" s="26">
        <v>32699</v>
      </c>
      <c r="G1126" s="27">
        <v>12.532626</v>
      </c>
    </row>
    <row r="1127" spans="1:7" x14ac:dyDescent="0.45">
      <c r="A1127" s="6" t="s">
        <v>1152</v>
      </c>
      <c r="B1127" s="6" t="s">
        <v>1153</v>
      </c>
      <c r="C1127" s="6" t="s">
        <v>94</v>
      </c>
      <c r="D1127" s="7">
        <v>12633</v>
      </c>
      <c r="E1127" s="7">
        <v>224919</v>
      </c>
      <c r="F1127" s="26">
        <v>28528</v>
      </c>
      <c r="G1127" s="27">
        <v>12.683676999999999</v>
      </c>
    </row>
    <row r="1128" spans="1:7" x14ac:dyDescent="0.45">
      <c r="A1128" s="6" t="s">
        <v>1154</v>
      </c>
      <c r="B1128" s="6" t="s">
        <v>1153</v>
      </c>
      <c r="C1128" s="6" t="s">
        <v>94</v>
      </c>
      <c r="D1128" s="7">
        <v>74751</v>
      </c>
      <c r="E1128" s="7">
        <v>1100324</v>
      </c>
      <c r="F1128" s="26">
        <v>125915</v>
      </c>
      <c r="G1128" s="27">
        <v>11.443448</v>
      </c>
    </row>
    <row r="1129" spans="1:7" x14ac:dyDescent="0.45">
      <c r="A1129" s="6" t="s">
        <v>398</v>
      </c>
      <c r="B1129" s="6" t="s">
        <v>1153</v>
      </c>
      <c r="C1129" s="6" t="s">
        <v>94</v>
      </c>
      <c r="D1129" s="7">
        <v>17285</v>
      </c>
      <c r="E1129" s="7">
        <v>196852</v>
      </c>
      <c r="F1129" s="26">
        <v>26001</v>
      </c>
      <c r="G1129" s="27">
        <v>13.208399999999999</v>
      </c>
    </row>
    <row r="1130" spans="1:7" x14ac:dyDescent="0.45">
      <c r="A1130" s="6" t="s">
        <v>1155</v>
      </c>
      <c r="B1130" s="6" t="s">
        <v>1153</v>
      </c>
      <c r="C1130" s="6" t="s">
        <v>94</v>
      </c>
      <c r="D1130" s="7">
        <v>409</v>
      </c>
      <c r="E1130" s="7">
        <v>5936</v>
      </c>
      <c r="F1130" s="26">
        <v>833.5</v>
      </c>
      <c r="G1130" s="27">
        <v>14.041442</v>
      </c>
    </row>
    <row r="1131" spans="1:7" x14ac:dyDescent="0.45">
      <c r="A1131" s="6" t="s">
        <v>1156</v>
      </c>
      <c r="B1131" s="6" t="s">
        <v>1153</v>
      </c>
      <c r="C1131" s="6" t="s">
        <v>94</v>
      </c>
      <c r="D1131" s="7">
        <v>85921</v>
      </c>
      <c r="E1131" s="7">
        <v>1303879</v>
      </c>
      <c r="F1131" s="26">
        <v>159530</v>
      </c>
      <c r="G1131" s="27">
        <v>12.235030999999999</v>
      </c>
    </row>
    <row r="1132" spans="1:7" x14ac:dyDescent="0.45">
      <c r="A1132" s="6" t="s">
        <v>1157</v>
      </c>
      <c r="B1132" s="6" t="s">
        <v>1153</v>
      </c>
      <c r="C1132" s="6" t="s">
        <v>94</v>
      </c>
      <c r="D1132" s="7">
        <v>7613</v>
      </c>
      <c r="E1132" s="7">
        <v>134430</v>
      </c>
      <c r="F1132" s="26">
        <v>18060</v>
      </c>
      <c r="G1132" s="27">
        <v>13.434500999999999</v>
      </c>
    </row>
    <row r="1133" spans="1:7" x14ac:dyDescent="0.45">
      <c r="A1133" s="6" t="s">
        <v>1158</v>
      </c>
      <c r="B1133" s="6" t="s">
        <v>1153</v>
      </c>
      <c r="C1133" s="6" t="s">
        <v>94</v>
      </c>
      <c r="D1133" s="7">
        <v>39264</v>
      </c>
      <c r="E1133" s="7">
        <v>585256</v>
      </c>
      <c r="F1133" s="26">
        <v>65177.599999999999</v>
      </c>
      <c r="G1133" s="27">
        <v>11.136597</v>
      </c>
    </row>
    <row r="1134" spans="1:7" x14ac:dyDescent="0.45">
      <c r="A1134" s="6" t="s">
        <v>1159</v>
      </c>
      <c r="B1134" s="6" t="s">
        <v>1153</v>
      </c>
      <c r="C1134" s="6" t="s">
        <v>94</v>
      </c>
      <c r="D1134" s="7">
        <v>22051</v>
      </c>
      <c r="E1134" s="7">
        <v>437123</v>
      </c>
      <c r="F1134" s="26">
        <v>48555.3</v>
      </c>
      <c r="G1134" s="27">
        <v>11.107926000000001</v>
      </c>
    </row>
    <row r="1135" spans="1:7" x14ac:dyDescent="0.45">
      <c r="A1135" s="6" t="s">
        <v>1160</v>
      </c>
      <c r="B1135" s="6" t="s">
        <v>1153</v>
      </c>
      <c r="C1135" s="6" t="s">
        <v>96</v>
      </c>
      <c r="D1135" s="7">
        <v>11887</v>
      </c>
      <c r="E1135" s="7">
        <v>292828</v>
      </c>
      <c r="F1135" s="26">
        <v>34164</v>
      </c>
      <c r="G1135" s="27">
        <v>11.666917</v>
      </c>
    </row>
    <row r="1136" spans="1:7" x14ac:dyDescent="0.45">
      <c r="A1136" s="6" t="s">
        <v>1161</v>
      </c>
      <c r="B1136" s="6" t="s">
        <v>1153</v>
      </c>
      <c r="C1136" s="6" t="s">
        <v>96</v>
      </c>
      <c r="D1136" s="7">
        <v>28618</v>
      </c>
      <c r="E1136" s="7">
        <v>860552</v>
      </c>
      <c r="F1136" s="26">
        <v>79304.2</v>
      </c>
      <c r="G1136" s="27">
        <v>9.2155035000000005</v>
      </c>
    </row>
    <row r="1137" spans="1:7" x14ac:dyDescent="0.45">
      <c r="A1137" s="6" t="s">
        <v>1162</v>
      </c>
      <c r="B1137" s="6" t="s">
        <v>1153</v>
      </c>
      <c r="C1137" s="6" t="s">
        <v>96</v>
      </c>
      <c r="D1137" s="7">
        <v>11987</v>
      </c>
      <c r="E1137" s="7">
        <v>299942</v>
      </c>
      <c r="F1137" s="26">
        <v>36763</v>
      </c>
      <c r="G1137" s="27">
        <v>12.256703</v>
      </c>
    </row>
    <row r="1138" spans="1:7" x14ac:dyDescent="0.45">
      <c r="A1138" s="6" t="s">
        <v>1163</v>
      </c>
      <c r="B1138" s="6" t="s">
        <v>1153</v>
      </c>
      <c r="C1138" s="6" t="s">
        <v>96</v>
      </c>
      <c r="D1138" s="7">
        <v>26891</v>
      </c>
      <c r="E1138" s="7">
        <v>647079</v>
      </c>
      <c r="F1138" s="26">
        <v>73103</v>
      </c>
      <c r="G1138" s="27">
        <v>11.297383999999999</v>
      </c>
    </row>
    <row r="1139" spans="1:7" x14ac:dyDescent="0.45">
      <c r="A1139" s="6" t="s">
        <v>1164</v>
      </c>
      <c r="B1139" s="6" t="s">
        <v>1153</v>
      </c>
      <c r="C1139" s="6" t="s">
        <v>96</v>
      </c>
      <c r="D1139" s="7">
        <v>4446</v>
      </c>
      <c r="E1139" s="7">
        <v>136512</v>
      </c>
      <c r="F1139" s="26">
        <v>12733</v>
      </c>
      <c r="G1139" s="27">
        <v>9.3273851000000008</v>
      </c>
    </row>
    <row r="1140" spans="1:7" x14ac:dyDescent="0.45">
      <c r="A1140" s="6" t="s">
        <v>1165</v>
      </c>
      <c r="B1140" s="6" t="s">
        <v>1153</v>
      </c>
      <c r="C1140" s="6" t="s">
        <v>96</v>
      </c>
      <c r="D1140" s="7">
        <v>11645</v>
      </c>
      <c r="E1140" s="7">
        <v>461500</v>
      </c>
      <c r="F1140" s="26">
        <v>54265</v>
      </c>
      <c r="G1140" s="27">
        <v>11.758397</v>
      </c>
    </row>
    <row r="1141" spans="1:7" x14ac:dyDescent="0.45">
      <c r="A1141" s="6" t="s">
        <v>1166</v>
      </c>
      <c r="B1141" s="6" t="s">
        <v>1153</v>
      </c>
      <c r="C1141" s="6" t="s">
        <v>96</v>
      </c>
      <c r="D1141" s="7">
        <v>5588</v>
      </c>
      <c r="E1141" s="7">
        <v>134968</v>
      </c>
      <c r="F1141" s="26">
        <v>16740</v>
      </c>
      <c r="G1141" s="27">
        <v>12.402939999999999</v>
      </c>
    </row>
    <row r="1142" spans="1:7" x14ac:dyDescent="0.45">
      <c r="A1142" s="6" t="s">
        <v>1167</v>
      </c>
      <c r="B1142" s="6" t="s">
        <v>1153</v>
      </c>
      <c r="C1142" s="6" t="s">
        <v>96</v>
      </c>
      <c r="D1142" s="7">
        <v>18474</v>
      </c>
      <c r="E1142" s="7">
        <v>397556</v>
      </c>
      <c r="F1142" s="26">
        <v>53181.1</v>
      </c>
      <c r="G1142" s="27">
        <v>13.377008999999999</v>
      </c>
    </row>
    <row r="1143" spans="1:7" x14ac:dyDescent="0.45">
      <c r="A1143" s="6" t="s">
        <v>1168</v>
      </c>
      <c r="B1143" s="6" t="s">
        <v>1153</v>
      </c>
      <c r="C1143" s="6" t="s">
        <v>96</v>
      </c>
      <c r="D1143" s="7">
        <v>12237</v>
      </c>
      <c r="E1143" s="7">
        <v>284490</v>
      </c>
      <c r="F1143" s="26">
        <v>31750</v>
      </c>
      <c r="G1143" s="27">
        <v>11.160322000000001</v>
      </c>
    </row>
    <row r="1144" spans="1:7" x14ac:dyDescent="0.45">
      <c r="A1144" s="6" t="s">
        <v>1169</v>
      </c>
      <c r="B1144" s="6" t="s">
        <v>1153</v>
      </c>
      <c r="C1144" s="6" t="s">
        <v>96</v>
      </c>
      <c r="D1144" s="7">
        <v>10557</v>
      </c>
      <c r="E1144" s="7">
        <v>686630</v>
      </c>
      <c r="F1144" s="26">
        <v>58846</v>
      </c>
      <c r="G1144" s="27">
        <v>8.5702634999999994</v>
      </c>
    </row>
    <row r="1145" spans="1:7" x14ac:dyDescent="0.45">
      <c r="A1145" s="6" t="s">
        <v>1170</v>
      </c>
      <c r="B1145" s="6" t="s">
        <v>1153</v>
      </c>
      <c r="C1145" s="6" t="s">
        <v>96</v>
      </c>
      <c r="D1145" s="7">
        <v>8168</v>
      </c>
      <c r="E1145" s="7">
        <v>361432</v>
      </c>
      <c r="F1145" s="26">
        <v>33823</v>
      </c>
      <c r="G1145" s="27">
        <v>9.3580535000000005</v>
      </c>
    </row>
    <row r="1146" spans="1:7" x14ac:dyDescent="0.45">
      <c r="A1146" s="6" t="s">
        <v>1171</v>
      </c>
      <c r="B1146" s="6" t="s">
        <v>1153</v>
      </c>
      <c r="C1146" s="6" t="s">
        <v>96</v>
      </c>
      <c r="D1146" s="7">
        <v>21859</v>
      </c>
      <c r="E1146" s="7">
        <v>454434</v>
      </c>
      <c r="F1146" s="26">
        <v>61205</v>
      </c>
      <c r="G1146" s="27">
        <v>13.468401999999999</v>
      </c>
    </row>
    <row r="1147" spans="1:7" x14ac:dyDescent="0.45">
      <c r="A1147" s="6" t="s">
        <v>1172</v>
      </c>
      <c r="B1147" s="6" t="s">
        <v>1153</v>
      </c>
      <c r="C1147" s="6" t="s">
        <v>96</v>
      </c>
      <c r="D1147" s="7">
        <v>4504</v>
      </c>
      <c r="E1147" s="7">
        <v>147561</v>
      </c>
      <c r="F1147" s="26">
        <v>14729.6</v>
      </c>
      <c r="G1147" s="27">
        <v>9.9820413000000006</v>
      </c>
    </row>
    <row r="1148" spans="1:7" x14ac:dyDescent="0.45">
      <c r="A1148" s="6" t="s">
        <v>1173</v>
      </c>
      <c r="B1148" s="6" t="s">
        <v>1153</v>
      </c>
      <c r="C1148" s="6" t="s">
        <v>96</v>
      </c>
      <c r="D1148" s="7">
        <v>27276</v>
      </c>
      <c r="E1148" s="7">
        <v>699641</v>
      </c>
      <c r="F1148" s="26">
        <v>90360</v>
      </c>
      <c r="G1148" s="27">
        <v>12.915195000000001</v>
      </c>
    </row>
    <row r="1149" spans="1:7" x14ac:dyDescent="0.45">
      <c r="A1149" s="6" t="s">
        <v>1174</v>
      </c>
      <c r="B1149" s="6" t="s">
        <v>1153</v>
      </c>
      <c r="C1149" s="6" t="s">
        <v>96</v>
      </c>
      <c r="D1149" s="7">
        <v>8077</v>
      </c>
      <c r="E1149" s="7">
        <v>188631</v>
      </c>
      <c r="F1149" s="26">
        <v>19833</v>
      </c>
      <c r="G1149" s="27">
        <v>10.514177999999999</v>
      </c>
    </row>
    <row r="1150" spans="1:7" x14ac:dyDescent="0.45">
      <c r="A1150" s="6" t="s">
        <v>1175</v>
      </c>
      <c r="B1150" s="6" t="s">
        <v>1153</v>
      </c>
      <c r="C1150" s="6" t="s">
        <v>96</v>
      </c>
      <c r="D1150" s="7">
        <v>13084</v>
      </c>
      <c r="E1150" s="7">
        <v>449110</v>
      </c>
      <c r="F1150" s="26">
        <v>46703.7</v>
      </c>
      <c r="G1150" s="27">
        <v>10.399167</v>
      </c>
    </row>
    <row r="1151" spans="1:7" x14ac:dyDescent="0.45">
      <c r="A1151" s="6" t="s">
        <v>1176</v>
      </c>
      <c r="B1151" s="6" t="s">
        <v>1153</v>
      </c>
      <c r="C1151" s="6" t="s">
        <v>96</v>
      </c>
      <c r="D1151" s="7">
        <v>13441</v>
      </c>
      <c r="E1151" s="7">
        <v>280334</v>
      </c>
      <c r="F1151" s="26">
        <v>36215</v>
      </c>
      <c r="G1151" s="27">
        <v>12.918519</v>
      </c>
    </row>
    <row r="1152" spans="1:7" x14ac:dyDescent="0.45">
      <c r="A1152" s="6" t="s">
        <v>1177</v>
      </c>
      <c r="B1152" s="6" t="s">
        <v>1153</v>
      </c>
      <c r="C1152" s="6" t="s">
        <v>96</v>
      </c>
      <c r="D1152" s="7">
        <v>33813</v>
      </c>
      <c r="E1152" s="7">
        <v>1237230</v>
      </c>
      <c r="F1152" s="26">
        <v>140320</v>
      </c>
      <c r="G1152" s="27">
        <v>11.341464</v>
      </c>
    </row>
    <row r="1153" spans="1:7" x14ac:dyDescent="0.45">
      <c r="A1153" s="6" t="s">
        <v>1178</v>
      </c>
      <c r="B1153" s="6" t="s">
        <v>1153</v>
      </c>
      <c r="C1153" s="6" t="s">
        <v>91</v>
      </c>
      <c r="D1153" s="7">
        <v>1896136</v>
      </c>
      <c r="E1153" s="7">
        <v>56750616</v>
      </c>
      <c r="F1153" s="26">
        <v>4852431.3</v>
      </c>
      <c r="G1153" s="27">
        <v>8.5504469000000007</v>
      </c>
    </row>
    <row r="1154" spans="1:7" x14ac:dyDescent="0.45">
      <c r="A1154" s="6" t="s">
        <v>1179</v>
      </c>
      <c r="B1154" s="6" t="s">
        <v>1153</v>
      </c>
      <c r="C1154" s="6" t="s">
        <v>91</v>
      </c>
      <c r="D1154" s="7">
        <v>1303473</v>
      </c>
      <c r="E1154" s="7">
        <v>37506433</v>
      </c>
      <c r="F1154" s="26">
        <v>3369733.9</v>
      </c>
      <c r="G1154" s="27">
        <v>8.9844158000000007</v>
      </c>
    </row>
    <row r="1155" spans="1:7" x14ac:dyDescent="0.45">
      <c r="A1155" s="6" t="s">
        <v>1180</v>
      </c>
      <c r="B1155" s="6" t="s">
        <v>1153</v>
      </c>
      <c r="C1155" s="6" t="s">
        <v>94</v>
      </c>
      <c r="D1155" s="7">
        <v>11589</v>
      </c>
      <c r="E1155" s="7">
        <v>231979</v>
      </c>
      <c r="F1155" s="26">
        <v>27118</v>
      </c>
      <c r="G1155" s="27">
        <v>11.689851000000001</v>
      </c>
    </row>
    <row r="1156" spans="1:7" x14ac:dyDescent="0.45">
      <c r="A1156" s="6" t="s">
        <v>1181</v>
      </c>
      <c r="B1156" s="6" t="s">
        <v>1153</v>
      </c>
      <c r="C1156" s="6" t="s">
        <v>94</v>
      </c>
      <c r="D1156" s="7">
        <v>124052</v>
      </c>
      <c r="E1156" s="7">
        <v>2427478</v>
      </c>
      <c r="F1156" s="26">
        <v>240505</v>
      </c>
      <c r="G1156" s="27">
        <v>9.9076077999999992</v>
      </c>
    </row>
    <row r="1157" spans="1:7" x14ac:dyDescent="0.45">
      <c r="A1157" s="6" t="s">
        <v>1182</v>
      </c>
      <c r="B1157" s="6" t="s">
        <v>1153</v>
      </c>
      <c r="C1157" s="6" t="s">
        <v>94</v>
      </c>
      <c r="D1157" s="7">
        <v>32437</v>
      </c>
      <c r="E1157" s="7">
        <v>901937</v>
      </c>
      <c r="F1157" s="26">
        <v>92942.1</v>
      </c>
      <c r="G1157" s="27">
        <v>10.304722</v>
      </c>
    </row>
    <row r="1158" spans="1:7" x14ac:dyDescent="0.45">
      <c r="A1158" s="6" t="s">
        <v>1183</v>
      </c>
      <c r="B1158" s="6" t="s">
        <v>1153</v>
      </c>
      <c r="C1158" s="6" t="s">
        <v>94</v>
      </c>
      <c r="D1158" s="7">
        <v>36208</v>
      </c>
      <c r="E1158" s="7">
        <v>499527</v>
      </c>
      <c r="F1158" s="26">
        <v>61111.8</v>
      </c>
      <c r="G1158" s="27">
        <v>12.233933</v>
      </c>
    </row>
    <row r="1159" spans="1:7" x14ac:dyDescent="0.45">
      <c r="A1159" s="6" t="s">
        <v>1184</v>
      </c>
      <c r="B1159" s="6" t="s">
        <v>1153</v>
      </c>
      <c r="C1159" s="6" t="s">
        <v>96</v>
      </c>
      <c r="D1159" s="7">
        <v>65326</v>
      </c>
      <c r="E1159" s="7">
        <v>1706381</v>
      </c>
      <c r="F1159" s="26">
        <v>195566</v>
      </c>
      <c r="G1159" s="27">
        <v>11.460864000000001</v>
      </c>
    </row>
    <row r="1160" spans="1:7" x14ac:dyDescent="0.45">
      <c r="A1160" s="6" t="s">
        <v>1185</v>
      </c>
      <c r="B1160" s="6" t="s">
        <v>1153</v>
      </c>
      <c r="C1160" s="6" t="s">
        <v>94</v>
      </c>
      <c r="D1160" s="7">
        <v>11720</v>
      </c>
      <c r="E1160" s="7">
        <v>160467</v>
      </c>
      <c r="F1160" s="26">
        <v>23308</v>
      </c>
      <c r="G1160" s="27">
        <v>14.525105</v>
      </c>
    </row>
    <row r="1161" spans="1:7" x14ac:dyDescent="0.45">
      <c r="A1161" s="6" t="s">
        <v>442</v>
      </c>
      <c r="B1161" s="6" t="s">
        <v>1153</v>
      </c>
      <c r="C1161" s="6" t="s">
        <v>94</v>
      </c>
      <c r="D1161" s="7">
        <v>25912</v>
      </c>
      <c r="E1161" s="7">
        <v>284398</v>
      </c>
      <c r="F1161" s="26">
        <v>41279</v>
      </c>
      <c r="G1161" s="27">
        <v>14.514518000000001</v>
      </c>
    </row>
    <row r="1162" spans="1:7" x14ac:dyDescent="0.45">
      <c r="A1162" s="6" t="s">
        <v>1186</v>
      </c>
      <c r="B1162" s="6" t="s">
        <v>1153</v>
      </c>
      <c r="C1162" s="6" t="s">
        <v>94</v>
      </c>
      <c r="D1162" s="7">
        <v>71579</v>
      </c>
      <c r="E1162" s="7">
        <v>1195272</v>
      </c>
      <c r="F1162" s="26">
        <v>128127</v>
      </c>
      <c r="G1162" s="27">
        <v>10.719485000000001</v>
      </c>
    </row>
    <row r="1163" spans="1:7" x14ac:dyDescent="0.45">
      <c r="A1163" s="6" t="s">
        <v>1187</v>
      </c>
      <c r="B1163" s="6" t="s">
        <v>1153</v>
      </c>
      <c r="C1163" s="6" t="s">
        <v>94</v>
      </c>
      <c r="D1163" s="7">
        <v>58787</v>
      </c>
      <c r="E1163" s="7">
        <v>1247620</v>
      </c>
      <c r="F1163" s="26">
        <v>133349.20000000001</v>
      </c>
      <c r="G1163" s="27">
        <v>10.688286</v>
      </c>
    </row>
    <row r="1164" spans="1:7" x14ac:dyDescent="0.45">
      <c r="A1164" s="6" t="s">
        <v>1188</v>
      </c>
      <c r="B1164" s="6" t="s">
        <v>1153</v>
      </c>
      <c r="C1164" s="6" t="s">
        <v>94</v>
      </c>
      <c r="D1164" s="7">
        <v>132</v>
      </c>
      <c r="E1164" s="7">
        <v>1748</v>
      </c>
      <c r="F1164" s="26">
        <v>229.2</v>
      </c>
      <c r="G1164" s="27">
        <v>13.112128</v>
      </c>
    </row>
    <row r="1165" spans="1:7" x14ac:dyDescent="0.45">
      <c r="A1165" s="6" t="s">
        <v>1189</v>
      </c>
      <c r="B1165" s="6" t="s">
        <v>1153</v>
      </c>
      <c r="C1165" s="6" t="s">
        <v>94</v>
      </c>
      <c r="D1165" s="7">
        <v>18462</v>
      </c>
      <c r="E1165" s="7">
        <v>268902</v>
      </c>
      <c r="F1165" s="26">
        <v>28969</v>
      </c>
      <c r="G1165" s="27">
        <v>10.773070000000001</v>
      </c>
    </row>
    <row r="1166" spans="1:7" x14ac:dyDescent="0.45">
      <c r="A1166" s="6" t="s">
        <v>1190</v>
      </c>
      <c r="B1166" s="6" t="s">
        <v>1153</v>
      </c>
      <c r="C1166" s="6" t="s">
        <v>7</v>
      </c>
      <c r="D1166" s="7">
        <v>7852</v>
      </c>
      <c r="E1166" s="7">
        <v>215386</v>
      </c>
      <c r="F1166" s="26">
        <v>18439</v>
      </c>
      <c r="G1166" s="27">
        <v>8.5609093000000005</v>
      </c>
    </row>
    <row r="1167" spans="1:7" x14ac:dyDescent="0.45">
      <c r="A1167" s="6" t="s">
        <v>1191</v>
      </c>
      <c r="B1167" s="6" t="s">
        <v>1153</v>
      </c>
      <c r="C1167" s="6" t="s">
        <v>94</v>
      </c>
      <c r="D1167" s="7">
        <v>20754</v>
      </c>
      <c r="E1167" s="7">
        <v>377116</v>
      </c>
      <c r="F1167" s="26">
        <v>42673.599999999999</v>
      </c>
      <c r="G1167" s="27">
        <v>11.315776</v>
      </c>
    </row>
    <row r="1168" spans="1:7" x14ac:dyDescent="0.45">
      <c r="A1168" s="6" t="s">
        <v>1192</v>
      </c>
      <c r="B1168" s="6" t="s">
        <v>1153</v>
      </c>
      <c r="C1168" s="6" t="s">
        <v>94</v>
      </c>
      <c r="D1168" s="7">
        <v>31218</v>
      </c>
      <c r="E1168" s="7">
        <v>480371</v>
      </c>
      <c r="F1168" s="26">
        <v>63208.2</v>
      </c>
      <c r="G1168" s="27">
        <v>13.158205000000001</v>
      </c>
    </row>
    <row r="1169" spans="1:7" x14ac:dyDescent="0.45">
      <c r="A1169" s="6" t="s">
        <v>1193</v>
      </c>
      <c r="B1169" s="6" t="s">
        <v>1153</v>
      </c>
      <c r="C1169" s="6" t="s">
        <v>94</v>
      </c>
      <c r="D1169" s="7">
        <v>8649</v>
      </c>
      <c r="E1169" s="7">
        <v>198188</v>
      </c>
      <c r="F1169" s="26">
        <v>23302</v>
      </c>
      <c r="G1169" s="27">
        <v>11.757523000000001</v>
      </c>
    </row>
    <row r="1170" spans="1:7" x14ac:dyDescent="0.45">
      <c r="A1170" s="6" t="s">
        <v>1194</v>
      </c>
      <c r="B1170" s="6" t="s">
        <v>1153</v>
      </c>
      <c r="C1170" s="6" t="s">
        <v>96</v>
      </c>
      <c r="D1170" s="7">
        <v>88760</v>
      </c>
      <c r="E1170" s="7">
        <v>2087801</v>
      </c>
      <c r="F1170" s="26">
        <v>199034</v>
      </c>
      <c r="G1170" s="27">
        <v>9.5331883000000008</v>
      </c>
    </row>
    <row r="1171" spans="1:7" x14ac:dyDescent="0.45">
      <c r="A1171" s="6" t="s">
        <v>1195</v>
      </c>
      <c r="B1171" s="6" t="s">
        <v>1153</v>
      </c>
      <c r="C1171" s="6" t="s">
        <v>94</v>
      </c>
      <c r="D1171" s="7">
        <v>31366</v>
      </c>
      <c r="E1171" s="7">
        <v>508816</v>
      </c>
      <c r="F1171" s="26">
        <v>61928.6</v>
      </c>
      <c r="G1171" s="27">
        <v>12.171118999999999</v>
      </c>
    </row>
    <row r="1172" spans="1:7" x14ac:dyDescent="0.45">
      <c r="A1172" s="6" t="s">
        <v>1196</v>
      </c>
      <c r="B1172" s="6" t="s">
        <v>1153</v>
      </c>
      <c r="C1172" s="6" t="s">
        <v>94</v>
      </c>
      <c r="D1172" s="7">
        <v>14461</v>
      </c>
      <c r="E1172" s="7">
        <v>284976</v>
      </c>
      <c r="F1172" s="26">
        <v>35909.699999999997</v>
      </c>
      <c r="G1172" s="27">
        <v>12.600956</v>
      </c>
    </row>
    <row r="1173" spans="1:7" x14ac:dyDescent="0.45">
      <c r="A1173" s="6" t="s">
        <v>1197</v>
      </c>
      <c r="B1173" s="6" t="s">
        <v>1153</v>
      </c>
      <c r="C1173" s="6" t="s">
        <v>94</v>
      </c>
      <c r="D1173" s="7">
        <v>67948</v>
      </c>
      <c r="E1173" s="7">
        <v>1245785</v>
      </c>
      <c r="F1173" s="26">
        <v>129460.5</v>
      </c>
      <c r="G1173" s="27">
        <v>10.391881</v>
      </c>
    </row>
    <row r="1174" spans="1:7" x14ac:dyDescent="0.45">
      <c r="A1174" s="6" t="s">
        <v>1198</v>
      </c>
      <c r="B1174" s="6" t="s">
        <v>1153</v>
      </c>
      <c r="C1174" s="6" t="s">
        <v>94</v>
      </c>
      <c r="D1174" s="7">
        <v>43208</v>
      </c>
      <c r="E1174" s="7">
        <v>833563</v>
      </c>
      <c r="F1174" s="26">
        <v>97865</v>
      </c>
      <c r="G1174" s="27">
        <v>11.740563999999999</v>
      </c>
    </row>
    <row r="1175" spans="1:7" x14ac:dyDescent="0.45">
      <c r="A1175" s="6" t="s">
        <v>1199</v>
      </c>
      <c r="B1175" s="6" t="s">
        <v>1153</v>
      </c>
      <c r="C1175" s="6" t="s">
        <v>94</v>
      </c>
      <c r="D1175" s="7">
        <v>26837</v>
      </c>
      <c r="E1175" s="7">
        <v>379276</v>
      </c>
      <c r="F1175" s="26">
        <v>48641</v>
      </c>
      <c r="G1175" s="27">
        <v>12.824698</v>
      </c>
    </row>
    <row r="1176" spans="1:7" x14ac:dyDescent="0.45">
      <c r="A1176" s="6" t="s">
        <v>166</v>
      </c>
      <c r="B1176" s="6" t="s">
        <v>1153</v>
      </c>
      <c r="C1176" s="6" t="s">
        <v>167</v>
      </c>
      <c r="D1176" s="7">
        <v>4</v>
      </c>
      <c r="E1176" s="7">
        <v>4970</v>
      </c>
      <c r="F1176" s="26">
        <v>443</v>
      </c>
      <c r="G1176" s="27">
        <v>8.9134808999999997</v>
      </c>
    </row>
    <row r="1177" spans="1:7" x14ac:dyDescent="0.45">
      <c r="A1177" s="6" t="s">
        <v>1200</v>
      </c>
      <c r="B1177" s="6" t="s">
        <v>1153</v>
      </c>
      <c r="C1177" s="6" t="s">
        <v>94</v>
      </c>
      <c r="D1177" s="7">
        <v>22543</v>
      </c>
      <c r="E1177" s="7">
        <v>345465</v>
      </c>
      <c r="F1177" s="26">
        <v>44471</v>
      </c>
      <c r="G1177" s="27">
        <v>12.872795</v>
      </c>
    </row>
    <row r="1178" spans="1:7" x14ac:dyDescent="0.45">
      <c r="A1178" s="6" t="s">
        <v>1201</v>
      </c>
      <c r="B1178" s="6" t="s">
        <v>1153</v>
      </c>
      <c r="C1178" s="6" t="s">
        <v>96</v>
      </c>
      <c r="D1178" s="7">
        <v>16154</v>
      </c>
      <c r="E1178" s="7">
        <v>266566</v>
      </c>
      <c r="F1178" s="26">
        <v>28973.4</v>
      </c>
      <c r="G1178" s="27">
        <v>10.869128</v>
      </c>
    </row>
    <row r="1179" spans="1:7" x14ac:dyDescent="0.45">
      <c r="A1179" s="6" t="s">
        <v>1202</v>
      </c>
      <c r="B1179" s="6" t="s">
        <v>1153</v>
      </c>
      <c r="C1179" s="6" t="s">
        <v>96</v>
      </c>
      <c r="D1179" s="7">
        <v>3881</v>
      </c>
      <c r="E1179" s="7">
        <v>106141</v>
      </c>
      <c r="F1179" s="26">
        <v>12853.7</v>
      </c>
      <c r="G1179" s="27">
        <v>12.110023</v>
      </c>
    </row>
    <row r="1180" spans="1:7" x14ac:dyDescent="0.45">
      <c r="A1180" s="6" t="s">
        <v>346</v>
      </c>
      <c r="B1180" s="6" t="s">
        <v>1153</v>
      </c>
      <c r="C1180" s="6" t="s">
        <v>96</v>
      </c>
      <c r="D1180" s="7">
        <v>5747</v>
      </c>
      <c r="E1180" s="7">
        <v>96446</v>
      </c>
      <c r="F1180" s="26">
        <v>12668</v>
      </c>
      <c r="G1180" s="27">
        <v>13.134810999999999</v>
      </c>
    </row>
    <row r="1181" spans="1:7" x14ac:dyDescent="0.45">
      <c r="A1181" s="6" t="s">
        <v>1203</v>
      </c>
      <c r="B1181" s="6" t="s">
        <v>1153</v>
      </c>
      <c r="C1181" s="6" t="s">
        <v>96</v>
      </c>
      <c r="D1181" s="7">
        <v>4162</v>
      </c>
      <c r="E1181" s="7">
        <v>96007</v>
      </c>
      <c r="F1181" s="26">
        <v>12290</v>
      </c>
      <c r="G1181" s="27">
        <v>12.80115</v>
      </c>
    </row>
    <row r="1182" spans="1:7" x14ac:dyDescent="0.45">
      <c r="A1182" s="6" t="s">
        <v>1204</v>
      </c>
      <c r="B1182" s="6" t="s">
        <v>1153</v>
      </c>
      <c r="C1182" s="6" t="s">
        <v>96</v>
      </c>
      <c r="D1182" s="7">
        <v>4103</v>
      </c>
      <c r="E1182" s="7">
        <v>115259</v>
      </c>
      <c r="F1182" s="26">
        <v>12374</v>
      </c>
      <c r="G1182" s="27">
        <v>10.735821</v>
      </c>
    </row>
    <row r="1183" spans="1:7" x14ac:dyDescent="0.45">
      <c r="A1183" s="6" t="s">
        <v>1205</v>
      </c>
      <c r="B1183" s="6" t="s">
        <v>1153</v>
      </c>
      <c r="C1183" s="6" t="s">
        <v>96</v>
      </c>
      <c r="D1183" s="7">
        <v>40123</v>
      </c>
      <c r="E1183" s="7">
        <v>1133236</v>
      </c>
      <c r="F1183" s="26">
        <v>126370</v>
      </c>
      <c r="G1183" s="27">
        <v>11.151251999999999</v>
      </c>
    </row>
    <row r="1184" spans="1:7" x14ac:dyDescent="0.45">
      <c r="A1184" s="6" t="s">
        <v>1206</v>
      </c>
      <c r="B1184" s="6" t="s">
        <v>1153</v>
      </c>
      <c r="C1184" s="6" t="s">
        <v>96</v>
      </c>
      <c r="D1184" s="7">
        <v>4836</v>
      </c>
      <c r="E1184" s="7">
        <v>198441</v>
      </c>
      <c r="F1184" s="26">
        <v>14113.6</v>
      </c>
      <c r="G1184" s="27">
        <v>7.1122398999999996</v>
      </c>
    </row>
    <row r="1185" spans="1:7" x14ac:dyDescent="0.45">
      <c r="A1185" s="6" t="s">
        <v>1207</v>
      </c>
      <c r="B1185" s="6" t="s">
        <v>1153</v>
      </c>
      <c r="C1185" s="6" t="s">
        <v>96</v>
      </c>
      <c r="D1185" s="7">
        <v>4902</v>
      </c>
      <c r="E1185" s="7">
        <v>124943</v>
      </c>
      <c r="F1185" s="26">
        <v>14397</v>
      </c>
      <c r="G1185" s="27">
        <v>11.522854000000001</v>
      </c>
    </row>
    <row r="1186" spans="1:7" x14ac:dyDescent="0.45">
      <c r="A1186" s="6" t="s">
        <v>1208</v>
      </c>
      <c r="B1186" s="6" t="s">
        <v>1153</v>
      </c>
      <c r="C1186" s="6" t="s">
        <v>96</v>
      </c>
      <c r="D1186" s="7">
        <v>2994</v>
      </c>
      <c r="E1186" s="7">
        <v>110902</v>
      </c>
      <c r="F1186" s="26">
        <v>11936</v>
      </c>
      <c r="G1186" s="27">
        <v>10.762655000000001</v>
      </c>
    </row>
    <row r="1187" spans="1:7" x14ac:dyDescent="0.45">
      <c r="A1187" s="6" t="s">
        <v>1209</v>
      </c>
      <c r="B1187" s="6" t="s">
        <v>1153</v>
      </c>
      <c r="C1187" s="6" t="s">
        <v>96</v>
      </c>
      <c r="D1187" s="7">
        <v>4498</v>
      </c>
      <c r="E1187" s="7">
        <v>168639</v>
      </c>
      <c r="F1187" s="26">
        <v>18661</v>
      </c>
      <c r="G1187" s="27">
        <v>11.065649000000001</v>
      </c>
    </row>
    <row r="1188" spans="1:7" x14ac:dyDescent="0.45">
      <c r="A1188" s="6" t="s">
        <v>1210</v>
      </c>
      <c r="B1188" s="6" t="s">
        <v>1153</v>
      </c>
      <c r="C1188" s="6" t="s">
        <v>96</v>
      </c>
      <c r="D1188" s="7">
        <v>6050</v>
      </c>
      <c r="E1188" s="7">
        <v>217102</v>
      </c>
      <c r="F1188" s="26">
        <v>27819</v>
      </c>
      <c r="G1188" s="27">
        <v>12.813793</v>
      </c>
    </row>
    <row r="1189" spans="1:7" x14ac:dyDescent="0.45">
      <c r="A1189" s="6" t="s">
        <v>1211</v>
      </c>
      <c r="B1189" s="6" t="s">
        <v>1153</v>
      </c>
      <c r="C1189" s="6" t="s">
        <v>96</v>
      </c>
      <c r="D1189" s="7">
        <v>6734</v>
      </c>
      <c r="E1189" s="7">
        <v>142120</v>
      </c>
      <c r="F1189" s="26">
        <v>17072.400000000001</v>
      </c>
      <c r="G1189" s="27">
        <v>12.012665</v>
      </c>
    </row>
    <row r="1190" spans="1:7" x14ac:dyDescent="0.45">
      <c r="A1190" s="6" t="s">
        <v>462</v>
      </c>
      <c r="B1190" s="6" t="s">
        <v>1153</v>
      </c>
      <c r="C1190" s="6" t="s">
        <v>94</v>
      </c>
      <c r="D1190" s="7">
        <v>24262</v>
      </c>
      <c r="E1190" s="7">
        <v>547243</v>
      </c>
      <c r="F1190" s="26">
        <v>55600</v>
      </c>
      <c r="G1190" s="27">
        <v>10.160019999999999</v>
      </c>
    </row>
    <row r="1191" spans="1:7" x14ac:dyDescent="0.45">
      <c r="A1191" s="6" t="s">
        <v>463</v>
      </c>
      <c r="B1191" s="6" t="s">
        <v>1153</v>
      </c>
      <c r="C1191" s="6" t="s">
        <v>94</v>
      </c>
      <c r="D1191" s="7">
        <v>1433</v>
      </c>
      <c r="E1191" s="7">
        <v>13567</v>
      </c>
      <c r="F1191" s="26">
        <v>1749</v>
      </c>
      <c r="G1191" s="27">
        <v>12.891575</v>
      </c>
    </row>
    <row r="1192" spans="1:7" x14ac:dyDescent="0.45">
      <c r="A1192" s="6" t="s">
        <v>1212</v>
      </c>
      <c r="B1192" s="6" t="s">
        <v>1153</v>
      </c>
      <c r="C1192" s="6" t="s">
        <v>94</v>
      </c>
      <c r="D1192" s="7">
        <v>70910</v>
      </c>
      <c r="E1192" s="7">
        <v>1256145</v>
      </c>
      <c r="F1192" s="26">
        <v>138708</v>
      </c>
      <c r="G1192" s="27">
        <v>11.042356</v>
      </c>
    </row>
    <row r="1193" spans="1:7" x14ac:dyDescent="0.45">
      <c r="A1193" s="6" t="s">
        <v>1213</v>
      </c>
      <c r="B1193" s="6" t="s">
        <v>1153</v>
      </c>
      <c r="C1193" s="6" t="s">
        <v>91</v>
      </c>
      <c r="D1193" s="7">
        <v>119230</v>
      </c>
      <c r="E1193" s="7">
        <v>4446761</v>
      </c>
      <c r="F1193" s="26">
        <v>361575.9</v>
      </c>
      <c r="G1193" s="27">
        <v>8.1312195999999997</v>
      </c>
    </row>
    <row r="1194" spans="1:7" x14ac:dyDescent="0.45">
      <c r="A1194" s="6" t="s">
        <v>1214</v>
      </c>
      <c r="B1194" s="6" t="s">
        <v>1153</v>
      </c>
      <c r="C1194" s="6" t="s">
        <v>94</v>
      </c>
      <c r="D1194" s="7">
        <v>38083</v>
      </c>
      <c r="E1194" s="7">
        <v>710504</v>
      </c>
      <c r="F1194" s="26">
        <v>81254.5</v>
      </c>
      <c r="G1194" s="27">
        <v>11.436178</v>
      </c>
    </row>
    <row r="1195" spans="1:7" x14ac:dyDescent="0.45">
      <c r="A1195" s="6" t="s">
        <v>1215</v>
      </c>
      <c r="B1195" s="6" t="s">
        <v>1216</v>
      </c>
      <c r="C1195" s="6" t="s">
        <v>94</v>
      </c>
      <c r="D1195" s="7">
        <v>1</v>
      </c>
      <c r="E1195" s="7">
        <v>1142685</v>
      </c>
      <c r="F1195" s="26">
        <v>85297</v>
      </c>
      <c r="G1195" s="27">
        <v>7.4646119000000004</v>
      </c>
    </row>
    <row r="1196" spans="1:7" x14ac:dyDescent="0.45">
      <c r="A1196" s="6" t="s">
        <v>1217</v>
      </c>
      <c r="B1196" s="6" t="s">
        <v>1216</v>
      </c>
      <c r="C1196" s="6" t="s">
        <v>94</v>
      </c>
      <c r="D1196" s="7">
        <v>3494</v>
      </c>
      <c r="E1196" s="7">
        <v>228943</v>
      </c>
      <c r="F1196" s="26">
        <v>27582</v>
      </c>
      <c r="G1196" s="27">
        <v>12.04754</v>
      </c>
    </row>
    <row r="1197" spans="1:7" x14ac:dyDescent="0.45">
      <c r="A1197" s="6" t="s">
        <v>1218</v>
      </c>
      <c r="B1197" s="6" t="s">
        <v>1216</v>
      </c>
      <c r="C1197" s="6" t="s">
        <v>94</v>
      </c>
      <c r="D1197" s="7">
        <v>18088</v>
      </c>
      <c r="E1197" s="7">
        <v>332728</v>
      </c>
      <c r="F1197" s="26">
        <v>31133</v>
      </c>
      <c r="G1197" s="27">
        <v>9.3568920999999996</v>
      </c>
    </row>
    <row r="1198" spans="1:7" x14ac:dyDescent="0.45">
      <c r="A1198" s="6" t="s">
        <v>1219</v>
      </c>
      <c r="B1198" s="6" t="s">
        <v>1216</v>
      </c>
      <c r="C1198" s="6" t="s">
        <v>94</v>
      </c>
      <c r="D1198" s="7">
        <v>42412</v>
      </c>
      <c r="E1198" s="7">
        <v>1192037</v>
      </c>
      <c r="F1198" s="26">
        <v>114891</v>
      </c>
      <c r="G1198" s="27">
        <v>9.6382075</v>
      </c>
    </row>
    <row r="1199" spans="1:7" x14ac:dyDescent="0.45">
      <c r="A1199" s="6" t="s">
        <v>1220</v>
      </c>
      <c r="B1199" s="6" t="s">
        <v>1216</v>
      </c>
      <c r="C1199" s="6" t="s">
        <v>96</v>
      </c>
      <c r="D1199" s="7">
        <v>550</v>
      </c>
      <c r="E1199" s="7">
        <v>15411</v>
      </c>
      <c r="F1199" s="26">
        <v>1140</v>
      </c>
      <c r="G1199" s="27">
        <v>7.3973136000000004</v>
      </c>
    </row>
    <row r="1200" spans="1:7" x14ac:dyDescent="0.45">
      <c r="A1200" s="6" t="s">
        <v>1221</v>
      </c>
      <c r="B1200" s="6" t="s">
        <v>1216</v>
      </c>
      <c r="C1200" s="6" t="s">
        <v>96</v>
      </c>
      <c r="D1200" s="7">
        <v>3893</v>
      </c>
      <c r="E1200" s="7">
        <v>112079</v>
      </c>
      <c r="F1200" s="26">
        <v>7705</v>
      </c>
      <c r="G1200" s="27">
        <v>6.8746152</v>
      </c>
    </row>
    <row r="1201" spans="1:7" x14ac:dyDescent="0.45">
      <c r="A1201" s="6" t="s">
        <v>1222</v>
      </c>
      <c r="B1201" s="6" t="s">
        <v>1216</v>
      </c>
      <c r="C1201" s="6" t="s">
        <v>94</v>
      </c>
      <c r="D1201" s="7">
        <v>6434</v>
      </c>
      <c r="E1201" s="7">
        <v>612656</v>
      </c>
      <c r="F1201" s="26">
        <v>45855.199999999997</v>
      </c>
      <c r="G1201" s="27">
        <v>7.4846570000000003</v>
      </c>
    </row>
    <row r="1202" spans="1:7" x14ac:dyDescent="0.45">
      <c r="A1202" s="6" t="s">
        <v>1223</v>
      </c>
      <c r="B1202" s="6" t="s">
        <v>1216</v>
      </c>
      <c r="C1202" s="6" t="s">
        <v>94</v>
      </c>
      <c r="D1202" s="7">
        <v>3739</v>
      </c>
      <c r="E1202" s="7">
        <v>89203</v>
      </c>
      <c r="F1202" s="26">
        <v>9559.5</v>
      </c>
      <c r="G1202" s="27">
        <v>10.716568000000001</v>
      </c>
    </row>
    <row r="1203" spans="1:7" x14ac:dyDescent="0.45">
      <c r="A1203" s="6" t="s">
        <v>1137</v>
      </c>
      <c r="B1203" s="6" t="s">
        <v>1216</v>
      </c>
      <c r="C1203" s="6" t="s">
        <v>94</v>
      </c>
      <c r="D1203" s="7">
        <v>1049</v>
      </c>
      <c r="E1203" s="7">
        <v>50849</v>
      </c>
      <c r="F1203" s="26">
        <v>4871</v>
      </c>
      <c r="G1203" s="27">
        <v>9.5793427999999992</v>
      </c>
    </row>
    <row r="1204" spans="1:7" x14ac:dyDescent="0.45">
      <c r="A1204" s="6" t="s">
        <v>1140</v>
      </c>
      <c r="B1204" s="6" t="s">
        <v>1216</v>
      </c>
      <c r="C1204" s="6" t="s">
        <v>94</v>
      </c>
      <c r="D1204" s="7">
        <v>9965</v>
      </c>
      <c r="E1204" s="7">
        <v>1657267</v>
      </c>
      <c r="F1204" s="26">
        <v>124427.4</v>
      </c>
      <c r="G1204" s="27">
        <v>7.5079874999999996</v>
      </c>
    </row>
    <row r="1205" spans="1:7" x14ac:dyDescent="0.45">
      <c r="A1205" s="6" t="s">
        <v>1224</v>
      </c>
      <c r="B1205" s="6" t="s">
        <v>1216</v>
      </c>
      <c r="C1205" s="6" t="s">
        <v>94</v>
      </c>
      <c r="D1205" s="7">
        <v>3772</v>
      </c>
      <c r="E1205" s="7">
        <v>133610</v>
      </c>
      <c r="F1205" s="26">
        <v>13139</v>
      </c>
      <c r="G1205" s="27">
        <v>9.8338447999999996</v>
      </c>
    </row>
    <row r="1206" spans="1:7" x14ac:dyDescent="0.45">
      <c r="A1206" s="6" t="s">
        <v>1142</v>
      </c>
      <c r="B1206" s="6" t="s">
        <v>1216</v>
      </c>
      <c r="C1206" s="6" t="s">
        <v>91</v>
      </c>
      <c r="D1206" s="7">
        <v>89143</v>
      </c>
      <c r="E1206" s="7">
        <v>2068166</v>
      </c>
      <c r="F1206" s="26">
        <v>168089</v>
      </c>
      <c r="G1206" s="27">
        <v>8.1274423999999996</v>
      </c>
    </row>
    <row r="1207" spans="1:7" x14ac:dyDescent="0.45">
      <c r="A1207" s="6" t="s">
        <v>1225</v>
      </c>
      <c r="B1207" s="6" t="s">
        <v>1216</v>
      </c>
      <c r="C1207" s="6" t="s">
        <v>94</v>
      </c>
      <c r="D1207" s="7">
        <v>8107</v>
      </c>
      <c r="E1207" s="7">
        <v>158332</v>
      </c>
      <c r="F1207" s="26">
        <v>20865.599999999999</v>
      </c>
      <c r="G1207" s="27">
        <v>13.178385</v>
      </c>
    </row>
    <row r="1208" spans="1:7" x14ac:dyDescent="0.45">
      <c r="A1208" s="6" t="s">
        <v>1226</v>
      </c>
      <c r="B1208" s="6" t="s">
        <v>1216</v>
      </c>
      <c r="C1208" s="6" t="s">
        <v>94</v>
      </c>
      <c r="D1208" s="7">
        <v>16976</v>
      </c>
      <c r="E1208" s="7">
        <v>2025153</v>
      </c>
      <c r="F1208" s="26">
        <v>183421</v>
      </c>
      <c r="G1208" s="27">
        <v>9.0571427999999994</v>
      </c>
    </row>
    <row r="1209" spans="1:7" x14ac:dyDescent="0.45">
      <c r="A1209" s="6" t="s">
        <v>1227</v>
      </c>
      <c r="B1209" s="6" t="s">
        <v>1216</v>
      </c>
      <c r="C1209" s="6" t="s">
        <v>94</v>
      </c>
      <c r="D1209" s="7">
        <v>18294</v>
      </c>
      <c r="E1209" s="7">
        <v>1156950</v>
      </c>
      <c r="F1209" s="26">
        <v>97377</v>
      </c>
      <c r="G1209" s="27">
        <v>8.4166991000000007</v>
      </c>
    </row>
    <row r="1210" spans="1:7" x14ac:dyDescent="0.45">
      <c r="A1210" s="6" t="s">
        <v>1228</v>
      </c>
      <c r="B1210" s="6" t="s">
        <v>1216</v>
      </c>
      <c r="C1210" s="6" t="s">
        <v>94</v>
      </c>
      <c r="D1210" s="7">
        <v>7755</v>
      </c>
      <c r="E1210" s="7">
        <v>268362</v>
      </c>
      <c r="F1210" s="26">
        <v>23953.8</v>
      </c>
      <c r="G1210" s="27">
        <v>8.9259284000000001</v>
      </c>
    </row>
    <row r="1211" spans="1:7" x14ac:dyDescent="0.45">
      <c r="A1211" s="6" t="s">
        <v>1229</v>
      </c>
      <c r="B1211" s="6" t="s">
        <v>1216</v>
      </c>
      <c r="C1211" s="6" t="s">
        <v>94</v>
      </c>
      <c r="D1211" s="7">
        <v>11425</v>
      </c>
      <c r="E1211" s="7">
        <v>455270</v>
      </c>
      <c r="F1211" s="26">
        <v>39948</v>
      </c>
      <c r="G1211" s="27">
        <v>8.7745733000000001</v>
      </c>
    </row>
    <row r="1212" spans="1:7" x14ac:dyDescent="0.45">
      <c r="A1212" s="6" t="s">
        <v>987</v>
      </c>
      <c r="B1212" s="6" t="s">
        <v>1216</v>
      </c>
      <c r="C1212" s="6" t="s">
        <v>91</v>
      </c>
      <c r="D1212" s="7">
        <v>91349</v>
      </c>
      <c r="E1212" s="7">
        <v>2300601</v>
      </c>
      <c r="F1212" s="26">
        <v>207301</v>
      </c>
      <c r="G1212" s="27">
        <v>9.0107324000000002</v>
      </c>
    </row>
    <row r="1213" spans="1:7" x14ac:dyDescent="0.45">
      <c r="A1213" s="6" t="s">
        <v>989</v>
      </c>
      <c r="B1213" s="6" t="s">
        <v>1216</v>
      </c>
      <c r="C1213" s="6" t="s">
        <v>91</v>
      </c>
      <c r="D1213" s="7">
        <v>58116</v>
      </c>
      <c r="E1213" s="7">
        <v>1938747</v>
      </c>
      <c r="F1213" s="26">
        <v>151920.4</v>
      </c>
      <c r="G1213" s="27">
        <v>7.8360095000000003</v>
      </c>
    </row>
    <row r="1214" spans="1:7" x14ac:dyDescent="0.45">
      <c r="A1214" s="6" t="s">
        <v>1230</v>
      </c>
      <c r="B1214" s="6" t="s">
        <v>1216</v>
      </c>
      <c r="C1214" s="6" t="s">
        <v>94</v>
      </c>
      <c r="D1214" s="7">
        <v>13549</v>
      </c>
      <c r="E1214" s="7">
        <v>781936</v>
      </c>
      <c r="F1214" s="26">
        <v>64425.599999999999</v>
      </c>
      <c r="G1214" s="27">
        <v>8.2392421000000002</v>
      </c>
    </row>
    <row r="1215" spans="1:7" x14ac:dyDescent="0.45">
      <c r="A1215" s="6" t="s">
        <v>1147</v>
      </c>
      <c r="B1215" s="6" t="s">
        <v>1216</v>
      </c>
      <c r="C1215" s="6" t="s">
        <v>94</v>
      </c>
      <c r="D1215" s="7">
        <v>357</v>
      </c>
      <c r="E1215" s="7">
        <v>21341</v>
      </c>
      <c r="F1215" s="26">
        <v>2488.3000000000002</v>
      </c>
      <c r="G1215" s="27">
        <v>11.659716</v>
      </c>
    </row>
    <row r="1216" spans="1:7" x14ac:dyDescent="0.45">
      <c r="A1216" s="6" t="s">
        <v>1231</v>
      </c>
      <c r="B1216" s="6" t="s">
        <v>1216</v>
      </c>
      <c r="C1216" s="6" t="s">
        <v>94</v>
      </c>
      <c r="D1216" s="7">
        <v>3963</v>
      </c>
      <c r="E1216" s="7">
        <v>450361</v>
      </c>
      <c r="F1216" s="26">
        <v>31701.4</v>
      </c>
      <c r="G1216" s="27">
        <v>7.0391085999999996</v>
      </c>
    </row>
    <row r="1217" spans="1:7" x14ac:dyDescent="0.45">
      <c r="A1217" s="6" t="s">
        <v>1008</v>
      </c>
      <c r="B1217" s="6" t="s">
        <v>1216</v>
      </c>
      <c r="C1217" s="6" t="s">
        <v>94</v>
      </c>
      <c r="D1217" s="7">
        <v>27</v>
      </c>
      <c r="E1217" s="7">
        <v>523</v>
      </c>
      <c r="F1217" s="26">
        <v>55.9</v>
      </c>
      <c r="G1217" s="27">
        <v>10.688337000000001</v>
      </c>
    </row>
    <row r="1218" spans="1:7" x14ac:dyDescent="0.45">
      <c r="A1218" s="6" t="s">
        <v>1232</v>
      </c>
      <c r="B1218" s="6" t="s">
        <v>1216</v>
      </c>
      <c r="C1218" s="6" t="s">
        <v>94</v>
      </c>
      <c r="D1218" s="7">
        <v>15358</v>
      </c>
      <c r="E1218" s="7">
        <v>594085</v>
      </c>
      <c r="F1218" s="26">
        <v>47606.7</v>
      </c>
      <c r="G1218" s="27">
        <v>8.0134492999999996</v>
      </c>
    </row>
    <row r="1219" spans="1:7" x14ac:dyDescent="0.45">
      <c r="A1219" s="6" t="s">
        <v>236</v>
      </c>
      <c r="B1219" s="6" t="s">
        <v>1216</v>
      </c>
      <c r="C1219" s="6" t="s">
        <v>167</v>
      </c>
      <c r="D1219" s="7">
        <v>21</v>
      </c>
      <c r="E1219" s="7">
        <v>194994</v>
      </c>
      <c r="F1219" s="26">
        <v>6452.7</v>
      </c>
      <c r="G1219" s="27">
        <v>3.3091786999999999</v>
      </c>
    </row>
    <row r="1220" spans="1:7" x14ac:dyDescent="0.45">
      <c r="A1220" s="6" t="s">
        <v>1233</v>
      </c>
      <c r="B1220" s="6" t="s">
        <v>1234</v>
      </c>
      <c r="C1220" s="6" t="s">
        <v>96</v>
      </c>
      <c r="D1220" s="7">
        <v>2782</v>
      </c>
      <c r="E1220" s="7">
        <v>60255</v>
      </c>
      <c r="F1220" s="26">
        <v>5113</v>
      </c>
      <c r="G1220" s="27">
        <v>8.4856028999999999</v>
      </c>
    </row>
    <row r="1221" spans="1:7" x14ac:dyDescent="0.45">
      <c r="A1221" s="6" t="s">
        <v>1235</v>
      </c>
      <c r="B1221" s="6" t="s">
        <v>1234</v>
      </c>
      <c r="C1221" s="6" t="s">
        <v>203</v>
      </c>
      <c r="D1221" s="7">
        <v>4150</v>
      </c>
      <c r="E1221" s="7">
        <v>87931</v>
      </c>
      <c r="F1221" s="26">
        <v>10830</v>
      </c>
      <c r="G1221" s="27">
        <v>12.316475000000001</v>
      </c>
    </row>
    <row r="1222" spans="1:7" x14ac:dyDescent="0.45">
      <c r="A1222" s="6" t="s">
        <v>1236</v>
      </c>
      <c r="B1222" s="6" t="s">
        <v>1234</v>
      </c>
      <c r="C1222" s="6" t="s">
        <v>203</v>
      </c>
      <c r="D1222" s="7">
        <v>5784</v>
      </c>
      <c r="E1222" s="7">
        <v>185901</v>
      </c>
      <c r="F1222" s="26">
        <v>18123</v>
      </c>
      <c r="G1222" s="27">
        <v>9.7487372000000008</v>
      </c>
    </row>
    <row r="1223" spans="1:7" x14ac:dyDescent="0.45">
      <c r="A1223" s="6" t="s">
        <v>1237</v>
      </c>
      <c r="B1223" s="6" t="s">
        <v>1234</v>
      </c>
      <c r="C1223" s="6" t="s">
        <v>203</v>
      </c>
      <c r="D1223" s="7">
        <v>7274</v>
      </c>
      <c r="E1223" s="7">
        <v>227972</v>
      </c>
      <c r="F1223" s="26">
        <v>19549</v>
      </c>
      <c r="G1223" s="27">
        <v>8.5751758999999996</v>
      </c>
    </row>
    <row r="1224" spans="1:7" x14ac:dyDescent="0.45">
      <c r="A1224" s="6" t="s">
        <v>1238</v>
      </c>
      <c r="B1224" s="6" t="s">
        <v>1234</v>
      </c>
      <c r="C1224" s="6" t="s">
        <v>94</v>
      </c>
      <c r="D1224" s="7">
        <v>1033</v>
      </c>
      <c r="E1224" s="7">
        <v>24744</v>
      </c>
      <c r="F1224" s="26">
        <v>2711.7</v>
      </c>
      <c r="G1224" s="27">
        <v>10.959020000000001</v>
      </c>
    </row>
    <row r="1225" spans="1:7" x14ac:dyDescent="0.45">
      <c r="A1225" s="6" t="s">
        <v>1239</v>
      </c>
      <c r="B1225" s="6" t="s">
        <v>1234</v>
      </c>
      <c r="C1225" s="6" t="s">
        <v>203</v>
      </c>
      <c r="D1225" s="7">
        <v>3205</v>
      </c>
      <c r="E1225" s="7">
        <v>51667</v>
      </c>
      <c r="F1225" s="26">
        <v>6855</v>
      </c>
      <c r="G1225" s="27">
        <v>13.267656000000001</v>
      </c>
    </row>
    <row r="1226" spans="1:7" x14ac:dyDescent="0.45">
      <c r="A1226" s="6" t="s">
        <v>1240</v>
      </c>
      <c r="B1226" s="6" t="s">
        <v>1234</v>
      </c>
      <c r="C1226" s="6" t="s">
        <v>96</v>
      </c>
      <c r="D1226" s="7">
        <v>5218</v>
      </c>
      <c r="E1226" s="7">
        <v>114293</v>
      </c>
      <c r="F1226" s="26">
        <v>12215.1</v>
      </c>
      <c r="G1226" s="27">
        <v>10.687531</v>
      </c>
    </row>
    <row r="1227" spans="1:7" x14ac:dyDescent="0.45">
      <c r="A1227" s="6" t="s">
        <v>1241</v>
      </c>
      <c r="B1227" s="6" t="s">
        <v>1234</v>
      </c>
      <c r="C1227" s="6" t="s">
        <v>96</v>
      </c>
      <c r="D1227" s="7">
        <v>6793</v>
      </c>
      <c r="E1227" s="7">
        <v>172156</v>
      </c>
      <c r="F1227" s="26">
        <v>14824</v>
      </c>
      <c r="G1227" s="27">
        <v>8.6107949000000001</v>
      </c>
    </row>
    <row r="1228" spans="1:7" x14ac:dyDescent="0.45">
      <c r="A1228" s="6" t="s">
        <v>1242</v>
      </c>
      <c r="B1228" s="6" t="s">
        <v>1234</v>
      </c>
      <c r="C1228" s="6" t="s">
        <v>96</v>
      </c>
      <c r="D1228" s="7">
        <v>2364</v>
      </c>
      <c r="E1228" s="7">
        <v>92052</v>
      </c>
      <c r="F1228" s="26">
        <v>7659.7</v>
      </c>
      <c r="G1228" s="27">
        <v>8.3210577000000008</v>
      </c>
    </row>
    <row r="1229" spans="1:7" x14ac:dyDescent="0.45">
      <c r="A1229" s="6" t="s">
        <v>1243</v>
      </c>
      <c r="B1229" s="6" t="s">
        <v>1234</v>
      </c>
      <c r="C1229" s="6" t="s">
        <v>96</v>
      </c>
      <c r="D1229" s="7">
        <v>618</v>
      </c>
      <c r="E1229" s="7">
        <v>47298</v>
      </c>
      <c r="F1229" s="26">
        <v>3342</v>
      </c>
      <c r="G1229" s="27">
        <v>7.0658379</v>
      </c>
    </row>
    <row r="1230" spans="1:7" x14ac:dyDescent="0.45">
      <c r="A1230" s="6" t="s">
        <v>1244</v>
      </c>
      <c r="B1230" s="6" t="s">
        <v>1234</v>
      </c>
      <c r="C1230" s="6" t="s">
        <v>96</v>
      </c>
      <c r="D1230" s="7">
        <v>1660</v>
      </c>
      <c r="E1230" s="7">
        <v>32776</v>
      </c>
      <c r="F1230" s="26">
        <v>3397.2</v>
      </c>
      <c r="G1230" s="27">
        <v>10.364901</v>
      </c>
    </row>
    <row r="1231" spans="1:7" x14ac:dyDescent="0.45">
      <c r="A1231" s="6" t="s">
        <v>1245</v>
      </c>
      <c r="B1231" s="6" t="s">
        <v>1234</v>
      </c>
      <c r="C1231" s="6" t="s">
        <v>96</v>
      </c>
      <c r="D1231" s="7">
        <v>3146</v>
      </c>
      <c r="E1231" s="7">
        <v>119473</v>
      </c>
      <c r="F1231" s="26">
        <v>8373</v>
      </c>
      <c r="G1231" s="27">
        <v>7.0082779999999998</v>
      </c>
    </row>
    <row r="1232" spans="1:7" x14ac:dyDescent="0.45">
      <c r="A1232" s="6" t="s">
        <v>1246</v>
      </c>
      <c r="B1232" s="6" t="s">
        <v>1234</v>
      </c>
      <c r="C1232" s="6" t="s">
        <v>96</v>
      </c>
      <c r="D1232" s="7">
        <v>1461</v>
      </c>
      <c r="E1232" s="7">
        <v>39960</v>
      </c>
      <c r="F1232" s="26">
        <v>4239</v>
      </c>
      <c r="G1232" s="27">
        <v>10.608108</v>
      </c>
    </row>
    <row r="1233" spans="1:7" x14ac:dyDescent="0.45">
      <c r="A1233" s="6" t="s">
        <v>1247</v>
      </c>
      <c r="B1233" s="6" t="s">
        <v>1234</v>
      </c>
      <c r="C1233" s="6" t="s">
        <v>96</v>
      </c>
      <c r="D1233" s="7">
        <v>3264</v>
      </c>
      <c r="E1233" s="7">
        <v>80245</v>
      </c>
      <c r="F1233" s="26">
        <v>6617</v>
      </c>
      <c r="G1233" s="27">
        <v>8.2459965999999998</v>
      </c>
    </row>
    <row r="1234" spans="1:7" x14ac:dyDescent="0.45">
      <c r="A1234" s="6" t="s">
        <v>1248</v>
      </c>
      <c r="B1234" s="6" t="s">
        <v>1234</v>
      </c>
      <c r="C1234" s="6" t="s">
        <v>96</v>
      </c>
      <c r="D1234" s="7">
        <v>2704</v>
      </c>
      <c r="E1234" s="7">
        <v>53884</v>
      </c>
      <c r="F1234" s="26">
        <v>4158</v>
      </c>
      <c r="G1234" s="27">
        <v>7.7165762999999998</v>
      </c>
    </row>
    <row r="1235" spans="1:7" x14ac:dyDescent="0.45">
      <c r="A1235" s="6" t="s">
        <v>1249</v>
      </c>
      <c r="B1235" s="6" t="s">
        <v>1234</v>
      </c>
      <c r="C1235" s="6" t="s">
        <v>96</v>
      </c>
      <c r="D1235" s="7">
        <v>15019</v>
      </c>
      <c r="E1235" s="7">
        <v>414371</v>
      </c>
      <c r="F1235" s="26">
        <v>32583</v>
      </c>
      <c r="G1235" s="27">
        <v>7.8632432999999997</v>
      </c>
    </row>
    <row r="1236" spans="1:7" x14ac:dyDescent="0.45">
      <c r="A1236" s="6" t="s">
        <v>1250</v>
      </c>
      <c r="B1236" s="6" t="s">
        <v>1234</v>
      </c>
      <c r="C1236" s="6" t="s">
        <v>96</v>
      </c>
      <c r="D1236" s="7">
        <v>3957</v>
      </c>
      <c r="E1236" s="7">
        <v>65420</v>
      </c>
      <c r="F1236" s="26">
        <v>9095</v>
      </c>
      <c r="G1236" s="27">
        <v>13.902476</v>
      </c>
    </row>
    <row r="1237" spans="1:7" x14ac:dyDescent="0.45">
      <c r="A1237" s="6" t="s">
        <v>1251</v>
      </c>
      <c r="B1237" s="6" t="s">
        <v>1234</v>
      </c>
      <c r="C1237" s="6" t="s">
        <v>96</v>
      </c>
      <c r="D1237" s="7">
        <v>1875</v>
      </c>
      <c r="E1237" s="7">
        <v>58551</v>
      </c>
      <c r="F1237" s="26">
        <v>4836</v>
      </c>
      <c r="G1237" s="27">
        <v>8.2594660999999991</v>
      </c>
    </row>
    <row r="1238" spans="1:7" x14ac:dyDescent="0.45">
      <c r="A1238" s="6" t="s">
        <v>1252</v>
      </c>
      <c r="B1238" s="6" t="s">
        <v>1234</v>
      </c>
      <c r="C1238" s="6" t="s">
        <v>96</v>
      </c>
      <c r="D1238" s="7">
        <v>25280</v>
      </c>
      <c r="E1238" s="7">
        <v>719671</v>
      </c>
      <c r="F1238" s="26">
        <v>57957</v>
      </c>
      <c r="G1238" s="27">
        <v>8.0532632</v>
      </c>
    </row>
    <row r="1239" spans="1:7" x14ac:dyDescent="0.45">
      <c r="A1239" s="6" t="s">
        <v>1253</v>
      </c>
      <c r="B1239" s="6" t="s">
        <v>1234</v>
      </c>
      <c r="C1239" s="6" t="s">
        <v>96</v>
      </c>
      <c r="D1239" s="7">
        <v>13273</v>
      </c>
      <c r="E1239" s="7">
        <v>398405</v>
      </c>
      <c r="F1239" s="26">
        <v>30244</v>
      </c>
      <c r="G1239" s="27">
        <v>7.5912702000000003</v>
      </c>
    </row>
    <row r="1240" spans="1:7" x14ac:dyDescent="0.45">
      <c r="A1240" s="6" t="s">
        <v>1254</v>
      </c>
      <c r="B1240" s="6" t="s">
        <v>1234</v>
      </c>
      <c r="C1240" s="6" t="s">
        <v>96</v>
      </c>
      <c r="D1240" s="7">
        <v>965</v>
      </c>
      <c r="E1240" s="7">
        <v>23255</v>
      </c>
      <c r="F1240" s="26">
        <v>1949</v>
      </c>
      <c r="G1240" s="27">
        <v>8.3809933000000001</v>
      </c>
    </row>
    <row r="1241" spans="1:7" x14ac:dyDescent="0.45">
      <c r="A1241" s="6" t="s">
        <v>1255</v>
      </c>
      <c r="B1241" s="6" t="s">
        <v>1234</v>
      </c>
      <c r="C1241" s="6" t="s">
        <v>96</v>
      </c>
      <c r="D1241" s="7">
        <v>3195</v>
      </c>
      <c r="E1241" s="7">
        <v>124111</v>
      </c>
      <c r="F1241" s="26">
        <v>9057.7000000000007</v>
      </c>
      <c r="G1241" s="27">
        <v>7.2980638000000004</v>
      </c>
    </row>
    <row r="1242" spans="1:7" x14ac:dyDescent="0.45">
      <c r="A1242" s="6" t="s">
        <v>1256</v>
      </c>
      <c r="B1242" s="6" t="s">
        <v>1234</v>
      </c>
      <c r="C1242" s="6" t="s">
        <v>96</v>
      </c>
      <c r="D1242" s="7">
        <v>1391</v>
      </c>
      <c r="E1242" s="7">
        <v>30451</v>
      </c>
      <c r="F1242" s="26">
        <v>2611</v>
      </c>
      <c r="G1242" s="27">
        <v>8.5744311</v>
      </c>
    </row>
    <row r="1243" spans="1:7" x14ac:dyDescent="0.45">
      <c r="A1243" s="6" t="s">
        <v>1257</v>
      </c>
      <c r="B1243" s="6" t="s">
        <v>1234</v>
      </c>
      <c r="C1243" s="6" t="s">
        <v>96</v>
      </c>
      <c r="D1243" s="7">
        <v>1945</v>
      </c>
      <c r="E1243" s="7">
        <v>23190</v>
      </c>
      <c r="F1243" s="26">
        <v>2731</v>
      </c>
      <c r="G1243" s="27">
        <v>11.776628000000001</v>
      </c>
    </row>
    <row r="1244" spans="1:7" x14ac:dyDescent="0.45">
      <c r="A1244" s="6" t="s">
        <v>1258</v>
      </c>
      <c r="B1244" s="6" t="s">
        <v>1234</v>
      </c>
      <c r="C1244" s="6" t="s">
        <v>96</v>
      </c>
      <c r="D1244" s="7">
        <v>4201</v>
      </c>
      <c r="E1244" s="7">
        <v>206831</v>
      </c>
      <c r="F1244" s="26">
        <v>16500.2</v>
      </c>
      <c r="G1244" s="27">
        <v>7.9776242000000002</v>
      </c>
    </row>
    <row r="1245" spans="1:7" x14ac:dyDescent="0.45">
      <c r="A1245" s="6" t="s">
        <v>1259</v>
      </c>
      <c r="B1245" s="6" t="s">
        <v>1234</v>
      </c>
      <c r="C1245" s="6" t="s">
        <v>96</v>
      </c>
      <c r="D1245" s="7">
        <v>927</v>
      </c>
      <c r="E1245" s="7">
        <v>63951</v>
      </c>
      <c r="F1245" s="26">
        <v>4675</v>
      </c>
      <c r="G1245" s="27">
        <v>7.3102843999999996</v>
      </c>
    </row>
    <row r="1246" spans="1:7" x14ac:dyDescent="0.45">
      <c r="A1246" s="6" t="s">
        <v>1260</v>
      </c>
      <c r="B1246" s="6" t="s">
        <v>1234</v>
      </c>
      <c r="C1246" s="6" t="s">
        <v>96</v>
      </c>
      <c r="D1246" s="7">
        <v>1562</v>
      </c>
      <c r="E1246" s="7">
        <v>27971</v>
      </c>
      <c r="F1246" s="26">
        <v>3322.2</v>
      </c>
      <c r="G1246" s="27">
        <v>11.877300999999999</v>
      </c>
    </row>
    <row r="1247" spans="1:7" x14ac:dyDescent="0.45">
      <c r="A1247" s="6" t="s">
        <v>1261</v>
      </c>
      <c r="B1247" s="6" t="s">
        <v>1234</v>
      </c>
      <c r="C1247" s="6" t="s">
        <v>96</v>
      </c>
      <c r="D1247" s="7">
        <v>5682</v>
      </c>
      <c r="E1247" s="7">
        <v>151479</v>
      </c>
      <c r="F1247" s="26">
        <v>14451</v>
      </c>
      <c r="G1247" s="27">
        <v>9.5399361999999996</v>
      </c>
    </row>
    <row r="1248" spans="1:7" x14ac:dyDescent="0.45">
      <c r="A1248" s="6" t="s">
        <v>1262</v>
      </c>
      <c r="B1248" s="6" t="s">
        <v>1234</v>
      </c>
      <c r="C1248" s="6" t="s">
        <v>96</v>
      </c>
      <c r="D1248" s="7">
        <v>1153</v>
      </c>
      <c r="E1248" s="7">
        <v>20256</v>
      </c>
      <c r="F1248" s="26">
        <v>1783</v>
      </c>
      <c r="G1248" s="27">
        <v>8.8023302000000001</v>
      </c>
    </row>
    <row r="1249" spans="1:7" x14ac:dyDescent="0.45">
      <c r="A1249" s="6" t="s">
        <v>1263</v>
      </c>
      <c r="B1249" s="6" t="s">
        <v>1234</v>
      </c>
      <c r="C1249" s="6" t="s">
        <v>96</v>
      </c>
      <c r="D1249" s="7">
        <v>12648</v>
      </c>
      <c r="E1249" s="7">
        <v>307522</v>
      </c>
      <c r="F1249" s="26">
        <v>27622</v>
      </c>
      <c r="G1249" s="27">
        <v>8.9821215999999993</v>
      </c>
    </row>
    <row r="1250" spans="1:7" x14ac:dyDescent="0.45">
      <c r="A1250" s="6" t="s">
        <v>1264</v>
      </c>
      <c r="B1250" s="6" t="s">
        <v>1234</v>
      </c>
      <c r="C1250" s="6" t="s">
        <v>96</v>
      </c>
      <c r="D1250" s="7">
        <v>1448</v>
      </c>
      <c r="E1250" s="7">
        <v>35216</v>
      </c>
      <c r="F1250" s="26">
        <v>3250</v>
      </c>
      <c r="G1250" s="27">
        <v>9.2287596999999995</v>
      </c>
    </row>
    <row r="1251" spans="1:7" x14ac:dyDescent="0.45">
      <c r="A1251" s="6" t="s">
        <v>1265</v>
      </c>
      <c r="B1251" s="6" t="s">
        <v>1234</v>
      </c>
      <c r="C1251" s="6" t="s">
        <v>96</v>
      </c>
      <c r="D1251" s="7">
        <v>1257</v>
      </c>
      <c r="E1251" s="7">
        <v>21080</v>
      </c>
      <c r="F1251" s="26">
        <v>1753</v>
      </c>
      <c r="G1251" s="27">
        <v>8.3159393000000001</v>
      </c>
    </row>
    <row r="1252" spans="1:7" x14ac:dyDescent="0.45">
      <c r="A1252" s="6" t="s">
        <v>1266</v>
      </c>
      <c r="B1252" s="6" t="s">
        <v>1234</v>
      </c>
      <c r="C1252" s="6" t="s">
        <v>96</v>
      </c>
      <c r="D1252" s="7">
        <v>2565</v>
      </c>
      <c r="E1252" s="7">
        <v>140073</v>
      </c>
      <c r="F1252" s="26">
        <v>11062</v>
      </c>
      <c r="G1252" s="27">
        <v>7.8973107000000002</v>
      </c>
    </row>
    <row r="1253" spans="1:7" x14ac:dyDescent="0.45">
      <c r="A1253" s="6" t="s">
        <v>1267</v>
      </c>
      <c r="B1253" s="6" t="s">
        <v>1234</v>
      </c>
      <c r="C1253" s="6" t="s">
        <v>96</v>
      </c>
      <c r="D1253" s="7">
        <v>3323</v>
      </c>
      <c r="E1253" s="7">
        <v>94053</v>
      </c>
      <c r="F1253" s="26">
        <v>9024</v>
      </c>
      <c r="G1253" s="27">
        <v>9.5945903000000001</v>
      </c>
    </row>
    <row r="1254" spans="1:7" x14ac:dyDescent="0.45">
      <c r="A1254" s="6" t="s">
        <v>1268</v>
      </c>
      <c r="B1254" s="6" t="s">
        <v>1234</v>
      </c>
      <c r="C1254" s="6" t="s">
        <v>96</v>
      </c>
      <c r="D1254" s="7">
        <v>4718</v>
      </c>
      <c r="E1254" s="7">
        <v>73559</v>
      </c>
      <c r="F1254" s="26">
        <v>6616</v>
      </c>
      <c r="G1254" s="27">
        <v>8.9941408000000003</v>
      </c>
    </row>
    <row r="1255" spans="1:7" x14ac:dyDescent="0.45">
      <c r="A1255" s="6" t="s">
        <v>1269</v>
      </c>
      <c r="B1255" s="6" t="s">
        <v>1234</v>
      </c>
      <c r="C1255" s="6" t="s">
        <v>96</v>
      </c>
      <c r="D1255" s="7">
        <v>5470</v>
      </c>
      <c r="E1255" s="7">
        <v>189253</v>
      </c>
      <c r="F1255" s="26">
        <v>19304.599999999999</v>
      </c>
      <c r="G1255" s="27">
        <v>10.200419999999999</v>
      </c>
    </row>
    <row r="1256" spans="1:7" x14ac:dyDescent="0.45">
      <c r="A1256" s="6" t="s">
        <v>1270</v>
      </c>
      <c r="B1256" s="6" t="s">
        <v>1234</v>
      </c>
      <c r="C1256" s="6" t="s">
        <v>96</v>
      </c>
      <c r="D1256" s="7">
        <v>1223</v>
      </c>
      <c r="E1256" s="7">
        <v>25322</v>
      </c>
      <c r="F1256" s="26">
        <v>2537</v>
      </c>
      <c r="G1256" s="27">
        <v>10.018955999999999</v>
      </c>
    </row>
    <row r="1257" spans="1:7" x14ac:dyDescent="0.45">
      <c r="A1257" s="6" t="s">
        <v>1271</v>
      </c>
      <c r="B1257" s="6" t="s">
        <v>1234</v>
      </c>
      <c r="C1257" s="6" t="s">
        <v>96</v>
      </c>
      <c r="D1257" s="7">
        <v>1342</v>
      </c>
      <c r="E1257" s="7">
        <v>23128</v>
      </c>
      <c r="F1257" s="26">
        <v>2377</v>
      </c>
      <c r="G1257" s="27">
        <v>10.277585999999999</v>
      </c>
    </row>
    <row r="1258" spans="1:7" x14ac:dyDescent="0.45">
      <c r="A1258" s="6" t="s">
        <v>1272</v>
      </c>
      <c r="B1258" s="6" t="s">
        <v>1234</v>
      </c>
      <c r="C1258" s="6" t="s">
        <v>96</v>
      </c>
      <c r="D1258" s="7">
        <v>1245</v>
      </c>
      <c r="E1258" s="7">
        <v>18435</v>
      </c>
      <c r="F1258" s="26">
        <v>1869.1</v>
      </c>
      <c r="G1258" s="27">
        <v>10.138866</v>
      </c>
    </row>
    <row r="1259" spans="1:7" x14ac:dyDescent="0.45">
      <c r="A1259" s="6" t="s">
        <v>1273</v>
      </c>
      <c r="B1259" s="6" t="s">
        <v>1234</v>
      </c>
      <c r="C1259" s="6" t="s">
        <v>96</v>
      </c>
      <c r="D1259" s="7">
        <v>1026</v>
      </c>
      <c r="E1259" s="7">
        <v>23947</v>
      </c>
      <c r="F1259" s="26">
        <v>2506</v>
      </c>
      <c r="G1259" s="27">
        <v>10.464776000000001</v>
      </c>
    </row>
    <row r="1260" spans="1:7" x14ac:dyDescent="0.45">
      <c r="A1260" s="6" t="s">
        <v>1274</v>
      </c>
      <c r="B1260" s="6" t="s">
        <v>1234</v>
      </c>
      <c r="C1260" s="6" t="s">
        <v>96</v>
      </c>
      <c r="D1260" s="7">
        <v>1846</v>
      </c>
      <c r="E1260" s="7">
        <v>49471</v>
      </c>
      <c r="F1260" s="26">
        <v>4147</v>
      </c>
      <c r="G1260" s="27">
        <v>8.3826888000000004</v>
      </c>
    </row>
    <row r="1261" spans="1:7" x14ac:dyDescent="0.45">
      <c r="A1261" s="6" t="s">
        <v>1275</v>
      </c>
      <c r="B1261" s="6" t="s">
        <v>1234</v>
      </c>
      <c r="C1261" s="6" t="s">
        <v>96</v>
      </c>
      <c r="D1261" s="7">
        <v>2340</v>
      </c>
      <c r="E1261" s="7">
        <v>64510</v>
      </c>
      <c r="F1261" s="26">
        <v>5109</v>
      </c>
      <c r="G1261" s="27">
        <v>7.9197024000000003</v>
      </c>
    </row>
    <row r="1262" spans="1:7" x14ac:dyDescent="0.45">
      <c r="A1262" s="6" t="s">
        <v>1276</v>
      </c>
      <c r="B1262" s="6" t="s">
        <v>1234</v>
      </c>
      <c r="C1262" s="6" t="s">
        <v>96</v>
      </c>
      <c r="D1262" s="7">
        <v>661</v>
      </c>
      <c r="E1262" s="7">
        <v>48584</v>
      </c>
      <c r="F1262" s="26">
        <v>3683</v>
      </c>
      <c r="G1262" s="27">
        <v>7.5806849999999999</v>
      </c>
    </row>
    <row r="1263" spans="1:7" x14ac:dyDescent="0.45">
      <c r="A1263" s="6" t="s">
        <v>1277</v>
      </c>
      <c r="B1263" s="6" t="s">
        <v>1234</v>
      </c>
      <c r="C1263" s="6" t="s">
        <v>96</v>
      </c>
      <c r="D1263" s="7">
        <v>2473</v>
      </c>
      <c r="E1263" s="7">
        <v>63629</v>
      </c>
      <c r="F1263" s="26">
        <v>4935</v>
      </c>
      <c r="G1263" s="27">
        <v>7.7558974999999997</v>
      </c>
    </row>
    <row r="1264" spans="1:7" x14ac:dyDescent="0.45">
      <c r="A1264" s="6" t="s">
        <v>1278</v>
      </c>
      <c r="B1264" s="6" t="s">
        <v>1234</v>
      </c>
      <c r="C1264" s="6" t="s">
        <v>96</v>
      </c>
      <c r="D1264" s="7">
        <v>1890</v>
      </c>
      <c r="E1264" s="7">
        <v>57052</v>
      </c>
      <c r="F1264" s="26">
        <v>4805</v>
      </c>
      <c r="G1264" s="27">
        <v>8.4221412000000004</v>
      </c>
    </row>
    <row r="1265" spans="1:7" x14ac:dyDescent="0.45">
      <c r="A1265" s="6" t="s">
        <v>1279</v>
      </c>
      <c r="B1265" s="6" t="s">
        <v>1234</v>
      </c>
      <c r="C1265" s="6" t="s">
        <v>203</v>
      </c>
      <c r="D1265" s="7">
        <v>9773</v>
      </c>
      <c r="E1265" s="7">
        <v>376757</v>
      </c>
      <c r="F1265" s="26">
        <v>35330</v>
      </c>
      <c r="G1265" s="27">
        <v>9.3773970999999996</v>
      </c>
    </row>
    <row r="1266" spans="1:7" x14ac:dyDescent="0.45">
      <c r="A1266" s="6" t="s">
        <v>1280</v>
      </c>
      <c r="B1266" s="6" t="s">
        <v>1234</v>
      </c>
      <c r="C1266" s="6" t="s">
        <v>96</v>
      </c>
      <c r="D1266" s="7">
        <v>2054</v>
      </c>
      <c r="E1266" s="7">
        <v>50943</v>
      </c>
      <c r="F1266" s="26">
        <v>4936.3</v>
      </c>
      <c r="G1266" s="27">
        <v>9.6898493999999999</v>
      </c>
    </row>
    <row r="1267" spans="1:7" x14ac:dyDescent="0.45">
      <c r="A1267" s="6" t="s">
        <v>1281</v>
      </c>
      <c r="B1267" s="6" t="s">
        <v>1234</v>
      </c>
      <c r="C1267" s="6" t="s">
        <v>203</v>
      </c>
      <c r="D1267" s="7">
        <v>3866</v>
      </c>
      <c r="E1267" s="7">
        <v>97870</v>
      </c>
      <c r="F1267" s="26">
        <v>9436.9</v>
      </c>
      <c r="G1267" s="27">
        <v>9.6422805999999994</v>
      </c>
    </row>
    <row r="1268" spans="1:7" x14ac:dyDescent="0.45">
      <c r="A1268" s="6" t="s">
        <v>1282</v>
      </c>
      <c r="B1268" s="6" t="s">
        <v>1234</v>
      </c>
      <c r="C1268" s="6" t="s">
        <v>203</v>
      </c>
      <c r="D1268" s="7">
        <v>10459</v>
      </c>
      <c r="E1268" s="7">
        <v>204746</v>
      </c>
      <c r="F1268" s="26">
        <v>25320</v>
      </c>
      <c r="G1268" s="27">
        <v>12.366542000000001</v>
      </c>
    </row>
    <row r="1269" spans="1:7" x14ac:dyDescent="0.45">
      <c r="A1269" s="6" t="s">
        <v>1283</v>
      </c>
      <c r="B1269" s="6" t="s">
        <v>1234</v>
      </c>
      <c r="C1269" s="6" t="s">
        <v>203</v>
      </c>
      <c r="D1269" s="7">
        <v>22879</v>
      </c>
      <c r="E1269" s="7">
        <v>540705</v>
      </c>
      <c r="F1269" s="26">
        <v>58043</v>
      </c>
      <c r="G1269" s="27">
        <v>10.734688999999999</v>
      </c>
    </row>
    <row r="1270" spans="1:7" x14ac:dyDescent="0.45">
      <c r="A1270" s="6" t="s">
        <v>1284</v>
      </c>
      <c r="B1270" s="6" t="s">
        <v>1234</v>
      </c>
      <c r="C1270" s="6" t="s">
        <v>203</v>
      </c>
      <c r="D1270" s="7">
        <v>9449</v>
      </c>
      <c r="E1270" s="7">
        <v>251861</v>
      </c>
      <c r="F1270" s="26">
        <v>26837</v>
      </c>
      <c r="G1270" s="27">
        <v>10.655481</v>
      </c>
    </row>
    <row r="1271" spans="1:7" x14ac:dyDescent="0.45">
      <c r="A1271" s="6" t="s">
        <v>299</v>
      </c>
      <c r="B1271" s="6" t="s">
        <v>1234</v>
      </c>
      <c r="C1271" s="6" t="s">
        <v>94</v>
      </c>
      <c r="D1271" s="7">
        <v>3019</v>
      </c>
      <c r="E1271" s="7">
        <v>96692</v>
      </c>
      <c r="F1271" s="26">
        <v>11152</v>
      </c>
      <c r="G1271" s="27">
        <v>11.533529</v>
      </c>
    </row>
    <row r="1272" spans="1:7" x14ac:dyDescent="0.45">
      <c r="A1272" s="6" t="s">
        <v>300</v>
      </c>
      <c r="B1272" s="6" t="s">
        <v>1234</v>
      </c>
      <c r="C1272" s="6" t="s">
        <v>94</v>
      </c>
      <c r="D1272" s="7">
        <v>2029</v>
      </c>
      <c r="E1272" s="7">
        <v>70197</v>
      </c>
      <c r="F1272" s="26">
        <v>8984.7000000000007</v>
      </c>
      <c r="G1272" s="27">
        <v>12.799265</v>
      </c>
    </row>
    <row r="1273" spans="1:7" x14ac:dyDescent="0.45">
      <c r="A1273" s="6" t="s">
        <v>1285</v>
      </c>
      <c r="B1273" s="6" t="s">
        <v>1234</v>
      </c>
      <c r="C1273" s="6" t="s">
        <v>203</v>
      </c>
      <c r="D1273" s="7">
        <v>5235</v>
      </c>
      <c r="E1273" s="7">
        <v>105843</v>
      </c>
      <c r="F1273" s="26">
        <v>11533</v>
      </c>
      <c r="G1273" s="27">
        <v>10.896328</v>
      </c>
    </row>
    <row r="1274" spans="1:7" x14ac:dyDescent="0.45">
      <c r="A1274" s="6" t="s">
        <v>1286</v>
      </c>
      <c r="B1274" s="6" t="s">
        <v>1234</v>
      </c>
      <c r="C1274" s="6" t="s">
        <v>203</v>
      </c>
      <c r="D1274" s="7">
        <v>4736</v>
      </c>
      <c r="E1274" s="7">
        <v>87200</v>
      </c>
      <c r="F1274" s="26">
        <v>12125</v>
      </c>
      <c r="G1274" s="27">
        <v>13.904817</v>
      </c>
    </row>
    <row r="1275" spans="1:7" x14ac:dyDescent="0.45">
      <c r="A1275" s="6" t="s">
        <v>1287</v>
      </c>
      <c r="B1275" s="6" t="s">
        <v>1234</v>
      </c>
      <c r="C1275" s="6" t="s">
        <v>94</v>
      </c>
      <c r="D1275" s="7">
        <v>237</v>
      </c>
      <c r="E1275" s="7">
        <v>5514</v>
      </c>
      <c r="F1275" s="26">
        <v>603</v>
      </c>
      <c r="G1275" s="27">
        <v>10.9358</v>
      </c>
    </row>
    <row r="1276" spans="1:7" x14ac:dyDescent="0.45">
      <c r="A1276" s="6" t="s">
        <v>1288</v>
      </c>
      <c r="B1276" s="6" t="s">
        <v>1234</v>
      </c>
      <c r="C1276" s="6" t="s">
        <v>96</v>
      </c>
      <c r="D1276" s="7">
        <v>132673</v>
      </c>
      <c r="E1276" s="7">
        <v>3219685</v>
      </c>
      <c r="F1276" s="26">
        <v>257333.9</v>
      </c>
      <c r="G1276" s="27">
        <v>7.9925179000000002</v>
      </c>
    </row>
    <row r="1277" spans="1:7" x14ac:dyDescent="0.45">
      <c r="A1277" s="6" t="s">
        <v>1289</v>
      </c>
      <c r="B1277" s="6" t="s">
        <v>1234</v>
      </c>
      <c r="C1277" s="6" t="s">
        <v>203</v>
      </c>
      <c r="D1277" s="7">
        <v>19063</v>
      </c>
      <c r="E1277" s="7">
        <v>1147586</v>
      </c>
      <c r="F1277" s="26">
        <v>88577</v>
      </c>
      <c r="G1277" s="27">
        <v>7.7185500999999999</v>
      </c>
    </row>
    <row r="1278" spans="1:7" x14ac:dyDescent="0.45">
      <c r="A1278" s="6" t="s">
        <v>1290</v>
      </c>
      <c r="B1278" s="6" t="s">
        <v>1234</v>
      </c>
      <c r="C1278" s="6" t="s">
        <v>203</v>
      </c>
      <c r="D1278" s="7">
        <v>5557</v>
      </c>
      <c r="E1278" s="7">
        <v>121623</v>
      </c>
      <c r="F1278" s="26">
        <v>12891</v>
      </c>
      <c r="G1278" s="27">
        <v>10.599147</v>
      </c>
    </row>
    <row r="1279" spans="1:7" x14ac:dyDescent="0.45">
      <c r="A1279" s="6" t="s">
        <v>1291</v>
      </c>
      <c r="B1279" s="6" t="s">
        <v>1234</v>
      </c>
      <c r="C1279" s="6" t="s">
        <v>203</v>
      </c>
      <c r="D1279" s="7">
        <v>4956</v>
      </c>
      <c r="E1279" s="7">
        <v>181075</v>
      </c>
      <c r="F1279" s="26">
        <v>16797</v>
      </c>
      <c r="G1279" s="27">
        <v>9.2762667000000008</v>
      </c>
    </row>
    <row r="1280" spans="1:7" x14ac:dyDescent="0.45">
      <c r="A1280" s="6" t="s">
        <v>1292</v>
      </c>
      <c r="B1280" s="6" t="s">
        <v>1234</v>
      </c>
      <c r="C1280" s="6" t="s">
        <v>94</v>
      </c>
      <c r="D1280" s="7">
        <v>6401</v>
      </c>
      <c r="E1280" s="7">
        <v>220189</v>
      </c>
      <c r="F1280" s="26">
        <v>25551.599999999999</v>
      </c>
      <c r="G1280" s="27">
        <v>11.604393999999999</v>
      </c>
    </row>
    <row r="1281" spans="1:7" x14ac:dyDescent="0.45">
      <c r="A1281" s="6" t="s">
        <v>1293</v>
      </c>
      <c r="B1281" s="6" t="s">
        <v>1234</v>
      </c>
      <c r="C1281" s="6" t="s">
        <v>203</v>
      </c>
      <c r="D1281" s="7">
        <v>88968</v>
      </c>
      <c r="E1281" s="7">
        <v>3353118</v>
      </c>
      <c r="F1281" s="26">
        <v>303293</v>
      </c>
      <c r="G1281" s="27">
        <v>9.0451037000000003</v>
      </c>
    </row>
    <row r="1282" spans="1:7" x14ac:dyDescent="0.45">
      <c r="A1282" s="6" t="s">
        <v>1294</v>
      </c>
      <c r="B1282" s="6" t="s">
        <v>1234</v>
      </c>
      <c r="C1282" s="6" t="s">
        <v>94</v>
      </c>
      <c r="D1282" s="7">
        <v>5987</v>
      </c>
      <c r="E1282" s="7">
        <v>112590</v>
      </c>
      <c r="F1282" s="26">
        <v>13133</v>
      </c>
      <c r="G1282" s="27">
        <v>11.664446</v>
      </c>
    </row>
    <row r="1283" spans="1:7" x14ac:dyDescent="0.45">
      <c r="A1283" s="6" t="s">
        <v>1295</v>
      </c>
      <c r="B1283" s="6" t="s">
        <v>1234</v>
      </c>
      <c r="C1283" s="6" t="s">
        <v>203</v>
      </c>
      <c r="D1283" s="7">
        <v>18650</v>
      </c>
      <c r="E1283" s="7">
        <v>797374</v>
      </c>
      <c r="F1283" s="26">
        <v>65467</v>
      </c>
      <c r="G1283" s="27">
        <v>8.2103254000000003</v>
      </c>
    </row>
    <row r="1284" spans="1:7" x14ac:dyDescent="0.45">
      <c r="A1284" s="6" t="s">
        <v>1296</v>
      </c>
      <c r="B1284" s="6" t="s">
        <v>1234</v>
      </c>
      <c r="C1284" s="6" t="s">
        <v>203</v>
      </c>
      <c r="D1284" s="7">
        <v>5593</v>
      </c>
      <c r="E1284" s="7">
        <v>108223</v>
      </c>
      <c r="F1284" s="26">
        <v>13509.1</v>
      </c>
      <c r="G1284" s="27">
        <v>12.482652</v>
      </c>
    </row>
    <row r="1285" spans="1:7" x14ac:dyDescent="0.45">
      <c r="A1285" s="6" t="s">
        <v>1297</v>
      </c>
      <c r="B1285" s="6" t="s">
        <v>1234</v>
      </c>
      <c r="C1285" s="6" t="s">
        <v>203</v>
      </c>
      <c r="D1285" s="7">
        <v>8272</v>
      </c>
      <c r="E1285" s="7">
        <v>268606</v>
      </c>
      <c r="F1285" s="26">
        <v>24106</v>
      </c>
      <c r="G1285" s="27">
        <v>8.9744831000000005</v>
      </c>
    </row>
    <row r="1286" spans="1:7" x14ac:dyDescent="0.45">
      <c r="A1286" s="6" t="s">
        <v>1298</v>
      </c>
      <c r="B1286" s="6" t="s">
        <v>1234</v>
      </c>
      <c r="C1286" s="6" t="s">
        <v>203</v>
      </c>
      <c r="D1286" s="7">
        <v>3312</v>
      </c>
      <c r="E1286" s="7">
        <v>81235</v>
      </c>
      <c r="F1286" s="26">
        <v>12573</v>
      </c>
      <c r="G1286" s="27">
        <v>15.477319</v>
      </c>
    </row>
    <row r="1287" spans="1:7" x14ac:dyDescent="0.45">
      <c r="A1287" s="6" t="s">
        <v>1299</v>
      </c>
      <c r="B1287" s="6" t="s">
        <v>1234</v>
      </c>
      <c r="C1287" s="6" t="s">
        <v>203</v>
      </c>
      <c r="D1287" s="7">
        <v>360667</v>
      </c>
      <c r="E1287" s="7">
        <v>10659655</v>
      </c>
      <c r="F1287" s="26">
        <v>897752.2</v>
      </c>
      <c r="G1287" s="27">
        <v>8.4219629999999999</v>
      </c>
    </row>
    <row r="1288" spans="1:7" x14ac:dyDescent="0.45">
      <c r="A1288" s="6" t="s">
        <v>1300</v>
      </c>
      <c r="B1288" s="6" t="s">
        <v>1234</v>
      </c>
      <c r="C1288" s="6" t="s">
        <v>94</v>
      </c>
      <c r="D1288" s="7">
        <v>3774</v>
      </c>
      <c r="E1288" s="7">
        <v>84019</v>
      </c>
      <c r="F1288" s="26">
        <v>12121</v>
      </c>
      <c r="G1288" s="27">
        <v>14.426499</v>
      </c>
    </row>
    <row r="1289" spans="1:7" x14ac:dyDescent="0.45">
      <c r="A1289" s="6" t="s">
        <v>1301</v>
      </c>
      <c r="B1289" s="6" t="s">
        <v>1234</v>
      </c>
      <c r="C1289" s="6" t="s">
        <v>203</v>
      </c>
      <c r="D1289" s="7">
        <v>7426</v>
      </c>
      <c r="E1289" s="7">
        <v>309477</v>
      </c>
      <c r="F1289" s="26">
        <v>27130</v>
      </c>
      <c r="G1289" s="27">
        <v>8.7664027000000004</v>
      </c>
    </row>
    <row r="1290" spans="1:7" x14ac:dyDescent="0.45">
      <c r="A1290" s="6" t="s">
        <v>1302</v>
      </c>
      <c r="B1290" s="6" t="s">
        <v>1234</v>
      </c>
      <c r="C1290" s="6" t="s">
        <v>203</v>
      </c>
      <c r="D1290" s="7">
        <v>4665</v>
      </c>
      <c r="E1290" s="7">
        <v>91080</v>
      </c>
      <c r="F1290" s="26">
        <v>12070.1</v>
      </c>
      <c r="G1290" s="27">
        <v>13.252196</v>
      </c>
    </row>
    <row r="1291" spans="1:7" x14ac:dyDescent="0.45">
      <c r="A1291" s="6" t="s">
        <v>1303</v>
      </c>
      <c r="B1291" s="6" t="s">
        <v>1234</v>
      </c>
      <c r="C1291" s="6" t="s">
        <v>203</v>
      </c>
      <c r="D1291" s="7">
        <v>3263</v>
      </c>
      <c r="E1291" s="7">
        <v>58444</v>
      </c>
      <c r="F1291" s="26">
        <v>6931</v>
      </c>
      <c r="G1291" s="27">
        <v>11.859216</v>
      </c>
    </row>
    <row r="1292" spans="1:7" x14ac:dyDescent="0.45">
      <c r="A1292" s="6" t="s">
        <v>1304</v>
      </c>
      <c r="B1292" s="6" t="s">
        <v>1234</v>
      </c>
      <c r="C1292" s="6" t="s">
        <v>203</v>
      </c>
      <c r="D1292" s="7">
        <v>4843</v>
      </c>
      <c r="E1292" s="7">
        <v>88679</v>
      </c>
      <c r="F1292" s="26">
        <v>10408</v>
      </c>
      <c r="G1292" s="27">
        <v>11.736713</v>
      </c>
    </row>
    <row r="1293" spans="1:7" x14ac:dyDescent="0.45">
      <c r="A1293" s="6" t="s">
        <v>1305</v>
      </c>
      <c r="B1293" s="6" t="s">
        <v>1234</v>
      </c>
      <c r="C1293" s="6" t="s">
        <v>203</v>
      </c>
      <c r="D1293" s="7">
        <v>8157</v>
      </c>
      <c r="E1293" s="7">
        <v>184742</v>
      </c>
      <c r="F1293" s="26">
        <v>18158</v>
      </c>
      <c r="G1293" s="27">
        <v>9.8288423999999992</v>
      </c>
    </row>
    <row r="1294" spans="1:7" x14ac:dyDescent="0.45">
      <c r="A1294" s="6" t="s">
        <v>1306</v>
      </c>
      <c r="B1294" s="6" t="s">
        <v>1234</v>
      </c>
      <c r="C1294" s="6" t="s">
        <v>203</v>
      </c>
      <c r="D1294" s="7">
        <v>26762</v>
      </c>
      <c r="E1294" s="7">
        <v>946707</v>
      </c>
      <c r="F1294" s="26">
        <v>86776.9</v>
      </c>
      <c r="G1294" s="27">
        <v>9.1661833999999995</v>
      </c>
    </row>
    <row r="1295" spans="1:7" x14ac:dyDescent="0.45">
      <c r="A1295" s="6" t="s">
        <v>1307</v>
      </c>
      <c r="B1295" s="6" t="s">
        <v>1234</v>
      </c>
      <c r="C1295" s="6" t="s">
        <v>203</v>
      </c>
      <c r="D1295" s="7">
        <v>6029</v>
      </c>
      <c r="E1295" s="7">
        <v>180857</v>
      </c>
      <c r="F1295" s="26">
        <v>19233</v>
      </c>
      <c r="G1295" s="27">
        <v>10.634369</v>
      </c>
    </row>
    <row r="1296" spans="1:7" x14ac:dyDescent="0.45">
      <c r="A1296" s="6" t="s">
        <v>1308</v>
      </c>
      <c r="B1296" s="6" t="s">
        <v>1234</v>
      </c>
      <c r="C1296" s="6" t="s">
        <v>203</v>
      </c>
      <c r="D1296" s="7">
        <v>2697</v>
      </c>
      <c r="E1296" s="7">
        <v>130710</v>
      </c>
      <c r="F1296" s="26">
        <v>11202.2</v>
      </c>
      <c r="G1296" s="27">
        <v>8.5702701000000001</v>
      </c>
    </row>
    <row r="1297" spans="1:7" x14ac:dyDescent="0.45">
      <c r="A1297" s="6" t="s">
        <v>1309</v>
      </c>
      <c r="B1297" s="6" t="s">
        <v>1234</v>
      </c>
      <c r="C1297" s="6" t="s">
        <v>203</v>
      </c>
      <c r="D1297" s="7">
        <v>6359</v>
      </c>
      <c r="E1297" s="7">
        <v>88051</v>
      </c>
      <c r="F1297" s="26">
        <v>11658</v>
      </c>
      <c r="G1297" s="27">
        <v>13.240054000000001</v>
      </c>
    </row>
    <row r="1298" spans="1:7" x14ac:dyDescent="0.45">
      <c r="A1298" s="6" t="s">
        <v>236</v>
      </c>
      <c r="B1298" s="6" t="s">
        <v>1234</v>
      </c>
      <c r="C1298" s="6" t="s">
        <v>167</v>
      </c>
      <c r="D1298" s="7">
        <v>13</v>
      </c>
      <c r="E1298" s="7">
        <v>162467</v>
      </c>
      <c r="F1298" s="26">
        <v>5084.8</v>
      </c>
      <c r="G1298" s="27">
        <v>3.1297432999999999</v>
      </c>
    </row>
    <row r="1299" spans="1:7" x14ac:dyDescent="0.45">
      <c r="A1299" s="6" t="s">
        <v>1310</v>
      </c>
      <c r="B1299" s="6" t="s">
        <v>1234</v>
      </c>
      <c r="C1299" s="6" t="s">
        <v>203</v>
      </c>
      <c r="D1299" s="7">
        <v>4969</v>
      </c>
      <c r="E1299" s="7">
        <v>172152</v>
      </c>
      <c r="F1299" s="26">
        <v>19871.7</v>
      </c>
      <c r="G1299" s="27">
        <v>11.543113</v>
      </c>
    </row>
    <row r="1300" spans="1:7" x14ac:dyDescent="0.45">
      <c r="A1300" s="6" t="s">
        <v>1311</v>
      </c>
      <c r="B1300" s="6" t="s">
        <v>1234</v>
      </c>
      <c r="C1300" s="6" t="s">
        <v>94</v>
      </c>
      <c r="D1300" s="7">
        <v>489</v>
      </c>
      <c r="E1300" s="7">
        <v>30372</v>
      </c>
      <c r="F1300" s="26">
        <v>3026.7</v>
      </c>
      <c r="G1300" s="27">
        <v>9.9654287000000004</v>
      </c>
    </row>
    <row r="1301" spans="1:7" x14ac:dyDescent="0.45">
      <c r="A1301" s="6" t="s">
        <v>323</v>
      </c>
      <c r="B1301" s="6" t="s">
        <v>1234</v>
      </c>
      <c r="C1301" s="6" t="s">
        <v>94</v>
      </c>
      <c r="D1301" s="7">
        <v>72</v>
      </c>
      <c r="E1301" s="7">
        <v>4408</v>
      </c>
      <c r="F1301" s="26">
        <v>628</v>
      </c>
      <c r="G1301" s="27">
        <v>14.246824</v>
      </c>
    </row>
    <row r="1302" spans="1:7" x14ac:dyDescent="0.45">
      <c r="A1302" s="6" t="s">
        <v>1312</v>
      </c>
      <c r="B1302" s="6" t="s">
        <v>1313</v>
      </c>
      <c r="C1302" s="6" t="s">
        <v>91</v>
      </c>
      <c r="D1302" s="7">
        <v>39153</v>
      </c>
      <c r="E1302" s="7">
        <v>540929</v>
      </c>
      <c r="F1302" s="26">
        <v>85357.6</v>
      </c>
      <c r="G1302" s="27">
        <v>15.779816</v>
      </c>
    </row>
    <row r="1303" spans="1:7" x14ac:dyDescent="0.45">
      <c r="A1303" s="6" t="s">
        <v>1314</v>
      </c>
      <c r="B1303" s="6" t="s">
        <v>1313</v>
      </c>
      <c r="C1303" s="6" t="s">
        <v>94</v>
      </c>
      <c r="D1303" s="7">
        <v>78794</v>
      </c>
      <c r="E1303" s="7">
        <v>652808</v>
      </c>
      <c r="F1303" s="26">
        <v>129972.4</v>
      </c>
      <c r="G1303" s="27">
        <v>19.909744</v>
      </c>
    </row>
    <row r="1304" spans="1:7" x14ac:dyDescent="0.45">
      <c r="A1304" s="6" t="s">
        <v>1315</v>
      </c>
      <c r="B1304" s="6" t="s">
        <v>1313</v>
      </c>
      <c r="C1304" s="6" t="s">
        <v>91</v>
      </c>
      <c r="D1304" s="7">
        <v>387774</v>
      </c>
      <c r="E1304" s="7">
        <v>3799020</v>
      </c>
      <c r="F1304" s="26">
        <v>689373.3</v>
      </c>
      <c r="G1304" s="27">
        <v>18.146082</v>
      </c>
    </row>
    <row r="1305" spans="1:7" x14ac:dyDescent="0.45">
      <c r="A1305" s="6" t="s">
        <v>1316</v>
      </c>
      <c r="B1305" s="6" t="s">
        <v>1313</v>
      </c>
      <c r="C1305" s="6" t="s">
        <v>96</v>
      </c>
      <c r="D1305" s="7">
        <v>5690</v>
      </c>
      <c r="E1305" s="7">
        <v>67454</v>
      </c>
      <c r="F1305" s="26">
        <v>8830.7999999999993</v>
      </c>
      <c r="G1305" s="27">
        <v>13.091588</v>
      </c>
    </row>
    <row r="1306" spans="1:7" x14ac:dyDescent="0.45">
      <c r="A1306" s="6" t="s">
        <v>1317</v>
      </c>
      <c r="B1306" s="6" t="s">
        <v>1313</v>
      </c>
      <c r="C1306" s="6" t="s">
        <v>91</v>
      </c>
      <c r="D1306" s="7">
        <v>69133</v>
      </c>
      <c r="E1306" s="7">
        <v>758891</v>
      </c>
      <c r="F1306" s="26">
        <v>125408</v>
      </c>
      <c r="G1306" s="27">
        <v>16.525165999999999</v>
      </c>
    </row>
    <row r="1307" spans="1:7" x14ac:dyDescent="0.45">
      <c r="A1307" s="6" t="s">
        <v>239</v>
      </c>
      <c r="B1307" s="6" t="s">
        <v>1318</v>
      </c>
      <c r="C1307" s="6" t="s">
        <v>210</v>
      </c>
      <c r="D1307" s="7">
        <v>10</v>
      </c>
      <c r="E1307" s="7">
        <v>2558</v>
      </c>
      <c r="F1307" s="26">
        <v>853</v>
      </c>
      <c r="G1307" s="27">
        <v>33.346364000000001</v>
      </c>
    </row>
    <row r="1308" spans="1:7" x14ac:dyDescent="0.45">
      <c r="A1308" s="6" t="s">
        <v>1319</v>
      </c>
      <c r="B1308" s="6" t="s">
        <v>1318</v>
      </c>
      <c r="C1308" s="6" t="s">
        <v>91</v>
      </c>
      <c r="D1308" s="7">
        <v>448497</v>
      </c>
      <c r="E1308" s="7">
        <v>4455820</v>
      </c>
      <c r="F1308" s="26">
        <v>659472.19999999995</v>
      </c>
      <c r="G1308" s="27">
        <v>14.800243</v>
      </c>
    </row>
    <row r="1309" spans="1:7" x14ac:dyDescent="0.45">
      <c r="A1309" s="6" t="s">
        <v>1320</v>
      </c>
      <c r="B1309" s="6" t="s">
        <v>1318</v>
      </c>
      <c r="C1309" s="6" t="s">
        <v>96</v>
      </c>
      <c r="D1309" s="7">
        <v>11738</v>
      </c>
      <c r="E1309" s="7">
        <v>154728</v>
      </c>
      <c r="F1309" s="26">
        <v>22569.5</v>
      </c>
      <c r="G1309" s="27">
        <v>14.586565</v>
      </c>
    </row>
    <row r="1310" spans="1:7" x14ac:dyDescent="0.45">
      <c r="A1310" s="6" t="s">
        <v>1321</v>
      </c>
      <c r="B1310" s="6" t="s">
        <v>1318</v>
      </c>
      <c r="C1310" s="6" t="s">
        <v>96</v>
      </c>
      <c r="D1310" s="7">
        <v>6504</v>
      </c>
      <c r="E1310" s="7">
        <v>122848</v>
      </c>
      <c r="F1310" s="26">
        <v>22303.4</v>
      </c>
      <c r="G1310" s="27">
        <v>18.155280999999999</v>
      </c>
    </row>
    <row r="1311" spans="1:7" x14ac:dyDescent="0.45">
      <c r="A1311" s="6" t="s">
        <v>1322</v>
      </c>
      <c r="B1311" s="6" t="s">
        <v>1318</v>
      </c>
      <c r="C1311" s="6" t="s">
        <v>96</v>
      </c>
      <c r="D1311" s="7">
        <v>25398</v>
      </c>
      <c r="E1311" s="7">
        <v>644701</v>
      </c>
      <c r="F1311" s="26">
        <v>82688</v>
      </c>
      <c r="G1311" s="27">
        <v>12.825791000000001</v>
      </c>
    </row>
    <row r="1312" spans="1:7" x14ac:dyDescent="0.45">
      <c r="A1312" s="6" t="s">
        <v>209</v>
      </c>
      <c r="B1312" s="6" t="s">
        <v>1318</v>
      </c>
      <c r="C1312" s="6" t="s">
        <v>210</v>
      </c>
      <c r="D1312" s="7">
        <v>5</v>
      </c>
      <c r="E1312" s="7">
        <v>15687</v>
      </c>
      <c r="F1312" s="26">
        <v>984.9</v>
      </c>
      <c r="G1312" s="27">
        <v>6.2784471000000002</v>
      </c>
    </row>
    <row r="1313" spans="1:7" x14ac:dyDescent="0.45">
      <c r="A1313" s="6" t="s">
        <v>1323</v>
      </c>
      <c r="B1313" s="6" t="s">
        <v>1318</v>
      </c>
      <c r="C1313" s="6" t="s">
        <v>91</v>
      </c>
      <c r="D1313" s="7">
        <v>856511</v>
      </c>
      <c r="E1313" s="7">
        <v>9957517</v>
      </c>
      <c r="F1313" s="26">
        <v>1326977.1000000001</v>
      </c>
      <c r="G1313" s="27">
        <v>13.326385</v>
      </c>
    </row>
    <row r="1314" spans="1:7" x14ac:dyDescent="0.45">
      <c r="A1314" s="6" t="s">
        <v>218</v>
      </c>
      <c r="B1314" s="6" t="s">
        <v>1318</v>
      </c>
      <c r="C1314" s="6" t="s">
        <v>210</v>
      </c>
      <c r="D1314" s="7">
        <v>935</v>
      </c>
      <c r="E1314" s="7">
        <v>7111</v>
      </c>
      <c r="F1314" s="26">
        <v>1010</v>
      </c>
      <c r="G1314" s="27">
        <v>14.203347000000001</v>
      </c>
    </row>
    <row r="1315" spans="1:7" x14ac:dyDescent="0.45">
      <c r="A1315" s="6" t="s">
        <v>1324</v>
      </c>
      <c r="B1315" s="6" t="s">
        <v>1318</v>
      </c>
      <c r="C1315" s="6" t="s">
        <v>91</v>
      </c>
      <c r="D1315" s="7">
        <v>1900444</v>
      </c>
      <c r="E1315" s="7">
        <v>19571938</v>
      </c>
      <c r="F1315" s="26">
        <v>2926821</v>
      </c>
      <c r="G1315" s="27">
        <v>14.954171000000001</v>
      </c>
    </row>
    <row r="1316" spans="1:7" x14ac:dyDescent="0.45">
      <c r="A1316" s="6" t="s">
        <v>1325</v>
      </c>
      <c r="B1316" s="6" t="s">
        <v>1318</v>
      </c>
      <c r="C1316" s="6" t="s">
        <v>91</v>
      </c>
      <c r="D1316" s="7">
        <v>64727</v>
      </c>
      <c r="E1316" s="7">
        <v>941542</v>
      </c>
      <c r="F1316" s="26">
        <v>148407.1</v>
      </c>
      <c r="G1316" s="27">
        <v>15.762133</v>
      </c>
    </row>
    <row r="1317" spans="1:7" x14ac:dyDescent="0.45">
      <c r="A1317" s="6" t="s">
        <v>226</v>
      </c>
      <c r="B1317" s="6" t="s">
        <v>1318</v>
      </c>
      <c r="C1317" s="6" t="s">
        <v>210</v>
      </c>
      <c r="D1317" s="7">
        <v>2626</v>
      </c>
      <c r="E1317" s="7">
        <v>15269</v>
      </c>
      <c r="F1317" s="26">
        <v>1855.3</v>
      </c>
      <c r="G1317" s="27">
        <v>12.150763</v>
      </c>
    </row>
    <row r="1318" spans="1:7" x14ac:dyDescent="0.45">
      <c r="A1318" s="6" t="s">
        <v>228</v>
      </c>
      <c r="B1318" s="6" t="s">
        <v>1318</v>
      </c>
      <c r="C1318" s="6" t="s">
        <v>210</v>
      </c>
      <c r="D1318" s="7">
        <v>226</v>
      </c>
      <c r="E1318" s="7">
        <v>26204</v>
      </c>
      <c r="F1318" s="26">
        <v>3119.9</v>
      </c>
      <c r="G1318" s="27">
        <v>11.906198</v>
      </c>
    </row>
    <row r="1319" spans="1:7" x14ac:dyDescent="0.45">
      <c r="A1319" s="6" t="s">
        <v>229</v>
      </c>
      <c r="B1319" s="6" t="s">
        <v>1318</v>
      </c>
      <c r="C1319" s="6" t="s">
        <v>210</v>
      </c>
      <c r="D1319" s="7">
        <v>734</v>
      </c>
      <c r="E1319" s="7">
        <v>7698</v>
      </c>
      <c r="F1319" s="26">
        <v>1598.1</v>
      </c>
      <c r="G1319" s="27">
        <v>20.759937999999998</v>
      </c>
    </row>
    <row r="1320" spans="1:7" x14ac:dyDescent="0.45">
      <c r="A1320" s="6" t="s">
        <v>230</v>
      </c>
      <c r="B1320" s="6" t="s">
        <v>1318</v>
      </c>
      <c r="C1320" s="6" t="s">
        <v>210</v>
      </c>
      <c r="D1320" s="7">
        <v>776</v>
      </c>
      <c r="E1320" s="7">
        <v>2710</v>
      </c>
      <c r="F1320" s="26">
        <v>481.4</v>
      </c>
      <c r="G1320" s="27">
        <v>17.763838</v>
      </c>
    </row>
    <row r="1321" spans="1:7" x14ac:dyDescent="0.45">
      <c r="A1321" s="6" t="s">
        <v>1326</v>
      </c>
      <c r="B1321" s="6" t="s">
        <v>1318</v>
      </c>
      <c r="C1321" s="6" t="s">
        <v>94</v>
      </c>
      <c r="D1321" s="7">
        <v>11581</v>
      </c>
      <c r="E1321" s="7">
        <v>146250</v>
      </c>
      <c r="F1321" s="26">
        <v>18330</v>
      </c>
      <c r="G1321" s="27">
        <v>12.533333000000001</v>
      </c>
    </row>
    <row r="1322" spans="1:7" x14ac:dyDescent="0.45">
      <c r="A1322" s="6" t="s">
        <v>235</v>
      </c>
      <c r="B1322" s="6" t="s">
        <v>1318</v>
      </c>
      <c r="C1322" s="6" t="s">
        <v>210</v>
      </c>
      <c r="D1322" s="7">
        <v>2628</v>
      </c>
      <c r="E1322" s="7">
        <v>10406</v>
      </c>
      <c r="F1322" s="26">
        <v>1409.4</v>
      </c>
      <c r="G1322" s="27">
        <v>13.544109000000001</v>
      </c>
    </row>
    <row r="1323" spans="1:7" x14ac:dyDescent="0.45">
      <c r="A1323" s="6" t="s">
        <v>1327</v>
      </c>
      <c r="B1323" s="6" t="s">
        <v>61</v>
      </c>
      <c r="C1323" s="6" t="s">
        <v>94</v>
      </c>
      <c r="D1323" s="7">
        <v>17484</v>
      </c>
      <c r="E1323" s="7">
        <v>237953</v>
      </c>
      <c r="F1323" s="26">
        <v>33629</v>
      </c>
      <c r="G1323" s="27">
        <v>14.132623000000001</v>
      </c>
    </row>
    <row r="1324" spans="1:7" x14ac:dyDescent="0.45">
      <c r="A1324" s="6" t="s">
        <v>1328</v>
      </c>
      <c r="B1324" s="6" t="s">
        <v>61</v>
      </c>
      <c r="C1324" s="6" t="s">
        <v>94</v>
      </c>
      <c r="D1324" s="7">
        <v>15040</v>
      </c>
      <c r="E1324" s="7">
        <v>830352</v>
      </c>
      <c r="F1324" s="26">
        <v>72999.8</v>
      </c>
      <c r="G1324" s="27">
        <v>8.7914282000000004</v>
      </c>
    </row>
    <row r="1325" spans="1:7" x14ac:dyDescent="0.45">
      <c r="A1325" s="6" t="s">
        <v>1329</v>
      </c>
      <c r="B1325" s="6" t="s">
        <v>61</v>
      </c>
      <c r="C1325" s="6" t="s">
        <v>96</v>
      </c>
      <c r="D1325" s="7">
        <v>44500</v>
      </c>
      <c r="E1325" s="7">
        <v>1109255</v>
      </c>
      <c r="F1325" s="26">
        <v>85323</v>
      </c>
      <c r="G1325" s="27">
        <v>7.6919193999999997</v>
      </c>
    </row>
    <row r="1326" spans="1:7" x14ac:dyDescent="0.45">
      <c r="A1326" s="6" t="s">
        <v>1330</v>
      </c>
      <c r="B1326" s="6" t="s">
        <v>61</v>
      </c>
      <c r="C1326" s="6" t="s">
        <v>96</v>
      </c>
      <c r="D1326" s="7">
        <v>10550</v>
      </c>
      <c r="E1326" s="7">
        <v>212617</v>
      </c>
      <c r="F1326" s="26">
        <v>24346.3</v>
      </c>
      <c r="G1326" s="27">
        <v>11.450778</v>
      </c>
    </row>
    <row r="1327" spans="1:7" x14ac:dyDescent="0.45">
      <c r="A1327" s="6" t="s">
        <v>208</v>
      </c>
      <c r="B1327" s="6" t="s">
        <v>61</v>
      </c>
      <c r="C1327" s="6" t="s">
        <v>94</v>
      </c>
      <c r="D1327" s="7">
        <v>4580</v>
      </c>
      <c r="E1327" s="7">
        <v>95492</v>
      </c>
      <c r="F1327" s="26">
        <v>12856.4</v>
      </c>
      <c r="G1327" s="27">
        <v>13.463327</v>
      </c>
    </row>
    <row r="1328" spans="1:7" x14ac:dyDescent="0.45">
      <c r="A1328" s="6" t="s">
        <v>1331</v>
      </c>
      <c r="B1328" s="6" t="s">
        <v>61</v>
      </c>
      <c r="C1328" s="6" t="s">
        <v>94</v>
      </c>
      <c r="D1328" s="7">
        <v>23786</v>
      </c>
      <c r="E1328" s="7">
        <v>597753</v>
      </c>
      <c r="F1328" s="26">
        <v>49107.9</v>
      </c>
      <c r="G1328" s="27">
        <v>8.2154167000000005</v>
      </c>
    </row>
    <row r="1329" spans="1:7" x14ac:dyDescent="0.45">
      <c r="A1329" s="6" t="s">
        <v>1332</v>
      </c>
      <c r="B1329" s="6" t="s">
        <v>61</v>
      </c>
      <c r="C1329" s="6" t="s">
        <v>91</v>
      </c>
      <c r="D1329" s="7">
        <v>94276</v>
      </c>
      <c r="E1329" s="7">
        <v>1640996</v>
      </c>
      <c r="F1329" s="26">
        <v>191951</v>
      </c>
      <c r="G1329" s="27">
        <v>11.697225</v>
      </c>
    </row>
    <row r="1330" spans="1:7" x14ac:dyDescent="0.45">
      <c r="A1330" s="6" t="s">
        <v>1333</v>
      </c>
      <c r="B1330" s="6" t="s">
        <v>61</v>
      </c>
      <c r="C1330" s="6" t="s">
        <v>94</v>
      </c>
      <c r="D1330" s="7">
        <v>13020</v>
      </c>
      <c r="E1330" s="7">
        <v>378837</v>
      </c>
      <c r="F1330" s="26">
        <v>35370</v>
      </c>
      <c r="G1330" s="27">
        <v>9.3364691999999998</v>
      </c>
    </row>
    <row r="1331" spans="1:7" x14ac:dyDescent="0.45">
      <c r="A1331" s="6" t="s">
        <v>1334</v>
      </c>
      <c r="B1331" s="6" t="s">
        <v>61</v>
      </c>
      <c r="C1331" s="6" t="s">
        <v>94</v>
      </c>
      <c r="D1331" s="7">
        <v>31042</v>
      </c>
      <c r="E1331" s="7">
        <v>380343</v>
      </c>
      <c r="F1331" s="26">
        <v>46596</v>
      </c>
      <c r="G1331" s="27">
        <v>12.251047</v>
      </c>
    </row>
    <row r="1332" spans="1:7" x14ac:dyDescent="0.45">
      <c r="A1332" s="6" t="s">
        <v>1335</v>
      </c>
      <c r="B1332" s="6" t="s">
        <v>61</v>
      </c>
      <c r="C1332" s="6" t="s">
        <v>94</v>
      </c>
      <c r="D1332" s="7">
        <v>28433</v>
      </c>
      <c r="E1332" s="7">
        <v>281993</v>
      </c>
      <c r="F1332" s="26">
        <v>38433</v>
      </c>
      <c r="G1332" s="27">
        <v>13.629061999999999</v>
      </c>
    </row>
    <row r="1333" spans="1:7" x14ac:dyDescent="0.45">
      <c r="A1333" s="6" t="s">
        <v>1336</v>
      </c>
      <c r="B1333" s="6" t="s">
        <v>61</v>
      </c>
      <c r="C1333" s="6" t="s">
        <v>94</v>
      </c>
      <c r="D1333" s="7">
        <v>11456</v>
      </c>
      <c r="E1333" s="7">
        <v>821759</v>
      </c>
      <c r="F1333" s="26">
        <v>64673</v>
      </c>
      <c r="G1333" s="27">
        <v>7.870069</v>
      </c>
    </row>
    <row r="1334" spans="1:7" x14ac:dyDescent="0.45">
      <c r="A1334" s="6" t="s">
        <v>1337</v>
      </c>
      <c r="B1334" s="6" t="s">
        <v>61</v>
      </c>
      <c r="C1334" s="6" t="s">
        <v>96</v>
      </c>
      <c r="D1334" s="7">
        <v>8702</v>
      </c>
      <c r="E1334" s="7">
        <v>511493</v>
      </c>
      <c r="F1334" s="26">
        <v>40523.599999999999</v>
      </c>
      <c r="G1334" s="27">
        <v>7.9226108999999996</v>
      </c>
    </row>
    <row r="1335" spans="1:7" x14ac:dyDescent="0.45">
      <c r="A1335" s="6" t="s">
        <v>1338</v>
      </c>
      <c r="B1335" s="6" t="s">
        <v>61</v>
      </c>
      <c r="C1335" s="6" t="s">
        <v>94</v>
      </c>
      <c r="D1335" s="7">
        <v>10815</v>
      </c>
      <c r="E1335" s="7">
        <v>69235</v>
      </c>
      <c r="F1335" s="26">
        <v>11251.2</v>
      </c>
      <c r="G1335" s="27">
        <v>16.25074</v>
      </c>
    </row>
    <row r="1336" spans="1:7" x14ac:dyDescent="0.45">
      <c r="A1336" s="6" t="s">
        <v>221</v>
      </c>
      <c r="B1336" s="6" t="s">
        <v>61</v>
      </c>
      <c r="C1336" s="6" t="s">
        <v>7</v>
      </c>
      <c r="D1336" s="7">
        <v>10438</v>
      </c>
      <c r="E1336" s="7">
        <v>124274</v>
      </c>
      <c r="F1336" s="26">
        <v>14699</v>
      </c>
      <c r="G1336" s="27">
        <v>11.827896000000001</v>
      </c>
    </row>
    <row r="1337" spans="1:7" x14ac:dyDescent="0.45">
      <c r="A1337" s="6" t="s">
        <v>222</v>
      </c>
      <c r="B1337" s="6" t="s">
        <v>61</v>
      </c>
      <c r="C1337" s="6" t="s">
        <v>94</v>
      </c>
      <c r="D1337" s="7">
        <v>1548</v>
      </c>
      <c r="E1337" s="7">
        <v>9694</v>
      </c>
      <c r="F1337" s="26">
        <v>1464</v>
      </c>
      <c r="G1337" s="27">
        <v>15.102124999999999</v>
      </c>
    </row>
    <row r="1338" spans="1:7" x14ac:dyDescent="0.45">
      <c r="A1338" s="6" t="s">
        <v>1339</v>
      </c>
      <c r="B1338" s="6" t="s">
        <v>61</v>
      </c>
      <c r="C1338" s="6" t="s">
        <v>94</v>
      </c>
      <c r="D1338" s="7">
        <v>18936</v>
      </c>
      <c r="E1338" s="7">
        <v>184423</v>
      </c>
      <c r="F1338" s="26">
        <v>29252</v>
      </c>
      <c r="G1338" s="27">
        <v>15.861362</v>
      </c>
    </row>
    <row r="1339" spans="1:7" x14ac:dyDescent="0.45">
      <c r="A1339" s="6" t="s">
        <v>1340</v>
      </c>
      <c r="B1339" s="6" t="s">
        <v>61</v>
      </c>
      <c r="C1339" s="6" t="s">
        <v>91</v>
      </c>
      <c r="D1339" s="7">
        <v>511235</v>
      </c>
      <c r="E1339" s="7">
        <v>9037310</v>
      </c>
      <c r="F1339" s="26">
        <v>978467</v>
      </c>
      <c r="G1339" s="27">
        <v>10.826972</v>
      </c>
    </row>
    <row r="1340" spans="1:7" x14ac:dyDescent="0.45">
      <c r="A1340" s="6" t="s">
        <v>1341</v>
      </c>
      <c r="B1340" s="6" t="s">
        <v>61</v>
      </c>
      <c r="C1340" s="6" t="s">
        <v>94</v>
      </c>
      <c r="D1340" s="7">
        <v>307</v>
      </c>
      <c r="E1340" s="7">
        <v>2128</v>
      </c>
      <c r="F1340" s="26">
        <v>399.5</v>
      </c>
      <c r="G1340" s="27">
        <v>18.773496000000002</v>
      </c>
    </row>
    <row r="1341" spans="1:7" x14ac:dyDescent="0.45">
      <c r="A1341" s="6" t="s">
        <v>1342</v>
      </c>
      <c r="B1341" s="6" t="s">
        <v>61</v>
      </c>
      <c r="C1341" s="6" t="s">
        <v>94</v>
      </c>
      <c r="D1341" s="7">
        <v>6185</v>
      </c>
      <c r="E1341" s="7">
        <v>164014</v>
      </c>
      <c r="F1341" s="26">
        <v>17713</v>
      </c>
      <c r="G1341" s="27">
        <v>10.799688</v>
      </c>
    </row>
    <row r="1342" spans="1:7" x14ac:dyDescent="0.45">
      <c r="A1342" s="6" t="s">
        <v>1343</v>
      </c>
      <c r="B1342" s="6" t="s">
        <v>61</v>
      </c>
      <c r="C1342" s="6" t="s">
        <v>94</v>
      </c>
      <c r="D1342" s="7">
        <v>4150</v>
      </c>
      <c r="E1342" s="7">
        <v>38059</v>
      </c>
      <c r="F1342" s="26">
        <v>6275</v>
      </c>
      <c r="G1342" s="27">
        <v>16.487559000000001</v>
      </c>
    </row>
    <row r="1343" spans="1:7" x14ac:dyDescent="0.45">
      <c r="A1343" s="6" t="s">
        <v>1344</v>
      </c>
      <c r="B1343" s="6" t="s">
        <v>61</v>
      </c>
      <c r="C1343" s="6" t="s">
        <v>94</v>
      </c>
      <c r="D1343" s="7">
        <v>12816</v>
      </c>
      <c r="E1343" s="7">
        <v>175129</v>
      </c>
      <c r="F1343" s="26">
        <v>23600.400000000001</v>
      </c>
      <c r="G1343" s="27">
        <v>13.476008999999999</v>
      </c>
    </row>
    <row r="1344" spans="1:7" x14ac:dyDescent="0.45">
      <c r="A1344" s="6" t="s">
        <v>226</v>
      </c>
      <c r="B1344" s="6" t="s">
        <v>61</v>
      </c>
      <c r="C1344" s="6" t="s">
        <v>210</v>
      </c>
      <c r="D1344" s="7">
        <v>768</v>
      </c>
      <c r="E1344" s="7">
        <v>5524</v>
      </c>
      <c r="F1344" s="26">
        <v>642.4</v>
      </c>
      <c r="G1344" s="27">
        <v>11.629254</v>
      </c>
    </row>
    <row r="1345" spans="1:7" x14ac:dyDescent="0.45">
      <c r="A1345" s="6" t="s">
        <v>316</v>
      </c>
      <c r="B1345" s="6" t="s">
        <v>61</v>
      </c>
      <c r="C1345" s="6" t="s">
        <v>94</v>
      </c>
      <c r="D1345" s="7">
        <v>2295</v>
      </c>
      <c r="E1345" s="7">
        <v>514284</v>
      </c>
      <c r="F1345" s="26">
        <v>36826.199999999997</v>
      </c>
      <c r="G1345" s="27">
        <v>7.1606738999999999</v>
      </c>
    </row>
    <row r="1346" spans="1:7" x14ac:dyDescent="0.45">
      <c r="A1346" s="6" t="s">
        <v>1345</v>
      </c>
      <c r="B1346" s="6" t="s">
        <v>61</v>
      </c>
      <c r="C1346" s="6" t="s">
        <v>91</v>
      </c>
      <c r="D1346" s="7">
        <v>118051</v>
      </c>
      <c r="E1346" s="7">
        <v>5014741</v>
      </c>
      <c r="F1346" s="26">
        <v>362541</v>
      </c>
      <c r="G1346" s="27">
        <v>7.2295059999999998</v>
      </c>
    </row>
    <row r="1347" spans="1:7" x14ac:dyDescent="0.45">
      <c r="A1347" s="6" t="s">
        <v>1346</v>
      </c>
      <c r="B1347" s="6" t="s">
        <v>61</v>
      </c>
      <c r="C1347" s="6" t="s">
        <v>94</v>
      </c>
      <c r="D1347" s="7">
        <v>3004</v>
      </c>
      <c r="E1347" s="7">
        <v>313981</v>
      </c>
      <c r="F1347" s="26">
        <v>22737</v>
      </c>
      <c r="G1347" s="27">
        <v>7.2415209999999997</v>
      </c>
    </row>
    <row r="1348" spans="1:7" x14ac:dyDescent="0.45">
      <c r="A1348" s="6" t="s">
        <v>230</v>
      </c>
      <c r="B1348" s="6" t="s">
        <v>61</v>
      </c>
      <c r="C1348" s="6" t="s">
        <v>210</v>
      </c>
      <c r="D1348" s="7">
        <v>72</v>
      </c>
      <c r="E1348" s="7">
        <v>513</v>
      </c>
      <c r="F1348" s="26">
        <v>82.1</v>
      </c>
      <c r="G1348" s="27">
        <v>16.003899000000001</v>
      </c>
    </row>
    <row r="1349" spans="1:7" x14ac:dyDescent="0.45">
      <c r="A1349" s="6" t="s">
        <v>319</v>
      </c>
      <c r="B1349" s="6" t="s">
        <v>61</v>
      </c>
      <c r="C1349" s="6" t="s">
        <v>94</v>
      </c>
      <c r="D1349" s="7">
        <v>5</v>
      </c>
      <c r="E1349" s="7">
        <v>13</v>
      </c>
      <c r="F1349" s="26">
        <v>2.9</v>
      </c>
      <c r="G1349" s="27">
        <v>22.307691999999999</v>
      </c>
    </row>
    <row r="1350" spans="1:7" x14ac:dyDescent="0.45">
      <c r="A1350" s="6" t="s">
        <v>236</v>
      </c>
      <c r="B1350" s="6" t="s">
        <v>61</v>
      </c>
      <c r="C1350" s="6" t="s">
        <v>167</v>
      </c>
      <c r="D1350" s="7">
        <v>5</v>
      </c>
      <c r="E1350" s="7">
        <v>170359</v>
      </c>
      <c r="F1350" s="26">
        <v>4664.6000000000004</v>
      </c>
      <c r="G1350" s="27">
        <v>2.7381001</v>
      </c>
    </row>
    <row r="1351" spans="1:7" x14ac:dyDescent="0.45">
      <c r="A1351" s="6" t="s">
        <v>201</v>
      </c>
      <c r="B1351" s="6" t="s">
        <v>1347</v>
      </c>
      <c r="C1351" s="6" t="s">
        <v>203</v>
      </c>
      <c r="D1351" s="7">
        <v>266</v>
      </c>
      <c r="E1351" s="7">
        <v>23418</v>
      </c>
      <c r="F1351" s="26">
        <v>2634.4</v>
      </c>
      <c r="G1351" s="27">
        <v>11.249466</v>
      </c>
    </row>
    <row r="1352" spans="1:7" x14ac:dyDescent="0.45">
      <c r="A1352" s="6" t="s">
        <v>1348</v>
      </c>
      <c r="B1352" s="6" t="s">
        <v>1347</v>
      </c>
      <c r="C1352" s="6" t="s">
        <v>96</v>
      </c>
      <c r="D1352" s="7">
        <v>7821</v>
      </c>
      <c r="E1352" s="7">
        <v>150303</v>
      </c>
      <c r="F1352" s="26">
        <v>13420.7</v>
      </c>
      <c r="G1352" s="27">
        <v>8.9290965999999994</v>
      </c>
    </row>
    <row r="1353" spans="1:7" x14ac:dyDescent="0.45">
      <c r="A1353" s="6" t="s">
        <v>1349</v>
      </c>
      <c r="B1353" s="6" t="s">
        <v>1347</v>
      </c>
      <c r="C1353" s="6" t="s">
        <v>7</v>
      </c>
      <c r="D1353" s="7">
        <v>7</v>
      </c>
      <c r="E1353" s="7">
        <v>1035947</v>
      </c>
      <c r="F1353" s="26">
        <v>33915</v>
      </c>
      <c r="G1353" s="27">
        <v>3.2738160999999999</v>
      </c>
    </row>
    <row r="1354" spans="1:7" x14ac:dyDescent="0.45">
      <c r="A1354" s="6" t="s">
        <v>1350</v>
      </c>
      <c r="B1354" s="6" t="s">
        <v>1347</v>
      </c>
      <c r="C1354" s="6" t="s">
        <v>94</v>
      </c>
      <c r="D1354" s="7">
        <v>1374</v>
      </c>
      <c r="E1354" s="7">
        <v>114954</v>
      </c>
      <c r="F1354" s="26">
        <v>6498.4</v>
      </c>
      <c r="G1354" s="27">
        <v>5.6530437999999998</v>
      </c>
    </row>
    <row r="1355" spans="1:7" x14ac:dyDescent="0.45">
      <c r="A1355" s="6" t="s">
        <v>1351</v>
      </c>
      <c r="B1355" s="6" t="s">
        <v>1347</v>
      </c>
      <c r="C1355" s="6" t="s">
        <v>94</v>
      </c>
      <c r="D1355" s="7">
        <v>7069</v>
      </c>
      <c r="E1355" s="7">
        <v>513707</v>
      </c>
      <c r="F1355" s="26">
        <v>32385.4</v>
      </c>
      <c r="G1355" s="27">
        <v>6.3042550999999998</v>
      </c>
    </row>
    <row r="1356" spans="1:7" x14ac:dyDescent="0.45">
      <c r="A1356" s="6" t="s">
        <v>1352</v>
      </c>
      <c r="B1356" s="6" t="s">
        <v>1347</v>
      </c>
      <c r="C1356" s="6" t="s">
        <v>91</v>
      </c>
      <c r="D1356" s="7">
        <v>873898</v>
      </c>
      <c r="E1356" s="7">
        <v>21109027</v>
      </c>
      <c r="F1356" s="26">
        <v>2315758</v>
      </c>
      <c r="G1356" s="27">
        <v>10.970463000000001</v>
      </c>
    </row>
    <row r="1357" spans="1:7" x14ac:dyDescent="0.45">
      <c r="A1357" s="6" t="s">
        <v>1353</v>
      </c>
      <c r="B1357" s="6" t="s">
        <v>1347</v>
      </c>
      <c r="C1357" s="6" t="s">
        <v>203</v>
      </c>
      <c r="D1357" s="7">
        <v>14473</v>
      </c>
      <c r="E1357" s="7">
        <v>352393</v>
      </c>
      <c r="F1357" s="26">
        <v>35424</v>
      </c>
      <c r="G1357" s="27">
        <v>10.052413</v>
      </c>
    </row>
    <row r="1358" spans="1:7" x14ac:dyDescent="0.45">
      <c r="A1358" s="6" t="s">
        <v>275</v>
      </c>
      <c r="B1358" s="6" t="s">
        <v>1347</v>
      </c>
      <c r="C1358" s="6" t="s">
        <v>94</v>
      </c>
      <c r="D1358" s="7">
        <v>379</v>
      </c>
      <c r="E1358" s="7">
        <v>4111</v>
      </c>
      <c r="F1358" s="26">
        <v>721</v>
      </c>
      <c r="G1358" s="27">
        <v>17.538312000000001</v>
      </c>
    </row>
    <row r="1359" spans="1:7" x14ac:dyDescent="0.45">
      <c r="A1359" s="6" t="s">
        <v>579</v>
      </c>
      <c r="B1359" s="6" t="s">
        <v>1347</v>
      </c>
      <c r="C1359" s="6" t="s">
        <v>94</v>
      </c>
      <c r="D1359" s="7">
        <v>1779</v>
      </c>
      <c r="E1359" s="7">
        <v>49981</v>
      </c>
      <c r="F1359" s="26">
        <v>3602</v>
      </c>
      <c r="G1359" s="27">
        <v>7.2067386000000004</v>
      </c>
    </row>
    <row r="1360" spans="1:7" x14ac:dyDescent="0.45">
      <c r="A1360" s="6" t="s">
        <v>1354</v>
      </c>
      <c r="B1360" s="6" t="s">
        <v>1347</v>
      </c>
      <c r="C1360" s="6" t="s">
        <v>91</v>
      </c>
      <c r="D1360" s="7">
        <v>330706</v>
      </c>
      <c r="E1360" s="7">
        <v>8097075</v>
      </c>
      <c r="F1360" s="26">
        <v>736178</v>
      </c>
      <c r="G1360" s="27">
        <v>9.0919004999999995</v>
      </c>
    </row>
    <row r="1361" spans="1:7" x14ac:dyDescent="0.45">
      <c r="A1361" s="6" t="s">
        <v>226</v>
      </c>
      <c r="B1361" s="6" t="s">
        <v>1347</v>
      </c>
      <c r="C1361" s="6" t="s">
        <v>210</v>
      </c>
      <c r="D1361" s="7">
        <v>468</v>
      </c>
      <c r="E1361" s="7">
        <v>1969</v>
      </c>
      <c r="F1361" s="26">
        <v>100.8</v>
      </c>
      <c r="G1361" s="27">
        <v>5.1193498999999996</v>
      </c>
    </row>
    <row r="1362" spans="1:7" x14ac:dyDescent="0.45">
      <c r="A1362" s="6" t="s">
        <v>228</v>
      </c>
      <c r="B1362" s="6" t="s">
        <v>1347</v>
      </c>
      <c r="C1362" s="6" t="s">
        <v>210</v>
      </c>
      <c r="D1362" s="7">
        <v>10</v>
      </c>
      <c r="E1362" s="7">
        <v>1031</v>
      </c>
      <c r="F1362" s="26">
        <v>132.1</v>
      </c>
      <c r="G1362" s="27">
        <v>12.812803000000001</v>
      </c>
    </row>
    <row r="1363" spans="1:7" x14ac:dyDescent="0.45">
      <c r="A1363" s="6" t="s">
        <v>230</v>
      </c>
      <c r="B1363" s="6" t="s">
        <v>1347</v>
      </c>
      <c r="C1363" s="6" t="s">
        <v>210</v>
      </c>
      <c r="D1363" s="7">
        <v>234</v>
      </c>
      <c r="E1363" s="7">
        <v>318</v>
      </c>
      <c r="F1363" s="26">
        <v>96.2</v>
      </c>
      <c r="G1363" s="27">
        <v>30.251571999999999</v>
      </c>
    </row>
    <row r="1364" spans="1:7" x14ac:dyDescent="0.45">
      <c r="A1364" s="6" t="s">
        <v>280</v>
      </c>
      <c r="B1364" s="6" t="s">
        <v>1347</v>
      </c>
      <c r="C1364" s="6" t="s">
        <v>94</v>
      </c>
      <c r="D1364" s="7">
        <v>9</v>
      </c>
      <c r="E1364" s="7">
        <v>112</v>
      </c>
      <c r="F1364" s="26">
        <v>8.6999999999999993</v>
      </c>
      <c r="G1364" s="27">
        <v>7.7678570999999996</v>
      </c>
    </row>
    <row r="1365" spans="1:7" x14ac:dyDescent="0.45">
      <c r="A1365" s="6" t="s">
        <v>283</v>
      </c>
      <c r="B1365" s="6" t="s">
        <v>1347</v>
      </c>
      <c r="C1365" s="6" t="s">
        <v>94</v>
      </c>
      <c r="D1365" s="7">
        <v>20996</v>
      </c>
      <c r="E1365" s="7">
        <v>489158</v>
      </c>
      <c r="F1365" s="26">
        <v>53478</v>
      </c>
      <c r="G1365" s="27">
        <v>10.932664000000001</v>
      </c>
    </row>
    <row r="1366" spans="1:7" x14ac:dyDescent="0.45">
      <c r="A1366" s="6" t="s">
        <v>236</v>
      </c>
      <c r="B1366" s="6" t="s">
        <v>1347</v>
      </c>
      <c r="C1366" s="6" t="s">
        <v>167</v>
      </c>
      <c r="D1366" s="7">
        <v>2</v>
      </c>
      <c r="E1366" s="7">
        <v>24757</v>
      </c>
      <c r="F1366" s="26">
        <v>214.5</v>
      </c>
      <c r="G1366" s="27">
        <v>0.86642160000000001</v>
      </c>
    </row>
    <row r="1367" spans="1:7" x14ac:dyDescent="0.45">
      <c r="A1367" s="6" t="s">
        <v>1355</v>
      </c>
      <c r="B1367" s="6" t="s">
        <v>1347</v>
      </c>
      <c r="C1367" s="6" t="s">
        <v>94</v>
      </c>
      <c r="D1367" s="7">
        <v>5371</v>
      </c>
      <c r="E1367" s="7">
        <v>786539</v>
      </c>
      <c r="F1367" s="26">
        <v>38437</v>
      </c>
      <c r="G1367" s="27">
        <v>4.8868524000000004</v>
      </c>
    </row>
    <row r="1368" spans="1:7" x14ac:dyDescent="0.45">
      <c r="A1368" s="6" t="s">
        <v>1356</v>
      </c>
      <c r="B1368" s="6" t="s">
        <v>1357</v>
      </c>
      <c r="C1368" s="6" t="s">
        <v>91</v>
      </c>
      <c r="D1368" s="7">
        <v>247334</v>
      </c>
      <c r="E1368" s="7">
        <v>2569449</v>
      </c>
      <c r="F1368" s="26">
        <v>451778.2</v>
      </c>
      <c r="G1368" s="27">
        <v>17.582688000000001</v>
      </c>
    </row>
    <row r="1369" spans="1:7" x14ac:dyDescent="0.45">
      <c r="A1369" s="6" t="s">
        <v>1358</v>
      </c>
      <c r="B1369" s="6" t="s">
        <v>1357</v>
      </c>
      <c r="C1369" s="6" t="s">
        <v>96</v>
      </c>
      <c r="D1369" s="7">
        <v>9940</v>
      </c>
      <c r="E1369" s="7">
        <v>458000</v>
      </c>
      <c r="F1369" s="26">
        <v>18610.2</v>
      </c>
      <c r="G1369" s="27">
        <v>4.0633623999999999</v>
      </c>
    </row>
    <row r="1370" spans="1:7" x14ac:dyDescent="0.45">
      <c r="A1370" s="6" t="s">
        <v>1359</v>
      </c>
      <c r="B1370" s="6" t="s">
        <v>1357</v>
      </c>
      <c r="C1370" s="6" t="s">
        <v>96</v>
      </c>
      <c r="D1370" s="7">
        <v>3717</v>
      </c>
      <c r="E1370" s="7">
        <v>123645</v>
      </c>
      <c r="F1370" s="26">
        <v>7413</v>
      </c>
      <c r="G1370" s="27">
        <v>5.9953900000000004</v>
      </c>
    </row>
    <row r="1371" spans="1:7" x14ac:dyDescent="0.45">
      <c r="A1371" s="6" t="s">
        <v>1360</v>
      </c>
      <c r="B1371" s="6" t="s">
        <v>1357</v>
      </c>
      <c r="C1371" s="6" t="s">
        <v>91</v>
      </c>
      <c r="D1371" s="7">
        <v>2478248</v>
      </c>
      <c r="E1371" s="7">
        <v>19756921</v>
      </c>
      <c r="F1371" s="26">
        <v>5035755</v>
      </c>
      <c r="G1371" s="27">
        <v>25.488562000000002</v>
      </c>
    </row>
    <row r="1372" spans="1:7" x14ac:dyDescent="0.45">
      <c r="A1372" s="6" t="s">
        <v>209</v>
      </c>
      <c r="B1372" s="6" t="s">
        <v>1357</v>
      </c>
      <c r="C1372" s="6" t="s">
        <v>210</v>
      </c>
      <c r="D1372" s="7">
        <v>1</v>
      </c>
      <c r="E1372" s="7">
        <v>3306</v>
      </c>
      <c r="F1372" s="26">
        <v>224.3</v>
      </c>
      <c r="G1372" s="27">
        <v>6.7846339999999996</v>
      </c>
    </row>
    <row r="1373" spans="1:7" x14ac:dyDescent="0.45">
      <c r="A1373" s="6" t="s">
        <v>1361</v>
      </c>
      <c r="B1373" s="6" t="s">
        <v>1357</v>
      </c>
      <c r="C1373" s="6" t="s">
        <v>91</v>
      </c>
      <c r="D1373" s="7">
        <v>752</v>
      </c>
      <c r="E1373" s="7">
        <v>5932</v>
      </c>
      <c r="F1373" s="26">
        <v>2004</v>
      </c>
      <c r="G1373" s="27">
        <v>33.782873000000002</v>
      </c>
    </row>
    <row r="1374" spans="1:7" x14ac:dyDescent="0.45">
      <c r="A1374" s="6" t="s">
        <v>1362</v>
      </c>
      <c r="B1374" s="6" t="s">
        <v>1357</v>
      </c>
      <c r="C1374" s="6" t="s">
        <v>96</v>
      </c>
      <c r="D1374" s="7">
        <v>19230</v>
      </c>
      <c r="E1374" s="7">
        <v>452655</v>
      </c>
      <c r="F1374" s="26">
        <v>31762.5</v>
      </c>
      <c r="G1374" s="27">
        <v>7.0169334000000001</v>
      </c>
    </row>
    <row r="1375" spans="1:7" x14ac:dyDescent="0.45">
      <c r="A1375" s="6" t="s">
        <v>218</v>
      </c>
      <c r="B1375" s="6" t="s">
        <v>1357</v>
      </c>
      <c r="C1375" s="6" t="s">
        <v>210</v>
      </c>
      <c r="D1375" s="7">
        <v>101</v>
      </c>
      <c r="E1375" s="7">
        <v>113</v>
      </c>
      <c r="F1375" s="26">
        <v>20.2</v>
      </c>
      <c r="G1375" s="27">
        <v>17.876106</v>
      </c>
    </row>
    <row r="1376" spans="1:7" x14ac:dyDescent="0.45">
      <c r="A1376" s="6" t="s">
        <v>1363</v>
      </c>
      <c r="B1376" s="6" t="s">
        <v>1357</v>
      </c>
      <c r="C1376" s="6" t="s">
        <v>96</v>
      </c>
      <c r="D1376" s="7">
        <v>4869</v>
      </c>
      <c r="E1376" s="7">
        <v>165701</v>
      </c>
      <c r="F1376" s="26">
        <v>10259.4</v>
      </c>
      <c r="G1376" s="27">
        <v>6.1915136000000004</v>
      </c>
    </row>
    <row r="1377" spans="1:7" x14ac:dyDescent="0.45">
      <c r="A1377" s="6" t="s">
        <v>1364</v>
      </c>
      <c r="B1377" s="6" t="s">
        <v>1357</v>
      </c>
      <c r="C1377" s="6" t="s">
        <v>7</v>
      </c>
      <c r="D1377" s="7">
        <v>1112747</v>
      </c>
      <c r="E1377" s="7">
        <v>18053465</v>
      </c>
      <c r="F1377" s="26">
        <v>3549334.4</v>
      </c>
      <c r="G1377" s="27">
        <v>19.660128</v>
      </c>
    </row>
    <row r="1378" spans="1:7" x14ac:dyDescent="0.45">
      <c r="A1378" s="6" t="s">
        <v>1365</v>
      </c>
      <c r="B1378" s="6" t="s">
        <v>1357</v>
      </c>
      <c r="C1378" s="6" t="s">
        <v>91</v>
      </c>
      <c r="D1378" s="7">
        <v>653354</v>
      </c>
      <c r="E1378" s="7">
        <v>6661926</v>
      </c>
      <c r="F1378" s="26">
        <v>857370</v>
      </c>
      <c r="G1378" s="27">
        <v>12.869702</v>
      </c>
    </row>
    <row r="1379" spans="1:7" x14ac:dyDescent="0.45">
      <c r="A1379" s="6" t="s">
        <v>1366</v>
      </c>
      <c r="B1379" s="6" t="s">
        <v>1357</v>
      </c>
      <c r="C1379" s="6" t="s">
        <v>91</v>
      </c>
      <c r="D1379" s="7">
        <v>1259788</v>
      </c>
      <c r="E1379" s="7">
        <v>13152596</v>
      </c>
      <c r="F1379" s="26">
        <v>1930138</v>
      </c>
      <c r="G1379" s="27">
        <v>14.674958</v>
      </c>
    </row>
    <row r="1380" spans="1:7" x14ac:dyDescent="0.45">
      <c r="A1380" s="6" t="s">
        <v>1367</v>
      </c>
      <c r="B1380" s="6" t="s">
        <v>1357</v>
      </c>
      <c r="C1380" s="6" t="s">
        <v>91</v>
      </c>
      <c r="D1380" s="7">
        <v>134561</v>
      </c>
      <c r="E1380" s="7">
        <v>1467457</v>
      </c>
      <c r="F1380" s="26">
        <v>302169.3</v>
      </c>
      <c r="G1380" s="27">
        <v>20.591356000000001</v>
      </c>
    </row>
    <row r="1381" spans="1:7" x14ac:dyDescent="0.45">
      <c r="A1381" s="6" t="s">
        <v>1368</v>
      </c>
      <c r="B1381" s="6" t="s">
        <v>1357</v>
      </c>
      <c r="C1381" s="6" t="s">
        <v>91</v>
      </c>
      <c r="D1381" s="7">
        <v>3382</v>
      </c>
      <c r="E1381" s="7">
        <v>49874</v>
      </c>
      <c r="F1381" s="26">
        <v>5974.1</v>
      </c>
      <c r="G1381" s="27">
        <v>11.978386</v>
      </c>
    </row>
    <row r="1382" spans="1:7" x14ac:dyDescent="0.45">
      <c r="A1382" s="6" t="s">
        <v>1369</v>
      </c>
      <c r="B1382" s="6" t="s">
        <v>1357</v>
      </c>
      <c r="C1382" s="6" t="s">
        <v>91</v>
      </c>
      <c r="D1382" s="7">
        <v>274635</v>
      </c>
      <c r="E1382" s="7">
        <v>2620139</v>
      </c>
      <c r="F1382" s="26">
        <v>366901</v>
      </c>
      <c r="G1382" s="27">
        <v>14.003112</v>
      </c>
    </row>
    <row r="1383" spans="1:7" x14ac:dyDescent="0.45">
      <c r="A1383" s="6" t="s">
        <v>226</v>
      </c>
      <c r="B1383" s="6" t="s">
        <v>1357</v>
      </c>
      <c r="C1383" s="6" t="s">
        <v>210</v>
      </c>
      <c r="D1383" s="7">
        <v>3717</v>
      </c>
      <c r="E1383" s="7">
        <v>15184</v>
      </c>
      <c r="F1383" s="26">
        <v>1808.6</v>
      </c>
      <c r="G1383" s="27">
        <v>11.911222</v>
      </c>
    </row>
    <row r="1384" spans="1:7" x14ac:dyDescent="0.45">
      <c r="A1384" s="6" t="s">
        <v>1370</v>
      </c>
      <c r="B1384" s="6" t="s">
        <v>1357</v>
      </c>
      <c r="C1384" s="6" t="s">
        <v>94</v>
      </c>
      <c r="D1384" s="7">
        <v>6273</v>
      </c>
      <c r="E1384" s="7">
        <v>87719</v>
      </c>
      <c r="F1384" s="26">
        <v>10970</v>
      </c>
      <c r="G1384" s="27">
        <v>12.505843</v>
      </c>
    </row>
    <row r="1385" spans="1:7" x14ac:dyDescent="0.45">
      <c r="A1385" s="6" t="s">
        <v>228</v>
      </c>
      <c r="B1385" s="6" t="s">
        <v>1357</v>
      </c>
      <c r="C1385" s="6" t="s">
        <v>210</v>
      </c>
      <c r="D1385" s="7">
        <v>15</v>
      </c>
      <c r="E1385" s="7">
        <v>4866</v>
      </c>
      <c r="F1385" s="26">
        <v>635.1</v>
      </c>
      <c r="G1385" s="27">
        <v>13.051788</v>
      </c>
    </row>
    <row r="1386" spans="1:7" x14ac:dyDescent="0.45">
      <c r="A1386" s="6" t="s">
        <v>229</v>
      </c>
      <c r="B1386" s="6" t="s">
        <v>1357</v>
      </c>
      <c r="C1386" s="6" t="s">
        <v>210</v>
      </c>
      <c r="D1386" s="7">
        <v>1506</v>
      </c>
      <c r="E1386" s="7">
        <v>12716</v>
      </c>
      <c r="F1386" s="26">
        <v>1758.1</v>
      </c>
      <c r="G1386" s="27">
        <v>13.825889</v>
      </c>
    </row>
    <row r="1387" spans="1:7" x14ac:dyDescent="0.45">
      <c r="A1387" s="6" t="s">
        <v>230</v>
      </c>
      <c r="B1387" s="6" t="s">
        <v>1357</v>
      </c>
      <c r="C1387" s="6" t="s">
        <v>210</v>
      </c>
      <c r="D1387" s="7">
        <v>35</v>
      </c>
      <c r="E1387" s="7">
        <v>49</v>
      </c>
      <c r="F1387" s="26">
        <v>18.7</v>
      </c>
      <c r="G1387" s="27">
        <v>38.163265000000003</v>
      </c>
    </row>
    <row r="1388" spans="1:7" x14ac:dyDescent="0.45">
      <c r="A1388" s="6" t="s">
        <v>1371</v>
      </c>
      <c r="B1388" s="6" t="s">
        <v>1357</v>
      </c>
      <c r="C1388" s="6" t="s">
        <v>96</v>
      </c>
      <c r="D1388" s="7">
        <v>9685</v>
      </c>
      <c r="E1388" s="7">
        <v>210273</v>
      </c>
      <c r="F1388" s="26">
        <v>13882.4</v>
      </c>
      <c r="G1388" s="27">
        <v>6.6020839999999996</v>
      </c>
    </row>
    <row r="1389" spans="1:7" x14ac:dyDescent="0.45">
      <c r="A1389" s="6" t="s">
        <v>1372</v>
      </c>
      <c r="B1389" s="6" t="s">
        <v>1357</v>
      </c>
      <c r="C1389" s="6" t="s">
        <v>96</v>
      </c>
      <c r="D1389" s="7">
        <v>4190</v>
      </c>
      <c r="E1389" s="7">
        <v>160932</v>
      </c>
      <c r="F1389" s="26">
        <v>9065</v>
      </c>
      <c r="G1389" s="27">
        <v>5.6328139000000004</v>
      </c>
    </row>
    <row r="1390" spans="1:7" x14ac:dyDescent="0.45">
      <c r="A1390" s="6" t="s">
        <v>1373</v>
      </c>
      <c r="B1390" s="6" t="s">
        <v>1357</v>
      </c>
      <c r="C1390" s="6" t="s">
        <v>96</v>
      </c>
      <c r="D1390" s="7">
        <v>16789</v>
      </c>
      <c r="E1390" s="7">
        <v>447888</v>
      </c>
      <c r="F1390" s="26">
        <v>24355.1</v>
      </c>
      <c r="G1390" s="27">
        <v>5.4377656999999999</v>
      </c>
    </row>
    <row r="1391" spans="1:7" x14ac:dyDescent="0.45">
      <c r="A1391" s="6" t="s">
        <v>1374</v>
      </c>
      <c r="B1391" s="6" t="s">
        <v>1357</v>
      </c>
      <c r="C1391" s="6" t="s">
        <v>96</v>
      </c>
      <c r="D1391" s="7">
        <v>14671</v>
      </c>
      <c r="E1391" s="7">
        <v>249277</v>
      </c>
      <c r="F1391" s="26">
        <v>30418</v>
      </c>
      <c r="G1391" s="27">
        <v>12.202489999999999</v>
      </c>
    </row>
    <row r="1392" spans="1:7" x14ac:dyDescent="0.45">
      <c r="A1392" s="6" t="s">
        <v>1375</v>
      </c>
      <c r="B1392" s="6" t="s">
        <v>1357</v>
      </c>
      <c r="C1392" s="6" t="s">
        <v>96</v>
      </c>
      <c r="D1392" s="7">
        <v>10786</v>
      </c>
      <c r="E1392" s="7">
        <v>203865</v>
      </c>
      <c r="F1392" s="26">
        <v>24396</v>
      </c>
      <c r="G1392" s="27">
        <v>11.966742999999999</v>
      </c>
    </row>
    <row r="1393" spans="1:7" x14ac:dyDescent="0.45">
      <c r="A1393" s="6" t="s">
        <v>1376</v>
      </c>
      <c r="B1393" s="6" t="s">
        <v>1357</v>
      </c>
      <c r="C1393" s="6" t="s">
        <v>96</v>
      </c>
      <c r="D1393" s="7">
        <v>1305</v>
      </c>
      <c r="E1393" s="7">
        <v>89187</v>
      </c>
      <c r="F1393" s="26">
        <v>3066</v>
      </c>
      <c r="G1393" s="27">
        <v>3.4377206999999999</v>
      </c>
    </row>
    <row r="1394" spans="1:7" x14ac:dyDescent="0.45">
      <c r="A1394" s="6" t="s">
        <v>1377</v>
      </c>
      <c r="B1394" s="6" t="s">
        <v>1357</v>
      </c>
      <c r="C1394" s="6" t="s">
        <v>96</v>
      </c>
      <c r="D1394" s="7">
        <v>5127</v>
      </c>
      <c r="E1394" s="7">
        <v>560328</v>
      </c>
      <c r="F1394" s="26">
        <v>27678.7</v>
      </c>
      <c r="G1394" s="27">
        <v>4.9397317000000003</v>
      </c>
    </row>
    <row r="1395" spans="1:7" x14ac:dyDescent="0.45">
      <c r="A1395" s="6" t="s">
        <v>235</v>
      </c>
      <c r="B1395" s="6" t="s">
        <v>1357</v>
      </c>
      <c r="C1395" s="6" t="s">
        <v>210</v>
      </c>
      <c r="D1395" s="7">
        <v>2299</v>
      </c>
      <c r="E1395" s="7">
        <v>5345</v>
      </c>
      <c r="F1395" s="26">
        <v>795.4</v>
      </c>
      <c r="G1395" s="27">
        <v>14.881197</v>
      </c>
    </row>
    <row r="1396" spans="1:7" x14ac:dyDescent="0.45">
      <c r="A1396" s="6" t="s">
        <v>1378</v>
      </c>
      <c r="B1396" s="6" t="s">
        <v>1379</v>
      </c>
      <c r="C1396" s="6" t="s">
        <v>94</v>
      </c>
      <c r="D1396" s="7">
        <v>7417</v>
      </c>
      <c r="E1396" s="7">
        <v>114530</v>
      </c>
      <c r="F1396" s="26">
        <v>15387</v>
      </c>
      <c r="G1396" s="27">
        <v>13.434908</v>
      </c>
    </row>
    <row r="1397" spans="1:7" x14ac:dyDescent="0.45">
      <c r="A1397" s="6" t="s">
        <v>1380</v>
      </c>
      <c r="B1397" s="6" t="s">
        <v>1379</v>
      </c>
      <c r="C1397" s="6" t="s">
        <v>94</v>
      </c>
      <c r="D1397" s="7">
        <v>18706</v>
      </c>
      <c r="E1397" s="7">
        <v>260048</v>
      </c>
      <c r="F1397" s="26">
        <v>37550.300000000003</v>
      </c>
      <c r="G1397" s="27">
        <v>14.439757</v>
      </c>
    </row>
    <row r="1398" spans="1:7" x14ac:dyDescent="0.45">
      <c r="A1398" s="6" t="s">
        <v>1381</v>
      </c>
      <c r="B1398" s="6" t="s">
        <v>1379</v>
      </c>
      <c r="C1398" s="6" t="s">
        <v>94</v>
      </c>
      <c r="D1398" s="7">
        <v>11227</v>
      </c>
      <c r="E1398" s="7">
        <v>219877</v>
      </c>
      <c r="F1398" s="26">
        <v>31966</v>
      </c>
      <c r="G1398" s="27">
        <v>14.538128</v>
      </c>
    </row>
    <row r="1399" spans="1:7" x14ac:dyDescent="0.45">
      <c r="A1399" s="6" t="s">
        <v>1382</v>
      </c>
      <c r="B1399" s="6" t="s">
        <v>1379</v>
      </c>
      <c r="C1399" s="6" t="s">
        <v>94</v>
      </c>
      <c r="D1399" s="7">
        <v>11851</v>
      </c>
      <c r="E1399" s="7">
        <v>173103</v>
      </c>
      <c r="F1399" s="26">
        <v>22332</v>
      </c>
      <c r="G1399" s="27">
        <v>12.90099</v>
      </c>
    </row>
    <row r="1400" spans="1:7" x14ac:dyDescent="0.45">
      <c r="A1400" s="6" t="s">
        <v>1383</v>
      </c>
      <c r="B1400" s="6" t="s">
        <v>1379</v>
      </c>
      <c r="C1400" s="6" t="s">
        <v>96</v>
      </c>
      <c r="D1400" s="7">
        <v>5933</v>
      </c>
      <c r="E1400" s="7">
        <v>103778</v>
      </c>
      <c r="F1400" s="26">
        <v>10466</v>
      </c>
      <c r="G1400" s="27">
        <v>10.084989</v>
      </c>
    </row>
    <row r="1401" spans="1:7" x14ac:dyDescent="0.45">
      <c r="A1401" s="6" t="s">
        <v>1384</v>
      </c>
      <c r="B1401" s="6" t="s">
        <v>1379</v>
      </c>
      <c r="C1401" s="6" t="s">
        <v>96</v>
      </c>
      <c r="D1401" s="7">
        <v>14591</v>
      </c>
      <c r="E1401" s="7">
        <v>515960</v>
      </c>
      <c r="F1401" s="26">
        <v>49763</v>
      </c>
      <c r="G1401" s="27">
        <v>9.6447398999999994</v>
      </c>
    </row>
    <row r="1402" spans="1:7" x14ac:dyDescent="0.45">
      <c r="A1402" s="6" t="s">
        <v>1385</v>
      </c>
      <c r="B1402" s="6" t="s">
        <v>1379</v>
      </c>
      <c r="C1402" s="6" t="s">
        <v>96</v>
      </c>
      <c r="D1402" s="7">
        <v>5795</v>
      </c>
      <c r="E1402" s="7">
        <v>189533</v>
      </c>
      <c r="F1402" s="26">
        <v>18071</v>
      </c>
      <c r="G1402" s="27">
        <v>9.5344873999999997</v>
      </c>
    </row>
    <row r="1403" spans="1:7" x14ac:dyDescent="0.45">
      <c r="A1403" s="6" t="s">
        <v>1386</v>
      </c>
      <c r="B1403" s="6" t="s">
        <v>1379</v>
      </c>
      <c r="C1403" s="6" t="s">
        <v>96</v>
      </c>
      <c r="D1403" s="7">
        <v>7668</v>
      </c>
      <c r="E1403" s="7">
        <v>222926</v>
      </c>
      <c r="F1403" s="26">
        <v>19124</v>
      </c>
      <c r="G1403" s="27">
        <v>8.5786315000000002</v>
      </c>
    </row>
    <row r="1404" spans="1:7" x14ac:dyDescent="0.45">
      <c r="A1404" s="6" t="s">
        <v>1387</v>
      </c>
      <c r="B1404" s="6" t="s">
        <v>1379</v>
      </c>
      <c r="C1404" s="6" t="s">
        <v>96</v>
      </c>
      <c r="D1404" s="7">
        <v>72494</v>
      </c>
      <c r="E1404" s="7">
        <v>1618081</v>
      </c>
      <c r="F1404" s="26">
        <v>181050.8</v>
      </c>
      <c r="G1404" s="27">
        <v>11.18923</v>
      </c>
    </row>
    <row r="1405" spans="1:7" x14ac:dyDescent="0.45">
      <c r="A1405" s="6" t="s">
        <v>1388</v>
      </c>
      <c r="B1405" s="6" t="s">
        <v>1379</v>
      </c>
      <c r="C1405" s="6" t="s">
        <v>96</v>
      </c>
      <c r="D1405" s="7">
        <v>12151</v>
      </c>
      <c r="E1405" s="7">
        <v>784065</v>
      </c>
      <c r="F1405" s="26">
        <v>82869.899999999994</v>
      </c>
      <c r="G1405" s="27">
        <v>10.569264</v>
      </c>
    </row>
    <row r="1406" spans="1:7" x14ac:dyDescent="0.45">
      <c r="A1406" s="6" t="s">
        <v>1389</v>
      </c>
      <c r="B1406" s="6" t="s">
        <v>1379</v>
      </c>
      <c r="C1406" s="6" t="s">
        <v>96</v>
      </c>
      <c r="D1406" s="7">
        <v>24851</v>
      </c>
      <c r="E1406" s="7">
        <v>420737</v>
      </c>
      <c r="F1406" s="26">
        <v>42748.800000000003</v>
      </c>
      <c r="G1406" s="27">
        <v>10.160456999999999</v>
      </c>
    </row>
    <row r="1407" spans="1:7" x14ac:dyDescent="0.45">
      <c r="A1407" s="6" t="s">
        <v>1390</v>
      </c>
      <c r="B1407" s="6" t="s">
        <v>1379</v>
      </c>
      <c r="C1407" s="6" t="s">
        <v>96</v>
      </c>
      <c r="D1407" s="7">
        <v>6768</v>
      </c>
      <c r="E1407" s="7">
        <v>236590</v>
      </c>
      <c r="F1407" s="26">
        <v>25395</v>
      </c>
      <c r="G1407" s="27">
        <v>10.733758999999999</v>
      </c>
    </row>
    <row r="1408" spans="1:7" x14ac:dyDescent="0.45">
      <c r="A1408" s="6" t="s">
        <v>1391</v>
      </c>
      <c r="B1408" s="6" t="s">
        <v>1379</v>
      </c>
      <c r="C1408" s="6" t="s">
        <v>96</v>
      </c>
      <c r="D1408" s="7">
        <v>5990</v>
      </c>
      <c r="E1408" s="7">
        <v>105389</v>
      </c>
      <c r="F1408" s="26">
        <v>8856</v>
      </c>
      <c r="G1408" s="27">
        <v>8.4031540000000007</v>
      </c>
    </row>
    <row r="1409" spans="1:7" x14ac:dyDescent="0.45">
      <c r="A1409" s="6" t="s">
        <v>1392</v>
      </c>
      <c r="B1409" s="6" t="s">
        <v>1379</v>
      </c>
      <c r="C1409" s="6" t="s">
        <v>96</v>
      </c>
      <c r="D1409" s="7">
        <v>29042</v>
      </c>
      <c r="E1409" s="7">
        <v>578972</v>
      </c>
      <c r="F1409" s="26">
        <v>61216</v>
      </c>
      <c r="G1409" s="27">
        <v>10.573223</v>
      </c>
    </row>
    <row r="1410" spans="1:7" x14ac:dyDescent="0.45">
      <c r="A1410" s="6" t="s">
        <v>1393</v>
      </c>
      <c r="B1410" s="6" t="s">
        <v>1379</v>
      </c>
      <c r="C1410" s="6" t="s">
        <v>96</v>
      </c>
      <c r="D1410" s="7">
        <v>6615</v>
      </c>
      <c r="E1410" s="7">
        <v>178210</v>
      </c>
      <c r="F1410" s="26">
        <v>19806.400000000001</v>
      </c>
      <c r="G1410" s="27">
        <v>11.114079</v>
      </c>
    </row>
    <row r="1411" spans="1:7" x14ac:dyDescent="0.45">
      <c r="A1411" s="6" t="s">
        <v>1394</v>
      </c>
      <c r="B1411" s="6" t="s">
        <v>1379</v>
      </c>
      <c r="C1411" s="6" t="s">
        <v>96</v>
      </c>
      <c r="D1411" s="7">
        <v>4175</v>
      </c>
      <c r="E1411" s="7">
        <v>179727</v>
      </c>
      <c r="F1411" s="26">
        <v>19049</v>
      </c>
      <c r="G1411" s="27">
        <v>10.598853</v>
      </c>
    </row>
    <row r="1412" spans="1:7" x14ac:dyDescent="0.45">
      <c r="A1412" s="6" t="s">
        <v>1395</v>
      </c>
      <c r="B1412" s="6" t="s">
        <v>1379</v>
      </c>
      <c r="C1412" s="6" t="s">
        <v>96</v>
      </c>
      <c r="D1412" s="7">
        <v>9187</v>
      </c>
      <c r="E1412" s="7">
        <v>323141</v>
      </c>
      <c r="F1412" s="26">
        <v>32579</v>
      </c>
      <c r="G1412" s="27">
        <v>10.081977</v>
      </c>
    </row>
    <row r="1413" spans="1:7" x14ac:dyDescent="0.45">
      <c r="A1413" s="6" t="s">
        <v>1396</v>
      </c>
      <c r="B1413" s="6" t="s">
        <v>1379</v>
      </c>
      <c r="C1413" s="6" t="s">
        <v>96</v>
      </c>
      <c r="D1413" s="7">
        <v>5884</v>
      </c>
      <c r="E1413" s="7">
        <v>153113</v>
      </c>
      <c r="F1413" s="26">
        <v>16206.4</v>
      </c>
      <c r="G1413" s="27">
        <v>10.584600999999999</v>
      </c>
    </row>
    <row r="1414" spans="1:7" x14ac:dyDescent="0.45">
      <c r="A1414" s="6" t="s">
        <v>1397</v>
      </c>
      <c r="B1414" s="6" t="s">
        <v>1379</v>
      </c>
      <c r="C1414" s="6" t="s">
        <v>96</v>
      </c>
      <c r="D1414" s="7">
        <v>12695</v>
      </c>
      <c r="E1414" s="7">
        <v>251871</v>
      </c>
      <c r="F1414" s="26">
        <v>23803</v>
      </c>
      <c r="G1414" s="27">
        <v>9.4504727000000006</v>
      </c>
    </row>
    <row r="1415" spans="1:7" x14ac:dyDescent="0.45">
      <c r="A1415" s="6" t="s">
        <v>1398</v>
      </c>
      <c r="B1415" s="6" t="s">
        <v>1379</v>
      </c>
      <c r="C1415" s="6" t="s">
        <v>96</v>
      </c>
      <c r="D1415" s="7">
        <v>3093</v>
      </c>
      <c r="E1415" s="7">
        <v>97781</v>
      </c>
      <c r="F1415" s="26">
        <v>10170</v>
      </c>
      <c r="G1415" s="27">
        <v>10.400793999999999</v>
      </c>
    </row>
    <row r="1416" spans="1:7" x14ac:dyDescent="0.45">
      <c r="A1416" s="6" t="s">
        <v>1399</v>
      </c>
      <c r="B1416" s="6" t="s">
        <v>1379</v>
      </c>
      <c r="C1416" s="6" t="s">
        <v>96</v>
      </c>
      <c r="D1416" s="7">
        <v>7269</v>
      </c>
      <c r="E1416" s="7">
        <v>303481</v>
      </c>
      <c r="F1416" s="26">
        <v>27961</v>
      </c>
      <c r="G1416" s="27">
        <v>9.2134269</v>
      </c>
    </row>
    <row r="1417" spans="1:7" x14ac:dyDescent="0.45">
      <c r="A1417" s="6" t="s">
        <v>1400</v>
      </c>
      <c r="B1417" s="6" t="s">
        <v>1379</v>
      </c>
      <c r="C1417" s="6" t="s">
        <v>96</v>
      </c>
      <c r="D1417" s="7">
        <v>12239</v>
      </c>
      <c r="E1417" s="7">
        <v>217000</v>
      </c>
      <c r="F1417" s="26">
        <v>25292.6</v>
      </c>
      <c r="G1417" s="27">
        <v>11.655576</v>
      </c>
    </row>
    <row r="1418" spans="1:7" x14ac:dyDescent="0.45">
      <c r="A1418" s="6" t="s">
        <v>1401</v>
      </c>
      <c r="B1418" s="6" t="s">
        <v>1379</v>
      </c>
      <c r="C1418" s="6" t="s">
        <v>96</v>
      </c>
      <c r="D1418" s="7">
        <v>10729</v>
      </c>
      <c r="E1418" s="7">
        <v>312711</v>
      </c>
      <c r="F1418" s="26">
        <v>27334.1</v>
      </c>
      <c r="G1418" s="27">
        <v>8.7410101000000004</v>
      </c>
    </row>
    <row r="1419" spans="1:7" x14ac:dyDescent="0.45">
      <c r="A1419" s="6" t="s">
        <v>1402</v>
      </c>
      <c r="B1419" s="6" t="s">
        <v>1379</v>
      </c>
      <c r="C1419" s="6" t="s">
        <v>96</v>
      </c>
      <c r="D1419" s="7">
        <v>5053</v>
      </c>
      <c r="E1419" s="7">
        <v>97744</v>
      </c>
      <c r="F1419" s="26">
        <v>11782</v>
      </c>
      <c r="G1419" s="27">
        <v>12.053936999999999</v>
      </c>
    </row>
    <row r="1420" spans="1:7" x14ac:dyDescent="0.45">
      <c r="A1420" s="6" t="s">
        <v>1403</v>
      </c>
      <c r="B1420" s="6" t="s">
        <v>1379</v>
      </c>
      <c r="C1420" s="6" t="s">
        <v>96</v>
      </c>
      <c r="D1420" s="7">
        <v>4110</v>
      </c>
      <c r="E1420" s="7">
        <v>223570</v>
      </c>
      <c r="F1420" s="26">
        <v>18749.400000000001</v>
      </c>
      <c r="G1420" s="27">
        <v>8.3863667</v>
      </c>
    </row>
    <row r="1421" spans="1:7" x14ac:dyDescent="0.45">
      <c r="A1421" s="6" t="s">
        <v>1404</v>
      </c>
      <c r="B1421" s="6" t="s">
        <v>1379</v>
      </c>
      <c r="C1421" s="6" t="s">
        <v>96</v>
      </c>
      <c r="D1421" s="7">
        <v>4927</v>
      </c>
      <c r="E1421" s="7">
        <v>147495</v>
      </c>
      <c r="F1421" s="26">
        <v>14763</v>
      </c>
      <c r="G1421" s="27">
        <v>10.009153</v>
      </c>
    </row>
    <row r="1422" spans="1:7" x14ac:dyDescent="0.45">
      <c r="A1422" s="6" t="s">
        <v>1405</v>
      </c>
      <c r="B1422" s="6" t="s">
        <v>1379</v>
      </c>
      <c r="C1422" s="6" t="s">
        <v>96</v>
      </c>
      <c r="D1422" s="7">
        <v>12826</v>
      </c>
      <c r="E1422" s="7">
        <v>285577</v>
      </c>
      <c r="F1422" s="26">
        <v>29189</v>
      </c>
      <c r="G1422" s="27">
        <v>10.221061000000001</v>
      </c>
    </row>
    <row r="1423" spans="1:7" x14ac:dyDescent="0.45">
      <c r="A1423" s="6" t="s">
        <v>1406</v>
      </c>
      <c r="B1423" s="6" t="s">
        <v>1379</v>
      </c>
      <c r="C1423" s="6" t="s">
        <v>96</v>
      </c>
      <c r="D1423" s="7">
        <v>5369</v>
      </c>
      <c r="E1423" s="7">
        <v>195029</v>
      </c>
      <c r="F1423" s="26">
        <v>15416</v>
      </c>
      <c r="G1423" s="27">
        <v>7.9044654999999997</v>
      </c>
    </row>
    <row r="1424" spans="1:7" x14ac:dyDescent="0.45">
      <c r="A1424" s="6" t="s">
        <v>1407</v>
      </c>
      <c r="B1424" s="6" t="s">
        <v>1379</v>
      </c>
      <c r="C1424" s="6" t="s">
        <v>96</v>
      </c>
      <c r="D1424" s="7">
        <v>16449</v>
      </c>
      <c r="E1424" s="7">
        <v>479962</v>
      </c>
      <c r="F1424" s="26">
        <v>48630.1</v>
      </c>
      <c r="G1424" s="27">
        <v>10.132073</v>
      </c>
    </row>
    <row r="1425" spans="1:7" x14ac:dyDescent="0.45">
      <c r="A1425" s="6" t="s">
        <v>1408</v>
      </c>
      <c r="B1425" s="6" t="s">
        <v>1379</v>
      </c>
      <c r="C1425" s="6" t="s">
        <v>91</v>
      </c>
      <c r="D1425" s="7">
        <v>167093</v>
      </c>
      <c r="E1425" s="7">
        <v>2877136</v>
      </c>
      <c r="F1425" s="26">
        <v>300209.8</v>
      </c>
      <c r="G1425" s="27">
        <v>10.434328000000001</v>
      </c>
    </row>
    <row r="1426" spans="1:7" x14ac:dyDescent="0.45">
      <c r="A1426" s="6" t="s">
        <v>1409</v>
      </c>
      <c r="B1426" s="6" t="s">
        <v>1379</v>
      </c>
      <c r="C1426" s="6" t="s">
        <v>96</v>
      </c>
      <c r="D1426" s="7">
        <v>2998</v>
      </c>
      <c r="E1426" s="7">
        <v>230894</v>
      </c>
      <c r="F1426" s="26">
        <v>16779</v>
      </c>
      <c r="G1426" s="27">
        <v>7.2669709999999998</v>
      </c>
    </row>
    <row r="1427" spans="1:7" x14ac:dyDescent="0.45">
      <c r="A1427" s="6" t="s">
        <v>1410</v>
      </c>
      <c r="B1427" s="6" t="s">
        <v>1379</v>
      </c>
      <c r="C1427" s="6" t="s">
        <v>94</v>
      </c>
      <c r="D1427" s="7">
        <v>16602</v>
      </c>
      <c r="E1427" s="7">
        <v>364130</v>
      </c>
      <c r="F1427" s="26">
        <v>42221</v>
      </c>
      <c r="G1427" s="27">
        <v>11.595034999999999</v>
      </c>
    </row>
    <row r="1428" spans="1:7" x14ac:dyDescent="0.45">
      <c r="A1428" s="6" t="s">
        <v>209</v>
      </c>
      <c r="B1428" s="6" t="s">
        <v>1379</v>
      </c>
      <c r="C1428" s="6" t="s">
        <v>210</v>
      </c>
      <c r="D1428" s="7">
        <v>1</v>
      </c>
      <c r="E1428" s="7">
        <v>1277</v>
      </c>
      <c r="F1428" s="26">
        <v>250.6</v>
      </c>
      <c r="G1428" s="27">
        <v>19.624119</v>
      </c>
    </row>
    <row r="1429" spans="1:7" x14ac:dyDescent="0.45">
      <c r="A1429" s="6" t="s">
        <v>1411</v>
      </c>
      <c r="B1429" s="6" t="s">
        <v>1379</v>
      </c>
      <c r="C1429" s="6" t="s">
        <v>94</v>
      </c>
      <c r="D1429" s="7">
        <v>5082</v>
      </c>
      <c r="E1429" s="7">
        <v>117867</v>
      </c>
      <c r="F1429" s="26">
        <v>13997</v>
      </c>
      <c r="G1429" s="27">
        <v>11.875249</v>
      </c>
    </row>
    <row r="1430" spans="1:7" x14ac:dyDescent="0.45">
      <c r="A1430" s="6" t="s">
        <v>1412</v>
      </c>
      <c r="B1430" s="6" t="s">
        <v>1379</v>
      </c>
      <c r="C1430" s="6" t="s">
        <v>91</v>
      </c>
      <c r="D1430" s="7">
        <v>280477</v>
      </c>
      <c r="E1430" s="7">
        <v>4015531</v>
      </c>
      <c r="F1430" s="26">
        <v>506214</v>
      </c>
      <c r="G1430" s="27">
        <v>12.606401999999999</v>
      </c>
    </row>
    <row r="1431" spans="1:7" x14ac:dyDescent="0.45">
      <c r="A1431" s="6" t="s">
        <v>1413</v>
      </c>
      <c r="B1431" s="6" t="s">
        <v>1379</v>
      </c>
      <c r="C1431" s="6" t="s">
        <v>91</v>
      </c>
      <c r="D1431" s="7">
        <v>344234</v>
      </c>
      <c r="E1431" s="7">
        <v>5030930</v>
      </c>
      <c r="F1431" s="26">
        <v>564541</v>
      </c>
      <c r="G1431" s="27">
        <v>11.221404</v>
      </c>
    </row>
    <row r="1432" spans="1:7" x14ac:dyDescent="0.45">
      <c r="A1432" s="6" t="s">
        <v>1414</v>
      </c>
      <c r="B1432" s="6" t="s">
        <v>1379</v>
      </c>
      <c r="C1432" s="6" t="s">
        <v>94</v>
      </c>
      <c r="D1432" s="7">
        <v>9033</v>
      </c>
      <c r="E1432" s="7">
        <v>150606</v>
      </c>
      <c r="F1432" s="26">
        <v>18580</v>
      </c>
      <c r="G1432" s="27">
        <v>12.336826</v>
      </c>
    </row>
    <row r="1433" spans="1:7" x14ac:dyDescent="0.45">
      <c r="A1433" s="6" t="s">
        <v>1415</v>
      </c>
      <c r="B1433" s="6" t="s">
        <v>1379</v>
      </c>
      <c r="C1433" s="6" t="s">
        <v>94</v>
      </c>
      <c r="D1433" s="7">
        <v>9000</v>
      </c>
      <c r="E1433" s="7">
        <v>117766</v>
      </c>
      <c r="F1433" s="26">
        <v>15844</v>
      </c>
      <c r="G1433" s="27">
        <v>13.453798000000001</v>
      </c>
    </row>
    <row r="1434" spans="1:7" x14ac:dyDescent="0.45">
      <c r="A1434" s="6" t="s">
        <v>1416</v>
      </c>
      <c r="B1434" s="6" t="s">
        <v>1379</v>
      </c>
      <c r="C1434" s="6" t="s">
        <v>94</v>
      </c>
      <c r="D1434" s="7">
        <v>16844</v>
      </c>
      <c r="E1434" s="7">
        <v>246055</v>
      </c>
      <c r="F1434" s="26">
        <v>32613</v>
      </c>
      <c r="G1434" s="27">
        <v>13.254353999999999</v>
      </c>
    </row>
    <row r="1435" spans="1:7" x14ac:dyDescent="0.45">
      <c r="A1435" s="6" t="s">
        <v>1417</v>
      </c>
      <c r="B1435" s="6" t="s">
        <v>1379</v>
      </c>
      <c r="C1435" s="6" t="s">
        <v>94</v>
      </c>
      <c r="D1435" s="7">
        <v>13123</v>
      </c>
      <c r="E1435" s="7">
        <v>366952</v>
      </c>
      <c r="F1435" s="26">
        <v>41667.4</v>
      </c>
      <c r="G1435" s="27">
        <v>11.355</v>
      </c>
    </row>
    <row r="1436" spans="1:7" x14ac:dyDescent="0.45">
      <c r="A1436" s="6" t="s">
        <v>1418</v>
      </c>
      <c r="B1436" s="6" t="s">
        <v>1379</v>
      </c>
      <c r="C1436" s="6" t="s">
        <v>94</v>
      </c>
      <c r="D1436" s="7">
        <v>17059</v>
      </c>
      <c r="E1436" s="7">
        <v>335773</v>
      </c>
      <c r="F1436" s="26">
        <v>38945.599999999999</v>
      </c>
      <c r="G1436" s="27">
        <v>11.598788000000001</v>
      </c>
    </row>
    <row r="1437" spans="1:7" x14ac:dyDescent="0.45">
      <c r="A1437" s="6" t="s">
        <v>1419</v>
      </c>
      <c r="B1437" s="6" t="s">
        <v>1379</v>
      </c>
      <c r="C1437" s="6" t="s">
        <v>94</v>
      </c>
      <c r="D1437" s="7">
        <v>24921</v>
      </c>
      <c r="E1437" s="7">
        <v>375132</v>
      </c>
      <c r="F1437" s="26">
        <v>51114</v>
      </c>
      <c r="G1437" s="27">
        <v>13.625603999999999</v>
      </c>
    </row>
    <row r="1438" spans="1:7" x14ac:dyDescent="0.45">
      <c r="A1438" s="6" t="s">
        <v>1420</v>
      </c>
      <c r="B1438" s="6" t="s">
        <v>1379</v>
      </c>
      <c r="C1438" s="6" t="s">
        <v>94</v>
      </c>
      <c r="D1438" s="7">
        <v>4593</v>
      </c>
      <c r="E1438" s="7">
        <v>172557</v>
      </c>
      <c r="F1438" s="26">
        <v>17856.7</v>
      </c>
      <c r="G1438" s="27">
        <v>10.348291</v>
      </c>
    </row>
    <row r="1439" spans="1:7" x14ac:dyDescent="0.45">
      <c r="A1439" s="6" t="s">
        <v>1421</v>
      </c>
      <c r="B1439" s="6" t="s">
        <v>1379</v>
      </c>
      <c r="C1439" s="6" t="s">
        <v>94</v>
      </c>
      <c r="D1439" s="7">
        <v>16072</v>
      </c>
      <c r="E1439" s="7">
        <v>327865</v>
      </c>
      <c r="F1439" s="26">
        <v>36173</v>
      </c>
      <c r="G1439" s="27">
        <v>11.032895</v>
      </c>
    </row>
    <row r="1440" spans="1:7" x14ac:dyDescent="0.45">
      <c r="A1440" s="6" t="s">
        <v>1422</v>
      </c>
      <c r="B1440" s="6" t="s">
        <v>1379</v>
      </c>
      <c r="C1440" s="6" t="s">
        <v>94</v>
      </c>
      <c r="D1440" s="7">
        <v>8084</v>
      </c>
      <c r="E1440" s="7">
        <v>162301</v>
      </c>
      <c r="F1440" s="26">
        <v>20986.2</v>
      </c>
      <c r="G1440" s="27">
        <v>12.930419000000001</v>
      </c>
    </row>
    <row r="1441" spans="1:7" x14ac:dyDescent="0.45">
      <c r="A1441" s="6" t="s">
        <v>1423</v>
      </c>
      <c r="B1441" s="6" t="s">
        <v>1379</v>
      </c>
      <c r="C1441" s="6" t="s">
        <v>94</v>
      </c>
      <c r="D1441" s="7">
        <v>10561</v>
      </c>
      <c r="E1441" s="7">
        <v>251753</v>
      </c>
      <c r="F1441" s="26">
        <v>28948</v>
      </c>
      <c r="G1441" s="27">
        <v>11.498571999999999</v>
      </c>
    </row>
    <row r="1442" spans="1:7" x14ac:dyDescent="0.45">
      <c r="A1442" s="6" t="s">
        <v>664</v>
      </c>
      <c r="B1442" s="6" t="s">
        <v>1379</v>
      </c>
      <c r="C1442" s="6" t="s">
        <v>94</v>
      </c>
      <c r="D1442" s="7">
        <v>1073</v>
      </c>
      <c r="E1442" s="7">
        <v>15680</v>
      </c>
      <c r="F1442" s="26">
        <v>2060</v>
      </c>
      <c r="G1442" s="27">
        <v>13.137755</v>
      </c>
    </row>
    <row r="1443" spans="1:7" x14ac:dyDescent="0.45">
      <c r="A1443" s="6" t="s">
        <v>1228</v>
      </c>
      <c r="B1443" s="6" t="s">
        <v>1379</v>
      </c>
      <c r="C1443" s="6" t="s">
        <v>94</v>
      </c>
      <c r="D1443" s="7">
        <v>9651</v>
      </c>
      <c r="E1443" s="7">
        <v>208496</v>
      </c>
      <c r="F1443" s="26">
        <v>24175</v>
      </c>
      <c r="G1443" s="27">
        <v>11.594946999999999</v>
      </c>
    </row>
    <row r="1444" spans="1:7" x14ac:dyDescent="0.45">
      <c r="A1444" s="6" t="s">
        <v>1424</v>
      </c>
      <c r="B1444" s="6" t="s">
        <v>1379</v>
      </c>
      <c r="C1444" s="6" t="s">
        <v>94</v>
      </c>
      <c r="D1444" s="7">
        <v>5872</v>
      </c>
      <c r="E1444" s="7">
        <v>113814</v>
      </c>
      <c r="F1444" s="26">
        <v>13886</v>
      </c>
      <c r="G1444" s="27">
        <v>12.200608000000001</v>
      </c>
    </row>
    <row r="1445" spans="1:7" x14ac:dyDescent="0.45">
      <c r="A1445" s="6" t="s">
        <v>1425</v>
      </c>
      <c r="B1445" s="6" t="s">
        <v>1379</v>
      </c>
      <c r="C1445" s="6" t="s">
        <v>91</v>
      </c>
      <c r="D1445" s="7">
        <v>276953</v>
      </c>
      <c r="E1445" s="7">
        <v>5038011</v>
      </c>
      <c r="F1445" s="26">
        <v>505023.6</v>
      </c>
      <c r="G1445" s="27">
        <v>10.024266000000001</v>
      </c>
    </row>
    <row r="1446" spans="1:7" x14ac:dyDescent="0.45">
      <c r="A1446" s="6" t="s">
        <v>1426</v>
      </c>
      <c r="B1446" s="6" t="s">
        <v>1379</v>
      </c>
      <c r="C1446" s="6" t="s">
        <v>91</v>
      </c>
      <c r="D1446" s="7">
        <v>994245</v>
      </c>
      <c r="E1446" s="7">
        <v>15593920</v>
      </c>
      <c r="F1446" s="26">
        <v>1968065.6</v>
      </c>
      <c r="G1446" s="27">
        <v>12.620723999999999</v>
      </c>
    </row>
    <row r="1447" spans="1:7" x14ac:dyDescent="0.45">
      <c r="A1447" s="6" t="s">
        <v>1427</v>
      </c>
      <c r="B1447" s="6" t="s">
        <v>1379</v>
      </c>
      <c r="C1447" s="6" t="s">
        <v>91</v>
      </c>
      <c r="D1447" s="7">
        <v>1</v>
      </c>
      <c r="E1447" s="7">
        <v>206821</v>
      </c>
      <c r="F1447" s="26">
        <v>11758</v>
      </c>
      <c r="G1447" s="27">
        <v>5.6851092999999997</v>
      </c>
    </row>
    <row r="1448" spans="1:7" x14ac:dyDescent="0.45">
      <c r="A1448" s="6" t="s">
        <v>671</v>
      </c>
      <c r="B1448" s="6" t="s">
        <v>1379</v>
      </c>
      <c r="C1448" s="6" t="s">
        <v>94</v>
      </c>
      <c r="D1448" s="7">
        <v>9412</v>
      </c>
      <c r="E1448" s="7">
        <v>265244</v>
      </c>
      <c r="F1448" s="26">
        <v>27654</v>
      </c>
      <c r="G1448" s="27">
        <v>10.425872</v>
      </c>
    </row>
    <row r="1449" spans="1:7" x14ac:dyDescent="0.45">
      <c r="A1449" s="6" t="s">
        <v>1428</v>
      </c>
      <c r="B1449" s="6" t="s">
        <v>1379</v>
      </c>
      <c r="C1449" s="6" t="s">
        <v>94</v>
      </c>
      <c r="D1449" s="7">
        <v>16584</v>
      </c>
      <c r="E1449" s="7">
        <v>633212</v>
      </c>
      <c r="F1449" s="26">
        <v>62452.4</v>
      </c>
      <c r="G1449" s="27">
        <v>9.8627947999999996</v>
      </c>
    </row>
    <row r="1450" spans="1:7" x14ac:dyDescent="0.45">
      <c r="A1450" s="6" t="s">
        <v>226</v>
      </c>
      <c r="B1450" s="6" t="s">
        <v>1379</v>
      </c>
      <c r="C1450" s="6" t="s">
        <v>210</v>
      </c>
      <c r="D1450" s="7">
        <v>14</v>
      </c>
      <c r="E1450" s="7">
        <v>5725</v>
      </c>
      <c r="F1450" s="26">
        <v>462.8</v>
      </c>
      <c r="G1450" s="27">
        <v>8.0838427999999993</v>
      </c>
    </row>
    <row r="1451" spans="1:7" x14ac:dyDescent="0.45">
      <c r="A1451" s="6" t="s">
        <v>1429</v>
      </c>
      <c r="B1451" s="6" t="s">
        <v>1379</v>
      </c>
      <c r="C1451" s="6" t="s">
        <v>94</v>
      </c>
      <c r="D1451" s="7">
        <v>116512</v>
      </c>
      <c r="E1451" s="7">
        <v>2356991</v>
      </c>
      <c r="F1451" s="26">
        <v>261194.1</v>
      </c>
      <c r="G1451" s="27">
        <v>11.081676</v>
      </c>
    </row>
    <row r="1452" spans="1:7" x14ac:dyDescent="0.45">
      <c r="A1452" s="6" t="s">
        <v>228</v>
      </c>
      <c r="B1452" s="6" t="s">
        <v>1379</v>
      </c>
      <c r="C1452" s="6" t="s">
        <v>210</v>
      </c>
      <c r="D1452" s="7">
        <v>1</v>
      </c>
      <c r="E1452" s="7">
        <v>117</v>
      </c>
      <c r="F1452" s="26">
        <v>10.9</v>
      </c>
      <c r="G1452" s="27">
        <v>9.3162392999999994</v>
      </c>
    </row>
    <row r="1453" spans="1:7" x14ac:dyDescent="0.45">
      <c r="A1453" s="6" t="s">
        <v>1430</v>
      </c>
      <c r="B1453" s="6" t="s">
        <v>1379</v>
      </c>
      <c r="C1453" s="6" t="s">
        <v>91</v>
      </c>
      <c r="D1453" s="7">
        <v>80359</v>
      </c>
      <c r="E1453" s="7">
        <v>2464641</v>
      </c>
      <c r="F1453" s="26">
        <v>206808.6</v>
      </c>
      <c r="G1453" s="27">
        <v>8.3910233000000005</v>
      </c>
    </row>
    <row r="1454" spans="1:7" x14ac:dyDescent="0.45">
      <c r="A1454" s="6" t="s">
        <v>1431</v>
      </c>
      <c r="B1454" s="6" t="s">
        <v>1379</v>
      </c>
      <c r="C1454" s="6" t="s">
        <v>94</v>
      </c>
      <c r="D1454" s="7">
        <v>8886</v>
      </c>
      <c r="E1454" s="7">
        <v>490757</v>
      </c>
      <c r="F1454" s="26">
        <v>48340</v>
      </c>
      <c r="G1454" s="27">
        <v>9.8500887000000006</v>
      </c>
    </row>
    <row r="1455" spans="1:7" x14ac:dyDescent="0.45">
      <c r="A1455" s="6" t="s">
        <v>1432</v>
      </c>
      <c r="B1455" s="6" t="s">
        <v>1379</v>
      </c>
      <c r="C1455" s="6" t="s">
        <v>96</v>
      </c>
      <c r="D1455" s="7">
        <v>1426</v>
      </c>
      <c r="E1455" s="7">
        <v>118980</v>
      </c>
      <c r="F1455" s="26">
        <v>9859</v>
      </c>
      <c r="G1455" s="27">
        <v>8.2862665999999994</v>
      </c>
    </row>
    <row r="1456" spans="1:7" x14ac:dyDescent="0.45">
      <c r="A1456" s="6" t="s">
        <v>1433</v>
      </c>
      <c r="B1456" s="6" t="s">
        <v>1379</v>
      </c>
      <c r="C1456" s="6" t="s">
        <v>96</v>
      </c>
      <c r="D1456" s="7">
        <v>2195</v>
      </c>
      <c r="E1456" s="7">
        <v>31600</v>
      </c>
      <c r="F1456" s="26">
        <v>2750</v>
      </c>
      <c r="G1456" s="27">
        <v>8.7025316000000004</v>
      </c>
    </row>
    <row r="1457" spans="1:7" x14ac:dyDescent="0.45">
      <c r="A1457" s="6" t="s">
        <v>1434</v>
      </c>
      <c r="B1457" s="6" t="s">
        <v>1379</v>
      </c>
      <c r="C1457" s="6" t="s">
        <v>94</v>
      </c>
      <c r="D1457" s="7">
        <v>10625</v>
      </c>
      <c r="E1457" s="7">
        <v>108947</v>
      </c>
      <c r="F1457" s="26">
        <v>16488.099999999999</v>
      </c>
      <c r="G1457" s="27">
        <v>15.134055999999999</v>
      </c>
    </row>
    <row r="1458" spans="1:7" x14ac:dyDescent="0.45">
      <c r="A1458" s="6" t="s">
        <v>683</v>
      </c>
      <c r="B1458" s="6" t="s">
        <v>1435</v>
      </c>
      <c r="C1458" s="6" t="s">
        <v>94</v>
      </c>
      <c r="D1458" s="7">
        <v>7634</v>
      </c>
      <c r="E1458" s="7">
        <v>970829</v>
      </c>
      <c r="F1458" s="26">
        <v>64504</v>
      </c>
      <c r="G1458" s="27">
        <v>6.6442185</v>
      </c>
    </row>
    <row r="1459" spans="1:7" x14ac:dyDescent="0.45">
      <c r="A1459" s="6" t="s">
        <v>170</v>
      </c>
      <c r="B1459" s="6" t="s">
        <v>1435</v>
      </c>
      <c r="C1459" s="6" t="s">
        <v>94</v>
      </c>
      <c r="D1459" s="7">
        <v>4495</v>
      </c>
      <c r="E1459" s="7">
        <v>87528</v>
      </c>
      <c r="F1459" s="26">
        <v>7890.1</v>
      </c>
      <c r="G1459" s="27">
        <v>9.0143725000000003</v>
      </c>
    </row>
    <row r="1460" spans="1:7" x14ac:dyDescent="0.45">
      <c r="A1460" s="6" t="s">
        <v>1436</v>
      </c>
      <c r="B1460" s="6" t="s">
        <v>1435</v>
      </c>
      <c r="C1460" s="6" t="s">
        <v>94</v>
      </c>
      <c r="D1460" s="7">
        <v>18538</v>
      </c>
      <c r="E1460" s="7">
        <v>446950</v>
      </c>
      <c r="F1460" s="26">
        <v>49287</v>
      </c>
      <c r="G1460" s="27">
        <v>11.027407999999999</v>
      </c>
    </row>
    <row r="1461" spans="1:7" x14ac:dyDescent="0.45">
      <c r="A1461" s="6" t="s">
        <v>1437</v>
      </c>
      <c r="B1461" s="6" t="s">
        <v>1435</v>
      </c>
      <c r="C1461" s="6" t="s">
        <v>94</v>
      </c>
      <c r="D1461" s="7">
        <v>24266</v>
      </c>
      <c r="E1461" s="7">
        <v>789977</v>
      </c>
      <c r="F1461" s="26">
        <v>68610</v>
      </c>
      <c r="G1461" s="27">
        <v>8.6850629999999995</v>
      </c>
    </row>
    <row r="1462" spans="1:7" x14ac:dyDescent="0.45">
      <c r="A1462" s="6" t="s">
        <v>1438</v>
      </c>
      <c r="B1462" s="6" t="s">
        <v>1435</v>
      </c>
      <c r="C1462" s="6" t="s">
        <v>94</v>
      </c>
      <c r="D1462" s="7">
        <v>20457</v>
      </c>
      <c r="E1462" s="7">
        <v>798987</v>
      </c>
      <c r="F1462" s="26">
        <v>62076.2</v>
      </c>
      <c r="G1462" s="27">
        <v>7.7693630000000002</v>
      </c>
    </row>
    <row r="1463" spans="1:7" x14ac:dyDescent="0.45">
      <c r="A1463" s="6" t="s">
        <v>1439</v>
      </c>
      <c r="B1463" s="6" t="s">
        <v>1435</v>
      </c>
      <c r="C1463" s="6" t="s">
        <v>94</v>
      </c>
      <c r="D1463" s="7">
        <v>18309</v>
      </c>
      <c r="E1463" s="7">
        <v>432834</v>
      </c>
      <c r="F1463" s="26">
        <v>44907</v>
      </c>
      <c r="G1463" s="27">
        <v>10.375109</v>
      </c>
    </row>
    <row r="1464" spans="1:7" x14ac:dyDescent="0.45">
      <c r="A1464" s="6" t="s">
        <v>1440</v>
      </c>
      <c r="B1464" s="6" t="s">
        <v>1435</v>
      </c>
      <c r="C1464" s="6" t="s">
        <v>94</v>
      </c>
      <c r="D1464" s="7">
        <v>15427</v>
      </c>
      <c r="E1464" s="7">
        <v>314593</v>
      </c>
      <c r="F1464" s="26">
        <v>36501.800000000003</v>
      </c>
      <c r="G1464" s="27">
        <v>11.602865</v>
      </c>
    </row>
    <row r="1465" spans="1:7" x14ac:dyDescent="0.45">
      <c r="A1465" s="6" t="s">
        <v>1441</v>
      </c>
      <c r="B1465" s="6" t="s">
        <v>1435</v>
      </c>
      <c r="C1465" s="6" t="s">
        <v>96</v>
      </c>
      <c r="D1465" s="7">
        <v>9365</v>
      </c>
      <c r="E1465" s="7">
        <v>203290</v>
      </c>
      <c r="F1465" s="26">
        <v>21684</v>
      </c>
      <c r="G1465" s="27">
        <v>10.666535</v>
      </c>
    </row>
    <row r="1466" spans="1:7" x14ac:dyDescent="0.45">
      <c r="A1466" s="6" t="s">
        <v>1442</v>
      </c>
      <c r="B1466" s="6" t="s">
        <v>1435</v>
      </c>
      <c r="C1466" s="6" t="s">
        <v>96</v>
      </c>
      <c r="D1466" s="7">
        <v>11642</v>
      </c>
      <c r="E1466" s="7">
        <v>263420</v>
      </c>
      <c r="F1466" s="26">
        <v>28290</v>
      </c>
      <c r="G1466" s="27">
        <v>10.739502999999999</v>
      </c>
    </row>
    <row r="1467" spans="1:7" x14ac:dyDescent="0.45">
      <c r="A1467" s="6" t="s">
        <v>1443</v>
      </c>
      <c r="B1467" s="6" t="s">
        <v>1435</v>
      </c>
      <c r="C1467" s="6" t="s">
        <v>96</v>
      </c>
      <c r="D1467" s="7">
        <v>4547</v>
      </c>
      <c r="E1467" s="7">
        <v>106701</v>
      </c>
      <c r="F1467" s="26">
        <v>10289</v>
      </c>
      <c r="G1467" s="27">
        <v>9.6428337000000006</v>
      </c>
    </row>
    <row r="1468" spans="1:7" x14ac:dyDescent="0.45">
      <c r="A1468" s="6" t="s">
        <v>1444</v>
      </c>
      <c r="B1468" s="6" t="s">
        <v>1435</v>
      </c>
      <c r="C1468" s="6" t="s">
        <v>96</v>
      </c>
      <c r="D1468" s="7">
        <v>9005</v>
      </c>
      <c r="E1468" s="7">
        <v>190782</v>
      </c>
      <c r="F1468" s="26">
        <v>18840.099999999999</v>
      </c>
      <c r="G1468" s="27">
        <v>9.8751978999999999</v>
      </c>
    </row>
    <row r="1469" spans="1:7" x14ac:dyDescent="0.45">
      <c r="A1469" s="6" t="s">
        <v>1445</v>
      </c>
      <c r="B1469" s="6" t="s">
        <v>1435</v>
      </c>
      <c r="C1469" s="6" t="s">
        <v>96</v>
      </c>
      <c r="D1469" s="7">
        <v>38628</v>
      </c>
      <c r="E1469" s="7">
        <v>902703</v>
      </c>
      <c r="F1469" s="26">
        <v>70936</v>
      </c>
      <c r="G1469" s="27">
        <v>7.8581770999999998</v>
      </c>
    </row>
    <row r="1470" spans="1:7" x14ac:dyDescent="0.45">
      <c r="A1470" s="6" t="s">
        <v>1446</v>
      </c>
      <c r="B1470" s="6" t="s">
        <v>1435</v>
      </c>
      <c r="C1470" s="6" t="s">
        <v>96</v>
      </c>
      <c r="D1470" s="7">
        <v>1767</v>
      </c>
      <c r="E1470" s="7">
        <v>25686</v>
      </c>
      <c r="F1470" s="26">
        <v>2504.3000000000002</v>
      </c>
      <c r="G1470" s="27">
        <v>9.7496691000000002</v>
      </c>
    </row>
    <row r="1471" spans="1:7" x14ac:dyDescent="0.45">
      <c r="A1471" s="6" t="s">
        <v>1447</v>
      </c>
      <c r="B1471" s="6" t="s">
        <v>1435</v>
      </c>
      <c r="C1471" s="6" t="s">
        <v>96</v>
      </c>
      <c r="D1471" s="7">
        <v>6265</v>
      </c>
      <c r="E1471" s="7">
        <v>170927</v>
      </c>
      <c r="F1471" s="26">
        <v>15096</v>
      </c>
      <c r="G1471" s="27">
        <v>8.8318405000000002</v>
      </c>
    </row>
    <row r="1472" spans="1:7" x14ac:dyDescent="0.45">
      <c r="A1472" s="6" t="s">
        <v>1448</v>
      </c>
      <c r="B1472" s="6" t="s">
        <v>1435</v>
      </c>
      <c r="C1472" s="6" t="s">
        <v>96</v>
      </c>
      <c r="D1472" s="7">
        <v>2336</v>
      </c>
      <c r="E1472" s="7">
        <v>36360</v>
      </c>
      <c r="F1472" s="26">
        <v>3329.2</v>
      </c>
      <c r="G1472" s="27">
        <v>9.1562155999999995</v>
      </c>
    </row>
    <row r="1473" spans="1:7" x14ac:dyDescent="0.45">
      <c r="A1473" s="6" t="s">
        <v>1449</v>
      </c>
      <c r="B1473" s="6" t="s">
        <v>1435</v>
      </c>
      <c r="C1473" s="6" t="s">
        <v>96</v>
      </c>
      <c r="D1473" s="7">
        <v>15921</v>
      </c>
      <c r="E1473" s="7">
        <v>337342</v>
      </c>
      <c r="F1473" s="26">
        <v>36875</v>
      </c>
      <c r="G1473" s="27">
        <v>10.931043000000001</v>
      </c>
    </row>
    <row r="1474" spans="1:7" x14ac:dyDescent="0.45">
      <c r="A1474" s="6" t="s">
        <v>1450</v>
      </c>
      <c r="B1474" s="6" t="s">
        <v>1435</v>
      </c>
      <c r="C1474" s="6" t="s">
        <v>96</v>
      </c>
      <c r="D1474" s="7">
        <v>4767</v>
      </c>
      <c r="E1474" s="7">
        <v>95846</v>
      </c>
      <c r="F1474" s="26">
        <v>8320</v>
      </c>
      <c r="G1474" s="27">
        <v>8.6805918000000002</v>
      </c>
    </row>
    <row r="1475" spans="1:7" x14ac:dyDescent="0.45">
      <c r="A1475" s="6" t="s">
        <v>1451</v>
      </c>
      <c r="B1475" s="6" t="s">
        <v>1435</v>
      </c>
      <c r="C1475" s="6" t="s">
        <v>96</v>
      </c>
      <c r="D1475" s="7">
        <v>4134</v>
      </c>
      <c r="E1475" s="7">
        <v>105084</v>
      </c>
      <c r="F1475" s="26">
        <v>10456</v>
      </c>
      <c r="G1475" s="27">
        <v>9.9501351000000007</v>
      </c>
    </row>
    <row r="1476" spans="1:7" x14ac:dyDescent="0.45">
      <c r="A1476" s="6" t="s">
        <v>1452</v>
      </c>
      <c r="B1476" s="6" t="s">
        <v>1435</v>
      </c>
      <c r="C1476" s="6" t="s">
        <v>96</v>
      </c>
      <c r="D1476" s="7">
        <v>2003</v>
      </c>
      <c r="E1476" s="7">
        <v>64537</v>
      </c>
      <c r="F1476" s="26">
        <v>5163</v>
      </c>
      <c r="G1476" s="27">
        <v>8.0000619999999998</v>
      </c>
    </row>
    <row r="1477" spans="1:7" x14ac:dyDescent="0.45">
      <c r="A1477" s="6" t="s">
        <v>1453</v>
      </c>
      <c r="B1477" s="6" t="s">
        <v>1435</v>
      </c>
      <c r="C1477" s="6" t="s">
        <v>94</v>
      </c>
      <c r="D1477" s="7">
        <v>17715</v>
      </c>
      <c r="E1477" s="7">
        <v>309725</v>
      </c>
      <c r="F1477" s="26">
        <v>30688</v>
      </c>
      <c r="G1477" s="27">
        <v>9.9081443</v>
      </c>
    </row>
    <row r="1478" spans="1:7" x14ac:dyDescent="0.45">
      <c r="A1478" s="6" t="s">
        <v>1454</v>
      </c>
      <c r="B1478" s="6" t="s">
        <v>1435</v>
      </c>
      <c r="C1478" s="6" t="s">
        <v>94</v>
      </c>
      <c r="D1478" s="7">
        <v>22093</v>
      </c>
      <c r="E1478" s="7">
        <v>819995</v>
      </c>
      <c r="F1478" s="26">
        <v>72907</v>
      </c>
      <c r="G1478" s="27">
        <v>8.8911517999999994</v>
      </c>
    </row>
    <row r="1479" spans="1:7" x14ac:dyDescent="0.45">
      <c r="A1479" s="6" t="s">
        <v>1455</v>
      </c>
      <c r="B1479" s="6" t="s">
        <v>1435</v>
      </c>
      <c r="C1479" s="6" t="s">
        <v>94</v>
      </c>
      <c r="D1479" s="7">
        <v>33299</v>
      </c>
      <c r="E1479" s="7">
        <v>542037</v>
      </c>
      <c r="F1479" s="26">
        <v>53441</v>
      </c>
      <c r="G1479" s="27">
        <v>9.8592899999999997</v>
      </c>
    </row>
    <row r="1480" spans="1:7" x14ac:dyDescent="0.45">
      <c r="A1480" s="6" t="s">
        <v>186</v>
      </c>
      <c r="B1480" s="6" t="s">
        <v>1435</v>
      </c>
      <c r="C1480" s="6" t="s">
        <v>91</v>
      </c>
      <c r="D1480" s="7">
        <v>4690</v>
      </c>
      <c r="E1480" s="7">
        <v>156289</v>
      </c>
      <c r="F1480" s="26">
        <v>14427.1</v>
      </c>
      <c r="G1480" s="27">
        <v>9.2310399000000007</v>
      </c>
    </row>
    <row r="1481" spans="1:7" x14ac:dyDescent="0.45">
      <c r="A1481" s="6" t="s">
        <v>1456</v>
      </c>
      <c r="B1481" s="6" t="s">
        <v>1435</v>
      </c>
      <c r="C1481" s="6" t="s">
        <v>7</v>
      </c>
      <c r="D1481" s="7">
        <v>81</v>
      </c>
      <c r="E1481" s="7">
        <v>1287652</v>
      </c>
      <c r="F1481" s="26">
        <v>72334.600000000006</v>
      </c>
      <c r="G1481" s="27">
        <v>5.6175582000000004</v>
      </c>
    </row>
    <row r="1482" spans="1:7" x14ac:dyDescent="0.45">
      <c r="A1482" s="6" t="s">
        <v>1457</v>
      </c>
      <c r="B1482" s="6" t="s">
        <v>1435</v>
      </c>
      <c r="C1482" s="6" t="s">
        <v>94</v>
      </c>
      <c r="D1482" s="7">
        <v>19286</v>
      </c>
      <c r="E1482" s="7">
        <v>594683</v>
      </c>
      <c r="F1482" s="26">
        <v>48504.4</v>
      </c>
      <c r="G1482" s="27">
        <v>8.1563455000000005</v>
      </c>
    </row>
    <row r="1483" spans="1:7" x14ac:dyDescent="0.45">
      <c r="A1483" s="6" t="s">
        <v>1458</v>
      </c>
      <c r="B1483" s="6" t="s">
        <v>1435</v>
      </c>
      <c r="C1483" s="6" t="s">
        <v>94</v>
      </c>
      <c r="D1483" s="7">
        <v>5864</v>
      </c>
      <c r="E1483" s="7">
        <v>493336</v>
      </c>
      <c r="F1483" s="26">
        <v>43959.8</v>
      </c>
      <c r="G1483" s="27">
        <v>8.9107220999999992</v>
      </c>
    </row>
    <row r="1484" spans="1:7" x14ac:dyDescent="0.45">
      <c r="A1484" s="6" t="s">
        <v>1459</v>
      </c>
      <c r="B1484" s="6" t="s">
        <v>1435</v>
      </c>
      <c r="C1484" s="6" t="s">
        <v>94</v>
      </c>
      <c r="D1484" s="7">
        <v>21613</v>
      </c>
      <c r="E1484" s="7">
        <v>352094</v>
      </c>
      <c r="F1484" s="26">
        <v>40365</v>
      </c>
      <c r="G1484" s="27">
        <v>11.464268000000001</v>
      </c>
    </row>
    <row r="1485" spans="1:7" x14ac:dyDescent="0.45">
      <c r="A1485" s="6" t="s">
        <v>1460</v>
      </c>
      <c r="B1485" s="6" t="s">
        <v>1435</v>
      </c>
      <c r="C1485" s="6" t="s">
        <v>94</v>
      </c>
      <c r="D1485" s="7">
        <v>6455</v>
      </c>
      <c r="E1485" s="7">
        <v>250085</v>
      </c>
      <c r="F1485" s="26">
        <v>21802</v>
      </c>
      <c r="G1485" s="27">
        <v>8.7178359000000007</v>
      </c>
    </row>
    <row r="1486" spans="1:7" x14ac:dyDescent="0.45">
      <c r="A1486" s="6" t="s">
        <v>1461</v>
      </c>
      <c r="B1486" s="6" t="s">
        <v>1435</v>
      </c>
      <c r="C1486" s="6" t="s">
        <v>94</v>
      </c>
      <c r="D1486" s="7">
        <v>24184</v>
      </c>
      <c r="E1486" s="7">
        <v>397989</v>
      </c>
      <c r="F1486" s="26">
        <v>37249.1</v>
      </c>
      <c r="G1486" s="27">
        <v>9.3593290000000007</v>
      </c>
    </row>
    <row r="1487" spans="1:7" x14ac:dyDescent="0.45">
      <c r="A1487" s="6" t="s">
        <v>1462</v>
      </c>
      <c r="B1487" s="6" t="s">
        <v>1435</v>
      </c>
      <c r="C1487" s="6" t="s">
        <v>94</v>
      </c>
      <c r="D1487" s="7">
        <v>38423</v>
      </c>
      <c r="E1487" s="7">
        <v>649253</v>
      </c>
      <c r="F1487" s="26">
        <v>69299</v>
      </c>
      <c r="G1487" s="27">
        <v>10.673651</v>
      </c>
    </row>
    <row r="1488" spans="1:7" x14ac:dyDescent="0.45">
      <c r="A1488" s="6" t="s">
        <v>1463</v>
      </c>
      <c r="B1488" s="6" t="s">
        <v>1435</v>
      </c>
      <c r="C1488" s="6" t="s">
        <v>94</v>
      </c>
      <c r="D1488" s="7">
        <v>6922</v>
      </c>
      <c r="E1488" s="7">
        <v>262428</v>
      </c>
      <c r="F1488" s="26">
        <v>24746.7</v>
      </c>
      <c r="G1488" s="27">
        <v>9.4299008000000004</v>
      </c>
    </row>
    <row r="1489" spans="1:7" x14ac:dyDescent="0.45">
      <c r="A1489" s="6" t="s">
        <v>1464</v>
      </c>
      <c r="B1489" s="6" t="s">
        <v>1435</v>
      </c>
      <c r="C1489" s="6" t="s">
        <v>94</v>
      </c>
      <c r="D1489" s="7">
        <v>11831</v>
      </c>
      <c r="E1489" s="7">
        <v>359994</v>
      </c>
      <c r="F1489" s="26">
        <v>36668</v>
      </c>
      <c r="G1489" s="27">
        <v>10.185725</v>
      </c>
    </row>
    <row r="1490" spans="1:7" x14ac:dyDescent="0.45">
      <c r="A1490" s="6" t="s">
        <v>1465</v>
      </c>
      <c r="B1490" s="6" t="s">
        <v>1435</v>
      </c>
      <c r="C1490" s="6" t="s">
        <v>94</v>
      </c>
      <c r="D1490" s="7">
        <v>52023</v>
      </c>
      <c r="E1490" s="7">
        <v>1140514</v>
      </c>
      <c r="F1490" s="26">
        <v>135097</v>
      </c>
      <c r="G1490" s="27">
        <v>11.845273000000001</v>
      </c>
    </row>
    <row r="1491" spans="1:7" x14ac:dyDescent="0.45">
      <c r="A1491" s="6" t="s">
        <v>191</v>
      </c>
      <c r="B1491" s="6" t="s">
        <v>1435</v>
      </c>
      <c r="C1491" s="6" t="s">
        <v>91</v>
      </c>
      <c r="D1491" s="7">
        <v>745456</v>
      </c>
      <c r="E1491" s="7">
        <v>24307160</v>
      </c>
      <c r="F1491" s="26">
        <v>1957030.2</v>
      </c>
      <c r="G1491" s="27">
        <v>8.0512499000000002</v>
      </c>
    </row>
    <row r="1492" spans="1:7" x14ac:dyDescent="0.45">
      <c r="A1492" s="6" t="s">
        <v>193</v>
      </c>
      <c r="B1492" s="6" t="s">
        <v>1435</v>
      </c>
      <c r="C1492" s="6" t="s">
        <v>94</v>
      </c>
      <c r="D1492" s="7">
        <v>11798</v>
      </c>
      <c r="E1492" s="7">
        <v>208836</v>
      </c>
      <c r="F1492" s="26">
        <v>20543</v>
      </c>
      <c r="G1492" s="27">
        <v>9.8369055000000003</v>
      </c>
    </row>
    <row r="1493" spans="1:7" x14ac:dyDescent="0.45">
      <c r="A1493" s="6" t="s">
        <v>1466</v>
      </c>
      <c r="B1493" s="6" t="s">
        <v>1435</v>
      </c>
      <c r="C1493" s="6" t="s">
        <v>94</v>
      </c>
      <c r="D1493" s="7">
        <v>21034</v>
      </c>
      <c r="E1493" s="7">
        <v>509950</v>
      </c>
      <c r="F1493" s="26">
        <v>54768.7</v>
      </c>
      <c r="G1493" s="27">
        <v>10.740014</v>
      </c>
    </row>
    <row r="1494" spans="1:7" x14ac:dyDescent="0.45">
      <c r="A1494" s="6" t="s">
        <v>1467</v>
      </c>
      <c r="B1494" s="6" t="s">
        <v>1435</v>
      </c>
      <c r="C1494" s="6" t="s">
        <v>96</v>
      </c>
      <c r="D1494" s="7">
        <v>1259</v>
      </c>
      <c r="E1494" s="7">
        <v>19704</v>
      </c>
      <c r="F1494" s="26">
        <v>2047.4</v>
      </c>
      <c r="G1494" s="27">
        <v>10.390784</v>
      </c>
    </row>
    <row r="1495" spans="1:7" x14ac:dyDescent="0.45">
      <c r="A1495" s="6" t="s">
        <v>1468</v>
      </c>
      <c r="B1495" s="6" t="s">
        <v>1435</v>
      </c>
      <c r="C1495" s="6" t="s">
        <v>91</v>
      </c>
      <c r="D1495" s="7">
        <v>541107</v>
      </c>
      <c r="E1495" s="7">
        <v>17947669</v>
      </c>
      <c r="F1495" s="26">
        <v>1275755.8999999999</v>
      </c>
      <c r="G1495" s="27">
        <v>7.1081982999999997</v>
      </c>
    </row>
    <row r="1496" spans="1:7" x14ac:dyDescent="0.45">
      <c r="A1496" s="6" t="s">
        <v>1469</v>
      </c>
      <c r="B1496" s="6" t="s">
        <v>1435</v>
      </c>
      <c r="C1496" s="6" t="s">
        <v>94</v>
      </c>
      <c r="D1496" s="7">
        <v>15641</v>
      </c>
      <c r="E1496" s="7">
        <v>389826</v>
      </c>
      <c r="F1496" s="26">
        <v>35957</v>
      </c>
      <c r="G1496" s="27">
        <v>9.2238588000000004</v>
      </c>
    </row>
    <row r="1497" spans="1:7" x14ac:dyDescent="0.45">
      <c r="A1497" s="6" t="s">
        <v>196</v>
      </c>
      <c r="B1497" s="6" t="s">
        <v>1435</v>
      </c>
      <c r="C1497" s="6" t="s">
        <v>94</v>
      </c>
      <c r="D1497" s="7">
        <v>492</v>
      </c>
      <c r="E1497" s="7">
        <v>5903</v>
      </c>
      <c r="F1497" s="26">
        <v>553</v>
      </c>
      <c r="G1497" s="27">
        <v>9.3681178999999997</v>
      </c>
    </row>
    <row r="1498" spans="1:7" x14ac:dyDescent="0.45">
      <c r="A1498" s="6" t="s">
        <v>1470</v>
      </c>
      <c r="B1498" s="6" t="s">
        <v>1435</v>
      </c>
      <c r="C1498" s="6" t="s">
        <v>94</v>
      </c>
      <c r="D1498" s="7">
        <v>11205</v>
      </c>
      <c r="E1498" s="7">
        <v>408140</v>
      </c>
      <c r="F1498" s="26">
        <v>38109</v>
      </c>
      <c r="G1498" s="27">
        <v>9.3372372000000006</v>
      </c>
    </row>
    <row r="1499" spans="1:7" x14ac:dyDescent="0.45">
      <c r="A1499" s="6" t="s">
        <v>1471</v>
      </c>
      <c r="B1499" s="6" t="s">
        <v>1435</v>
      </c>
      <c r="C1499" s="6" t="s">
        <v>94</v>
      </c>
      <c r="D1499" s="7">
        <v>14158</v>
      </c>
      <c r="E1499" s="7">
        <v>316956</v>
      </c>
      <c r="F1499" s="26">
        <v>30845.5</v>
      </c>
      <c r="G1499" s="27">
        <v>9.7317923999999998</v>
      </c>
    </row>
    <row r="1500" spans="1:7" x14ac:dyDescent="0.45">
      <c r="A1500" s="6" t="s">
        <v>198</v>
      </c>
      <c r="B1500" s="6" t="s">
        <v>1435</v>
      </c>
      <c r="C1500" s="6" t="s">
        <v>94</v>
      </c>
      <c r="D1500" s="7">
        <v>236</v>
      </c>
      <c r="E1500" s="7">
        <v>3234</v>
      </c>
      <c r="F1500" s="26">
        <v>299.39999999999998</v>
      </c>
      <c r="G1500" s="27">
        <v>9.2578849999999999</v>
      </c>
    </row>
    <row r="1501" spans="1:7" x14ac:dyDescent="0.45">
      <c r="A1501" s="6" t="s">
        <v>1472</v>
      </c>
      <c r="B1501" s="6" t="s">
        <v>1435</v>
      </c>
      <c r="C1501" s="6" t="s">
        <v>94</v>
      </c>
      <c r="D1501" s="7">
        <v>4407</v>
      </c>
      <c r="E1501" s="7">
        <v>67128</v>
      </c>
      <c r="F1501" s="26">
        <v>8808</v>
      </c>
      <c r="G1501" s="27">
        <v>13.121200999999999</v>
      </c>
    </row>
    <row r="1502" spans="1:7" x14ac:dyDescent="0.45">
      <c r="A1502" s="6" t="s">
        <v>316</v>
      </c>
      <c r="B1502" s="6" t="s">
        <v>1435</v>
      </c>
      <c r="C1502" s="6" t="s">
        <v>94</v>
      </c>
      <c r="D1502" s="7">
        <v>15</v>
      </c>
      <c r="E1502" s="7">
        <v>1892</v>
      </c>
      <c r="F1502" s="26">
        <v>190.1</v>
      </c>
      <c r="G1502" s="27">
        <v>10.047568999999999</v>
      </c>
    </row>
    <row r="1503" spans="1:7" x14ac:dyDescent="0.45">
      <c r="A1503" s="6" t="s">
        <v>1473</v>
      </c>
      <c r="B1503" s="6" t="s">
        <v>1435</v>
      </c>
      <c r="C1503" s="6" t="s">
        <v>96</v>
      </c>
      <c r="D1503" s="7">
        <v>20415</v>
      </c>
      <c r="E1503" s="7">
        <v>448062</v>
      </c>
      <c r="F1503" s="26">
        <v>46403</v>
      </c>
      <c r="G1503" s="27">
        <v>10.356379</v>
      </c>
    </row>
    <row r="1504" spans="1:7" x14ac:dyDescent="0.45">
      <c r="A1504" s="6" t="s">
        <v>1474</v>
      </c>
      <c r="B1504" s="6" t="s">
        <v>1435</v>
      </c>
      <c r="C1504" s="6" t="s">
        <v>96</v>
      </c>
      <c r="D1504" s="7">
        <v>11581</v>
      </c>
      <c r="E1504" s="7">
        <v>184726</v>
      </c>
      <c r="F1504" s="26">
        <v>15871</v>
      </c>
      <c r="G1504" s="27">
        <v>8.5916437999999999</v>
      </c>
    </row>
    <row r="1505" spans="1:7" x14ac:dyDescent="0.45">
      <c r="A1505" s="6" t="s">
        <v>319</v>
      </c>
      <c r="B1505" s="6" t="s">
        <v>1435</v>
      </c>
      <c r="C1505" s="6" t="s">
        <v>94</v>
      </c>
      <c r="D1505" s="7">
        <v>21346</v>
      </c>
      <c r="E1505" s="7">
        <v>951094</v>
      </c>
      <c r="F1505" s="26">
        <v>97727.2</v>
      </c>
      <c r="G1505" s="27">
        <v>10.275240999999999</v>
      </c>
    </row>
    <row r="1506" spans="1:7" x14ac:dyDescent="0.45">
      <c r="A1506" s="6" t="s">
        <v>1475</v>
      </c>
      <c r="B1506" s="6" t="s">
        <v>1435</v>
      </c>
      <c r="C1506" s="6" t="s">
        <v>94</v>
      </c>
      <c r="D1506" s="7">
        <v>35882</v>
      </c>
      <c r="E1506" s="7">
        <v>682221</v>
      </c>
      <c r="F1506" s="26">
        <v>64034.6</v>
      </c>
      <c r="G1506" s="27">
        <v>9.386196</v>
      </c>
    </row>
    <row r="1507" spans="1:7" x14ac:dyDescent="0.45">
      <c r="A1507" s="6" t="s">
        <v>236</v>
      </c>
      <c r="B1507" s="6" t="s">
        <v>1435</v>
      </c>
      <c r="C1507" s="6" t="s">
        <v>167</v>
      </c>
      <c r="D1507" s="7">
        <v>1</v>
      </c>
      <c r="E1507" s="7">
        <v>27</v>
      </c>
      <c r="F1507" s="26">
        <v>0.9</v>
      </c>
      <c r="G1507" s="27">
        <v>3.3333333000000001</v>
      </c>
    </row>
    <row r="1508" spans="1:7" x14ac:dyDescent="0.45">
      <c r="A1508" s="6" t="s">
        <v>1476</v>
      </c>
      <c r="B1508" s="6" t="s">
        <v>1435</v>
      </c>
      <c r="C1508" s="6" t="s">
        <v>96</v>
      </c>
      <c r="D1508" s="7">
        <v>3875</v>
      </c>
      <c r="E1508" s="7">
        <v>74010</v>
      </c>
      <c r="F1508" s="26">
        <v>7463.8</v>
      </c>
      <c r="G1508" s="27">
        <v>10.084853000000001</v>
      </c>
    </row>
    <row r="1509" spans="1:7" x14ac:dyDescent="0.45">
      <c r="A1509" s="6" t="s">
        <v>1477</v>
      </c>
      <c r="B1509" s="6" t="s">
        <v>1478</v>
      </c>
      <c r="C1509" s="6" t="s">
        <v>94</v>
      </c>
      <c r="D1509" s="7">
        <v>3620</v>
      </c>
      <c r="E1509" s="7">
        <v>165152</v>
      </c>
      <c r="F1509" s="26">
        <v>12187</v>
      </c>
      <c r="G1509" s="27">
        <v>7.3792627</v>
      </c>
    </row>
    <row r="1510" spans="1:7" x14ac:dyDescent="0.45">
      <c r="A1510" s="6" t="s">
        <v>567</v>
      </c>
      <c r="B1510" s="6" t="s">
        <v>1478</v>
      </c>
      <c r="C1510" s="6" t="s">
        <v>167</v>
      </c>
      <c r="D1510" s="7">
        <v>1</v>
      </c>
      <c r="E1510" s="7">
        <v>4896</v>
      </c>
      <c r="F1510" s="26">
        <v>202</v>
      </c>
      <c r="G1510" s="27">
        <v>4.1258169999999996</v>
      </c>
    </row>
    <row r="1511" spans="1:7" x14ac:dyDescent="0.45">
      <c r="A1511" s="6" t="s">
        <v>1479</v>
      </c>
      <c r="B1511" s="6" t="s">
        <v>1478</v>
      </c>
      <c r="C1511" s="6" t="s">
        <v>96</v>
      </c>
      <c r="D1511" s="7">
        <v>6845</v>
      </c>
      <c r="E1511" s="7">
        <v>171600</v>
      </c>
      <c r="F1511" s="26">
        <v>10346.299999999999</v>
      </c>
      <c r="G1511" s="27">
        <v>6.0293124000000002</v>
      </c>
    </row>
    <row r="1512" spans="1:7" x14ac:dyDescent="0.45">
      <c r="A1512" s="6" t="s">
        <v>1480</v>
      </c>
      <c r="B1512" s="6" t="s">
        <v>1478</v>
      </c>
      <c r="C1512" s="6" t="s">
        <v>94</v>
      </c>
      <c r="D1512" s="7">
        <v>32097</v>
      </c>
      <c r="E1512" s="7">
        <v>670973</v>
      </c>
      <c r="F1512" s="26">
        <v>52677</v>
      </c>
      <c r="G1512" s="27">
        <v>7.8508374999999999</v>
      </c>
    </row>
    <row r="1513" spans="1:7" x14ac:dyDescent="0.45">
      <c r="A1513" s="6" t="s">
        <v>1481</v>
      </c>
      <c r="B1513" s="6" t="s">
        <v>1478</v>
      </c>
      <c r="C1513" s="6" t="s">
        <v>203</v>
      </c>
      <c r="D1513" s="7">
        <v>38456</v>
      </c>
      <c r="E1513" s="7">
        <v>1268440</v>
      </c>
      <c r="F1513" s="26">
        <v>75515</v>
      </c>
      <c r="G1513" s="27">
        <v>5.9533757999999999</v>
      </c>
    </row>
    <row r="1514" spans="1:7" x14ac:dyDescent="0.45">
      <c r="A1514" s="6" t="s">
        <v>1482</v>
      </c>
      <c r="B1514" s="6" t="s">
        <v>1478</v>
      </c>
      <c r="C1514" s="6" t="s">
        <v>96</v>
      </c>
      <c r="D1514" s="7">
        <v>11167</v>
      </c>
      <c r="E1514" s="7">
        <v>166504</v>
      </c>
      <c r="F1514" s="26">
        <v>13410</v>
      </c>
      <c r="G1514" s="27">
        <v>8.0538606000000001</v>
      </c>
    </row>
    <row r="1515" spans="1:7" x14ac:dyDescent="0.45">
      <c r="A1515" s="6" t="s">
        <v>1483</v>
      </c>
      <c r="B1515" s="6" t="s">
        <v>1478</v>
      </c>
      <c r="C1515" s="6" t="s">
        <v>96</v>
      </c>
      <c r="D1515" s="7">
        <v>3956</v>
      </c>
      <c r="E1515" s="7">
        <v>60200</v>
      </c>
      <c r="F1515" s="26">
        <v>4845.6000000000004</v>
      </c>
      <c r="G1515" s="27">
        <v>8.0491694000000003</v>
      </c>
    </row>
    <row r="1516" spans="1:7" x14ac:dyDescent="0.45">
      <c r="A1516" s="6" t="s">
        <v>1484</v>
      </c>
      <c r="B1516" s="6" t="s">
        <v>1478</v>
      </c>
      <c r="C1516" s="6" t="s">
        <v>96</v>
      </c>
      <c r="D1516" s="7">
        <v>89760</v>
      </c>
      <c r="E1516" s="7">
        <v>2336296</v>
      </c>
      <c r="F1516" s="26">
        <v>204493.2</v>
      </c>
      <c r="G1516" s="27">
        <v>8.7528805999999992</v>
      </c>
    </row>
    <row r="1517" spans="1:7" x14ac:dyDescent="0.45">
      <c r="A1517" s="6" t="s">
        <v>1485</v>
      </c>
      <c r="B1517" s="6" t="s">
        <v>1478</v>
      </c>
      <c r="C1517" s="6" t="s">
        <v>96</v>
      </c>
      <c r="D1517" s="7">
        <v>9507</v>
      </c>
      <c r="E1517" s="7">
        <v>251235</v>
      </c>
      <c r="F1517" s="26">
        <v>14348</v>
      </c>
      <c r="G1517" s="27">
        <v>5.7109876999999996</v>
      </c>
    </row>
    <row r="1518" spans="1:7" x14ac:dyDescent="0.45">
      <c r="A1518" s="6" t="s">
        <v>1486</v>
      </c>
      <c r="B1518" s="6" t="s">
        <v>1478</v>
      </c>
      <c r="C1518" s="6" t="s">
        <v>96</v>
      </c>
      <c r="D1518" s="7">
        <v>5176</v>
      </c>
      <c r="E1518" s="7">
        <v>108518</v>
      </c>
      <c r="F1518" s="26">
        <v>7299.2</v>
      </c>
      <c r="G1518" s="27">
        <v>6.7262573999999997</v>
      </c>
    </row>
    <row r="1519" spans="1:7" x14ac:dyDescent="0.45">
      <c r="A1519" s="6" t="s">
        <v>1487</v>
      </c>
      <c r="B1519" s="6" t="s">
        <v>1478</v>
      </c>
      <c r="C1519" s="6" t="s">
        <v>96</v>
      </c>
      <c r="D1519" s="7">
        <v>15805</v>
      </c>
      <c r="E1519" s="7">
        <v>745030</v>
      </c>
      <c r="F1519" s="26">
        <v>38867</v>
      </c>
      <c r="G1519" s="27">
        <v>5.2168368999999997</v>
      </c>
    </row>
    <row r="1520" spans="1:7" x14ac:dyDescent="0.45">
      <c r="A1520" s="6" t="s">
        <v>1488</v>
      </c>
      <c r="B1520" s="6" t="s">
        <v>1478</v>
      </c>
      <c r="C1520" s="6" t="s">
        <v>96</v>
      </c>
      <c r="D1520" s="7">
        <v>4335</v>
      </c>
      <c r="E1520" s="7">
        <v>105599</v>
      </c>
      <c r="F1520" s="26">
        <v>6390</v>
      </c>
      <c r="G1520" s="27">
        <v>6.0511936999999998</v>
      </c>
    </row>
    <row r="1521" spans="1:7" x14ac:dyDescent="0.45">
      <c r="A1521" s="6" t="s">
        <v>1489</v>
      </c>
      <c r="B1521" s="6" t="s">
        <v>1478</v>
      </c>
      <c r="C1521" s="6" t="s">
        <v>96</v>
      </c>
      <c r="D1521" s="7">
        <v>4321</v>
      </c>
      <c r="E1521" s="7">
        <v>72257</v>
      </c>
      <c r="F1521" s="26">
        <v>5732.8</v>
      </c>
      <c r="G1521" s="27">
        <v>7.9339025999999997</v>
      </c>
    </row>
    <row r="1522" spans="1:7" x14ac:dyDescent="0.45">
      <c r="A1522" s="6" t="s">
        <v>1490</v>
      </c>
      <c r="B1522" s="6" t="s">
        <v>1478</v>
      </c>
      <c r="C1522" s="6" t="s">
        <v>96</v>
      </c>
      <c r="D1522" s="7">
        <v>31791</v>
      </c>
      <c r="E1522" s="7">
        <v>786540</v>
      </c>
      <c r="F1522" s="26">
        <v>47000</v>
      </c>
      <c r="G1522" s="27">
        <v>5.9755383999999996</v>
      </c>
    </row>
    <row r="1523" spans="1:7" x14ac:dyDescent="0.45">
      <c r="A1523" s="6" t="s">
        <v>1491</v>
      </c>
      <c r="B1523" s="6" t="s">
        <v>1478</v>
      </c>
      <c r="C1523" s="6" t="s">
        <v>203</v>
      </c>
      <c r="D1523" s="7">
        <v>4590</v>
      </c>
      <c r="E1523" s="7">
        <v>902060</v>
      </c>
      <c r="F1523" s="26">
        <v>44196.5</v>
      </c>
      <c r="G1523" s="27">
        <v>4.8995078000000003</v>
      </c>
    </row>
    <row r="1524" spans="1:7" x14ac:dyDescent="0.45">
      <c r="A1524" s="6" t="s">
        <v>571</v>
      </c>
      <c r="B1524" s="6" t="s">
        <v>1478</v>
      </c>
      <c r="C1524" s="6" t="s">
        <v>94</v>
      </c>
      <c r="D1524" s="7">
        <v>158</v>
      </c>
      <c r="E1524" s="7">
        <v>1775</v>
      </c>
      <c r="F1524" s="26">
        <v>191.1</v>
      </c>
      <c r="G1524" s="27">
        <v>10.766197</v>
      </c>
    </row>
    <row r="1525" spans="1:7" x14ac:dyDescent="0.45">
      <c r="A1525" s="6" t="s">
        <v>1492</v>
      </c>
      <c r="B1525" s="6" t="s">
        <v>1478</v>
      </c>
      <c r="C1525" s="6" t="s">
        <v>94</v>
      </c>
      <c r="D1525" s="7">
        <v>3808</v>
      </c>
      <c r="E1525" s="7">
        <v>104303</v>
      </c>
      <c r="F1525" s="26">
        <v>8051</v>
      </c>
      <c r="G1525" s="27">
        <v>7.7188575999999998</v>
      </c>
    </row>
    <row r="1526" spans="1:7" x14ac:dyDescent="0.45">
      <c r="A1526" s="6" t="s">
        <v>1493</v>
      </c>
      <c r="B1526" s="6" t="s">
        <v>1478</v>
      </c>
      <c r="C1526" s="6" t="s">
        <v>94</v>
      </c>
      <c r="D1526" s="7">
        <v>1834</v>
      </c>
      <c r="E1526" s="7">
        <v>23977</v>
      </c>
      <c r="F1526" s="26">
        <v>2288</v>
      </c>
      <c r="G1526" s="27">
        <v>9.5424781999999997</v>
      </c>
    </row>
    <row r="1527" spans="1:7" x14ac:dyDescent="0.45">
      <c r="A1527" s="6" t="s">
        <v>1494</v>
      </c>
      <c r="B1527" s="6" t="s">
        <v>1478</v>
      </c>
      <c r="C1527" s="6" t="s">
        <v>203</v>
      </c>
      <c r="D1527" s="7">
        <v>18670</v>
      </c>
      <c r="E1527" s="7">
        <v>463941</v>
      </c>
      <c r="F1527" s="26">
        <v>28705.3</v>
      </c>
      <c r="G1527" s="27">
        <v>6.1872737999999998</v>
      </c>
    </row>
    <row r="1528" spans="1:7" x14ac:dyDescent="0.45">
      <c r="A1528" s="6" t="s">
        <v>1495</v>
      </c>
      <c r="B1528" s="6" t="s">
        <v>1478</v>
      </c>
      <c r="C1528" s="6" t="s">
        <v>94</v>
      </c>
      <c r="D1528" s="7">
        <v>144</v>
      </c>
      <c r="E1528" s="7">
        <v>6371</v>
      </c>
      <c r="F1528" s="26">
        <v>501.8</v>
      </c>
      <c r="G1528" s="27">
        <v>7.8763145999999997</v>
      </c>
    </row>
    <row r="1529" spans="1:7" x14ac:dyDescent="0.45">
      <c r="A1529" s="6" t="s">
        <v>1496</v>
      </c>
      <c r="B1529" s="6" t="s">
        <v>1478</v>
      </c>
      <c r="C1529" s="6" t="s">
        <v>94</v>
      </c>
      <c r="D1529" s="7">
        <v>22103</v>
      </c>
      <c r="E1529" s="7">
        <v>393685</v>
      </c>
      <c r="F1529" s="26">
        <v>35089.300000000003</v>
      </c>
      <c r="G1529" s="27">
        <v>8.9130395999999994</v>
      </c>
    </row>
    <row r="1530" spans="1:7" x14ac:dyDescent="0.45">
      <c r="A1530" s="6" t="s">
        <v>1497</v>
      </c>
      <c r="B1530" s="6" t="s">
        <v>1478</v>
      </c>
      <c r="C1530" s="6" t="s">
        <v>94</v>
      </c>
      <c r="D1530" s="7">
        <v>17570</v>
      </c>
      <c r="E1530" s="7">
        <v>310578</v>
      </c>
      <c r="F1530" s="26">
        <v>30852.799999999999</v>
      </c>
      <c r="G1530" s="27">
        <v>9.9339940000000002</v>
      </c>
    </row>
    <row r="1531" spans="1:7" x14ac:dyDescent="0.45">
      <c r="A1531" s="6" t="s">
        <v>1498</v>
      </c>
      <c r="B1531" s="6" t="s">
        <v>1478</v>
      </c>
      <c r="C1531" s="6" t="s">
        <v>94</v>
      </c>
      <c r="D1531" s="7">
        <v>9712</v>
      </c>
      <c r="E1531" s="7">
        <v>143079</v>
      </c>
      <c r="F1531" s="26">
        <v>13971</v>
      </c>
      <c r="G1531" s="27">
        <v>9.7645356999999997</v>
      </c>
    </row>
    <row r="1532" spans="1:7" x14ac:dyDescent="0.45">
      <c r="A1532" s="6" t="s">
        <v>1499</v>
      </c>
      <c r="B1532" s="6" t="s">
        <v>1478</v>
      </c>
      <c r="C1532" s="6" t="s">
        <v>203</v>
      </c>
      <c r="D1532" s="7">
        <v>20861</v>
      </c>
      <c r="E1532" s="7">
        <v>586209</v>
      </c>
      <c r="F1532" s="26">
        <v>42714.9</v>
      </c>
      <c r="G1532" s="27">
        <v>7.2866333000000001</v>
      </c>
    </row>
    <row r="1533" spans="1:7" x14ac:dyDescent="0.45">
      <c r="A1533" s="6" t="s">
        <v>1350</v>
      </c>
      <c r="B1533" s="6" t="s">
        <v>1478</v>
      </c>
      <c r="C1533" s="6" t="s">
        <v>94</v>
      </c>
      <c r="D1533" s="7">
        <v>2311</v>
      </c>
      <c r="E1533" s="7">
        <v>96187</v>
      </c>
      <c r="F1533" s="26">
        <v>5795.8</v>
      </c>
      <c r="G1533" s="27">
        <v>6.0255543999999999</v>
      </c>
    </row>
    <row r="1534" spans="1:7" x14ac:dyDescent="0.45">
      <c r="A1534" s="6" t="s">
        <v>1500</v>
      </c>
      <c r="B1534" s="6" t="s">
        <v>1478</v>
      </c>
      <c r="C1534" s="6" t="s">
        <v>94</v>
      </c>
      <c r="D1534" s="7">
        <v>3755</v>
      </c>
      <c r="E1534" s="7">
        <v>116027</v>
      </c>
      <c r="F1534" s="26">
        <v>7778</v>
      </c>
      <c r="G1534" s="27">
        <v>6.7036121</v>
      </c>
    </row>
    <row r="1535" spans="1:7" x14ac:dyDescent="0.45">
      <c r="A1535" s="6" t="s">
        <v>573</v>
      </c>
      <c r="B1535" s="6" t="s">
        <v>1478</v>
      </c>
      <c r="C1535" s="6" t="s">
        <v>91</v>
      </c>
      <c r="D1535" s="7">
        <v>18562</v>
      </c>
      <c r="E1535" s="7">
        <v>630290</v>
      </c>
      <c r="F1535" s="26">
        <v>50867.9</v>
      </c>
      <c r="G1535" s="27">
        <v>8.0705548</v>
      </c>
    </row>
    <row r="1536" spans="1:7" x14ac:dyDescent="0.45">
      <c r="A1536" s="6" t="s">
        <v>1501</v>
      </c>
      <c r="B1536" s="6" t="s">
        <v>1478</v>
      </c>
      <c r="C1536" s="6" t="s">
        <v>94</v>
      </c>
      <c r="D1536" s="7">
        <v>12834</v>
      </c>
      <c r="E1536" s="7">
        <v>222154</v>
      </c>
      <c r="F1536" s="26">
        <v>21710.799999999999</v>
      </c>
      <c r="G1536" s="27">
        <v>9.7728602999999996</v>
      </c>
    </row>
    <row r="1537" spans="1:7" x14ac:dyDescent="0.45">
      <c r="A1537" s="6" t="s">
        <v>1502</v>
      </c>
      <c r="B1537" s="6" t="s">
        <v>1478</v>
      </c>
      <c r="C1537" s="6" t="s">
        <v>94</v>
      </c>
      <c r="D1537" s="7">
        <v>18398</v>
      </c>
      <c r="E1537" s="7">
        <v>379573</v>
      </c>
      <c r="F1537" s="26">
        <v>29616</v>
      </c>
      <c r="G1537" s="27">
        <v>7.8024516999999998</v>
      </c>
    </row>
    <row r="1538" spans="1:7" x14ac:dyDescent="0.45">
      <c r="A1538" s="6" t="s">
        <v>1503</v>
      </c>
      <c r="B1538" s="6" t="s">
        <v>1478</v>
      </c>
      <c r="C1538" s="6" t="s">
        <v>203</v>
      </c>
      <c r="D1538" s="7">
        <v>9862</v>
      </c>
      <c r="E1538" s="7">
        <v>598333</v>
      </c>
      <c r="F1538" s="26">
        <v>28491.3</v>
      </c>
      <c r="G1538" s="27">
        <v>4.7617798000000002</v>
      </c>
    </row>
    <row r="1539" spans="1:7" x14ac:dyDescent="0.45">
      <c r="A1539" s="6" t="s">
        <v>1504</v>
      </c>
      <c r="B1539" s="6" t="s">
        <v>1478</v>
      </c>
      <c r="C1539" s="6" t="s">
        <v>94</v>
      </c>
      <c r="D1539" s="7">
        <v>30597</v>
      </c>
      <c r="E1539" s="7">
        <v>653202</v>
      </c>
      <c r="F1539" s="26">
        <v>49241.599999999999</v>
      </c>
      <c r="G1539" s="27">
        <v>7.5384950000000002</v>
      </c>
    </row>
    <row r="1540" spans="1:7" x14ac:dyDescent="0.45">
      <c r="A1540" s="6" t="s">
        <v>272</v>
      </c>
      <c r="B1540" s="6" t="s">
        <v>1478</v>
      </c>
      <c r="C1540" s="6" t="s">
        <v>91</v>
      </c>
      <c r="D1540" s="7">
        <v>562049</v>
      </c>
      <c r="E1540" s="7">
        <v>12958735</v>
      </c>
      <c r="F1540" s="26">
        <v>1239800.3</v>
      </c>
      <c r="G1540" s="27">
        <v>9.5672941999999992</v>
      </c>
    </row>
    <row r="1541" spans="1:7" x14ac:dyDescent="0.45">
      <c r="A1541" s="6" t="s">
        <v>1505</v>
      </c>
      <c r="B1541" s="6" t="s">
        <v>1478</v>
      </c>
      <c r="C1541" s="6" t="s">
        <v>91</v>
      </c>
      <c r="D1541" s="7">
        <v>840668</v>
      </c>
      <c r="E1541" s="7">
        <v>17603187</v>
      </c>
      <c r="F1541" s="26">
        <v>1687461.8</v>
      </c>
      <c r="G1541" s="27">
        <v>9.5861152999999995</v>
      </c>
    </row>
    <row r="1542" spans="1:7" x14ac:dyDescent="0.45">
      <c r="A1542" s="6" t="s">
        <v>1506</v>
      </c>
      <c r="B1542" s="6" t="s">
        <v>1478</v>
      </c>
      <c r="C1542" s="6" t="s">
        <v>94</v>
      </c>
      <c r="D1542" s="7">
        <v>19074</v>
      </c>
      <c r="E1542" s="7">
        <v>315922</v>
      </c>
      <c r="F1542" s="26">
        <v>25920</v>
      </c>
      <c r="G1542" s="27">
        <v>8.2045568000000006</v>
      </c>
    </row>
    <row r="1543" spans="1:7" x14ac:dyDescent="0.45">
      <c r="A1543" s="6" t="s">
        <v>226</v>
      </c>
      <c r="B1543" s="6" t="s">
        <v>1478</v>
      </c>
      <c r="C1543" s="6" t="s">
        <v>210</v>
      </c>
      <c r="D1543" s="7">
        <v>2568</v>
      </c>
      <c r="E1543" s="7">
        <v>24654</v>
      </c>
      <c r="F1543" s="26">
        <v>1687.4</v>
      </c>
      <c r="G1543" s="27">
        <v>6.8443255000000001</v>
      </c>
    </row>
    <row r="1544" spans="1:7" x14ac:dyDescent="0.45">
      <c r="A1544" s="6" t="s">
        <v>228</v>
      </c>
      <c r="B1544" s="6" t="s">
        <v>1478</v>
      </c>
      <c r="C1544" s="6" t="s">
        <v>210</v>
      </c>
      <c r="D1544" s="7">
        <v>26</v>
      </c>
      <c r="E1544" s="7">
        <v>2411</v>
      </c>
      <c r="F1544" s="26">
        <v>267.7</v>
      </c>
      <c r="G1544" s="27">
        <v>11.103277</v>
      </c>
    </row>
    <row r="1545" spans="1:7" x14ac:dyDescent="0.45">
      <c r="A1545" s="6" t="s">
        <v>280</v>
      </c>
      <c r="B1545" s="6" t="s">
        <v>1478</v>
      </c>
      <c r="C1545" s="6" t="s">
        <v>94</v>
      </c>
      <c r="D1545" s="7">
        <v>1799</v>
      </c>
      <c r="E1545" s="7">
        <v>35345</v>
      </c>
      <c r="F1545" s="26">
        <v>2494.6999999999998</v>
      </c>
      <c r="G1545" s="27">
        <v>7.0581411999999997</v>
      </c>
    </row>
    <row r="1546" spans="1:7" x14ac:dyDescent="0.45">
      <c r="A1546" s="6" t="s">
        <v>1507</v>
      </c>
      <c r="B1546" s="6" t="s">
        <v>1478</v>
      </c>
      <c r="C1546" s="6" t="s">
        <v>203</v>
      </c>
      <c r="D1546" s="7">
        <v>20625</v>
      </c>
      <c r="E1546" s="7">
        <v>451861</v>
      </c>
      <c r="F1546" s="26">
        <v>34013</v>
      </c>
      <c r="G1546" s="27">
        <v>7.5273148000000001</v>
      </c>
    </row>
    <row r="1547" spans="1:7" x14ac:dyDescent="0.45">
      <c r="A1547" s="6" t="s">
        <v>1508</v>
      </c>
      <c r="B1547" s="6" t="s">
        <v>1478</v>
      </c>
      <c r="C1547" s="6" t="s">
        <v>94</v>
      </c>
      <c r="D1547" s="7">
        <v>14507</v>
      </c>
      <c r="E1547" s="7">
        <v>1347465</v>
      </c>
      <c r="F1547" s="26">
        <v>75556.800000000003</v>
      </c>
      <c r="G1547" s="27">
        <v>5.6073293</v>
      </c>
    </row>
    <row r="1548" spans="1:7" x14ac:dyDescent="0.45">
      <c r="A1548" s="6" t="s">
        <v>1509</v>
      </c>
      <c r="B1548" s="6" t="s">
        <v>1478</v>
      </c>
      <c r="C1548" s="6" t="s">
        <v>94</v>
      </c>
      <c r="D1548" s="7">
        <v>4624</v>
      </c>
      <c r="E1548" s="7">
        <v>106404</v>
      </c>
      <c r="F1548" s="26">
        <v>9959</v>
      </c>
      <c r="G1548" s="27">
        <v>9.3596105000000005</v>
      </c>
    </row>
    <row r="1549" spans="1:7" x14ac:dyDescent="0.45">
      <c r="A1549" s="6" t="s">
        <v>1510</v>
      </c>
      <c r="B1549" s="6" t="s">
        <v>1511</v>
      </c>
      <c r="C1549" s="6" t="s">
        <v>94</v>
      </c>
      <c r="D1549" s="7">
        <v>31540</v>
      </c>
      <c r="E1549" s="7">
        <v>531652</v>
      </c>
      <c r="F1549" s="26">
        <v>60501</v>
      </c>
      <c r="G1549" s="27">
        <v>11.379811999999999</v>
      </c>
    </row>
    <row r="1550" spans="1:7" x14ac:dyDescent="0.45">
      <c r="A1550" s="6" t="s">
        <v>1512</v>
      </c>
      <c r="B1550" s="6" t="s">
        <v>1511</v>
      </c>
      <c r="C1550" s="6" t="s">
        <v>94</v>
      </c>
      <c r="D1550" s="7">
        <v>9222</v>
      </c>
      <c r="E1550" s="7">
        <v>254043</v>
      </c>
      <c r="F1550" s="26">
        <v>23745</v>
      </c>
      <c r="G1550" s="27">
        <v>9.3468429000000004</v>
      </c>
    </row>
    <row r="1551" spans="1:7" x14ac:dyDescent="0.45">
      <c r="A1551" s="6" t="s">
        <v>1513</v>
      </c>
      <c r="B1551" s="6" t="s">
        <v>1511</v>
      </c>
      <c r="C1551" s="6" t="s">
        <v>96</v>
      </c>
      <c r="D1551" s="7">
        <v>11199</v>
      </c>
      <c r="E1551" s="7">
        <v>319544</v>
      </c>
      <c r="F1551" s="26">
        <v>29952</v>
      </c>
      <c r="G1551" s="27">
        <v>9.3733570000000004</v>
      </c>
    </row>
    <row r="1552" spans="1:7" x14ac:dyDescent="0.45">
      <c r="A1552" s="6" t="s">
        <v>1514</v>
      </c>
      <c r="B1552" s="6" t="s">
        <v>1511</v>
      </c>
      <c r="C1552" s="6" t="s">
        <v>96</v>
      </c>
      <c r="D1552" s="7">
        <v>6600</v>
      </c>
      <c r="E1552" s="7">
        <v>133426</v>
      </c>
      <c r="F1552" s="26">
        <v>17745.3</v>
      </c>
      <c r="G1552" s="27">
        <v>13.299732000000001</v>
      </c>
    </row>
    <row r="1553" spans="1:7" x14ac:dyDescent="0.45">
      <c r="A1553" s="6" t="s">
        <v>1515</v>
      </c>
      <c r="B1553" s="6" t="s">
        <v>1511</v>
      </c>
      <c r="C1553" s="6" t="s">
        <v>96</v>
      </c>
      <c r="D1553" s="7">
        <v>8156</v>
      </c>
      <c r="E1553" s="7">
        <v>131373</v>
      </c>
      <c r="F1553" s="26">
        <v>18713.8</v>
      </c>
      <c r="G1553" s="27">
        <v>14.244783999999999</v>
      </c>
    </row>
    <row r="1554" spans="1:7" x14ac:dyDescent="0.45">
      <c r="A1554" s="6" t="s">
        <v>1516</v>
      </c>
      <c r="B1554" s="6" t="s">
        <v>1511</v>
      </c>
      <c r="C1554" s="6" t="s">
        <v>96</v>
      </c>
      <c r="D1554" s="7">
        <v>5307</v>
      </c>
      <c r="E1554" s="7">
        <v>92419</v>
      </c>
      <c r="F1554" s="26">
        <v>12995</v>
      </c>
      <c r="G1554" s="27">
        <v>14.060961000000001</v>
      </c>
    </row>
    <row r="1555" spans="1:7" x14ac:dyDescent="0.45">
      <c r="A1555" s="6" t="s">
        <v>1517</v>
      </c>
      <c r="B1555" s="6" t="s">
        <v>1511</v>
      </c>
      <c r="C1555" s="6" t="s">
        <v>94</v>
      </c>
      <c r="D1555" s="7">
        <v>25195</v>
      </c>
      <c r="E1555" s="7">
        <v>292066</v>
      </c>
      <c r="F1555" s="26">
        <v>37252</v>
      </c>
      <c r="G1555" s="27">
        <v>12.754651000000001</v>
      </c>
    </row>
    <row r="1556" spans="1:7" x14ac:dyDescent="0.45">
      <c r="A1556" s="6" t="s">
        <v>1518</v>
      </c>
      <c r="B1556" s="6" t="s">
        <v>1511</v>
      </c>
      <c r="C1556" s="6" t="s">
        <v>91</v>
      </c>
      <c r="D1556" s="7">
        <v>6851</v>
      </c>
      <c r="E1556" s="7">
        <v>152919</v>
      </c>
      <c r="F1556" s="26">
        <v>16425</v>
      </c>
      <c r="G1556" s="27">
        <v>10.740981</v>
      </c>
    </row>
    <row r="1557" spans="1:7" x14ac:dyDescent="0.45">
      <c r="A1557" s="6" t="s">
        <v>1519</v>
      </c>
      <c r="B1557" s="6" t="s">
        <v>1511</v>
      </c>
      <c r="C1557" s="6" t="s">
        <v>94</v>
      </c>
      <c r="D1557" s="7">
        <v>18600</v>
      </c>
      <c r="E1557" s="7">
        <v>233822</v>
      </c>
      <c r="F1557" s="26">
        <v>29768</v>
      </c>
      <c r="G1557" s="27">
        <v>12.731052</v>
      </c>
    </row>
    <row r="1558" spans="1:7" x14ac:dyDescent="0.45">
      <c r="A1558" s="6" t="s">
        <v>1520</v>
      </c>
      <c r="B1558" s="6" t="s">
        <v>1511</v>
      </c>
      <c r="C1558" s="6" t="s">
        <v>91</v>
      </c>
      <c r="D1558" s="7">
        <v>343009</v>
      </c>
      <c r="E1558" s="7">
        <v>3568054</v>
      </c>
      <c r="F1558" s="26">
        <v>468617</v>
      </c>
      <c r="G1558" s="27">
        <v>13.133686000000001</v>
      </c>
    </row>
    <row r="1559" spans="1:7" x14ac:dyDescent="0.45">
      <c r="A1559" s="6" t="s">
        <v>1521</v>
      </c>
      <c r="B1559" s="6" t="s">
        <v>1511</v>
      </c>
      <c r="C1559" s="6" t="s">
        <v>91</v>
      </c>
      <c r="D1559" s="7">
        <v>355053</v>
      </c>
      <c r="E1559" s="7">
        <v>4330275</v>
      </c>
      <c r="F1559" s="26">
        <v>525975.30000000005</v>
      </c>
      <c r="G1559" s="27">
        <v>12.146464</v>
      </c>
    </row>
    <row r="1560" spans="1:7" x14ac:dyDescent="0.45">
      <c r="A1560" s="6" t="s">
        <v>1522</v>
      </c>
      <c r="B1560" s="6" t="s">
        <v>1511</v>
      </c>
      <c r="C1560" s="6" t="s">
        <v>94</v>
      </c>
      <c r="D1560" s="7">
        <v>19605</v>
      </c>
      <c r="E1560" s="7">
        <v>262003</v>
      </c>
      <c r="F1560" s="26">
        <v>32237</v>
      </c>
      <c r="G1560" s="27">
        <v>12.304057999999999</v>
      </c>
    </row>
    <row r="1561" spans="1:7" x14ac:dyDescent="0.45">
      <c r="A1561" s="6" t="s">
        <v>1523</v>
      </c>
      <c r="B1561" s="6" t="s">
        <v>1511</v>
      </c>
      <c r="C1561" s="6" t="s">
        <v>91</v>
      </c>
      <c r="D1561" s="7">
        <v>1050255</v>
      </c>
      <c r="E1561" s="7">
        <v>11394476</v>
      </c>
      <c r="F1561" s="26">
        <v>1588936.3</v>
      </c>
      <c r="G1561" s="27">
        <v>13.944794999999999</v>
      </c>
    </row>
    <row r="1562" spans="1:7" x14ac:dyDescent="0.45">
      <c r="A1562" s="6" t="s">
        <v>1524</v>
      </c>
      <c r="B1562" s="6" t="s">
        <v>1511</v>
      </c>
      <c r="C1562" s="6" t="s">
        <v>91</v>
      </c>
      <c r="D1562" s="7">
        <v>763772</v>
      </c>
      <c r="E1562" s="7">
        <v>8791728</v>
      </c>
      <c r="F1562" s="26">
        <v>1156166</v>
      </c>
      <c r="G1562" s="27">
        <v>13.150612000000001</v>
      </c>
    </row>
    <row r="1563" spans="1:7" x14ac:dyDescent="0.45">
      <c r="A1563" s="6" t="s">
        <v>1368</v>
      </c>
      <c r="B1563" s="6" t="s">
        <v>1511</v>
      </c>
      <c r="C1563" s="6" t="s">
        <v>91</v>
      </c>
      <c r="D1563" s="7">
        <v>366733</v>
      </c>
      <c r="E1563" s="7">
        <v>3964554</v>
      </c>
      <c r="F1563" s="26">
        <v>485971.20000000001</v>
      </c>
      <c r="G1563" s="27">
        <v>12.257903000000001</v>
      </c>
    </row>
    <row r="1564" spans="1:7" x14ac:dyDescent="0.45">
      <c r="A1564" s="6" t="s">
        <v>1525</v>
      </c>
      <c r="B1564" s="6" t="s">
        <v>1511</v>
      </c>
      <c r="C1564" s="6" t="s">
        <v>91</v>
      </c>
      <c r="D1564" s="7">
        <v>103702</v>
      </c>
      <c r="E1564" s="7">
        <v>1600543</v>
      </c>
      <c r="F1564" s="26">
        <v>157929.60000000001</v>
      </c>
      <c r="G1564" s="27">
        <v>9.8672512999999995</v>
      </c>
    </row>
    <row r="1565" spans="1:7" x14ac:dyDescent="0.45">
      <c r="A1565" s="6" t="s">
        <v>1526</v>
      </c>
      <c r="B1565" s="6" t="s">
        <v>1511</v>
      </c>
      <c r="C1565" s="6" t="s">
        <v>91</v>
      </c>
      <c r="D1565" s="7">
        <v>2199</v>
      </c>
      <c r="E1565" s="7">
        <v>35422</v>
      </c>
      <c r="F1565" s="26">
        <v>6273.3</v>
      </c>
      <c r="G1565" s="27">
        <v>17.710180000000001</v>
      </c>
    </row>
    <row r="1566" spans="1:7" x14ac:dyDescent="0.45">
      <c r="A1566" s="6" t="s">
        <v>1527</v>
      </c>
      <c r="B1566" s="6" t="s">
        <v>1511</v>
      </c>
      <c r="C1566" s="6" t="s">
        <v>94</v>
      </c>
      <c r="D1566" s="7">
        <v>22672</v>
      </c>
      <c r="E1566" s="7">
        <v>379178</v>
      </c>
      <c r="F1566" s="26">
        <v>40589</v>
      </c>
      <c r="G1566" s="27">
        <v>10.704471</v>
      </c>
    </row>
    <row r="1567" spans="1:7" x14ac:dyDescent="0.45">
      <c r="A1567" s="6" t="s">
        <v>226</v>
      </c>
      <c r="B1567" s="6" t="s">
        <v>1511</v>
      </c>
      <c r="C1567" s="6" t="s">
        <v>210</v>
      </c>
      <c r="D1567" s="7">
        <v>99</v>
      </c>
      <c r="E1567" s="7">
        <v>887</v>
      </c>
      <c r="F1567" s="26">
        <v>90.3</v>
      </c>
      <c r="G1567" s="27">
        <v>10.180383000000001</v>
      </c>
    </row>
    <row r="1568" spans="1:7" x14ac:dyDescent="0.45">
      <c r="A1568" s="6" t="s">
        <v>1528</v>
      </c>
      <c r="B1568" s="6" t="s">
        <v>1511</v>
      </c>
      <c r="C1568" s="6" t="s">
        <v>94</v>
      </c>
      <c r="D1568" s="7">
        <v>13421</v>
      </c>
      <c r="E1568" s="7">
        <v>203497</v>
      </c>
      <c r="F1568" s="26">
        <v>20873</v>
      </c>
      <c r="G1568" s="27">
        <v>10.257154</v>
      </c>
    </row>
    <row r="1569" spans="1:7" x14ac:dyDescent="0.45">
      <c r="A1569" s="6" t="s">
        <v>228</v>
      </c>
      <c r="B1569" s="6" t="s">
        <v>1511</v>
      </c>
      <c r="C1569" s="6" t="s">
        <v>210</v>
      </c>
      <c r="D1569" s="7">
        <v>15</v>
      </c>
      <c r="E1569" s="7">
        <v>3943</v>
      </c>
      <c r="F1569" s="26">
        <v>446.2</v>
      </c>
      <c r="G1569" s="27">
        <v>11.316257</v>
      </c>
    </row>
    <row r="1570" spans="1:7" x14ac:dyDescent="0.45">
      <c r="A1570" s="6" t="s">
        <v>229</v>
      </c>
      <c r="B1570" s="6" t="s">
        <v>1511</v>
      </c>
      <c r="C1570" s="6" t="s">
        <v>210</v>
      </c>
      <c r="D1570" s="7">
        <v>71</v>
      </c>
      <c r="E1570" s="7">
        <v>735</v>
      </c>
      <c r="F1570" s="26">
        <v>40.299999999999997</v>
      </c>
      <c r="G1570" s="27">
        <v>5.4829932000000001</v>
      </c>
    </row>
    <row r="1571" spans="1:7" x14ac:dyDescent="0.45">
      <c r="A1571" s="6" t="s">
        <v>230</v>
      </c>
      <c r="B1571" s="6" t="s">
        <v>1511</v>
      </c>
      <c r="C1571" s="6" t="s">
        <v>210</v>
      </c>
      <c r="D1571" s="7">
        <v>3</v>
      </c>
      <c r="E1571" s="7">
        <v>16</v>
      </c>
      <c r="F1571" s="26">
        <v>3.2</v>
      </c>
      <c r="G1571" s="27">
        <v>20</v>
      </c>
    </row>
    <row r="1572" spans="1:7" x14ac:dyDescent="0.45">
      <c r="A1572" s="6" t="s">
        <v>1529</v>
      </c>
      <c r="B1572" s="6" t="s">
        <v>1511</v>
      </c>
      <c r="C1572" s="6" t="s">
        <v>94</v>
      </c>
      <c r="D1572" s="7">
        <v>19073</v>
      </c>
      <c r="E1572" s="7">
        <v>216446</v>
      </c>
      <c r="F1572" s="26">
        <v>27220</v>
      </c>
      <c r="G1572" s="27">
        <v>12.575885</v>
      </c>
    </row>
    <row r="1573" spans="1:7" x14ac:dyDescent="0.45">
      <c r="A1573" s="6" t="s">
        <v>1530</v>
      </c>
      <c r="B1573" s="6" t="s">
        <v>1511</v>
      </c>
      <c r="C1573" s="6" t="s">
        <v>91</v>
      </c>
      <c r="D1573" s="7">
        <v>61291</v>
      </c>
      <c r="E1573" s="7">
        <v>742542</v>
      </c>
      <c r="F1573" s="26">
        <v>94938</v>
      </c>
      <c r="G1573" s="27">
        <v>12.785539</v>
      </c>
    </row>
    <row r="1574" spans="1:7" x14ac:dyDescent="0.45">
      <c r="A1574" s="6" t="s">
        <v>1531</v>
      </c>
      <c r="B1574" s="6" t="s">
        <v>1511</v>
      </c>
      <c r="C1574" s="6" t="s">
        <v>94</v>
      </c>
      <c r="D1574" s="7">
        <v>18826</v>
      </c>
      <c r="E1574" s="7">
        <v>182818</v>
      </c>
      <c r="F1574" s="26">
        <v>25295</v>
      </c>
      <c r="G1574" s="27">
        <v>13.836164999999999</v>
      </c>
    </row>
    <row r="1575" spans="1:7" x14ac:dyDescent="0.45">
      <c r="A1575" s="6" t="s">
        <v>1532</v>
      </c>
      <c r="B1575" s="6" t="s">
        <v>1511</v>
      </c>
      <c r="C1575" s="6" t="s">
        <v>94</v>
      </c>
      <c r="D1575" s="7">
        <v>21893</v>
      </c>
      <c r="E1575" s="7">
        <v>276079</v>
      </c>
      <c r="F1575" s="26">
        <v>33523</v>
      </c>
      <c r="G1575" s="27">
        <v>12.142538999999999</v>
      </c>
    </row>
    <row r="1576" spans="1:7" x14ac:dyDescent="0.45">
      <c r="A1576" s="6" t="s">
        <v>1533</v>
      </c>
      <c r="B1576" s="6" t="s">
        <v>1511</v>
      </c>
      <c r="C1576" s="6" t="s">
        <v>91</v>
      </c>
      <c r="D1576" s="7">
        <v>6268</v>
      </c>
      <c r="E1576" s="7">
        <v>120301</v>
      </c>
      <c r="F1576" s="26">
        <v>15436</v>
      </c>
      <c r="G1576" s="27">
        <v>12.831149</v>
      </c>
    </row>
    <row r="1577" spans="1:7" x14ac:dyDescent="0.45">
      <c r="A1577" s="6" t="s">
        <v>1534</v>
      </c>
      <c r="B1577" s="6" t="s">
        <v>1511</v>
      </c>
      <c r="C1577" s="6" t="s">
        <v>91</v>
      </c>
      <c r="D1577" s="7">
        <v>495073</v>
      </c>
      <c r="E1577" s="7">
        <v>7360535</v>
      </c>
      <c r="F1577" s="26">
        <v>641893.4</v>
      </c>
      <c r="G1577" s="27">
        <v>8.7207437999999993</v>
      </c>
    </row>
    <row r="1578" spans="1:7" x14ac:dyDescent="0.45">
      <c r="A1578" s="6" t="s">
        <v>1535</v>
      </c>
      <c r="B1578" s="6" t="s">
        <v>1536</v>
      </c>
      <c r="C1578" s="6" t="s">
        <v>91</v>
      </c>
      <c r="D1578" s="7">
        <v>1876</v>
      </c>
      <c r="E1578" s="7">
        <v>10671</v>
      </c>
      <c r="F1578" s="26">
        <v>5724</v>
      </c>
      <c r="G1578" s="27">
        <v>53.640707999999997</v>
      </c>
    </row>
    <row r="1579" spans="1:7" x14ac:dyDescent="0.45">
      <c r="A1579" s="6" t="s">
        <v>1537</v>
      </c>
      <c r="B1579" s="6" t="s">
        <v>1536</v>
      </c>
      <c r="C1579" s="6" t="s">
        <v>96</v>
      </c>
      <c r="D1579" s="7">
        <v>4658</v>
      </c>
      <c r="E1579" s="7">
        <v>56860</v>
      </c>
      <c r="F1579" s="26">
        <v>8666</v>
      </c>
      <c r="G1579" s="27">
        <v>15.240943</v>
      </c>
    </row>
    <row r="1580" spans="1:7" x14ac:dyDescent="0.45">
      <c r="A1580" s="6" t="s">
        <v>1538</v>
      </c>
      <c r="B1580" s="6" t="s">
        <v>1536</v>
      </c>
      <c r="C1580" s="6" t="s">
        <v>91</v>
      </c>
      <c r="D1580" s="7">
        <v>460505</v>
      </c>
      <c r="E1580" s="7">
        <v>5006934</v>
      </c>
      <c r="F1580" s="26">
        <v>816827.6</v>
      </c>
      <c r="G1580" s="27">
        <v>16.313928000000001</v>
      </c>
    </row>
    <row r="1581" spans="1:7" x14ac:dyDescent="0.45">
      <c r="A1581" s="6" t="s">
        <v>1539</v>
      </c>
      <c r="B1581" s="6" t="s">
        <v>1540</v>
      </c>
      <c r="C1581" s="6" t="s">
        <v>94</v>
      </c>
      <c r="D1581" s="7">
        <v>46000</v>
      </c>
      <c r="E1581" s="7">
        <v>943722</v>
      </c>
      <c r="F1581" s="26">
        <v>112013</v>
      </c>
      <c r="G1581" s="27">
        <v>11.869279000000001</v>
      </c>
    </row>
    <row r="1582" spans="1:7" x14ac:dyDescent="0.45">
      <c r="A1582" s="6" t="s">
        <v>1541</v>
      </c>
      <c r="B1582" s="6" t="s">
        <v>1540</v>
      </c>
      <c r="C1582" s="6" t="s">
        <v>94</v>
      </c>
      <c r="D1582" s="7">
        <v>88111</v>
      </c>
      <c r="E1582" s="7">
        <v>2095651</v>
      </c>
      <c r="F1582" s="26">
        <v>234139</v>
      </c>
      <c r="G1582" s="27">
        <v>11.172613999999999</v>
      </c>
    </row>
    <row r="1583" spans="1:7" x14ac:dyDescent="0.45">
      <c r="A1583" s="6" t="s">
        <v>1542</v>
      </c>
      <c r="B1583" s="6" t="s">
        <v>1540</v>
      </c>
      <c r="C1583" s="6" t="s">
        <v>94</v>
      </c>
      <c r="D1583" s="7">
        <v>31762</v>
      </c>
      <c r="E1583" s="7">
        <v>712878</v>
      </c>
      <c r="F1583" s="26">
        <v>79621.399999999994</v>
      </c>
      <c r="G1583" s="27">
        <v>11.169008</v>
      </c>
    </row>
    <row r="1584" spans="1:7" x14ac:dyDescent="0.45">
      <c r="A1584" s="6" t="s">
        <v>1543</v>
      </c>
      <c r="B1584" s="6" t="s">
        <v>1540</v>
      </c>
      <c r="C1584" s="6" t="s">
        <v>94</v>
      </c>
      <c r="D1584" s="7">
        <v>63819</v>
      </c>
      <c r="E1584" s="7">
        <v>1054720</v>
      </c>
      <c r="F1584" s="26">
        <v>139404</v>
      </c>
      <c r="G1584" s="27">
        <v>13.217157</v>
      </c>
    </row>
    <row r="1585" spans="1:7" x14ac:dyDescent="0.45">
      <c r="A1585" s="6" t="s">
        <v>1155</v>
      </c>
      <c r="B1585" s="6" t="s">
        <v>1540</v>
      </c>
      <c r="C1585" s="6" t="s">
        <v>94</v>
      </c>
      <c r="D1585" s="7">
        <v>20194</v>
      </c>
      <c r="E1585" s="7">
        <v>337037</v>
      </c>
      <c r="F1585" s="26">
        <v>44946.8</v>
      </c>
      <c r="G1585" s="27">
        <v>13.335865</v>
      </c>
    </row>
    <row r="1586" spans="1:7" x14ac:dyDescent="0.45">
      <c r="A1586" s="6" t="s">
        <v>1544</v>
      </c>
      <c r="B1586" s="6" t="s">
        <v>1540</v>
      </c>
      <c r="C1586" s="6" t="s">
        <v>96</v>
      </c>
      <c r="D1586" s="7">
        <v>4531</v>
      </c>
      <c r="E1586" s="7">
        <v>89818</v>
      </c>
      <c r="F1586" s="26">
        <v>10656</v>
      </c>
      <c r="G1586" s="27">
        <v>11.863992</v>
      </c>
    </row>
    <row r="1587" spans="1:7" x14ac:dyDescent="0.45">
      <c r="A1587" s="6" t="s">
        <v>1545</v>
      </c>
      <c r="B1587" s="6" t="s">
        <v>1540</v>
      </c>
      <c r="C1587" s="6" t="s">
        <v>96</v>
      </c>
      <c r="D1587" s="7">
        <v>10637</v>
      </c>
      <c r="E1587" s="7">
        <v>177417</v>
      </c>
      <c r="F1587" s="26">
        <v>21735.9</v>
      </c>
      <c r="G1587" s="27">
        <v>12.251306</v>
      </c>
    </row>
    <row r="1588" spans="1:7" x14ac:dyDescent="0.45">
      <c r="A1588" s="6" t="s">
        <v>1546</v>
      </c>
      <c r="B1588" s="6" t="s">
        <v>1540</v>
      </c>
      <c r="C1588" s="6" t="s">
        <v>96</v>
      </c>
      <c r="D1588" s="7">
        <v>7278</v>
      </c>
      <c r="E1588" s="7">
        <v>225285</v>
      </c>
      <c r="F1588" s="26">
        <v>21379</v>
      </c>
      <c r="G1588" s="27">
        <v>9.4897574000000002</v>
      </c>
    </row>
    <row r="1589" spans="1:7" x14ac:dyDescent="0.45">
      <c r="A1589" s="6" t="s">
        <v>1547</v>
      </c>
      <c r="B1589" s="6" t="s">
        <v>1540</v>
      </c>
      <c r="C1589" s="6" t="s">
        <v>96</v>
      </c>
      <c r="D1589" s="7">
        <v>5015</v>
      </c>
      <c r="E1589" s="7">
        <v>134388</v>
      </c>
      <c r="F1589" s="26">
        <v>12939</v>
      </c>
      <c r="G1589" s="27">
        <v>9.6280918</v>
      </c>
    </row>
    <row r="1590" spans="1:7" x14ac:dyDescent="0.45">
      <c r="A1590" s="6" t="s">
        <v>1548</v>
      </c>
      <c r="B1590" s="6" t="s">
        <v>1540</v>
      </c>
      <c r="C1590" s="6" t="s">
        <v>96</v>
      </c>
      <c r="D1590" s="7">
        <v>5252</v>
      </c>
      <c r="E1590" s="7">
        <v>106772</v>
      </c>
      <c r="F1590" s="26">
        <v>13481</v>
      </c>
      <c r="G1590" s="27">
        <v>12.625969</v>
      </c>
    </row>
    <row r="1591" spans="1:7" x14ac:dyDescent="0.45">
      <c r="A1591" s="6" t="s">
        <v>1549</v>
      </c>
      <c r="B1591" s="6" t="s">
        <v>1540</v>
      </c>
      <c r="C1591" s="6" t="s">
        <v>96</v>
      </c>
      <c r="D1591" s="7">
        <v>4967</v>
      </c>
      <c r="E1591" s="7">
        <v>212106</v>
      </c>
      <c r="F1591" s="26">
        <v>23705.1</v>
      </c>
      <c r="G1591" s="27">
        <v>11.176062999999999</v>
      </c>
    </row>
    <row r="1592" spans="1:7" x14ac:dyDescent="0.45">
      <c r="A1592" s="6" t="s">
        <v>1550</v>
      </c>
      <c r="B1592" s="6" t="s">
        <v>1540</v>
      </c>
      <c r="C1592" s="6" t="s">
        <v>96</v>
      </c>
      <c r="D1592" s="7">
        <v>24093</v>
      </c>
      <c r="E1592" s="7">
        <v>862088</v>
      </c>
      <c r="F1592" s="26">
        <v>78049</v>
      </c>
      <c r="G1592" s="27">
        <v>9.0534841000000004</v>
      </c>
    </row>
    <row r="1593" spans="1:7" x14ac:dyDescent="0.45">
      <c r="A1593" s="6" t="s">
        <v>1551</v>
      </c>
      <c r="B1593" s="6" t="s">
        <v>1540</v>
      </c>
      <c r="C1593" s="6" t="s">
        <v>96</v>
      </c>
      <c r="D1593" s="7">
        <v>34811</v>
      </c>
      <c r="E1593" s="7">
        <v>803267</v>
      </c>
      <c r="F1593" s="26">
        <v>89678</v>
      </c>
      <c r="G1593" s="27">
        <v>11.164158</v>
      </c>
    </row>
    <row r="1594" spans="1:7" x14ac:dyDescent="0.45">
      <c r="A1594" s="6" t="s">
        <v>1552</v>
      </c>
      <c r="B1594" s="6" t="s">
        <v>1540</v>
      </c>
      <c r="C1594" s="6" t="s">
        <v>96</v>
      </c>
      <c r="D1594" s="7">
        <v>8126</v>
      </c>
      <c r="E1594" s="7">
        <v>143487</v>
      </c>
      <c r="F1594" s="26">
        <v>17659.2</v>
      </c>
      <c r="G1594" s="27">
        <v>12.307178</v>
      </c>
    </row>
    <row r="1595" spans="1:7" x14ac:dyDescent="0.45">
      <c r="A1595" s="6" t="s">
        <v>1553</v>
      </c>
      <c r="B1595" s="6" t="s">
        <v>1540</v>
      </c>
      <c r="C1595" s="6" t="s">
        <v>96</v>
      </c>
      <c r="D1595" s="7">
        <v>6867</v>
      </c>
      <c r="E1595" s="7">
        <v>132059</v>
      </c>
      <c r="F1595" s="26">
        <v>16001</v>
      </c>
      <c r="G1595" s="27">
        <v>12.116554000000001</v>
      </c>
    </row>
    <row r="1596" spans="1:7" x14ac:dyDescent="0.45">
      <c r="A1596" s="6" t="s">
        <v>1554</v>
      </c>
      <c r="B1596" s="6" t="s">
        <v>1540</v>
      </c>
      <c r="C1596" s="6" t="s">
        <v>96</v>
      </c>
      <c r="D1596" s="7">
        <v>4437</v>
      </c>
      <c r="E1596" s="7">
        <v>108256</v>
      </c>
      <c r="F1596" s="26">
        <v>16006</v>
      </c>
      <c r="G1596" s="27">
        <v>14.785323999999999</v>
      </c>
    </row>
    <row r="1597" spans="1:7" x14ac:dyDescent="0.45">
      <c r="A1597" s="6" t="s">
        <v>1555</v>
      </c>
      <c r="B1597" s="6" t="s">
        <v>1540</v>
      </c>
      <c r="C1597" s="6" t="s">
        <v>94</v>
      </c>
      <c r="D1597" s="7">
        <v>11555</v>
      </c>
      <c r="E1597" s="7">
        <v>183077</v>
      </c>
      <c r="F1597" s="26">
        <v>26273</v>
      </c>
      <c r="G1597" s="27">
        <v>14.350792</v>
      </c>
    </row>
    <row r="1598" spans="1:7" x14ac:dyDescent="0.45">
      <c r="A1598" s="6" t="s">
        <v>1178</v>
      </c>
      <c r="B1598" s="6" t="s">
        <v>1540</v>
      </c>
      <c r="C1598" s="6" t="s">
        <v>91</v>
      </c>
      <c r="D1598" s="7">
        <v>555991</v>
      </c>
      <c r="E1598" s="7">
        <v>21202789</v>
      </c>
      <c r="F1598" s="26">
        <v>1654318.6</v>
      </c>
      <c r="G1598" s="27">
        <v>7.8023632000000003</v>
      </c>
    </row>
    <row r="1599" spans="1:7" x14ac:dyDescent="0.45">
      <c r="A1599" s="6" t="s">
        <v>1179</v>
      </c>
      <c r="B1599" s="6" t="s">
        <v>1540</v>
      </c>
      <c r="C1599" s="6" t="s">
        <v>91</v>
      </c>
      <c r="D1599" s="7">
        <v>166955</v>
      </c>
      <c r="E1599" s="7">
        <v>6559067</v>
      </c>
      <c r="F1599" s="26">
        <v>543095.19999999995</v>
      </c>
      <c r="G1599" s="27">
        <v>8.2800679000000006</v>
      </c>
    </row>
    <row r="1600" spans="1:7" x14ac:dyDescent="0.45">
      <c r="A1600" s="6" t="s">
        <v>1556</v>
      </c>
      <c r="B1600" s="6" t="s">
        <v>1540</v>
      </c>
      <c r="C1600" s="6" t="s">
        <v>96</v>
      </c>
      <c r="D1600" s="7">
        <v>13977</v>
      </c>
      <c r="E1600" s="7">
        <v>300082</v>
      </c>
      <c r="F1600" s="26">
        <v>34972</v>
      </c>
      <c r="G1600" s="27">
        <v>11.654147999999999</v>
      </c>
    </row>
    <row r="1601" spans="1:7" x14ac:dyDescent="0.45">
      <c r="A1601" s="6" t="s">
        <v>1557</v>
      </c>
      <c r="B1601" s="6" t="s">
        <v>1540</v>
      </c>
      <c r="C1601" s="6" t="s">
        <v>94</v>
      </c>
      <c r="D1601" s="7">
        <v>19833</v>
      </c>
      <c r="E1601" s="7">
        <v>309330</v>
      </c>
      <c r="F1601" s="26">
        <v>42559.9</v>
      </c>
      <c r="G1601" s="27">
        <v>13.758737</v>
      </c>
    </row>
    <row r="1602" spans="1:7" x14ac:dyDescent="0.45">
      <c r="A1602" s="6" t="s">
        <v>1558</v>
      </c>
      <c r="B1602" s="6" t="s">
        <v>1540</v>
      </c>
      <c r="C1602" s="6" t="s">
        <v>94</v>
      </c>
      <c r="D1602" s="7">
        <v>26977</v>
      </c>
      <c r="E1602" s="7">
        <v>655629</v>
      </c>
      <c r="F1602" s="26">
        <v>71797</v>
      </c>
      <c r="G1602" s="27">
        <v>10.950858</v>
      </c>
    </row>
    <row r="1603" spans="1:7" x14ac:dyDescent="0.45">
      <c r="A1603" s="6" t="s">
        <v>1559</v>
      </c>
      <c r="B1603" s="6" t="s">
        <v>1540</v>
      </c>
      <c r="C1603" s="6" t="s">
        <v>96</v>
      </c>
      <c r="D1603" s="7">
        <v>13858</v>
      </c>
      <c r="E1603" s="7">
        <v>307713</v>
      </c>
      <c r="F1603" s="26">
        <v>23683</v>
      </c>
      <c r="G1603" s="27">
        <v>7.6964573999999999</v>
      </c>
    </row>
    <row r="1604" spans="1:7" x14ac:dyDescent="0.45">
      <c r="A1604" s="6" t="s">
        <v>1560</v>
      </c>
      <c r="B1604" s="6" t="s">
        <v>1540</v>
      </c>
      <c r="C1604" s="6" t="s">
        <v>96</v>
      </c>
      <c r="D1604" s="7">
        <v>18580</v>
      </c>
      <c r="E1604" s="7">
        <v>347680</v>
      </c>
      <c r="F1604" s="26">
        <v>37457</v>
      </c>
      <c r="G1604" s="27">
        <v>10.773412</v>
      </c>
    </row>
    <row r="1605" spans="1:7" x14ac:dyDescent="0.45">
      <c r="A1605" s="6" t="s">
        <v>442</v>
      </c>
      <c r="B1605" s="6" t="s">
        <v>1540</v>
      </c>
      <c r="C1605" s="6" t="s">
        <v>94</v>
      </c>
      <c r="D1605" s="7">
        <v>14</v>
      </c>
      <c r="E1605" s="7">
        <v>89</v>
      </c>
      <c r="F1605" s="26">
        <v>15</v>
      </c>
      <c r="G1605" s="27">
        <v>16.853933000000001</v>
      </c>
    </row>
    <row r="1606" spans="1:7" x14ac:dyDescent="0.45">
      <c r="A1606" s="6" t="s">
        <v>1561</v>
      </c>
      <c r="B1606" s="6" t="s">
        <v>1540</v>
      </c>
      <c r="C1606" s="6" t="s">
        <v>94</v>
      </c>
      <c r="D1606" s="7">
        <v>71697</v>
      </c>
      <c r="E1606" s="7">
        <v>1126196</v>
      </c>
      <c r="F1606" s="26">
        <v>149810</v>
      </c>
      <c r="G1606" s="27">
        <v>13.302303</v>
      </c>
    </row>
    <row r="1607" spans="1:7" x14ac:dyDescent="0.45">
      <c r="A1607" s="6" t="s">
        <v>1562</v>
      </c>
      <c r="B1607" s="6" t="s">
        <v>1540</v>
      </c>
      <c r="C1607" s="6" t="s">
        <v>94</v>
      </c>
      <c r="D1607" s="7">
        <v>54827</v>
      </c>
      <c r="E1607" s="7">
        <v>1024373</v>
      </c>
      <c r="F1607" s="26">
        <v>123878</v>
      </c>
      <c r="G1607" s="27">
        <v>12.093056000000001</v>
      </c>
    </row>
    <row r="1608" spans="1:7" x14ac:dyDescent="0.45">
      <c r="A1608" s="6" t="s">
        <v>1563</v>
      </c>
      <c r="B1608" s="6" t="s">
        <v>1540</v>
      </c>
      <c r="C1608" s="6" t="s">
        <v>94</v>
      </c>
      <c r="D1608" s="7">
        <v>14059</v>
      </c>
      <c r="E1608" s="7">
        <v>199178</v>
      </c>
      <c r="F1608" s="26">
        <v>26443.599999999999</v>
      </c>
      <c r="G1608" s="27">
        <v>13.276365999999999</v>
      </c>
    </row>
    <row r="1609" spans="1:7" x14ac:dyDescent="0.45">
      <c r="A1609" s="6" t="s">
        <v>1564</v>
      </c>
      <c r="B1609" s="6" t="s">
        <v>1540</v>
      </c>
      <c r="C1609" s="6" t="s">
        <v>91</v>
      </c>
      <c r="D1609" s="7">
        <v>6226</v>
      </c>
      <c r="E1609" s="7">
        <v>197964</v>
      </c>
      <c r="F1609" s="26">
        <v>18708.400000000001</v>
      </c>
      <c r="G1609" s="27">
        <v>9.4504050999999993</v>
      </c>
    </row>
    <row r="1610" spans="1:7" x14ac:dyDescent="0.45">
      <c r="A1610" s="6" t="s">
        <v>1565</v>
      </c>
      <c r="B1610" s="6" t="s">
        <v>1540</v>
      </c>
      <c r="C1610" s="6" t="s">
        <v>94</v>
      </c>
      <c r="D1610" s="7">
        <v>20591</v>
      </c>
      <c r="E1610" s="7">
        <v>367954</v>
      </c>
      <c r="F1610" s="26">
        <v>46436</v>
      </c>
      <c r="G1610" s="27">
        <v>12.620056</v>
      </c>
    </row>
    <row r="1611" spans="1:7" x14ac:dyDescent="0.45">
      <c r="A1611" s="6" t="s">
        <v>1566</v>
      </c>
      <c r="B1611" s="6" t="s">
        <v>1540</v>
      </c>
      <c r="C1611" s="6" t="s">
        <v>94</v>
      </c>
      <c r="D1611" s="7">
        <v>6493</v>
      </c>
      <c r="E1611" s="7">
        <v>881157</v>
      </c>
      <c r="F1611" s="26">
        <v>65910</v>
      </c>
      <c r="G1611" s="27">
        <v>7.4799382999999997</v>
      </c>
    </row>
    <row r="1612" spans="1:7" x14ac:dyDescent="0.45">
      <c r="A1612" s="6" t="s">
        <v>1567</v>
      </c>
      <c r="B1612" s="6" t="s">
        <v>1540</v>
      </c>
      <c r="C1612" s="6" t="s">
        <v>94</v>
      </c>
      <c r="D1612" s="7">
        <v>53680</v>
      </c>
      <c r="E1612" s="7">
        <v>1025057</v>
      </c>
      <c r="F1612" s="26">
        <v>128065.4</v>
      </c>
      <c r="G1612" s="27">
        <v>12.493491000000001</v>
      </c>
    </row>
    <row r="1613" spans="1:7" x14ac:dyDescent="0.45">
      <c r="A1613" s="6" t="s">
        <v>1568</v>
      </c>
      <c r="B1613" s="6" t="s">
        <v>1540</v>
      </c>
      <c r="C1613" s="6" t="s">
        <v>94</v>
      </c>
      <c r="D1613" s="7">
        <v>12675</v>
      </c>
      <c r="E1613" s="7">
        <v>278815</v>
      </c>
      <c r="F1613" s="26">
        <v>32697</v>
      </c>
      <c r="G1613" s="27">
        <v>11.727131</v>
      </c>
    </row>
    <row r="1614" spans="1:7" x14ac:dyDescent="0.45">
      <c r="A1614" s="6" t="s">
        <v>1569</v>
      </c>
      <c r="B1614" s="6" t="s">
        <v>1540</v>
      </c>
      <c r="C1614" s="6" t="s">
        <v>94</v>
      </c>
      <c r="D1614" s="7">
        <v>68597</v>
      </c>
      <c r="E1614" s="7">
        <v>1492839</v>
      </c>
      <c r="F1614" s="26">
        <v>172597</v>
      </c>
      <c r="G1614" s="27">
        <v>11.561662</v>
      </c>
    </row>
    <row r="1615" spans="1:7" x14ac:dyDescent="0.45">
      <c r="A1615" s="6" t="s">
        <v>1570</v>
      </c>
      <c r="B1615" s="6" t="s">
        <v>1540</v>
      </c>
      <c r="C1615" s="6" t="s">
        <v>94</v>
      </c>
      <c r="D1615" s="7">
        <v>30260</v>
      </c>
      <c r="E1615" s="7">
        <v>688789</v>
      </c>
      <c r="F1615" s="26">
        <v>81889</v>
      </c>
      <c r="G1615" s="27">
        <v>11.888837000000001</v>
      </c>
    </row>
    <row r="1616" spans="1:7" x14ac:dyDescent="0.45">
      <c r="A1616" s="6" t="s">
        <v>1571</v>
      </c>
      <c r="B1616" s="6" t="s">
        <v>1540</v>
      </c>
      <c r="C1616" s="6" t="s">
        <v>94</v>
      </c>
      <c r="D1616" s="7">
        <v>43885</v>
      </c>
      <c r="E1616" s="7">
        <v>1331340</v>
      </c>
      <c r="F1616" s="26">
        <v>137156</v>
      </c>
      <c r="G1616" s="27">
        <v>10.302102</v>
      </c>
    </row>
    <row r="1617" spans="1:7" x14ac:dyDescent="0.45">
      <c r="A1617" s="6" t="s">
        <v>1572</v>
      </c>
      <c r="B1617" s="6" t="s">
        <v>1540</v>
      </c>
      <c r="C1617" s="6" t="s">
        <v>91</v>
      </c>
      <c r="D1617" s="7">
        <v>684671</v>
      </c>
      <c r="E1617" s="7">
        <v>22374515</v>
      </c>
      <c r="F1617" s="26">
        <v>2575794</v>
      </c>
      <c r="G1617" s="27">
        <v>11.512178</v>
      </c>
    </row>
    <row r="1618" spans="1:7" x14ac:dyDescent="0.45">
      <c r="A1618" s="6" t="s">
        <v>1573</v>
      </c>
      <c r="B1618" s="6" t="s">
        <v>1540</v>
      </c>
      <c r="C1618" s="6" t="s">
        <v>7</v>
      </c>
      <c r="D1618" s="7">
        <v>171595</v>
      </c>
      <c r="E1618" s="7">
        <v>11201955</v>
      </c>
      <c r="F1618" s="26">
        <v>794500.4</v>
      </c>
      <c r="G1618" s="27">
        <v>7.0925155000000002</v>
      </c>
    </row>
    <row r="1619" spans="1:7" x14ac:dyDescent="0.45">
      <c r="A1619" s="6" t="s">
        <v>319</v>
      </c>
      <c r="B1619" s="6" t="s">
        <v>1540</v>
      </c>
      <c r="C1619" s="6" t="s">
        <v>94</v>
      </c>
      <c r="D1619" s="7">
        <v>17855</v>
      </c>
      <c r="E1619" s="7">
        <v>305400</v>
      </c>
      <c r="F1619" s="26">
        <v>43384</v>
      </c>
      <c r="G1619" s="27">
        <v>14.205632</v>
      </c>
    </row>
    <row r="1620" spans="1:7" x14ac:dyDescent="0.45">
      <c r="A1620" s="6" t="s">
        <v>1574</v>
      </c>
      <c r="B1620" s="6" t="s">
        <v>1540</v>
      </c>
      <c r="C1620" s="6" t="s">
        <v>94</v>
      </c>
      <c r="D1620" s="7">
        <v>48233</v>
      </c>
      <c r="E1620" s="7">
        <v>874283</v>
      </c>
      <c r="F1620" s="26">
        <v>99484</v>
      </c>
      <c r="G1620" s="27">
        <v>11.378924</v>
      </c>
    </row>
    <row r="1621" spans="1:7" x14ac:dyDescent="0.45">
      <c r="A1621" s="6" t="s">
        <v>1215</v>
      </c>
      <c r="B1621" s="6" t="s">
        <v>1575</v>
      </c>
      <c r="C1621" s="6" t="s">
        <v>94</v>
      </c>
      <c r="D1621" s="7">
        <v>1</v>
      </c>
      <c r="E1621" s="7">
        <v>4787</v>
      </c>
      <c r="F1621" s="26">
        <v>538</v>
      </c>
      <c r="G1621" s="27">
        <v>11.238772000000001</v>
      </c>
    </row>
    <row r="1622" spans="1:7" x14ac:dyDescent="0.45">
      <c r="A1622" s="6" t="s">
        <v>1576</v>
      </c>
      <c r="B1622" s="6" t="s">
        <v>1575</v>
      </c>
      <c r="C1622" s="6" t="s">
        <v>94</v>
      </c>
      <c r="D1622" s="7">
        <v>9526</v>
      </c>
      <c r="E1622" s="7">
        <v>143338</v>
      </c>
      <c r="F1622" s="26">
        <v>17211.5</v>
      </c>
      <c r="G1622" s="27">
        <v>12.007631999999999</v>
      </c>
    </row>
    <row r="1623" spans="1:7" x14ac:dyDescent="0.45">
      <c r="A1623" s="6" t="s">
        <v>1128</v>
      </c>
      <c r="B1623" s="6" t="s">
        <v>1575</v>
      </c>
      <c r="C1623" s="6" t="s">
        <v>91</v>
      </c>
      <c r="D1623" s="7">
        <v>68186</v>
      </c>
      <c r="E1623" s="7">
        <v>1507129</v>
      </c>
      <c r="F1623" s="26">
        <v>159979</v>
      </c>
      <c r="G1623" s="27">
        <v>10.614818</v>
      </c>
    </row>
    <row r="1624" spans="1:7" x14ac:dyDescent="0.45">
      <c r="A1624" s="6" t="s">
        <v>1577</v>
      </c>
      <c r="B1624" s="6" t="s">
        <v>1575</v>
      </c>
      <c r="C1624" s="6" t="s">
        <v>94</v>
      </c>
      <c r="D1624" s="7">
        <v>3650</v>
      </c>
      <c r="E1624" s="7">
        <v>85407</v>
      </c>
      <c r="F1624" s="26">
        <v>8607.7999999999993</v>
      </c>
      <c r="G1624" s="27">
        <v>10.078564999999999</v>
      </c>
    </row>
    <row r="1625" spans="1:7" x14ac:dyDescent="0.45">
      <c r="A1625" s="6" t="s">
        <v>1578</v>
      </c>
      <c r="B1625" s="6" t="s">
        <v>1575</v>
      </c>
      <c r="C1625" s="6" t="s">
        <v>94</v>
      </c>
      <c r="D1625" s="7">
        <v>5499</v>
      </c>
      <c r="E1625" s="7">
        <v>98795</v>
      </c>
      <c r="F1625" s="26">
        <v>12563</v>
      </c>
      <c r="G1625" s="27">
        <v>12.716231000000001</v>
      </c>
    </row>
    <row r="1626" spans="1:7" x14ac:dyDescent="0.45">
      <c r="A1626" s="6" t="s">
        <v>1579</v>
      </c>
      <c r="B1626" s="6" t="s">
        <v>1575</v>
      </c>
      <c r="C1626" s="6" t="s">
        <v>94</v>
      </c>
      <c r="D1626" s="7">
        <v>2389</v>
      </c>
      <c r="E1626" s="7">
        <v>62183</v>
      </c>
      <c r="F1626" s="26">
        <v>6604.2</v>
      </c>
      <c r="G1626" s="27">
        <v>10.620588</v>
      </c>
    </row>
    <row r="1627" spans="1:7" x14ac:dyDescent="0.45">
      <c r="A1627" s="6" t="s">
        <v>1580</v>
      </c>
      <c r="B1627" s="6" t="s">
        <v>1575</v>
      </c>
      <c r="C1627" s="6" t="s">
        <v>94</v>
      </c>
      <c r="D1627" s="7">
        <v>7253</v>
      </c>
      <c r="E1627" s="7">
        <v>335728</v>
      </c>
      <c r="F1627" s="26">
        <v>29604.6</v>
      </c>
      <c r="G1627" s="27">
        <v>8.8180312999999995</v>
      </c>
    </row>
    <row r="1628" spans="1:7" x14ac:dyDescent="0.45">
      <c r="A1628" s="6" t="s">
        <v>1581</v>
      </c>
      <c r="B1628" s="6" t="s">
        <v>1575</v>
      </c>
      <c r="C1628" s="6" t="s">
        <v>94</v>
      </c>
      <c r="D1628" s="7">
        <v>2530</v>
      </c>
      <c r="E1628" s="7">
        <v>61973</v>
      </c>
      <c r="F1628" s="26">
        <v>7186</v>
      </c>
      <c r="G1628" s="27">
        <v>11.595371999999999</v>
      </c>
    </row>
    <row r="1629" spans="1:7" x14ac:dyDescent="0.45">
      <c r="A1629" s="6" t="s">
        <v>1238</v>
      </c>
      <c r="B1629" s="6" t="s">
        <v>1575</v>
      </c>
      <c r="C1629" s="6" t="s">
        <v>94</v>
      </c>
      <c r="D1629" s="7">
        <v>4869</v>
      </c>
      <c r="E1629" s="7">
        <v>108060</v>
      </c>
      <c r="F1629" s="26">
        <v>10352.799999999999</v>
      </c>
      <c r="G1629" s="27">
        <v>9.5806033999999993</v>
      </c>
    </row>
    <row r="1630" spans="1:7" x14ac:dyDescent="0.45">
      <c r="A1630" s="6" t="s">
        <v>1582</v>
      </c>
      <c r="B1630" s="6" t="s">
        <v>1575</v>
      </c>
      <c r="C1630" s="6" t="s">
        <v>96</v>
      </c>
      <c r="D1630" s="7">
        <v>1161</v>
      </c>
      <c r="E1630" s="7">
        <v>28784</v>
      </c>
      <c r="F1630" s="26">
        <v>2884</v>
      </c>
      <c r="G1630" s="27">
        <v>10.019455000000001</v>
      </c>
    </row>
    <row r="1631" spans="1:7" x14ac:dyDescent="0.45">
      <c r="A1631" s="6" t="s">
        <v>1583</v>
      </c>
      <c r="B1631" s="6" t="s">
        <v>1575</v>
      </c>
      <c r="C1631" s="6" t="s">
        <v>96</v>
      </c>
      <c r="D1631" s="7">
        <v>10424</v>
      </c>
      <c r="E1631" s="7">
        <v>309824</v>
      </c>
      <c r="F1631" s="26">
        <v>24393</v>
      </c>
      <c r="G1631" s="27">
        <v>7.8731796000000003</v>
      </c>
    </row>
    <row r="1632" spans="1:7" x14ac:dyDescent="0.45">
      <c r="A1632" s="6" t="s">
        <v>1584</v>
      </c>
      <c r="B1632" s="6" t="s">
        <v>1575</v>
      </c>
      <c r="C1632" s="6" t="s">
        <v>96</v>
      </c>
      <c r="D1632" s="7">
        <v>1344</v>
      </c>
      <c r="E1632" s="7">
        <v>28300</v>
      </c>
      <c r="F1632" s="26">
        <v>2382.5</v>
      </c>
      <c r="G1632" s="27">
        <v>8.4187279000000004</v>
      </c>
    </row>
    <row r="1633" spans="1:7" x14ac:dyDescent="0.45">
      <c r="A1633" s="6" t="s">
        <v>1585</v>
      </c>
      <c r="B1633" s="6" t="s">
        <v>1575</v>
      </c>
      <c r="C1633" s="6" t="s">
        <v>96</v>
      </c>
      <c r="D1633" s="7">
        <v>1284</v>
      </c>
      <c r="E1633" s="7">
        <v>26465</v>
      </c>
      <c r="F1633" s="26">
        <v>2308</v>
      </c>
      <c r="G1633" s="27">
        <v>8.7209521999999993</v>
      </c>
    </row>
    <row r="1634" spans="1:7" x14ac:dyDescent="0.45">
      <c r="A1634" s="6" t="s">
        <v>1586</v>
      </c>
      <c r="B1634" s="6" t="s">
        <v>1575</v>
      </c>
      <c r="C1634" s="6" t="s">
        <v>96</v>
      </c>
      <c r="D1634" s="7">
        <v>3276</v>
      </c>
      <c r="E1634" s="7">
        <v>95599</v>
      </c>
      <c r="F1634" s="26">
        <v>9144</v>
      </c>
      <c r="G1634" s="27">
        <v>9.5649536000000008</v>
      </c>
    </row>
    <row r="1635" spans="1:7" x14ac:dyDescent="0.45">
      <c r="A1635" s="6" t="s">
        <v>1587</v>
      </c>
      <c r="B1635" s="6" t="s">
        <v>1575</v>
      </c>
      <c r="C1635" s="6" t="s">
        <v>96</v>
      </c>
      <c r="D1635" s="7">
        <v>973</v>
      </c>
      <c r="E1635" s="7">
        <v>25422</v>
      </c>
      <c r="F1635" s="26">
        <v>2186</v>
      </c>
      <c r="G1635" s="27">
        <v>8.5988513999999991</v>
      </c>
    </row>
    <row r="1636" spans="1:7" x14ac:dyDescent="0.45">
      <c r="A1636" s="6" t="s">
        <v>1588</v>
      </c>
      <c r="B1636" s="6" t="s">
        <v>1575</v>
      </c>
      <c r="C1636" s="6" t="s">
        <v>96</v>
      </c>
      <c r="D1636" s="7">
        <v>7321</v>
      </c>
      <c r="E1636" s="7">
        <v>185119</v>
      </c>
      <c r="F1636" s="26">
        <v>15204.4</v>
      </c>
      <c r="G1636" s="27">
        <v>8.2133114000000003</v>
      </c>
    </row>
    <row r="1637" spans="1:7" x14ac:dyDescent="0.45">
      <c r="A1637" s="6" t="s">
        <v>1589</v>
      </c>
      <c r="B1637" s="6" t="s">
        <v>1575</v>
      </c>
      <c r="C1637" s="6" t="s">
        <v>96</v>
      </c>
      <c r="D1637" s="7">
        <v>2717</v>
      </c>
      <c r="E1637" s="7">
        <v>84929</v>
      </c>
      <c r="F1637" s="26">
        <v>7652</v>
      </c>
      <c r="G1637" s="27">
        <v>9.0098787999999992</v>
      </c>
    </row>
    <row r="1638" spans="1:7" x14ac:dyDescent="0.45">
      <c r="A1638" s="6" t="s">
        <v>1590</v>
      </c>
      <c r="B1638" s="6" t="s">
        <v>1575</v>
      </c>
      <c r="C1638" s="6" t="s">
        <v>96</v>
      </c>
      <c r="D1638" s="7">
        <v>4526</v>
      </c>
      <c r="E1638" s="7">
        <v>65034</v>
      </c>
      <c r="F1638" s="26">
        <v>6083</v>
      </c>
      <c r="G1638" s="27">
        <v>9.3535689000000009</v>
      </c>
    </row>
    <row r="1639" spans="1:7" x14ac:dyDescent="0.45">
      <c r="A1639" s="6" t="s">
        <v>1591</v>
      </c>
      <c r="B1639" s="6" t="s">
        <v>1575</v>
      </c>
      <c r="C1639" s="6" t="s">
        <v>96</v>
      </c>
      <c r="D1639" s="7">
        <v>1006</v>
      </c>
      <c r="E1639" s="7">
        <v>50439</v>
      </c>
      <c r="F1639" s="26">
        <v>4227</v>
      </c>
      <c r="G1639" s="27">
        <v>8.3804198999999997</v>
      </c>
    </row>
    <row r="1640" spans="1:7" x14ac:dyDescent="0.45">
      <c r="A1640" s="6" t="s">
        <v>1592</v>
      </c>
      <c r="B1640" s="6" t="s">
        <v>1575</v>
      </c>
      <c r="C1640" s="6" t="s">
        <v>94</v>
      </c>
      <c r="D1640" s="7">
        <v>3563</v>
      </c>
      <c r="E1640" s="7">
        <v>72178</v>
      </c>
      <c r="F1640" s="26">
        <v>7331</v>
      </c>
      <c r="G1640" s="27">
        <v>10.156834</v>
      </c>
    </row>
    <row r="1641" spans="1:7" x14ac:dyDescent="0.45">
      <c r="A1641" s="6" t="s">
        <v>1593</v>
      </c>
      <c r="B1641" s="6" t="s">
        <v>1575</v>
      </c>
      <c r="C1641" s="6" t="s">
        <v>94</v>
      </c>
      <c r="D1641" s="7">
        <v>3206</v>
      </c>
      <c r="E1641" s="7">
        <v>116925</v>
      </c>
      <c r="F1641" s="26">
        <v>10976</v>
      </c>
      <c r="G1641" s="27">
        <v>9.3872140000000002</v>
      </c>
    </row>
    <row r="1642" spans="1:7" x14ac:dyDescent="0.45">
      <c r="A1642" s="6" t="s">
        <v>1594</v>
      </c>
      <c r="B1642" s="6" t="s">
        <v>1575</v>
      </c>
      <c r="C1642" s="6" t="s">
        <v>94</v>
      </c>
      <c r="D1642" s="7">
        <v>3501</v>
      </c>
      <c r="E1642" s="7">
        <v>218545</v>
      </c>
      <c r="F1642" s="26">
        <v>20543.8</v>
      </c>
      <c r="G1642" s="27">
        <v>9.4002607999999999</v>
      </c>
    </row>
    <row r="1643" spans="1:7" x14ac:dyDescent="0.45">
      <c r="A1643" s="6" t="s">
        <v>1595</v>
      </c>
      <c r="B1643" s="6" t="s">
        <v>1575</v>
      </c>
      <c r="C1643" s="6" t="s">
        <v>94</v>
      </c>
      <c r="D1643" s="7">
        <v>818</v>
      </c>
      <c r="E1643" s="7">
        <v>24134</v>
      </c>
      <c r="F1643" s="26">
        <v>2747.3</v>
      </c>
      <c r="G1643" s="27">
        <v>11.383525000000001</v>
      </c>
    </row>
    <row r="1644" spans="1:7" x14ac:dyDescent="0.45">
      <c r="A1644" s="6" t="s">
        <v>1596</v>
      </c>
      <c r="B1644" s="6" t="s">
        <v>1575</v>
      </c>
      <c r="C1644" s="6" t="s">
        <v>94</v>
      </c>
      <c r="D1644" s="7">
        <v>2126</v>
      </c>
      <c r="E1644" s="7">
        <v>151301</v>
      </c>
      <c r="F1644" s="26">
        <v>13690</v>
      </c>
      <c r="G1644" s="27">
        <v>9.0481887000000008</v>
      </c>
    </row>
    <row r="1645" spans="1:7" x14ac:dyDescent="0.45">
      <c r="A1645" s="6" t="s">
        <v>1132</v>
      </c>
      <c r="B1645" s="6" t="s">
        <v>1575</v>
      </c>
      <c r="C1645" s="6" t="s">
        <v>94</v>
      </c>
      <c r="D1645" s="7">
        <v>5049</v>
      </c>
      <c r="E1645" s="7">
        <v>216830</v>
      </c>
      <c r="F1645" s="26">
        <v>16454</v>
      </c>
      <c r="G1645" s="27">
        <v>7.5884333000000002</v>
      </c>
    </row>
    <row r="1646" spans="1:7" x14ac:dyDescent="0.45">
      <c r="A1646" s="6" t="s">
        <v>965</v>
      </c>
      <c r="B1646" s="6" t="s">
        <v>1575</v>
      </c>
      <c r="C1646" s="6" t="s">
        <v>94</v>
      </c>
      <c r="D1646" s="7">
        <v>3489</v>
      </c>
      <c r="E1646" s="7">
        <v>95141</v>
      </c>
      <c r="F1646" s="26">
        <v>8878</v>
      </c>
      <c r="G1646" s="27">
        <v>9.3314134000000006</v>
      </c>
    </row>
    <row r="1647" spans="1:7" x14ac:dyDescent="0.45">
      <c r="A1647" s="6" t="s">
        <v>1287</v>
      </c>
      <c r="B1647" s="6" t="s">
        <v>1575</v>
      </c>
      <c r="C1647" s="6" t="s">
        <v>94</v>
      </c>
      <c r="D1647" s="7">
        <v>6424</v>
      </c>
      <c r="E1647" s="7">
        <v>113967</v>
      </c>
      <c r="F1647" s="26">
        <v>11737</v>
      </c>
      <c r="G1647" s="27">
        <v>10.298595000000001</v>
      </c>
    </row>
    <row r="1648" spans="1:7" x14ac:dyDescent="0.45">
      <c r="A1648" s="6" t="s">
        <v>1597</v>
      </c>
      <c r="B1648" s="6" t="s">
        <v>1575</v>
      </c>
      <c r="C1648" s="6" t="s">
        <v>94</v>
      </c>
      <c r="D1648" s="7">
        <v>3478</v>
      </c>
      <c r="E1648" s="7">
        <v>171833</v>
      </c>
      <c r="F1648" s="26">
        <v>14860</v>
      </c>
      <c r="G1648" s="27">
        <v>8.6479313999999992</v>
      </c>
    </row>
    <row r="1649" spans="1:7" x14ac:dyDescent="0.45">
      <c r="A1649" s="6" t="s">
        <v>546</v>
      </c>
      <c r="B1649" s="6" t="s">
        <v>1575</v>
      </c>
      <c r="C1649" s="6" t="s">
        <v>91</v>
      </c>
      <c r="D1649" s="7">
        <v>4624</v>
      </c>
      <c r="E1649" s="7">
        <v>216647</v>
      </c>
      <c r="F1649" s="26">
        <v>11694.7</v>
      </c>
      <c r="G1649" s="27">
        <v>5.3980437999999999</v>
      </c>
    </row>
    <row r="1650" spans="1:7" x14ac:dyDescent="0.45">
      <c r="A1650" s="6" t="s">
        <v>1142</v>
      </c>
      <c r="B1650" s="6" t="s">
        <v>1575</v>
      </c>
      <c r="C1650" s="6" t="s">
        <v>91</v>
      </c>
      <c r="D1650" s="7">
        <v>8546</v>
      </c>
      <c r="E1650" s="7">
        <v>154364</v>
      </c>
      <c r="F1650" s="26">
        <v>13502</v>
      </c>
      <c r="G1650" s="27">
        <v>8.7468581000000007</v>
      </c>
    </row>
    <row r="1651" spans="1:7" x14ac:dyDescent="0.45">
      <c r="A1651" s="6" t="s">
        <v>1598</v>
      </c>
      <c r="B1651" s="6" t="s">
        <v>1575</v>
      </c>
      <c r="C1651" s="6" t="s">
        <v>94</v>
      </c>
      <c r="D1651" s="7">
        <v>6816</v>
      </c>
      <c r="E1651" s="7">
        <v>102068</v>
      </c>
      <c r="F1651" s="26">
        <v>11274</v>
      </c>
      <c r="G1651" s="27">
        <v>11.045577</v>
      </c>
    </row>
    <row r="1652" spans="1:7" x14ac:dyDescent="0.45">
      <c r="A1652" s="6" t="s">
        <v>1293</v>
      </c>
      <c r="B1652" s="6" t="s">
        <v>1575</v>
      </c>
      <c r="C1652" s="6" t="s">
        <v>203</v>
      </c>
      <c r="D1652" s="7">
        <v>1325</v>
      </c>
      <c r="E1652" s="7">
        <v>31581</v>
      </c>
      <c r="F1652" s="26">
        <v>3264</v>
      </c>
      <c r="G1652" s="27">
        <v>10.335328000000001</v>
      </c>
    </row>
    <row r="1653" spans="1:7" x14ac:dyDescent="0.45">
      <c r="A1653" s="6" t="s">
        <v>1599</v>
      </c>
      <c r="B1653" s="6" t="s">
        <v>1575</v>
      </c>
      <c r="C1653" s="6" t="s">
        <v>91</v>
      </c>
      <c r="D1653" s="7">
        <v>62330</v>
      </c>
      <c r="E1653" s="7">
        <v>1579926</v>
      </c>
      <c r="F1653" s="26">
        <v>127798</v>
      </c>
      <c r="G1653" s="27">
        <v>8.0888598999999992</v>
      </c>
    </row>
    <row r="1654" spans="1:7" x14ac:dyDescent="0.45">
      <c r="A1654" s="6" t="s">
        <v>1600</v>
      </c>
      <c r="B1654" s="6" t="s">
        <v>1575</v>
      </c>
      <c r="C1654" s="6" t="s">
        <v>94</v>
      </c>
      <c r="D1654" s="7">
        <v>6195</v>
      </c>
      <c r="E1654" s="7">
        <v>316888</v>
      </c>
      <c r="F1654" s="26">
        <v>26586.6</v>
      </c>
      <c r="G1654" s="27">
        <v>8.3899042999999995</v>
      </c>
    </row>
    <row r="1655" spans="1:7" x14ac:dyDescent="0.45">
      <c r="A1655" s="6" t="s">
        <v>987</v>
      </c>
      <c r="B1655" s="6" t="s">
        <v>1575</v>
      </c>
      <c r="C1655" s="6" t="s">
        <v>91</v>
      </c>
      <c r="D1655" s="7">
        <v>87898</v>
      </c>
      <c r="E1655" s="7">
        <v>2056587</v>
      </c>
      <c r="F1655" s="26">
        <v>201772</v>
      </c>
      <c r="G1655" s="27">
        <v>9.8110120999999992</v>
      </c>
    </row>
    <row r="1656" spans="1:7" x14ac:dyDescent="0.45">
      <c r="A1656" s="6" t="s">
        <v>1601</v>
      </c>
      <c r="B1656" s="6" t="s">
        <v>1575</v>
      </c>
      <c r="C1656" s="6" t="s">
        <v>94</v>
      </c>
      <c r="D1656" s="7">
        <v>3007</v>
      </c>
      <c r="E1656" s="7">
        <v>81517</v>
      </c>
      <c r="F1656" s="26">
        <v>7886</v>
      </c>
      <c r="G1656" s="27">
        <v>9.6740557000000003</v>
      </c>
    </row>
    <row r="1657" spans="1:7" x14ac:dyDescent="0.45">
      <c r="A1657" s="6" t="s">
        <v>989</v>
      </c>
      <c r="B1657" s="6" t="s">
        <v>1575</v>
      </c>
      <c r="C1657" s="6" t="s">
        <v>91</v>
      </c>
      <c r="D1657" s="7">
        <v>11564</v>
      </c>
      <c r="E1657" s="7">
        <v>428328</v>
      </c>
      <c r="F1657" s="26">
        <v>31411.3</v>
      </c>
      <c r="G1657" s="27">
        <v>7.3334687000000001</v>
      </c>
    </row>
    <row r="1658" spans="1:7" x14ac:dyDescent="0.45">
      <c r="A1658" s="6" t="s">
        <v>1602</v>
      </c>
      <c r="B1658" s="6" t="s">
        <v>1575</v>
      </c>
      <c r="C1658" s="6" t="s">
        <v>94</v>
      </c>
      <c r="D1658" s="7">
        <v>5405</v>
      </c>
      <c r="E1658" s="7">
        <v>89591</v>
      </c>
      <c r="F1658" s="26">
        <v>8637</v>
      </c>
      <c r="G1658" s="27">
        <v>9.6404773000000006</v>
      </c>
    </row>
    <row r="1659" spans="1:7" x14ac:dyDescent="0.45">
      <c r="A1659" s="6" t="s">
        <v>1002</v>
      </c>
      <c r="B1659" s="6" t="s">
        <v>1575</v>
      </c>
      <c r="C1659" s="6" t="s">
        <v>94</v>
      </c>
      <c r="D1659" s="7">
        <v>19807</v>
      </c>
      <c r="E1659" s="7">
        <v>624574</v>
      </c>
      <c r="F1659" s="26">
        <v>58190.3</v>
      </c>
      <c r="G1659" s="27">
        <v>9.3167983000000003</v>
      </c>
    </row>
    <row r="1660" spans="1:7" x14ac:dyDescent="0.45">
      <c r="A1660" s="6" t="s">
        <v>1603</v>
      </c>
      <c r="B1660" s="6" t="s">
        <v>1575</v>
      </c>
      <c r="C1660" s="6" t="s">
        <v>94</v>
      </c>
      <c r="D1660" s="7">
        <v>15883</v>
      </c>
      <c r="E1660" s="7">
        <v>628296</v>
      </c>
      <c r="F1660" s="26">
        <v>53091.7</v>
      </c>
      <c r="G1660" s="27">
        <v>8.4501094999999999</v>
      </c>
    </row>
    <row r="1661" spans="1:7" x14ac:dyDescent="0.45">
      <c r="A1661" s="6" t="s">
        <v>1604</v>
      </c>
      <c r="B1661" s="6" t="s">
        <v>1575</v>
      </c>
      <c r="C1661" s="6" t="s">
        <v>96</v>
      </c>
      <c r="D1661" s="7">
        <v>154</v>
      </c>
      <c r="E1661" s="7">
        <v>2785</v>
      </c>
      <c r="F1661" s="26">
        <v>202.4</v>
      </c>
      <c r="G1661" s="27">
        <v>7.2675045000000003</v>
      </c>
    </row>
    <row r="1662" spans="1:7" x14ac:dyDescent="0.45">
      <c r="A1662" s="6" t="s">
        <v>1008</v>
      </c>
      <c r="B1662" s="6" t="s">
        <v>1575</v>
      </c>
      <c r="C1662" s="6" t="s">
        <v>94</v>
      </c>
      <c r="D1662" s="7">
        <v>1027</v>
      </c>
      <c r="E1662" s="7">
        <v>40150</v>
      </c>
      <c r="F1662" s="26">
        <v>3780.6</v>
      </c>
      <c r="G1662" s="27">
        <v>9.4161892999999992</v>
      </c>
    </row>
    <row r="1663" spans="1:7" x14ac:dyDescent="0.45">
      <c r="A1663" s="6" t="s">
        <v>1605</v>
      </c>
      <c r="B1663" s="6" t="s">
        <v>1575</v>
      </c>
      <c r="C1663" s="6" t="s">
        <v>94</v>
      </c>
      <c r="D1663" s="7">
        <v>1568</v>
      </c>
      <c r="E1663" s="7">
        <v>30136</v>
      </c>
      <c r="F1663" s="26">
        <v>3561</v>
      </c>
      <c r="G1663" s="27">
        <v>11.816432000000001</v>
      </c>
    </row>
    <row r="1664" spans="1:7" x14ac:dyDescent="0.45">
      <c r="A1664" s="6" t="s">
        <v>236</v>
      </c>
      <c r="B1664" s="6" t="s">
        <v>1575</v>
      </c>
      <c r="C1664" s="6" t="s">
        <v>167</v>
      </c>
      <c r="D1664" s="7">
        <v>22</v>
      </c>
      <c r="E1664" s="7">
        <v>330836</v>
      </c>
      <c r="F1664" s="26">
        <v>11122</v>
      </c>
      <c r="G1664" s="27">
        <v>3.3617865</v>
      </c>
    </row>
    <row r="1665" spans="1:7" x14ac:dyDescent="0.45">
      <c r="A1665" s="6" t="s">
        <v>1606</v>
      </c>
      <c r="B1665" s="6" t="s">
        <v>1575</v>
      </c>
      <c r="C1665" s="6" t="s">
        <v>96</v>
      </c>
      <c r="D1665" s="7">
        <v>13627</v>
      </c>
      <c r="E1665" s="7">
        <v>383940</v>
      </c>
      <c r="F1665" s="26">
        <v>26919</v>
      </c>
      <c r="G1665" s="27">
        <v>7.0112518000000001</v>
      </c>
    </row>
    <row r="1666" spans="1:7" x14ac:dyDescent="0.45">
      <c r="A1666" s="6" t="s">
        <v>1607</v>
      </c>
      <c r="B1666" s="6" t="s">
        <v>1575</v>
      </c>
      <c r="C1666" s="6" t="s">
        <v>94</v>
      </c>
      <c r="D1666" s="7">
        <v>6804</v>
      </c>
      <c r="E1666" s="7">
        <v>130562</v>
      </c>
      <c r="F1666" s="26">
        <v>14366</v>
      </c>
      <c r="G1666" s="27">
        <v>11.003202</v>
      </c>
    </row>
    <row r="1667" spans="1:7" x14ac:dyDescent="0.45">
      <c r="A1667" s="6" t="s">
        <v>1608</v>
      </c>
      <c r="B1667" s="6" t="s">
        <v>1575</v>
      </c>
      <c r="C1667" s="6" t="s">
        <v>94</v>
      </c>
      <c r="D1667" s="7">
        <v>16148</v>
      </c>
      <c r="E1667" s="7">
        <v>277667</v>
      </c>
      <c r="F1667" s="26">
        <v>31396</v>
      </c>
      <c r="G1667" s="27">
        <v>11.307069</v>
      </c>
    </row>
    <row r="1668" spans="1:7" x14ac:dyDescent="0.45">
      <c r="A1668" s="6" t="s">
        <v>1609</v>
      </c>
      <c r="B1668" s="6" t="s">
        <v>1575</v>
      </c>
      <c r="C1668" s="6" t="s">
        <v>94</v>
      </c>
      <c r="D1668" s="7">
        <v>3413</v>
      </c>
      <c r="E1668" s="7">
        <v>92015</v>
      </c>
      <c r="F1668" s="26">
        <v>9089</v>
      </c>
      <c r="G1668" s="27">
        <v>9.8777372999999997</v>
      </c>
    </row>
    <row r="1669" spans="1:7" x14ac:dyDescent="0.45">
      <c r="A1669" s="6" t="s">
        <v>1610</v>
      </c>
      <c r="B1669" s="6" t="s">
        <v>1575</v>
      </c>
      <c r="C1669" s="6" t="s">
        <v>96</v>
      </c>
      <c r="D1669" s="7">
        <v>1927</v>
      </c>
      <c r="E1669" s="7">
        <v>42032</v>
      </c>
      <c r="F1669" s="26">
        <v>4202</v>
      </c>
      <c r="G1669" s="27">
        <v>9.9971449999999997</v>
      </c>
    </row>
    <row r="1670" spans="1:7" x14ac:dyDescent="0.45">
      <c r="A1670" s="6" t="s">
        <v>1611</v>
      </c>
      <c r="B1670" s="6" t="s">
        <v>1612</v>
      </c>
      <c r="C1670" s="6" t="s">
        <v>94</v>
      </c>
      <c r="D1670" s="7">
        <v>45251</v>
      </c>
      <c r="E1670" s="7">
        <v>952654</v>
      </c>
      <c r="F1670" s="26">
        <v>102687</v>
      </c>
      <c r="G1670" s="27">
        <v>10.779045</v>
      </c>
    </row>
    <row r="1671" spans="1:7" x14ac:dyDescent="0.45">
      <c r="A1671" s="6" t="s">
        <v>1613</v>
      </c>
      <c r="B1671" s="6" t="s">
        <v>1612</v>
      </c>
      <c r="C1671" s="6" t="s">
        <v>96</v>
      </c>
      <c r="D1671" s="7">
        <v>13172</v>
      </c>
      <c r="E1671" s="7">
        <v>593026</v>
      </c>
      <c r="F1671" s="26">
        <v>49977</v>
      </c>
      <c r="G1671" s="27">
        <v>8.4274550999999995</v>
      </c>
    </row>
    <row r="1672" spans="1:7" x14ac:dyDescent="0.45">
      <c r="A1672" s="6" t="s">
        <v>1614</v>
      </c>
      <c r="B1672" s="6" t="s">
        <v>1612</v>
      </c>
      <c r="C1672" s="6" t="s">
        <v>96</v>
      </c>
      <c r="D1672" s="7">
        <v>10293</v>
      </c>
      <c r="E1672" s="7">
        <v>208294</v>
      </c>
      <c r="F1672" s="26">
        <v>23665</v>
      </c>
      <c r="G1672" s="27">
        <v>11.361345</v>
      </c>
    </row>
    <row r="1673" spans="1:7" x14ac:dyDescent="0.45">
      <c r="A1673" s="6" t="s">
        <v>1615</v>
      </c>
      <c r="B1673" s="6" t="s">
        <v>1612</v>
      </c>
      <c r="C1673" s="6" t="s">
        <v>96</v>
      </c>
      <c r="D1673" s="7">
        <v>11101</v>
      </c>
      <c r="E1673" s="7">
        <v>241136</v>
      </c>
      <c r="F1673" s="26">
        <v>28154</v>
      </c>
      <c r="G1673" s="27">
        <v>11.675568999999999</v>
      </c>
    </row>
    <row r="1674" spans="1:7" x14ac:dyDescent="0.45">
      <c r="A1674" s="6" t="s">
        <v>1616</v>
      </c>
      <c r="B1674" s="6" t="s">
        <v>1612</v>
      </c>
      <c r="C1674" s="6" t="s">
        <v>94</v>
      </c>
      <c r="D1674" s="7">
        <v>31868</v>
      </c>
      <c r="E1674" s="7">
        <v>631032</v>
      </c>
      <c r="F1674" s="26">
        <v>64983</v>
      </c>
      <c r="G1674" s="27">
        <v>10.297893</v>
      </c>
    </row>
    <row r="1675" spans="1:7" x14ac:dyDescent="0.45">
      <c r="A1675" s="6" t="s">
        <v>1617</v>
      </c>
      <c r="B1675" s="6" t="s">
        <v>1612</v>
      </c>
      <c r="C1675" s="6" t="s">
        <v>96</v>
      </c>
      <c r="D1675" s="7">
        <v>15528</v>
      </c>
      <c r="E1675" s="7">
        <v>432053</v>
      </c>
      <c r="F1675" s="26">
        <v>37088</v>
      </c>
      <c r="G1675" s="27">
        <v>8.5841320000000003</v>
      </c>
    </row>
    <row r="1676" spans="1:7" x14ac:dyDescent="0.45">
      <c r="A1676" s="6" t="s">
        <v>1618</v>
      </c>
      <c r="B1676" s="6" t="s">
        <v>1612</v>
      </c>
      <c r="C1676" s="6" t="s">
        <v>94</v>
      </c>
      <c r="D1676" s="7">
        <v>18897</v>
      </c>
      <c r="E1676" s="7">
        <v>497977</v>
      </c>
      <c r="F1676" s="26">
        <v>45435</v>
      </c>
      <c r="G1676" s="27">
        <v>9.1239153999999996</v>
      </c>
    </row>
    <row r="1677" spans="1:7" x14ac:dyDescent="0.45">
      <c r="A1677" s="6" t="s">
        <v>1619</v>
      </c>
      <c r="B1677" s="6" t="s">
        <v>1612</v>
      </c>
      <c r="C1677" s="6" t="s">
        <v>96</v>
      </c>
      <c r="D1677" s="7">
        <v>27960</v>
      </c>
      <c r="E1677" s="7">
        <v>619301</v>
      </c>
      <c r="F1677" s="26">
        <v>63188</v>
      </c>
      <c r="G1677" s="27">
        <v>10.203116</v>
      </c>
    </row>
    <row r="1678" spans="1:7" x14ac:dyDescent="0.45">
      <c r="A1678" s="6" t="s">
        <v>1620</v>
      </c>
      <c r="B1678" s="6" t="s">
        <v>1612</v>
      </c>
      <c r="C1678" s="6" t="s">
        <v>96</v>
      </c>
      <c r="D1678" s="7">
        <v>32952</v>
      </c>
      <c r="E1678" s="7">
        <v>904438</v>
      </c>
      <c r="F1678" s="26">
        <v>86666</v>
      </c>
      <c r="G1678" s="27">
        <v>9.5823041</v>
      </c>
    </row>
    <row r="1679" spans="1:7" x14ac:dyDescent="0.45">
      <c r="A1679" s="6" t="s">
        <v>1621</v>
      </c>
      <c r="B1679" s="6" t="s">
        <v>1612</v>
      </c>
      <c r="C1679" s="6" t="s">
        <v>96</v>
      </c>
      <c r="D1679" s="7">
        <v>5375</v>
      </c>
      <c r="E1679" s="7">
        <v>217322</v>
      </c>
      <c r="F1679" s="26">
        <v>17826</v>
      </c>
      <c r="G1679" s="27">
        <v>8.2025749999999995</v>
      </c>
    </row>
    <row r="1680" spans="1:7" x14ac:dyDescent="0.45">
      <c r="A1680" s="6" t="s">
        <v>409</v>
      </c>
      <c r="B1680" s="6" t="s">
        <v>1612</v>
      </c>
      <c r="C1680" s="6" t="s">
        <v>96</v>
      </c>
      <c r="D1680" s="7">
        <v>163649</v>
      </c>
      <c r="E1680" s="7">
        <v>5524163</v>
      </c>
      <c r="F1680" s="26">
        <v>528956</v>
      </c>
      <c r="G1680" s="27">
        <v>9.5753147999999992</v>
      </c>
    </row>
    <row r="1681" spans="1:7" x14ac:dyDescent="0.45">
      <c r="A1681" s="6" t="s">
        <v>1622</v>
      </c>
      <c r="B1681" s="6" t="s">
        <v>1612</v>
      </c>
      <c r="C1681" s="6" t="s">
        <v>96</v>
      </c>
      <c r="D1681" s="7">
        <v>65548</v>
      </c>
      <c r="E1681" s="7">
        <v>1487394</v>
      </c>
      <c r="F1681" s="26">
        <v>158944</v>
      </c>
      <c r="G1681" s="27">
        <v>10.686071999999999</v>
      </c>
    </row>
    <row r="1682" spans="1:7" x14ac:dyDescent="0.45">
      <c r="A1682" s="6" t="s">
        <v>1623</v>
      </c>
      <c r="B1682" s="6" t="s">
        <v>1612</v>
      </c>
      <c r="C1682" s="6" t="s">
        <v>96</v>
      </c>
      <c r="D1682" s="7">
        <v>30441</v>
      </c>
      <c r="E1682" s="7">
        <v>1090636</v>
      </c>
      <c r="F1682" s="26">
        <v>98937</v>
      </c>
      <c r="G1682" s="27">
        <v>9.0714959000000004</v>
      </c>
    </row>
    <row r="1683" spans="1:7" x14ac:dyDescent="0.45">
      <c r="A1683" s="6" t="s">
        <v>1624</v>
      </c>
      <c r="B1683" s="6" t="s">
        <v>1612</v>
      </c>
      <c r="C1683" s="6" t="s">
        <v>96</v>
      </c>
      <c r="D1683" s="7">
        <v>29529</v>
      </c>
      <c r="E1683" s="7">
        <v>791847</v>
      </c>
      <c r="F1683" s="26">
        <v>76374</v>
      </c>
      <c r="G1683" s="27">
        <v>9.6450451000000008</v>
      </c>
    </row>
    <row r="1684" spans="1:7" x14ac:dyDescent="0.45">
      <c r="A1684" s="6" t="s">
        <v>1625</v>
      </c>
      <c r="B1684" s="6" t="s">
        <v>1612</v>
      </c>
      <c r="C1684" s="6" t="s">
        <v>96</v>
      </c>
      <c r="D1684" s="7">
        <v>17429</v>
      </c>
      <c r="E1684" s="7">
        <v>552147</v>
      </c>
      <c r="F1684" s="26">
        <v>52918</v>
      </c>
      <c r="G1684" s="27">
        <v>9.5840419000000008</v>
      </c>
    </row>
    <row r="1685" spans="1:7" x14ac:dyDescent="0.45">
      <c r="A1685" s="6" t="s">
        <v>1626</v>
      </c>
      <c r="B1685" s="6" t="s">
        <v>1612</v>
      </c>
      <c r="C1685" s="6" t="s">
        <v>96</v>
      </c>
      <c r="D1685" s="7">
        <v>4746</v>
      </c>
      <c r="E1685" s="7">
        <v>223509</v>
      </c>
      <c r="F1685" s="26">
        <v>19644</v>
      </c>
      <c r="G1685" s="27">
        <v>8.7889078000000005</v>
      </c>
    </row>
    <row r="1686" spans="1:7" x14ac:dyDescent="0.45">
      <c r="A1686" s="6" t="s">
        <v>1627</v>
      </c>
      <c r="B1686" s="6" t="s">
        <v>1612</v>
      </c>
      <c r="C1686" s="6" t="s">
        <v>96</v>
      </c>
      <c r="D1686" s="7">
        <v>10413</v>
      </c>
      <c r="E1686" s="7">
        <v>300702</v>
      </c>
      <c r="F1686" s="26">
        <v>29880</v>
      </c>
      <c r="G1686" s="27">
        <v>9.9367479999999997</v>
      </c>
    </row>
    <row r="1687" spans="1:7" x14ac:dyDescent="0.45">
      <c r="A1687" s="6" t="s">
        <v>1628</v>
      </c>
      <c r="B1687" s="6" t="s">
        <v>1612</v>
      </c>
      <c r="C1687" s="6" t="s">
        <v>96</v>
      </c>
      <c r="D1687" s="7">
        <v>33701</v>
      </c>
      <c r="E1687" s="7">
        <v>845868</v>
      </c>
      <c r="F1687" s="26">
        <v>83617</v>
      </c>
      <c r="G1687" s="27">
        <v>9.8853484999999992</v>
      </c>
    </row>
    <row r="1688" spans="1:7" x14ac:dyDescent="0.45">
      <c r="A1688" s="6" t="s">
        <v>1629</v>
      </c>
      <c r="B1688" s="6" t="s">
        <v>1612</v>
      </c>
      <c r="C1688" s="6" t="s">
        <v>96</v>
      </c>
      <c r="D1688" s="7">
        <v>11829</v>
      </c>
      <c r="E1688" s="7">
        <v>429187</v>
      </c>
      <c r="F1688" s="26">
        <v>38420</v>
      </c>
      <c r="G1688" s="27">
        <v>8.9518088999999996</v>
      </c>
    </row>
    <row r="1689" spans="1:7" x14ac:dyDescent="0.45">
      <c r="A1689" s="6" t="s">
        <v>1630</v>
      </c>
      <c r="B1689" s="6" t="s">
        <v>1612</v>
      </c>
      <c r="C1689" s="6" t="s">
        <v>96</v>
      </c>
      <c r="D1689" s="7">
        <v>26055</v>
      </c>
      <c r="E1689" s="7">
        <v>525519</v>
      </c>
      <c r="F1689" s="26">
        <v>55082</v>
      </c>
      <c r="G1689" s="27">
        <v>10.481448</v>
      </c>
    </row>
    <row r="1690" spans="1:7" x14ac:dyDescent="0.45">
      <c r="A1690" s="6" t="s">
        <v>1631</v>
      </c>
      <c r="B1690" s="6" t="s">
        <v>1612</v>
      </c>
      <c r="C1690" s="6" t="s">
        <v>96</v>
      </c>
      <c r="D1690" s="7">
        <v>5138</v>
      </c>
      <c r="E1690" s="7">
        <v>272644</v>
      </c>
      <c r="F1690" s="26">
        <v>20560</v>
      </c>
      <c r="G1690" s="27">
        <v>7.5409692000000001</v>
      </c>
    </row>
    <row r="1691" spans="1:7" x14ac:dyDescent="0.45">
      <c r="A1691" s="6" t="s">
        <v>1632</v>
      </c>
      <c r="B1691" s="6" t="s">
        <v>1612</v>
      </c>
      <c r="C1691" s="6" t="s">
        <v>96</v>
      </c>
      <c r="D1691" s="7">
        <v>18131</v>
      </c>
      <c r="E1691" s="7">
        <v>447432</v>
      </c>
      <c r="F1691" s="26">
        <v>45820</v>
      </c>
      <c r="G1691" s="27">
        <v>10.240662</v>
      </c>
    </row>
    <row r="1692" spans="1:7" x14ac:dyDescent="0.45">
      <c r="A1692" s="6" t="s">
        <v>1633</v>
      </c>
      <c r="B1692" s="6" t="s">
        <v>1612</v>
      </c>
      <c r="C1692" s="6" t="s">
        <v>96</v>
      </c>
      <c r="D1692" s="7">
        <v>16910</v>
      </c>
      <c r="E1692" s="7">
        <v>803889</v>
      </c>
      <c r="F1692" s="26">
        <v>67382</v>
      </c>
      <c r="G1692" s="27">
        <v>8.3820029999999992</v>
      </c>
    </row>
    <row r="1693" spans="1:7" x14ac:dyDescent="0.45">
      <c r="A1693" s="6" t="s">
        <v>1634</v>
      </c>
      <c r="B1693" s="6" t="s">
        <v>1612</v>
      </c>
      <c r="C1693" s="6" t="s">
        <v>96</v>
      </c>
      <c r="D1693" s="7">
        <v>37829</v>
      </c>
      <c r="E1693" s="7">
        <v>1123846</v>
      </c>
      <c r="F1693" s="26">
        <v>101999</v>
      </c>
      <c r="G1693" s="27">
        <v>9.0758875999999997</v>
      </c>
    </row>
    <row r="1694" spans="1:7" x14ac:dyDescent="0.45">
      <c r="A1694" s="6" t="s">
        <v>1635</v>
      </c>
      <c r="B1694" s="6" t="s">
        <v>1612</v>
      </c>
      <c r="C1694" s="6" t="s">
        <v>96</v>
      </c>
      <c r="D1694" s="7">
        <v>11099</v>
      </c>
      <c r="E1694" s="7">
        <v>216755</v>
      </c>
      <c r="F1694" s="26">
        <v>24470</v>
      </c>
      <c r="G1694" s="27">
        <v>11.289244</v>
      </c>
    </row>
    <row r="1695" spans="1:7" x14ac:dyDescent="0.45">
      <c r="A1695" s="6" t="s">
        <v>1636</v>
      </c>
      <c r="B1695" s="6" t="s">
        <v>1612</v>
      </c>
      <c r="C1695" s="6" t="s">
        <v>96</v>
      </c>
      <c r="D1695" s="7">
        <v>4468</v>
      </c>
      <c r="E1695" s="7">
        <v>152309</v>
      </c>
      <c r="F1695" s="26">
        <v>13924</v>
      </c>
      <c r="G1695" s="27">
        <v>9.1419417000000003</v>
      </c>
    </row>
    <row r="1696" spans="1:7" x14ac:dyDescent="0.45">
      <c r="A1696" s="6" t="s">
        <v>1637</v>
      </c>
      <c r="B1696" s="6" t="s">
        <v>1612</v>
      </c>
      <c r="C1696" s="6" t="s">
        <v>96</v>
      </c>
      <c r="D1696" s="7">
        <v>35388</v>
      </c>
      <c r="E1696" s="7">
        <v>1709059</v>
      </c>
      <c r="F1696" s="26">
        <v>144021</v>
      </c>
      <c r="G1696" s="27">
        <v>8.4269180000000006</v>
      </c>
    </row>
    <row r="1697" spans="1:7" x14ac:dyDescent="0.45">
      <c r="A1697" s="6" t="s">
        <v>761</v>
      </c>
      <c r="B1697" s="6" t="s">
        <v>1612</v>
      </c>
      <c r="C1697" s="6" t="s">
        <v>96</v>
      </c>
      <c r="D1697" s="7">
        <v>2365</v>
      </c>
      <c r="E1697" s="7">
        <v>45660</v>
      </c>
      <c r="F1697" s="26">
        <v>4790</v>
      </c>
      <c r="G1697" s="27">
        <v>10.490583000000001</v>
      </c>
    </row>
    <row r="1698" spans="1:7" x14ac:dyDescent="0.45">
      <c r="A1698" s="6" t="s">
        <v>1638</v>
      </c>
      <c r="B1698" s="6" t="s">
        <v>1612</v>
      </c>
      <c r="C1698" s="6" t="s">
        <v>96</v>
      </c>
      <c r="D1698" s="7">
        <v>21878</v>
      </c>
      <c r="E1698" s="7">
        <v>406961</v>
      </c>
      <c r="F1698" s="26">
        <v>46570</v>
      </c>
      <c r="G1698" s="27">
        <v>11.443357000000001</v>
      </c>
    </row>
    <row r="1699" spans="1:7" x14ac:dyDescent="0.45">
      <c r="A1699" s="6" t="s">
        <v>1639</v>
      </c>
      <c r="B1699" s="6" t="s">
        <v>1612</v>
      </c>
      <c r="C1699" s="6" t="s">
        <v>96</v>
      </c>
      <c r="D1699" s="7">
        <v>19879</v>
      </c>
      <c r="E1699" s="7">
        <v>483768</v>
      </c>
      <c r="F1699" s="26">
        <v>50221</v>
      </c>
      <c r="G1699" s="27">
        <v>10.381216</v>
      </c>
    </row>
    <row r="1700" spans="1:7" x14ac:dyDescent="0.45">
      <c r="A1700" s="6" t="s">
        <v>1640</v>
      </c>
      <c r="B1700" s="6" t="s">
        <v>1612</v>
      </c>
      <c r="C1700" s="6" t="s">
        <v>96</v>
      </c>
      <c r="D1700" s="7">
        <v>61355</v>
      </c>
      <c r="E1700" s="7">
        <v>1605224</v>
      </c>
      <c r="F1700" s="26">
        <v>157563</v>
      </c>
      <c r="G1700" s="27">
        <v>9.8156394000000002</v>
      </c>
    </row>
    <row r="1701" spans="1:7" x14ac:dyDescent="0.45">
      <c r="A1701" s="6" t="s">
        <v>1641</v>
      </c>
      <c r="B1701" s="6" t="s">
        <v>1612</v>
      </c>
      <c r="C1701" s="6" t="s">
        <v>96</v>
      </c>
      <c r="D1701" s="7">
        <v>6030</v>
      </c>
      <c r="E1701" s="7">
        <v>332593</v>
      </c>
      <c r="F1701" s="26">
        <v>26511</v>
      </c>
      <c r="G1701" s="27">
        <v>7.9710036000000004</v>
      </c>
    </row>
    <row r="1702" spans="1:7" x14ac:dyDescent="0.45">
      <c r="A1702" s="6" t="s">
        <v>1642</v>
      </c>
      <c r="B1702" s="6" t="s">
        <v>1612</v>
      </c>
      <c r="C1702" s="6" t="s">
        <v>96</v>
      </c>
      <c r="D1702" s="7">
        <v>22085</v>
      </c>
      <c r="E1702" s="7">
        <v>448473</v>
      </c>
      <c r="F1702" s="26">
        <v>47203</v>
      </c>
      <c r="G1702" s="27">
        <v>10.525271</v>
      </c>
    </row>
    <row r="1703" spans="1:7" x14ac:dyDescent="0.45">
      <c r="A1703" s="6" t="s">
        <v>1643</v>
      </c>
      <c r="B1703" s="6" t="s">
        <v>1612</v>
      </c>
      <c r="C1703" s="6" t="s">
        <v>96</v>
      </c>
      <c r="D1703" s="7">
        <v>408411</v>
      </c>
      <c r="E1703" s="7">
        <v>13765439</v>
      </c>
      <c r="F1703" s="26">
        <v>1269213.5</v>
      </c>
      <c r="G1703" s="27">
        <v>9.2202908000000008</v>
      </c>
    </row>
    <row r="1704" spans="1:7" x14ac:dyDescent="0.45">
      <c r="A1704" s="6" t="s">
        <v>1644</v>
      </c>
      <c r="B1704" s="6" t="s">
        <v>1612</v>
      </c>
      <c r="C1704" s="6" t="s">
        <v>96</v>
      </c>
      <c r="D1704" s="7">
        <v>8030</v>
      </c>
      <c r="E1704" s="7">
        <v>198351</v>
      </c>
      <c r="F1704" s="26">
        <v>19469</v>
      </c>
      <c r="G1704" s="27">
        <v>9.8154281999999995</v>
      </c>
    </row>
    <row r="1705" spans="1:7" x14ac:dyDescent="0.45">
      <c r="A1705" s="6" t="s">
        <v>1645</v>
      </c>
      <c r="B1705" s="6" t="s">
        <v>1612</v>
      </c>
      <c r="C1705" s="6" t="s">
        <v>96</v>
      </c>
      <c r="D1705" s="7">
        <v>14411</v>
      </c>
      <c r="E1705" s="7">
        <v>897911</v>
      </c>
      <c r="F1705" s="26">
        <v>75673</v>
      </c>
      <c r="G1705" s="27">
        <v>8.4276727000000005</v>
      </c>
    </row>
    <row r="1706" spans="1:7" x14ac:dyDescent="0.45">
      <c r="A1706" s="6" t="s">
        <v>1646</v>
      </c>
      <c r="B1706" s="6" t="s">
        <v>1612</v>
      </c>
      <c r="C1706" s="6" t="s">
        <v>96</v>
      </c>
      <c r="D1706" s="7">
        <v>3894</v>
      </c>
      <c r="E1706" s="7">
        <v>114980</v>
      </c>
      <c r="F1706" s="26">
        <v>12145</v>
      </c>
      <c r="G1706" s="27">
        <v>10.562707</v>
      </c>
    </row>
    <row r="1707" spans="1:7" x14ac:dyDescent="0.45">
      <c r="A1707" s="6" t="s">
        <v>1647</v>
      </c>
      <c r="B1707" s="6" t="s">
        <v>1612</v>
      </c>
      <c r="C1707" s="6" t="s">
        <v>96</v>
      </c>
      <c r="D1707" s="7">
        <v>55311</v>
      </c>
      <c r="E1707" s="7">
        <v>1694729</v>
      </c>
      <c r="F1707" s="26">
        <v>162672</v>
      </c>
      <c r="G1707" s="27">
        <v>9.5987027999999999</v>
      </c>
    </row>
    <row r="1708" spans="1:7" x14ac:dyDescent="0.45">
      <c r="A1708" s="6" t="s">
        <v>1648</v>
      </c>
      <c r="B1708" s="6" t="s">
        <v>1612</v>
      </c>
      <c r="C1708" s="6" t="s">
        <v>96</v>
      </c>
      <c r="D1708" s="7">
        <v>1783</v>
      </c>
      <c r="E1708" s="7">
        <v>121052</v>
      </c>
      <c r="F1708" s="26">
        <v>9139</v>
      </c>
      <c r="G1708" s="27">
        <v>7.5496480999999998</v>
      </c>
    </row>
    <row r="1709" spans="1:7" x14ac:dyDescent="0.45">
      <c r="A1709" s="6" t="s">
        <v>1649</v>
      </c>
      <c r="B1709" s="6" t="s">
        <v>1612</v>
      </c>
      <c r="C1709" s="6" t="s">
        <v>96</v>
      </c>
      <c r="D1709" s="7">
        <v>21655</v>
      </c>
      <c r="E1709" s="7">
        <v>558663</v>
      </c>
      <c r="F1709" s="26">
        <v>51648</v>
      </c>
      <c r="G1709" s="27">
        <v>9.2449294000000002</v>
      </c>
    </row>
    <row r="1710" spans="1:7" x14ac:dyDescent="0.45">
      <c r="A1710" s="6" t="s">
        <v>1650</v>
      </c>
      <c r="B1710" s="6" t="s">
        <v>1612</v>
      </c>
      <c r="C1710" s="6" t="s">
        <v>96</v>
      </c>
      <c r="D1710" s="7">
        <v>16236</v>
      </c>
      <c r="E1710" s="7">
        <v>531937</v>
      </c>
      <c r="F1710" s="26">
        <v>56500</v>
      </c>
      <c r="G1710" s="27">
        <v>10.621559</v>
      </c>
    </row>
    <row r="1711" spans="1:7" x14ac:dyDescent="0.45">
      <c r="A1711" s="6" t="s">
        <v>1651</v>
      </c>
      <c r="B1711" s="6" t="s">
        <v>1612</v>
      </c>
      <c r="C1711" s="6" t="s">
        <v>96</v>
      </c>
      <c r="D1711" s="7">
        <v>20902</v>
      </c>
      <c r="E1711" s="7">
        <v>466130</v>
      </c>
      <c r="F1711" s="26">
        <v>46240</v>
      </c>
      <c r="G1711" s="27">
        <v>9.9199794000000008</v>
      </c>
    </row>
    <row r="1712" spans="1:7" x14ac:dyDescent="0.45">
      <c r="A1712" s="6" t="s">
        <v>1652</v>
      </c>
      <c r="B1712" s="6" t="s">
        <v>1612</v>
      </c>
      <c r="C1712" s="6" t="s">
        <v>96</v>
      </c>
      <c r="D1712" s="7">
        <v>14211</v>
      </c>
      <c r="E1712" s="7">
        <v>448472</v>
      </c>
      <c r="F1712" s="26">
        <v>45445</v>
      </c>
      <c r="G1712" s="27">
        <v>10.133297000000001</v>
      </c>
    </row>
    <row r="1713" spans="1:7" x14ac:dyDescent="0.45">
      <c r="A1713" s="6" t="s">
        <v>1653</v>
      </c>
      <c r="B1713" s="6" t="s">
        <v>1612</v>
      </c>
      <c r="C1713" s="6" t="s">
        <v>96</v>
      </c>
      <c r="D1713" s="7">
        <v>6740</v>
      </c>
      <c r="E1713" s="7">
        <v>198674</v>
      </c>
      <c r="F1713" s="26">
        <v>19195</v>
      </c>
      <c r="G1713" s="27">
        <v>9.6615561000000003</v>
      </c>
    </row>
    <row r="1714" spans="1:7" x14ac:dyDescent="0.45">
      <c r="A1714" s="6" t="s">
        <v>1654</v>
      </c>
      <c r="B1714" s="6" t="s">
        <v>1612</v>
      </c>
      <c r="C1714" s="6" t="s">
        <v>96</v>
      </c>
      <c r="D1714" s="7">
        <v>14551</v>
      </c>
      <c r="E1714" s="7">
        <v>316384</v>
      </c>
      <c r="F1714" s="26">
        <v>33788</v>
      </c>
      <c r="G1714" s="27">
        <v>10.679428</v>
      </c>
    </row>
    <row r="1715" spans="1:7" x14ac:dyDescent="0.45">
      <c r="A1715" s="6" t="s">
        <v>1655</v>
      </c>
      <c r="B1715" s="6" t="s">
        <v>1612</v>
      </c>
      <c r="C1715" s="6" t="s">
        <v>96</v>
      </c>
      <c r="D1715" s="7">
        <v>9906</v>
      </c>
      <c r="E1715" s="7">
        <v>386040</v>
      </c>
      <c r="F1715" s="26">
        <v>34616</v>
      </c>
      <c r="G1715" s="27">
        <v>8.9669463999999994</v>
      </c>
    </row>
    <row r="1716" spans="1:7" x14ac:dyDescent="0.45">
      <c r="A1716" s="6" t="s">
        <v>1656</v>
      </c>
      <c r="B1716" s="6" t="s">
        <v>1612</v>
      </c>
      <c r="C1716" s="6" t="s">
        <v>96</v>
      </c>
      <c r="D1716" s="7">
        <v>2639</v>
      </c>
      <c r="E1716" s="7">
        <v>122012</v>
      </c>
      <c r="F1716" s="26">
        <v>10557</v>
      </c>
      <c r="G1716" s="27">
        <v>8.6524275999999993</v>
      </c>
    </row>
    <row r="1717" spans="1:7" x14ac:dyDescent="0.45">
      <c r="A1717" s="6" t="s">
        <v>1657</v>
      </c>
      <c r="B1717" s="6" t="s">
        <v>1612</v>
      </c>
      <c r="C1717" s="6" t="s">
        <v>96</v>
      </c>
      <c r="D1717" s="7">
        <v>2998</v>
      </c>
      <c r="E1717" s="7">
        <v>120199</v>
      </c>
      <c r="F1717" s="26">
        <v>10890</v>
      </c>
      <c r="G1717" s="27">
        <v>9.0599755000000002</v>
      </c>
    </row>
    <row r="1718" spans="1:7" x14ac:dyDescent="0.45">
      <c r="A1718" s="6" t="s">
        <v>1658</v>
      </c>
      <c r="B1718" s="6" t="s">
        <v>1612</v>
      </c>
      <c r="C1718" s="6" t="s">
        <v>96</v>
      </c>
      <c r="D1718" s="7">
        <v>8153</v>
      </c>
      <c r="E1718" s="7">
        <v>326955</v>
      </c>
      <c r="F1718" s="26">
        <v>28789</v>
      </c>
      <c r="G1718" s="27">
        <v>8.8051873000000001</v>
      </c>
    </row>
    <row r="1719" spans="1:7" x14ac:dyDescent="0.45">
      <c r="A1719" s="6" t="s">
        <v>1659</v>
      </c>
      <c r="B1719" s="6" t="s">
        <v>1612</v>
      </c>
      <c r="C1719" s="6" t="s">
        <v>96</v>
      </c>
      <c r="D1719" s="7">
        <v>8866</v>
      </c>
      <c r="E1719" s="7">
        <v>246367</v>
      </c>
      <c r="F1719" s="26">
        <v>23438</v>
      </c>
      <c r="G1719" s="27">
        <v>9.5134494000000007</v>
      </c>
    </row>
    <row r="1720" spans="1:7" x14ac:dyDescent="0.45">
      <c r="A1720" s="6" t="s">
        <v>1660</v>
      </c>
      <c r="B1720" s="6" t="s">
        <v>1612</v>
      </c>
      <c r="C1720" s="6" t="s">
        <v>96</v>
      </c>
      <c r="D1720" s="7">
        <v>2452</v>
      </c>
      <c r="E1720" s="7">
        <v>69145</v>
      </c>
      <c r="F1720" s="26">
        <v>6836</v>
      </c>
      <c r="G1720" s="27">
        <v>9.8864704999999997</v>
      </c>
    </row>
    <row r="1721" spans="1:7" x14ac:dyDescent="0.45">
      <c r="A1721" s="6" t="s">
        <v>1661</v>
      </c>
      <c r="B1721" s="6" t="s">
        <v>1612</v>
      </c>
      <c r="C1721" s="6" t="s">
        <v>96</v>
      </c>
      <c r="D1721" s="7">
        <v>6359</v>
      </c>
      <c r="E1721" s="7">
        <v>298890</v>
      </c>
      <c r="F1721" s="26">
        <v>25867</v>
      </c>
      <c r="G1721" s="27">
        <v>8.6543544000000008</v>
      </c>
    </row>
    <row r="1722" spans="1:7" x14ac:dyDescent="0.45">
      <c r="A1722" s="6" t="s">
        <v>1662</v>
      </c>
      <c r="B1722" s="6" t="s">
        <v>1612</v>
      </c>
      <c r="C1722" s="6" t="s">
        <v>96</v>
      </c>
      <c r="D1722" s="7">
        <v>5786</v>
      </c>
      <c r="E1722" s="7">
        <v>186633</v>
      </c>
      <c r="F1722" s="26">
        <v>18131</v>
      </c>
      <c r="G1722" s="27">
        <v>9.7147877999999999</v>
      </c>
    </row>
    <row r="1723" spans="1:7" x14ac:dyDescent="0.45">
      <c r="A1723" s="6" t="s">
        <v>1663</v>
      </c>
      <c r="B1723" s="6" t="s">
        <v>1612</v>
      </c>
      <c r="C1723" s="6" t="s">
        <v>96</v>
      </c>
      <c r="D1723" s="7">
        <v>25656</v>
      </c>
      <c r="E1723" s="7">
        <v>622627</v>
      </c>
      <c r="F1723" s="26">
        <v>63053</v>
      </c>
      <c r="G1723" s="27">
        <v>10.12693</v>
      </c>
    </row>
    <row r="1724" spans="1:7" x14ac:dyDescent="0.45">
      <c r="A1724" s="6" t="s">
        <v>1664</v>
      </c>
      <c r="B1724" s="6" t="s">
        <v>1612</v>
      </c>
      <c r="C1724" s="6" t="s">
        <v>94</v>
      </c>
      <c r="D1724" s="7">
        <v>89829</v>
      </c>
      <c r="E1724" s="7">
        <v>2570957</v>
      </c>
      <c r="F1724" s="26">
        <v>258336</v>
      </c>
      <c r="G1724" s="27">
        <v>10.048242999999999</v>
      </c>
    </row>
    <row r="1725" spans="1:7" x14ac:dyDescent="0.45">
      <c r="A1725" s="6" t="s">
        <v>770</v>
      </c>
      <c r="B1725" s="6" t="s">
        <v>1612</v>
      </c>
      <c r="C1725" s="6" t="s">
        <v>94</v>
      </c>
      <c r="D1725" s="7">
        <v>77</v>
      </c>
      <c r="E1725" s="7">
        <v>885</v>
      </c>
      <c r="F1725" s="26">
        <v>91</v>
      </c>
      <c r="G1725" s="27">
        <v>10.282486</v>
      </c>
    </row>
    <row r="1726" spans="1:7" x14ac:dyDescent="0.45">
      <c r="A1726" s="6" t="s">
        <v>1665</v>
      </c>
      <c r="B1726" s="6" t="s">
        <v>1612</v>
      </c>
      <c r="C1726" s="6" t="s">
        <v>94</v>
      </c>
      <c r="D1726" s="7">
        <v>71972</v>
      </c>
      <c r="E1726" s="7">
        <v>1831464</v>
      </c>
      <c r="F1726" s="26">
        <v>184867</v>
      </c>
      <c r="G1726" s="27">
        <v>10.093947</v>
      </c>
    </row>
    <row r="1727" spans="1:7" x14ac:dyDescent="0.45">
      <c r="A1727" s="6" t="s">
        <v>187</v>
      </c>
      <c r="B1727" s="6" t="s">
        <v>1612</v>
      </c>
      <c r="C1727" s="6" t="s">
        <v>91</v>
      </c>
      <c r="D1727" s="7">
        <v>7</v>
      </c>
      <c r="E1727" s="7">
        <v>49</v>
      </c>
      <c r="F1727" s="26">
        <v>5.3</v>
      </c>
      <c r="G1727" s="27">
        <v>10.816326999999999</v>
      </c>
    </row>
    <row r="1728" spans="1:7" x14ac:dyDescent="0.45">
      <c r="A1728" s="6" t="s">
        <v>1666</v>
      </c>
      <c r="B1728" s="6" t="s">
        <v>1612</v>
      </c>
      <c r="C1728" s="6" t="s">
        <v>94</v>
      </c>
      <c r="D1728" s="7">
        <v>9864</v>
      </c>
      <c r="E1728" s="7">
        <v>168309</v>
      </c>
      <c r="F1728" s="26">
        <v>20482</v>
      </c>
      <c r="G1728" s="27">
        <v>12.169283999999999</v>
      </c>
    </row>
    <row r="1729" spans="1:7" x14ac:dyDescent="0.45">
      <c r="A1729" s="6" t="s">
        <v>1667</v>
      </c>
      <c r="B1729" s="6" t="s">
        <v>1612</v>
      </c>
      <c r="C1729" s="6" t="s">
        <v>94</v>
      </c>
      <c r="D1729" s="7">
        <v>31404</v>
      </c>
      <c r="E1729" s="7">
        <v>626127</v>
      </c>
      <c r="F1729" s="26">
        <v>67313</v>
      </c>
      <c r="G1729" s="27">
        <v>10.750693999999999</v>
      </c>
    </row>
    <row r="1730" spans="1:7" x14ac:dyDescent="0.45">
      <c r="A1730" s="6" t="s">
        <v>1183</v>
      </c>
      <c r="B1730" s="6" t="s">
        <v>1612</v>
      </c>
      <c r="C1730" s="6" t="s">
        <v>94</v>
      </c>
      <c r="D1730" s="7">
        <v>994</v>
      </c>
      <c r="E1730" s="7">
        <v>8752</v>
      </c>
      <c r="F1730" s="26">
        <v>1197.9000000000001</v>
      </c>
      <c r="G1730" s="27">
        <v>13.687156999999999</v>
      </c>
    </row>
    <row r="1731" spans="1:7" x14ac:dyDescent="0.45">
      <c r="A1731" s="6" t="s">
        <v>1668</v>
      </c>
      <c r="B1731" s="6" t="s">
        <v>1612</v>
      </c>
      <c r="C1731" s="6" t="s">
        <v>94</v>
      </c>
      <c r="D1731" s="7">
        <v>34290</v>
      </c>
      <c r="E1731" s="7">
        <v>832272</v>
      </c>
      <c r="F1731" s="26">
        <v>82717</v>
      </c>
      <c r="G1731" s="27">
        <v>9.9386978999999993</v>
      </c>
    </row>
    <row r="1732" spans="1:7" x14ac:dyDescent="0.45">
      <c r="A1732" s="6" t="s">
        <v>777</v>
      </c>
      <c r="B1732" s="6" t="s">
        <v>1612</v>
      </c>
      <c r="C1732" s="6" t="s">
        <v>94</v>
      </c>
      <c r="D1732" s="7">
        <v>131</v>
      </c>
      <c r="E1732" s="7">
        <v>1961</v>
      </c>
      <c r="F1732" s="26">
        <v>268</v>
      </c>
      <c r="G1732" s="27">
        <v>13.666497</v>
      </c>
    </row>
    <row r="1733" spans="1:7" x14ac:dyDescent="0.45">
      <c r="A1733" s="6" t="s">
        <v>1669</v>
      </c>
      <c r="B1733" s="6" t="s">
        <v>1612</v>
      </c>
      <c r="C1733" s="6" t="s">
        <v>94</v>
      </c>
      <c r="D1733" s="7">
        <v>30238</v>
      </c>
      <c r="E1733" s="7">
        <v>812106</v>
      </c>
      <c r="F1733" s="26">
        <v>73570</v>
      </c>
      <c r="G1733" s="27">
        <v>9.0591621999999994</v>
      </c>
    </row>
    <row r="1734" spans="1:7" x14ac:dyDescent="0.45">
      <c r="A1734" s="6" t="s">
        <v>1670</v>
      </c>
      <c r="B1734" s="6" t="s">
        <v>1612</v>
      </c>
      <c r="C1734" s="6" t="s">
        <v>96</v>
      </c>
      <c r="D1734" s="7">
        <v>76617</v>
      </c>
      <c r="E1734" s="7">
        <v>1949589</v>
      </c>
      <c r="F1734" s="26">
        <v>194603</v>
      </c>
      <c r="G1734" s="27">
        <v>9.9817449000000007</v>
      </c>
    </row>
    <row r="1735" spans="1:7" x14ac:dyDescent="0.45">
      <c r="A1735" s="6" t="s">
        <v>783</v>
      </c>
      <c r="B1735" s="6" t="s">
        <v>1612</v>
      </c>
      <c r="C1735" s="6" t="s">
        <v>91</v>
      </c>
      <c r="D1735" s="7">
        <v>4</v>
      </c>
      <c r="E1735" s="7">
        <v>104</v>
      </c>
      <c r="F1735" s="26">
        <v>8</v>
      </c>
      <c r="G1735" s="27">
        <v>7.6923076999999997</v>
      </c>
    </row>
    <row r="1736" spans="1:7" x14ac:dyDescent="0.45">
      <c r="A1736" s="6" t="s">
        <v>1671</v>
      </c>
      <c r="B1736" s="6" t="s">
        <v>1612</v>
      </c>
      <c r="C1736" s="6" t="s">
        <v>91</v>
      </c>
      <c r="D1736" s="7">
        <v>47253</v>
      </c>
      <c r="E1736" s="7">
        <v>2120716</v>
      </c>
      <c r="F1736" s="26">
        <v>158546.29999999999</v>
      </c>
      <c r="G1736" s="27">
        <v>7.4760740999999999</v>
      </c>
    </row>
    <row r="1737" spans="1:7" x14ac:dyDescent="0.45">
      <c r="A1737" s="6" t="s">
        <v>1672</v>
      </c>
      <c r="B1737" s="6" t="s">
        <v>1612</v>
      </c>
      <c r="C1737" s="6" t="s">
        <v>96</v>
      </c>
      <c r="D1737" s="7">
        <v>197759</v>
      </c>
      <c r="E1737" s="7">
        <v>5536187</v>
      </c>
      <c r="F1737" s="26">
        <v>524474</v>
      </c>
      <c r="G1737" s="27">
        <v>9.4735601000000003</v>
      </c>
    </row>
    <row r="1738" spans="1:7" x14ac:dyDescent="0.45">
      <c r="A1738" s="6" t="s">
        <v>1673</v>
      </c>
      <c r="B1738" s="6" t="s">
        <v>1612</v>
      </c>
      <c r="C1738" s="6" t="s">
        <v>96</v>
      </c>
      <c r="D1738" s="7">
        <v>11464</v>
      </c>
      <c r="E1738" s="7">
        <v>572362</v>
      </c>
      <c r="F1738" s="26">
        <v>47624</v>
      </c>
      <c r="G1738" s="27">
        <v>8.3206083</v>
      </c>
    </row>
    <row r="1739" spans="1:7" x14ac:dyDescent="0.45">
      <c r="A1739" s="6" t="s">
        <v>1674</v>
      </c>
      <c r="B1739" s="6" t="s">
        <v>1612</v>
      </c>
      <c r="C1739" s="6" t="s">
        <v>96</v>
      </c>
      <c r="D1739" s="7">
        <v>20801</v>
      </c>
      <c r="E1739" s="7">
        <v>759687</v>
      </c>
      <c r="F1739" s="26">
        <v>65625</v>
      </c>
      <c r="G1739" s="27">
        <v>8.6384261000000002</v>
      </c>
    </row>
    <row r="1740" spans="1:7" x14ac:dyDescent="0.45">
      <c r="A1740" s="6" t="s">
        <v>1675</v>
      </c>
      <c r="B1740" s="6" t="s">
        <v>1612</v>
      </c>
      <c r="C1740" s="6" t="s">
        <v>96</v>
      </c>
      <c r="D1740" s="7">
        <v>8031</v>
      </c>
      <c r="E1740" s="7">
        <v>209711</v>
      </c>
      <c r="F1740" s="26">
        <v>20577</v>
      </c>
      <c r="G1740" s="27">
        <v>9.8120747000000001</v>
      </c>
    </row>
    <row r="1741" spans="1:7" x14ac:dyDescent="0.45">
      <c r="A1741" s="6" t="s">
        <v>1676</v>
      </c>
      <c r="B1741" s="6" t="s">
        <v>1612</v>
      </c>
      <c r="C1741" s="6" t="s">
        <v>94</v>
      </c>
      <c r="D1741" s="7">
        <v>33530</v>
      </c>
      <c r="E1741" s="7">
        <v>1049194</v>
      </c>
      <c r="F1741" s="26">
        <v>97535</v>
      </c>
      <c r="G1741" s="27">
        <v>9.2961834999999997</v>
      </c>
    </row>
    <row r="1742" spans="1:7" x14ac:dyDescent="0.45">
      <c r="A1742" s="6" t="s">
        <v>1677</v>
      </c>
      <c r="B1742" s="6" t="s">
        <v>1612</v>
      </c>
      <c r="C1742" s="6" t="s">
        <v>94</v>
      </c>
      <c r="D1742" s="7">
        <v>200477</v>
      </c>
      <c r="E1742" s="7">
        <v>5743330</v>
      </c>
      <c r="F1742" s="26">
        <v>553138</v>
      </c>
      <c r="G1742" s="27">
        <v>9.6309632000000001</v>
      </c>
    </row>
    <row r="1743" spans="1:7" x14ac:dyDescent="0.45">
      <c r="A1743" s="6" t="s">
        <v>1189</v>
      </c>
      <c r="B1743" s="6" t="s">
        <v>1612</v>
      </c>
      <c r="C1743" s="6" t="s">
        <v>94</v>
      </c>
      <c r="D1743" s="7">
        <v>15128</v>
      </c>
      <c r="E1743" s="7">
        <v>332337</v>
      </c>
      <c r="F1743" s="26">
        <v>30521</v>
      </c>
      <c r="G1743" s="27">
        <v>9.1837502000000004</v>
      </c>
    </row>
    <row r="1744" spans="1:7" x14ac:dyDescent="0.45">
      <c r="A1744" s="6" t="s">
        <v>1678</v>
      </c>
      <c r="B1744" s="6" t="s">
        <v>1612</v>
      </c>
      <c r="C1744" s="6" t="s">
        <v>96</v>
      </c>
      <c r="D1744" s="7">
        <v>372249</v>
      </c>
      <c r="E1744" s="7">
        <v>12081020</v>
      </c>
      <c r="F1744" s="26">
        <v>1251341</v>
      </c>
      <c r="G1744" s="27">
        <v>10.357908999999999</v>
      </c>
    </row>
    <row r="1745" spans="1:7" x14ac:dyDescent="0.45">
      <c r="A1745" s="6" t="s">
        <v>1679</v>
      </c>
      <c r="B1745" s="6" t="s">
        <v>1612</v>
      </c>
      <c r="C1745" s="6" t="s">
        <v>94</v>
      </c>
      <c r="D1745" s="7">
        <v>20486</v>
      </c>
      <c r="E1745" s="7">
        <v>383694</v>
      </c>
      <c r="F1745" s="26">
        <v>42816</v>
      </c>
      <c r="G1745" s="27">
        <v>11.158892</v>
      </c>
    </row>
    <row r="1746" spans="1:7" x14ac:dyDescent="0.45">
      <c r="A1746" s="6" t="s">
        <v>1680</v>
      </c>
      <c r="B1746" s="6" t="s">
        <v>1612</v>
      </c>
      <c r="C1746" s="6" t="s">
        <v>94</v>
      </c>
      <c r="D1746" s="7">
        <v>17055</v>
      </c>
      <c r="E1746" s="7">
        <v>303225</v>
      </c>
      <c r="F1746" s="26">
        <v>35033</v>
      </c>
      <c r="G1746" s="27">
        <v>11.553466999999999</v>
      </c>
    </row>
    <row r="1747" spans="1:7" x14ac:dyDescent="0.45">
      <c r="A1747" s="6" t="s">
        <v>1681</v>
      </c>
      <c r="B1747" s="6" t="s">
        <v>1612</v>
      </c>
      <c r="C1747" s="6" t="s">
        <v>94</v>
      </c>
      <c r="D1747" s="7">
        <v>22825</v>
      </c>
      <c r="E1747" s="7">
        <v>424639</v>
      </c>
      <c r="F1747" s="26">
        <v>44649</v>
      </c>
      <c r="G1747" s="27">
        <v>10.514578</v>
      </c>
    </row>
    <row r="1748" spans="1:7" x14ac:dyDescent="0.45">
      <c r="A1748" s="6" t="s">
        <v>1682</v>
      </c>
      <c r="B1748" s="6" t="s">
        <v>1612</v>
      </c>
      <c r="C1748" s="6" t="s">
        <v>94</v>
      </c>
      <c r="D1748" s="7">
        <v>34940</v>
      </c>
      <c r="E1748" s="7">
        <v>798779</v>
      </c>
      <c r="F1748" s="26">
        <v>85067</v>
      </c>
      <c r="G1748" s="27">
        <v>10.649628999999999</v>
      </c>
    </row>
    <row r="1749" spans="1:7" x14ac:dyDescent="0.45">
      <c r="A1749" s="6" t="s">
        <v>1683</v>
      </c>
      <c r="B1749" s="6" t="s">
        <v>1612</v>
      </c>
      <c r="C1749" s="6" t="s">
        <v>96</v>
      </c>
      <c r="D1749" s="7">
        <v>55462</v>
      </c>
      <c r="E1749" s="7">
        <v>1478195</v>
      </c>
      <c r="F1749" s="26">
        <v>152111</v>
      </c>
      <c r="G1749" s="27">
        <v>10.290319999999999</v>
      </c>
    </row>
    <row r="1750" spans="1:7" x14ac:dyDescent="0.45">
      <c r="A1750" s="6" t="s">
        <v>793</v>
      </c>
      <c r="B1750" s="6" t="s">
        <v>1612</v>
      </c>
      <c r="C1750" s="6" t="s">
        <v>94</v>
      </c>
      <c r="D1750" s="7">
        <v>184</v>
      </c>
      <c r="E1750" s="7">
        <v>2797</v>
      </c>
      <c r="F1750" s="26">
        <v>329.8</v>
      </c>
      <c r="G1750" s="27">
        <v>11.791205</v>
      </c>
    </row>
    <row r="1751" spans="1:7" x14ac:dyDescent="0.45">
      <c r="A1751" s="6" t="s">
        <v>1684</v>
      </c>
      <c r="B1751" s="6" t="s">
        <v>1612</v>
      </c>
      <c r="C1751" s="6" t="s">
        <v>94</v>
      </c>
      <c r="D1751" s="7">
        <v>49447</v>
      </c>
      <c r="E1751" s="7">
        <v>956475</v>
      </c>
      <c r="F1751" s="26">
        <v>107650</v>
      </c>
      <c r="G1751" s="27">
        <v>11.254868</v>
      </c>
    </row>
    <row r="1752" spans="1:7" x14ac:dyDescent="0.45">
      <c r="A1752" s="6" t="s">
        <v>166</v>
      </c>
      <c r="B1752" s="6" t="s">
        <v>1612</v>
      </c>
      <c r="C1752" s="6" t="s">
        <v>167</v>
      </c>
      <c r="D1752" s="7">
        <v>23</v>
      </c>
      <c r="E1752" s="7">
        <v>6460137</v>
      </c>
      <c r="F1752" s="26">
        <v>323331</v>
      </c>
      <c r="G1752" s="27">
        <v>5.0050176999999998</v>
      </c>
    </row>
    <row r="1753" spans="1:7" x14ac:dyDescent="0.45">
      <c r="A1753" s="6" t="s">
        <v>1685</v>
      </c>
      <c r="B1753" s="6" t="s">
        <v>1612</v>
      </c>
      <c r="C1753" s="6" t="s">
        <v>94</v>
      </c>
      <c r="D1753" s="7">
        <v>19379</v>
      </c>
      <c r="E1753" s="7">
        <v>392530</v>
      </c>
      <c r="F1753" s="26">
        <v>43591</v>
      </c>
      <c r="G1753" s="27">
        <v>11.105138</v>
      </c>
    </row>
    <row r="1754" spans="1:7" x14ac:dyDescent="0.45">
      <c r="A1754" s="6" t="s">
        <v>1686</v>
      </c>
      <c r="B1754" s="6" t="s">
        <v>1612</v>
      </c>
      <c r="C1754" s="6" t="s">
        <v>96</v>
      </c>
      <c r="D1754" s="7">
        <v>8946</v>
      </c>
      <c r="E1754" s="7">
        <v>228624</v>
      </c>
      <c r="F1754" s="26">
        <v>21706</v>
      </c>
      <c r="G1754" s="27">
        <v>9.4941913000000007</v>
      </c>
    </row>
    <row r="1755" spans="1:7" x14ac:dyDescent="0.45">
      <c r="A1755" s="6" t="s">
        <v>462</v>
      </c>
      <c r="B1755" s="6" t="s">
        <v>1612</v>
      </c>
      <c r="C1755" s="6" t="s">
        <v>94</v>
      </c>
      <c r="D1755" s="7">
        <v>26373</v>
      </c>
      <c r="E1755" s="7">
        <v>548849</v>
      </c>
      <c r="F1755" s="26">
        <v>57905</v>
      </c>
      <c r="G1755" s="27">
        <v>10.550261000000001</v>
      </c>
    </row>
    <row r="1756" spans="1:7" x14ac:dyDescent="0.45">
      <c r="A1756" s="6" t="s">
        <v>463</v>
      </c>
      <c r="B1756" s="6" t="s">
        <v>1612</v>
      </c>
      <c r="C1756" s="6" t="s">
        <v>94</v>
      </c>
      <c r="D1756" s="7">
        <v>3170</v>
      </c>
      <c r="E1756" s="7">
        <v>50662</v>
      </c>
      <c r="F1756" s="26">
        <v>6194</v>
      </c>
      <c r="G1756" s="27">
        <v>12.226126000000001</v>
      </c>
    </row>
    <row r="1757" spans="1:7" x14ac:dyDescent="0.45">
      <c r="A1757" s="6" t="s">
        <v>1687</v>
      </c>
      <c r="B1757" s="6" t="s">
        <v>1612</v>
      </c>
      <c r="C1757" s="6" t="s">
        <v>96</v>
      </c>
      <c r="D1757" s="7">
        <v>10513</v>
      </c>
      <c r="E1757" s="7">
        <v>305835</v>
      </c>
      <c r="F1757" s="26">
        <v>28800</v>
      </c>
      <c r="G1757" s="27">
        <v>9.4168424000000002</v>
      </c>
    </row>
    <row r="1758" spans="1:7" x14ac:dyDescent="0.45">
      <c r="A1758" s="6" t="s">
        <v>1688</v>
      </c>
      <c r="B1758" s="6" t="s">
        <v>1612</v>
      </c>
      <c r="C1758" s="6" t="s">
        <v>94</v>
      </c>
      <c r="D1758" s="7">
        <v>48393</v>
      </c>
      <c r="E1758" s="7">
        <v>1042834</v>
      </c>
      <c r="F1758" s="26">
        <v>109921</v>
      </c>
      <c r="G1758" s="27">
        <v>10.540604</v>
      </c>
    </row>
    <row r="1759" spans="1:7" x14ac:dyDescent="0.45">
      <c r="A1759" s="6" t="s">
        <v>1689</v>
      </c>
      <c r="B1759" s="6" t="s">
        <v>1612</v>
      </c>
      <c r="C1759" s="6" t="s">
        <v>94</v>
      </c>
      <c r="D1759" s="7">
        <v>113012</v>
      </c>
      <c r="E1759" s="7">
        <v>2336258</v>
      </c>
      <c r="F1759" s="26">
        <v>241082</v>
      </c>
      <c r="G1759" s="27">
        <v>10.319151</v>
      </c>
    </row>
    <row r="1760" spans="1:7" x14ac:dyDescent="0.45">
      <c r="A1760" s="6" t="s">
        <v>1690</v>
      </c>
      <c r="B1760" s="6" t="s">
        <v>1612</v>
      </c>
      <c r="C1760" s="6" t="s">
        <v>96</v>
      </c>
      <c r="D1760" s="7">
        <v>20428</v>
      </c>
      <c r="E1760" s="7">
        <v>476219</v>
      </c>
      <c r="F1760" s="26">
        <v>46369</v>
      </c>
      <c r="G1760" s="27">
        <v>9.7369067999999999</v>
      </c>
    </row>
    <row r="1761" spans="1:7" x14ac:dyDescent="0.45">
      <c r="A1761" s="6" t="s">
        <v>1691</v>
      </c>
      <c r="B1761" s="6" t="s">
        <v>1692</v>
      </c>
      <c r="C1761" s="6" t="s">
        <v>1135</v>
      </c>
      <c r="D1761" s="7">
        <v>18722</v>
      </c>
      <c r="E1761" s="7">
        <v>273266</v>
      </c>
      <c r="F1761" s="26">
        <v>30700.7</v>
      </c>
      <c r="G1761" s="27">
        <v>11.234731</v>
      </c>
    </row>
    <row r="1762" spans="1:7" x14ac:dyDescent="0.45">
      <c r="A1762" s="6" t="s">
        <v>1693</v>
      </c>
      <c r="B1762" s="6" t="s">
        <v>1692</v>
      </c>
      <c r="C1762" s="6" t="s">
        <v>1135</v>
      </c>
      <c r="D1762" s="7">
        <v>21046</v>
      </c>
      <c r="E1762" s="7">
        <v>2389877</v>
      </c>
      <c r="F1762" s="26">
        <v>145240</v>
      </c>
      <c r="G1762" s="27">
        <v>6.0773001999999998</v>
      </c>
    </row>
    <row r="1763" spans="1:7" x14ac:dyDescent="0.45">
      <c r="A1763" s="6" t="s">
        <v>1694</v>
      </c>
      <c r="B1763" s="6" t="s">
        <v>1692</v>
      </c>
      <c r="C1763" s="6" t="s">
        <v>1135</v>
      </c>
      <c r="D1763" s="7">
        <v>1</v>
      </c>
      <c r="E1763" s="7">
        <v>148800</v>
      </c>
      <c r="F1763" s="26">
        <v>7790</v>
      </c>
      <c r="G1763" s="27">
        <v>5.2352150999999996</v>
      </c>
    </row>
    <row r="1764" spans="1:7" x14ac:dyDescent="0.45">
      <c r="A1764" s="6" t="s">
        <v>1695</v>
      </c>
      <c r="B1764" s="6" t="s">
        <v>1692</v>
      </c>
      <c r="C1764" s="6" t="s">
        <v>1135</v>
      </c>
      <c r="D1764" s="7">
        <v>12597</v>
      </c>
      <c r="E1764" s="7">
        <v>77200</v>
      </c>
      <c r="F1764" s="26">
        <v>7271</v>
      </c>
      <c r="G1764" s="27">
        <v>9.4183938000000005</v>
      </c>
    </row>
    <row r="1765" spans="1:7" x14ac:dyDescent="0.45">
      <c r="A1765" s="6" t="s">
        <v>1696</v>
      </c>
      <c r="B1765" s="6" t="s">
        <v>1692</v>
      </c>
      <c r="C1765" s="6" t="s">
        <v>1135</v>
      </c>
      <c r="D1765" s="7">
        <v>14691</v>
      </c>
      <c r="E1765" s="7">
        <v>227783</v>
      </c>
      <c r="F1765" s="26">
        <v>27826.799999999999</v>
      </c>
      <c r="G1765" s="27">
        <v>12.216364</v>
      </c>
    </row>
    <row r="1766" spans="1:7" x14ac:dyDescent="0.45">
      <c r="A1766" s="6" t="s">
        <v>1697</v>
      </c>
      <c r="B1766" s="6" t="s">
        <v>1692</v>
      </c>
      <c r="C1766" s="6" t="s">
        <v>1135</v>
      </c>
      <c r="D1766" s="7">
        <v>6083</v>
      </c>
      <c r="E1766" s="7">
        <v>239622</v>
      </c>
      <c r="F1766" s="26">
        <v>15587.9</v>
      </c>
      <c r="G1766" s="27">
        <v>6.505204</v>
      </c>
    </row>
    <row r="1767" spans="1:7" x14ac:dyDescent="0.45">
      <c r="A1767" s="6" t="s">
        <v>1698</v>
      </c>
      <c r="B1767" s="6" t="s">
        <v>1692</v>
      </c>
      <c r="C1767" s="6" t="s">
        <v>1135</v>
      </c>
      <c r="D1767" s="7">
        <v>413974</v>
      </c>
      <c r="E1767" s="7">
        <v>6446122</v>
      </c>
      <c r="F1767" s="26">
        <v>621897</v>
      </c>
      <c r="G1767" s="27">
        <v>9.6476144999999995</v>
      </c>
    </row>
    <row r="1768" spans="1:7" x14ac:dyDescent="0.45">
      <c r="A1768" s="6" t="s">
        <v>1699</v>
      </c>
      <c r="B1768" s="6" t="s">
        <v>1692</v>
      </c>
      <c r="C1768" s="6" t="s">
        <v>1135</v>
      </c>
      <c r="D1768" s="7">
        <v>10343</v>
      </c>
      <c r="E1768" s="7">
        <v>536439</v>
      </c>
      <c r="F1768" s="26">
        <v>33647</v>
      </c>
      <c r="G1768" s="27">
        <v>6.2722882000000002</v>
      </c>
    </row>
    <row r="1769" spans="1:7" x14ac:dyDescent="0.45">
      <c r="A1769" s="6" t="s">
        <v>1700</v>
      </c>
      <c r="B1769" s="6" t="s">
        <v>1692</v>
      </c>
      <c r="C1769" s="6" t="s">
        <v>1135</v>
      </c>
      <c r="D1769" s="7">
        <v>7609</v>
      </c>
      <c r="E1769" s="7">
        <v>101298</v>
      </c>
      <c r="F1769" s="26">
        <v>9230</v>
      </c>
      <c r="G1769" s="27">
        <v>9.1117296999999997</v>
      </c>
    </row>
    <row r="1770" spans="1:7" x14ac:dyDescent="0.45">
      <c r="A1770" s="6" t="s">
        <v>1701</v>
      </c>
      <c r="B1770" s="6" t="s">
        <v>1692</v>
      </c>
      <c r="C1770" s="6" t="s">
        <v>1135</v>
      </c>
      <c r="D1770" s="7">
        <v>105439</v>
      </c>
      <c r="E1770" s="7">
        <v>1943613</v>
      </c>
      <c r="F1770" s="26">
        <v>219903.4</v>
      </c>
      <c r="G1770" s="27">
        <v>11.314156000000001</v>
      </c>
    </row>
    <row r="1771" spans="1:7" x14ac:dyDescent="0.45">
      <c r="A1771" s="6" t="s">
        <v>1702</v>
      </c>
      <c r="B1771" s="6" t="s">
        <v>1692</v>
      </c>
      <c r="C1771" s="6" t="s">
        <v>1135</v>
      </c>
      <c r="D1771" s="7">
        <v>8884</v>
      </c>
      <c r="E1771" s="7">
        <v>115548</v>
      </c>
      <c r="F1771" s="26">
        <v>12786</v>
      </c>
      <c r="G1771" s="27">
        <v>11.065531</v>
      </c>
    </row>
    <row r="1772" spans="1:7" x14ac:dyDescent="0.45">
      <c r="A1772" s="6" t="s">
        <v>1703</v>
      </c>
      <c r="B1772" s="6" t="s">
        <v>1692</v>
      </c>
      <c r="C1772" s="6" t="s">
        <v>96</v>
      </c>
      <c r="D1772" s="7">
        <v>442187</v>
      </c>
      <c r="E1772" s="7">
        <v>12502512</v>
      </c>
      <c r="F1772" s="26">
        <v>1244785.1000000001</v>
      </c>
      <c r="G1772" s="27">
        <v>9.9562799999999996</v>
      </c>
    </row>
    <row r="1773" spans="1:7" x14ac:dyDescent="0.45">
      <c r="A1773" s="6" t="s">
        <v>1704</v>
      </c>
      <c r="B1773" s="6" t="s">
        <v>1692</v>
      </c>
      <c r="C1773" s="6" t="s">
        <v>1135</v>
      </c>
      <c r="D1773" s="7">
        <v>2</v>
      </c>
      <c r="E1773" s="7">
        <v>49404</v>
      </c>
      <c r="F1773" s="26">
        <v>4336</v>
      </c>
      <c r="G1773" s="27">
        <v>8.7766172999999998</v>
      </c>
    </row>
    <row r="1774" spans="1:7" x14ac:dyDescent="0.45">
      <c r="A1774" s="6" t="s">
        <v>1705</v>
      </c>
      <c r="B1774" s="6" t="s">
        <v>1692</v>
      </c>
      <c r="C1774" s="6" t="s">
        <v>94</v>
      </c>
      <c r="D1774" s="7">
        <v>8854</v>
      </c>
      <c r="E1774" s="7">
        <v>296066</v>
      </c>
      <c r="F1774" s="26">
        <v>34158</v>
      </c>
      <c r="G1774" s="27">
        <v>11.537292000000001</v>
      </c>
    </row>
    <row r="1775" spans="1:7" x14ac:dyDescent="0.45">
      <c r="A1775" s="6" t="s">
        <v>1706</v>
      </c>
      <c r="B1775" s="6" t="s">
        <v>1692</v>
      </c>
      <c r="C1775" s="6" t="s">
        <v>94</v>
      </c>
      <c r="D1775" s="7">
        <v>33403</v>
      </c>
      <c r="E1775" s="7">
        <v>577303</v>
      </c>
      <c r="F1775" s="26">
        <v>69659</v>
      </c>
      <c r="G1775" s="27">
        <v>12.066281</v>
      </c>
    </row>
    <row r="1776" spans="1:7" x14ac:dyDescent="0.45">
      <c r="A1776" s="6" t="s">
        <v>1707</v>
      </c>
      <c r="B1776" s="6" t="s">
        <v>1692</v>
      </c>
      <c r="C1776" s="6" t="s">
        <v>94</v>
      </c>
      <c r="D1776" s="7">
        <v>11080</v>
      </c>
      <c r="E1776" s="7">
        <v>199543</v>
      </c>
      <c r="F1776" s="26">
        <v>23006</v>
      </c>
      <c r="G1776" s="27">
        <v>11.529344999999999</v>
      </c>
    </row>
    <row r="1777" spans="1:7" x14ac:dyDescent="0.45">
      <c r="A1777" s="6" t="s">
        <v>1708</v>
      </c>
      <c r="B1777" s="6" t="s">
        <v>1692</v>
      </c>
      <c r="C1777" s="6" t="s">
        <v>94</v>
      </c>
      <c r="D1777" s="7">
        <v>12856</v>
      </c>
      <c r="E1777" s="7">
        <v>260937</v>
      </c>
      <c r="F1777" s="26">
        <v>30632</v>
      </c>
      <c r="G1777" s="27">
        <v>11.739231999999999</v>
      </c>
    </row>
    <row r="1778" spans="1:7" x14ac:dyDescent="0.45">
      <c r="A1778" s="6" t="s">
        <v>1709</v>
      </c>
      <c r="B1778" s="6" t="s">
        <v>1692</v>
      </c>
      <c r="C1778" s="6" t="s">
        <v>94</v>
      </c>
      <c r="D1778" s="7">
        <v>85847</v>
      </c>
      <c r="E1778" s="7">
        <v>1957372</v>
      </c>
      <c r="F1778" s="26">
        <v>217250.9</v>
      </c>
      <c r="G1778" s="27">
        <v>11.099111000000001</v>
      </c>
    </row>
    <row r="1779" spans="1:7" x14ac:dyDescent="0.45">
      <c r="A1779" s="6" t="s">
        <v>1710</v>
      </c>
      <c r="B1779" s="6" t="s">
        <v>1692</v>
      </c>
      <c r="C1779" s="6" t="s">
        <v>1135</v>
      </c>
      <c r="D1779" s="7">
        <v>96746</v>
      </c>
      <c r="E1779" s="7">
        <v>1404755</v>
      </c>
      <c r="F1779" s="26">
        <v>151319.70000000001</v>
      </c>
      <c r="G1779" s="27">
        <v>10.771964000000001</v>
      </c>
    </row>
    <row r="1780" spans="1:7" x14ac:dyDescent="0.45">
      <c r="A1780" s="6" t="s">
        <v>1711</v>
      </c>
      <c r="B1780" s="6" t="s">
        <v>1692</v>
      </c>
      <c r="C1780" s="6" t="s">
        <v>94</v>
      </c>
      <c r="D1780" s="7">
        <v>36639</v>
      </c>
      <c r="E1780" s="7">
        <v>635362</v>
      </c>
      <c r="F1780" s="26">
        <v>74887.5</v>
      </c>
      <c r="G1780" s="27">
        <v>11.786588</v>
      </c>
    </row>
    <row r="1781" spans="1:7" x14ac:dyDescent="0.45">
      <c r="A1781" s="6" t="s">
        <v>1712</v>
      </c>
      <c r="B1781" s="6" t="s">
        <v>1692</v>
      </c>
      <c r="C1781" s="6" t="s">
        <v>1135</v>
      </c>
      <c r="D1781" s="7">
        <v>2696</v>
      </c>
      <c r="E1781" s="7">
        <v>22303</v>
      </c>
      <c r="F1781" s="26">
        <v>2268.5</v>
      </c>
      <c r="G1781" s="27">
        <v>10.171277</v>
      </c>
    </row>
    <row r="1782" spans="1:7" x14ac:dyDescent="0.45">
      <c r="A1782" s="6" t="s">
        <v>1713</v>
      </c>
      <c r="B1782" s="6" t="s">
        <v>1692</v>
      </c>
      <c r="C1782" s="6" t="s">
        <v>1135</v>
      </c>
      <c r="D1782" s="7">
        <v>28137</v>
      </c>
      <c r="E1782" s="7">
        <v>792388</v>
      </c>
      <c r="F1782" s="26">
        <v>82850.3</v>
      </c>
      <c r="G1782" s="27">
        <v>10.455774</v>
      </c>
    </row>
    <row r="1783" spans="1:7" x14ac:dyDescent="0.45">
      <c r="A1783" s="6" t="s">
        <v>1714</v>
      </c>
      <c r="B1783" s="6" t="s">
        <v>1692</v>
      </c>
      <c r="C1783" s="6" t="s">
        <v>1135</v>
      </c>
      <c r="D1783" s="7">
        <v>7330</v>
      </c>
      <c r="E1783" s="7">
        <v>85290</v>
      </c>
      <c r="F1783" s="26">
        <v>10813</v>
      </c>
      <c r="G1783" s="27">
        <v>12.677922000000001</v>
      </c>
    </row>
    <row r="1784" spans="1:7" x14ac:dyDescent="0.45">
      <c r="A1784" s="6" t="s">
        <v>1715</v>
      </c>
      <c r="B1784" s="6" t="s">
        <v>1692</v>
      </c>
      <c r="C1784" s="6" t="s">
        <v>96</v>
      </c>
      <c r="D1784" s="7">
        <v>47283</v>
      </c>
      <c r="E1784" s="7">
        <v>1242110</v>
      </c>
      <c r="F1784" s="26">
        <v>130903</v>
      </c>
      <c r="G1784" s="27">
        <v>10.538760999999999</v>
      </c>
    </row>
    <row r="1785" spans="1:7" x14ac:dyDescent="0.45">
      <c r="A1785" s="6" t="s">
        <v>1716</v>
      </c>
      <c r="B1785" s="6" t="s">
        <v>1692</v>
      </c>
      <c r="C1785" s="6" t="s">
        <v>1135</v>
      </c>
      <c r="D1785" s="7">
        <v>14</v>
      </c>
      <c r="E1785" s="7">
        <v>606610</v>
      </c>
      <c r="F1785" s="26">
        <v>27499.4</v>
      </c>
      <c r="G1785" s="27">
        <v>4.5332916000000001</v>
      </c>
    </row>
    <row r="1786" spans="1:7" x14ac:dyDescent="0.45">
      <c r="A1786" s="6" t="s">
        <v>1717</v>
      </c>
      <c r="B1786" s="6" t="s">
        <v>1692</v>
      </c>
      <c r="C1786" s="6" t="s">
        <v>94</v>
      </c>
      <c r="D1786" s="7">
        <v>38096</v>
      </c>
      <c r="E1786" s="7">
        <v>527893</v>
      </c>
      <c r="F1786" s="26">
        <v>62432</v>
      </c>
      <c r="G1786" s="27">
        <v>11.826639</v>
      </c>
    </row>
    <row r="1787" spans="1:7" x14ac:dyDescent="0.45">
      <c r="A1787" s="6" t="s">
        <v>1718</v>
      </c>
      <c r="B1787" s="6" t="s">
        <v>1692</v>
      </c>
      <c r="C1787" s="6" t="s">
        <v>1135</v>
      </c>
      <c r="D1787" s="7">
        <v>99999</v>
      </c>
      <c r="E1787" s="7">
        <v>6457194</v>
      </c>
      <c r="F1787" s="26">
        <v>565233</v>
      </c>
      <c r="G1787" s="27">
        <v>8.7535390999999994</v>
      </c>
    </row>
    <row r="1788" spans="1:7" x14ac:dyDescent="0.45">
      <c r="A1788" s="6" t="s">
        <v>1719</v>
      </c>
      <c r="B1788" s="6" t="s">
        <v>1692</v>
      </c>
      <c r="C1788" s="6" t="s">
        <v>94</v>
      </c>
      <c r="D1788" s="7">
        <v>19665</v>
      </c>
      <c r="E1788" s="7">
        <v>339780</v>
      </c>
      <c r="F1788" s="26">
        <v>42274</v>
      </c>
      <c r="G1788" s="27">
        <v>12.44158</v>
      </c>
    </row>
    <row r="1789" spans="1:7" x14ac:dyDescent="0.45">
      <c r="A1789" s="6" t="s">
        <v>1720</v>
      </c>
      <c r="B1789" s="6" t="s">
        <v>1692</v>
      </c>
      <c r="C1789" s="6" t="s">
        <v>1135</v>
      </c>
      <c r="D1789" s="7">
        <v>114487</v>
      </c>
      <c r="E1789" s="7">
        <v>3535149</v>
      </c>
      <c r="F1789" s="26">
        <v>348309</v>
      </c>
      <c r="G1789" s="27">
        <v>9.8527389000000003</v>
      </c>
    </row>
    <row r="1790" spans="1:7" x14ac:dyDescent="0.45">
      <c r="A1790" s="6" t="s">
        <v>1721</v>
      </c>
      <c r="B1790" s="6" t="s">
        <v>1692</v>
      </c>
      <c r="C1790" s="6" t="s">
        <v>96</v>
      </c>
      <c r="D1790" s="7">
        <v>5056</v>
      </c>
      <c r="E1790" s="7">
        <v>132111</v>
      </c>
      <c r="F1790" s="26">
        <v>14974</v>
      </c>
      <c r="G1790" s="27">
        <v>11.334408</v>
      </c>
    </row>
    <row r="1791" spans="1:7" x14ac:dyDescent="0.45">
      <c r="A1791" s="6" t="s">
        <v>1722</v>
      </c>
      <c r="B1791" s="6" t="s">
        <v>1692</v>
      </c>
      <c r="C1791" s="6" t="s">
        <v>96</v>
      </c>
      <c r="D1791" s="7">
        <v>6969</v>
      </c>
      <c r="E1791" s="7">
        <v>288128</v>
      </c>
      <c r="F1791" s="26">
        <v>26449.7</v>
      </c>
      <c r="G1791" s="27">
        <v>9.1798436999999993</v>
      </c>
    </row>
    <row r="1792" spans="1:7" x14ac:dyDescent="0.45">
      <c r="A1792" s="6" t="s">
        <v>1723</v>
      </c>
      <c r="B1792" s="6" t="s">
        <v>1692</v>
      </c>
      <c r="C1792" s="6" t="s">
        <v>96</v>
      </c>
      <c r="D1792" s="7">
        <v>50786</v>
      </c>
      <c r="E1792" s="7">
        <v>1323374</v>
      </c>
      <c r="F1792" s="26">
        <v>119061</v>
      </c>
      <c r="G1792" s="27">
        <v>8.9967763999999999</v>
      </c>
    </row>
    <row r="1793" spans="1:7" x14ac:dyDescent="0.45">
      <c r="A1793" s="6" t="s">
        <v>1724</v>
      </c>
      <c r="B1793" s="6" t="s">
        <v>1692</v>
      </c>
      <c r="C1793" s="6" t="s">
        <v>96</v>
      </c>
      <c r="D1793" s="7">
        <v>38471</v>
      </c>
      <c r="E1793" s="7">
        <v>784645</v>
      </c>
      <c r="F1793" s="26">
        <v>95732</v>
      </c>
      <c r="G1793" s="27">
        <v>12.200677000000001</v>
      </c>
    </row>
    <row r="1794" spans="1:7" x14ac:dyDescent="0.45">
      <c r="A1794" s="6" t="s">
        <v>1725</v>
      </c>
      <c r="B1794" s="6" t="s">
        <v>1692</v>
      </c>
      <c r="C1794" s="6" t="s">
        <v>96</v>
      </c>
      <c r="D1794" s="7">
        <v>3577</v>
      </c>
      <c r="E1794" s="7">
        <v>125453</v>
      </c>
      <c r="F1794" s="26">
        <v>12660.2</v>
      </c>
      <c r="G1794" s="27">
        <v>10.091588</v>
      </c>
    </row>
    <row r="1795" spans="1:7" x14ac:dyDescent="0.45">
      <c r="A1795" s="6" t="s">
        <v>1726</v>
      </c>
      <c r="B1795" s="6" t="s">
        <v>1692</v>
      </c>
      <c r="C1795" s="6" t="s">
        <v>96</v>
      </c>
      <c r="D1795" s="7">
        <v>50121</v>
      </c>
      <c r="E1795" s="7">
        <v>1421056</v>
      </c>
      <c r="F1795" s="26">
        <v>134676.5</v>
      </c>
      <c r="G1795" s="27">
        <v>9.4772127000000008</v>
      </c>
    </row>
    <row r="1796" spans="1:7" x14ac:dyDescent="0.45">
      <c r="A1796" s="6" t="s">
        <v>1727</v>
      </c>
      <c r="B1796" s="6" t="s">
        <v>1692</v>
      </c>
      <c r="C1796" s="6" t="s">
        <v>96</v>
      </c>
      <c r="D1796" s="7">
        <v>15085</v>
      </c>
      <c r="E1796" s="7">
        <v>350950</v>
      </c>
      <c r="F1796" s="26">
        <v>38741.1</v>
      </c>
      <c r="G1796" s="27">
        <v>11.038923</v>
      </c>
    </row>
    <row r="1797" spans="1:7" x14ac:dyDescent="0.45">
      <c r="A1797" s="6" t="s">
        <v>1728</v>
      </c>
      <c r="B1797" s="6" t="s">
        <v>1692</v>
      </c>
      <c r="C1797" s="6" t="s">
        <v>96</v>
      </c>
      <c r="D1797" s="7">
        <v>5559</v>
      </c>
      <c r="E1797" s="7">
        <v>133329</v>
      </c>
      <c r="F1797" s="26">
        <v>12626</v>
      </c>
      <c r="G1797" s="27">
        <v>9.4698077999999999</v>
      </c>
    </row>
    <row r="1798" spans="1:7" x14ac:dyDescent="0.45">
      <c r="A1798" s="6" t="s">
        <v>1729</v>
      </c>
      <c r="B1798" s="6" t="s">
        <v>1692</v>
      </c>
      <c r="C1798" s="6" t="s">
        <v>96</v>
      </c>
      <c r="D1798" s="7">
        <v>69262</v>
      </c>
      <c r="E1798" s="7">
        <v>1989584</v>
      </c>
      <c r="F1798" s="26">
        <v>195845</v>
      </c>
      <c r="G1798" s="27">
        <v>9.843515</v>
      </c>
    </row>
    <row r="1799" spans="1:7" x14ac:dyDescent="0.45">
      <c r="A1799" s="6" t="s">
        <v>1730</v>
      </c>
      <c r="B1799" s="6" t="s">
        <v>1692</v>
      </c>
      <c r="C1799" s="6" t="s">
        <v>96</v>
      </c>
      <c r="D1799" s="7">
        <v>24759</v>
      </c>
      <c r="E1799" s="7">
        <v>566869</v>
      </c>
      <c r="F1799" s="26">
        <v>58018</v>
      </c>
      <c r="G1799" s="27">
        <v>10.234816</v>
      </c>
    </row>
    <row r="1800" spans="1:7" x14ac:dyDescent="0.45">
      <c r="A1800" s="6" t="s">
        <v>1731</v>
      </c>
      <c r="B1800" s="6" t="s">
        <v>1692</v>
      </c>
      <c r="C1800" s="6" t="s">
        <v>96</v>
      </c>
      <c r="D1800" s="7">
        <v>13637</v>
      </c>
      <c r="E1800" s="7">
        <v>503961</v>
      </c>
      <c r="F1800" s="26">
        <v>43780</v>
      </c>
      <c r="G1800" s="27">
        <v>8.6871802000000002</v>
      </c>
    </row>
    <row r="1801" spans="1:7" x14ac:dyDescent="0.45">
      <c r="A1801" s="6" t="s">
        <v>1732</v>
      </c>
      <c r="B1801" s="6" t="s">
        <v>1692</v>
      </c>
      <c r="C1801" s="6" t="s">
        <v>96</v>
      </c>
      <c r="D1801" s="7">
        <v>4487</v>
      </c>
      <c r="E1801" s="7">
        <v>99375</v>
      </c>
      <c r="F1801" s="26">
        <v>12790</v>
      </c>
      <c r="G1801" s="27">
        <v>12.87044</v>
      </c>
    </row>
    <row r="1802" spans="1:7" x14ac:dyDescent="0.45">
      <c r="A1802" s="6" t="s">
        <v>1733</v>
      </c>
      <c r="B1802" s="6" t="s">
        <v>1692</v>
      </c>
      <c r="C1802" s="6" t="s">
        <v>96</v>
      </c>
      <c r="D1802" s="7">
        <v>3953</v>
      </c>
      <c r="E1802" s="7">
        <v>101551</v>
      </c>
      <c r="F1802" s="26">
        <v>10021</v>
      </c>
      <c r="G1802" s="27">
        <v>9.8679480999999996</v>
      </c>
    </row>
    <row r="1803" spans="1:7" x14ac:dyDescent="0.45">
      <c r="A1803" s="6" t="s">
        <v>1734</v>
      </c>
      <c r="B1803" s="6" t="s">
        <v>1692</v>
      </c>
      <c r="C1803" s="6" t="s">
        <v>96</v>
      </c>
      <c r="D1803" s="7">
        <v>3692</v>
      </c>
      <c r="E1803" s="7">
        <v>207302</v>
      </c>
      <c r="F1803" s="26">
        <v>17471.7</v>
      </c>
      <c r="G1803" s="27">
        <v>8.4281386999999999</v>
      </c>
    </row>
    <row r="1804" spans="1:7" x14ac:dyDescent="0.45">
      <c r="A1804" s="6" t="s">
        <v>1735</v>
      </c>
      <c r="B1804" s="6" t="s">
        <v>1692</v>
      </c>
      <c r="C1804" s="6" t="s">
        <v>96</v>
      </c>
      <c r="D1804" s="7">
        <v>5113</v>
      </c>
      <c r="E1804" s="7">
        <v>99364</v>
      </c>
      <c r="F1804" s="26">
        <v>11228.3</v>
      </c>
      <c r="G1804" s="27">
        <v>11.300169</v>
      </c>
    </row>
    <row r="1805" spans="1:7" x14ac:dyDescent="0.45">
      <c r="A1805" s="6" t="s">
        <v>1736</v>
      </c>
      <c r="B1805" s="6" t="s">
        <v>1692</v>
      </c>
      <c r="C1805" s="6" t="s">
        <v>96</v>
      </c>
      <c r="D1805" s="7">
        <v>101818</v>
      </c>
      <c r="E1805" s="7">
        <v>2548442</v>
      </c>
      <c r="F1805" s="26">
        <v>214415.3</v>
      </c>
      <c r="G1805" s="27">
        <v>8.4135837000000002</v>
      </c>
    </row>
    <row r="1806" spans="1:7" x14ac:dyDescent="0.45">
      <c r="A1806" s="6" t="s">
        <v>1737</v>
      </c>
      <c r="B1806" s="6" t="s">
        <v>1692</v>
      </c>
      <c r="C1806" s="6" t="s">
        <v>96</v>
      </c>
      <c r="D1806" s="7">
        <v>33775</v>
      </c>
      <c r="E1806" s="7">
        <v>1479981</v>
      </c>
      <c r="F1806" s="26">
        <v>103745.4</v>
      </c>
      <c r="G1806" s="27">
        <v>7.0099143000000002</v>
      </c>
    </row>
    <row r="1807" spans="1:7" x14ac:dyDescent="0.45">
      <c r="A1807" s="6" t="s">
        <v>1738</v>
      </c>
      <c r="B1807" s="6" t="s">
        <v>1692</v>
      </c>
      <c r="C1807" s="6" t="s">
        <v>96</v>
      </c>
      <c r="D1807" s="7">
        <v>762395</v>
      </c>
      <c r="E1807" s="7">
        <v>21297396</v>
      </c>
      <c r="F1807" s="26">
        <v>1957673</v>
      </c>
      <c r="G1807" s="27">
        <v>9.1920768000000006</v>
      </c>
    </row>
    <row r="1808" spans="1:7" x14ac:dyDescent="0.45">
      <c r="A1808" s="6" t="s">
        <v>1739</v>
      </c>
      <c r="B1808" s="6" t="s">
        <v>1692</v>
      </c>
      <c r="C1808" s="6" t="s">
        <v>96</v>
      </c>
      <c r="D1808" s="7">
        <v>22717</v>
      </c>
      <c r="E1808" s="7">
        <v>588333</v>
      </c>
      <c r="F1808" s="26">
        <v>68284</v>
      </c>
      <c r="G1808" s="27">
        <v>11.606351999999999</v>
      </c>
    </row>
    <row r="1809" spans="1:7" x14ac:dyDescent="0.45">
      <c r="A1809" s="6" t="s">
        <v>1740</v>
      </c>
      <c r="B1809" s="6" t="s">
        <v>1692</v>
      </c>
      <c r="C1809" s="6" t="s">
        <v>96</v>
      </c>
      <c r="D1809" s="7">
        <v>8317</v>
      </c>
      <c r="E1809" s="7">
        <v>318012</v>
      </c>
      <c r="F1809" s="26">
        <v>28363</v>
      </c>
      <c r="G1809" s="27">
        <v>8.9188457999999997</v>
      </c>
    </row>
    <row r="1810" spans="1:7" x14ac:dyDescent="0.45">
      <c r="A1810" s="6" t="s">
        <v>1741</v>
      </c>
      <c r="B1810" s="6" t="s">
        <v>1692</v>
      </c>
      <c r="C1810" s="6" t="s">
        <v>94</v>
      </c>
      <c r="D1810" s="7">
        <v>8715</v>
      </c>
      <c r="E1810" s="7">
        <v>122562</v>
      </c>
      <c r="F1810" s="26">
        <v>13442</v>
      </c>
      <c r="G1810" s="27">
        <v>10.967510000000001</v>
      </c>
    </row>
    <row r="1811" spans="1:7" x14ac:dyDescent="0.45">
      <c r="A1811" s="6" t="s">
        <v>1742</v>
      </c>
      <c r="B1811" s="6" t="s">
        <v>1692</v>
      </c>
      <c r="C1811" s="6" t="s">
        <v>94</v>
      </c>
      <c r="D1811" s="7">
        <v>16585</v>
      </c>
      <c r="E1811" s="7">
        <v>243262</v>
      </c>
      <c r="F1811" s="26">
        <v>26750</v>
      </c>
      <c r="G1811" s="27">
        <v>10.996373999999999</v>
      </c>
    </row>
    <row r="1812" spans="1:7" x14ac:dyDescent="0.45">
      <c r="A1812" s="6" t="s">
        <v>1743</v>
      </c>
      <c r="B1812" s="6" t="s">
        <v>1692</v>
      </c>
      <c r="C1812" s="6" t="s">
        <v>94</v>
      </c>
      <c r="D1812" s="7">
        <v>13636</v>
      </c>
      <c r="E1812" s="7">
        <v>295431</v>
      </c>
      <c r="F1812" s="26">
        <v>34090</v>
      </c>
      <c r="G1812" s="27">
        <v>11.539073</v>
      </c>
    </row>
    <row r="1813" spans="1:7" x14ac:dyDescent="0.45">
      <c r="A1813" s="6" t="s">
        <v>1744</v>
      </c>
      <c r="B1813" s="6" t="s">
        <v>1692</v>
      </c>
      <c r="C1813" s="6" t="s">
        <v>1135</v>
      </c>
      <c r="D1813" s="7">
        <v>8</v>
      </c>
      <c r="E1813" s="7">
        <v>553894</v>
      </c>
      <c r="F1813" s="26">
        <v>32249.4</v>
      </c>
      <c r="G1813" s="27">
        <v>5.8223054000000003</v>
      </c>
    </row>
    <row r="1814" spans="1:7" x14ac:dyDescent="0.45">
      <c r="A1814" s="6" t="s">
        <v>1745</v>
      </c>
      <c r="B1814" s="6" t="s">
        <v>1692</v>
      </c>
      <c r="C1814" s="6" t="s">
        <v>1135</v>
      </c>
      <c r="D1814" s="7">
        <v>4711</v>
      </c>
      <c r="E1814" s="7">
        <v>979403</v>
      </c>
      <c r="F1814" s="26">
        <v>53129.1</v>
      </c>
      <c r="G1814" s="27">
        <v>5.4246413000000002</v>
      </c>
    </row>
    <row r="1815" spans="1:7" x14ac:dyDescent="0.45">
      <c r="A1815" s="6" t="s">
        <v>1746</v>
      </c>
      <c r="B1815" s="6" t="s">
        <v>1692</v>
      </c>
      <c r="C1815" s="6" t="s">
        <v>1135</v>
      </c>
      <c r="D1815" s="7">
        <v>46</v>
      </c>
      <c r="E1815" s="7">
        <v>154</v>
      </c>
      <c r="F1815" s="26">
        <v>17</v>
      </c>
      <c r="G1815" s="27">
        <v>11.038961</v>
      </c>
    </row>
    <row r="1816" spans="1:7" x14ac:dyDescent="0.45">
      <c r="A1816" s="6" t="s">
        <v>1747</v>
      </c>
      <c r="B1816" s="6" t="s">
        <v>1692</v>
      </c>
      <c r="C1816" s="6" t="s">
        <v>1135</v>
      </c>
      <c r="D1816" s="7">
        <v>1814</v>
      </c>
      <c r="E1816" s="7">
        <v>9294596</v>
      </c>
      <c r="F1816" s="26">
        <v>608319.6</v>
      </c>
      <c r="G1816" s="27">
        <v>6.5448740000000001</v>
      </c>
    </row>
    <row r="1817" spans="1:7" x14ac:dyDescent="0.45">
      <c r="A1817" s="6" t="s">
        <v>1748</v>
      </c>
      <c r="B1817" s="6" t="s">
        <v>1692</v>
      </c>
      <c r="C1817" s="6" t="s">
        <v>94</v>
      </c>
      <c r="D1817" s="7">
        <v>15701</v>
      </c>
      <c r="E1817" s="7">
        <v>521521</v>
      </c>
      <c r="F1817" s="26">
        <v>47301.1</v>
      </c>
      <c r="G1817" s="27">
        <v>9.0698360999999998</v>
      </c>
    </row>
    <row r="1818" spans="1:7" x14ac:dyDescent="0.45">
      <c r="A1818" s="6" t="s">
        <v>1749</v>
      </c>
      <c r="B1818" s="6" t="s">
        <v>1692</v>
      </c>
      <c r="C1818" s="6" t="s">
        <v>94</v>
      </c>
      <c r="D1818" s="7">
        <v>14149</v>
      </c>
      <c r="E1818" s="7">
        <v>698255</v>
      </c>
      <c r="F1818" s="26">
        <v>69633.3</v>
      </c>
      <c r="G1818" s="27">
        <v>9.9724742000000006</v>
      </c>
    </row>
    <row r="1819" spans="1:7" x14ac:dyDescent="0.45">
      <c r="A1819" s="6" t="s">
        <v>1750</v>
      </c>
      <c r="B1819" s="6" t="s">
        <v>1692</v>
      </c>
      <c r="C1819" s="6" t="s">
        <v>94</v>
      </c>
      <c r="D1819" s="7">
        <v>41552</v>
      </c>
      <c r="E1819" s="7">
        <v>776242</v>
      </c>
      <c r="F1819" s="26">
        <v>88407.3</v>
      </c>
      <c r="G1819" s="27">
        <v>11.389142</v>
      </c>
    </row>
    <row r="1820" spans="1:7" x14ac:dyDescent="0.45">
      <c r="A1820" s="6" t="s">
        <v>1751</v>
      </c>
      <c r="B1820" s="6" t="s">
        <v>1692</v>
      </c>
      <c r="C1820" s="6" t="s">
        <v>94</v>
      </c>
      <c r="D1820" s="7">
        <v>181648</v>
      </c>
      <c r="E1820" s="7">
        <v>4572801</v>
      </c>
      <c r="F1820" s="26">
        <v>464518.1</v>
      </c>
      <c r="G1820" s="27">
        <v>10.158284</v>
      </c>
    </row>
    <row r="1821" spans="1:7" x14ac:dyDescent="0.45">
      <c r="A1821" s="6" t="s">
        <v>1752</v>
      </c>
      <c r="B1821" s="6" t="s">
        <v>1692</v>
      </c>
      <c r="C1821" s="6" t="s">
        <v>1135</v>
      </c>
      <c r="D1821" s="7">
        <v>17637</v>
      </c>
      <c r="E1821" s="7">
        <v>12950482</v>
      </c>
      <c r="F1821" s="26">
        <v>1017494.2</v>
      </c>
      <c r="G1821" s="27">
        <v>7.8568056000000004</v>
      </c>
    </row>
    <row r="1822" spans="1:7" x14ac:dyDescent="0.45">
      <c r="A1822" s="6" t="s">
        <v>1753</v>
      </c>
      <c r="B1822" s="6" t="s">
        <v>1692</v>
      </c>
      <c r="C1822" s="6" t="s">
        <v>1135</v>
      </c>
      <c r="D1822" s="7">
        <v>690211</v>
      </c>
      <c r="E1822" s="7">
        <v>7639084</v>
      </c>
      <c r="F1822" s="26">
        <v>1013191.8</v>
      </c>
      <c r="G1822" s="27">
        <v>13.263263</v>
      </c>
    </row>
    <row r="1823" spans="1:7" x14ac:dyDescent="0.45">
      <c r="A1823" s="6" t="s">
        <v>1754</v>
      </c>
      <c r="B1823" s="6" t="s">
        <v>1692</v>
      </c>
      <c r="C1823" s="6" t="s">
        <v>1135</v>
      </c>
      <c r="D1823" s="7">
        <v>4093</v>
      </c>
      <c r="E1823" s="7">
        <v>96242</v>
      </c>
      <c r="F1823" s="26">
        <v>7557.2</v>
      </c>
      <c r="G1823" s="27">
        <v>7.8522889999999999</v>
      </c>
    </row>
    <row r="1824" spans="1:7" x14ac:dyDescent="0.45">
      <c r="A1824" s="6" t="s">
        <v>1755</v>
      </c>
      <c r="B1824" s="6" t="s">
        <v>1692</v>
      </c>
      <c r="C1824" s="6" t="s">
        <v>1135</v>
      </c>
      <c r="D1824" s="7">
        <v>7075</v>
      </c>
      <c r="E1824" s="7">
        <v>38226</v>
      </c>
      <c r="F1824" s="26">
        <v>6138.5</v>
      </c>
      <c r="G1824" s="27">
        <v>16.058441999999999</v>
      </c>
    </row>
    <row r="1825" spans="1:7" x14ac:dyDescent="0.45">
      <c r="A1825" s="6" t="s">
        <v>1756</v>
      </c>
      <c r="B1825" s="6" t="s">
        <v>1692</v>
      </c>
      <c r="C1825" s="6" t="s">
        <v>1135</v>
      </c>
      <c r="D1825" s="7">
        <v>32</v>
      </c>
      <c r="E1825" s="7">
        <v>12336860</v>
      </c>
      <c r="F1825" s="26">
        <v>391924</v>
      </c>
      <c r="G1825" s="27">
        <v>3.1768537999999999</v>
      </c>
    </row>
    <row r="1826" spans="1:7" x14ac:dyDescent="0.45">
      <c r="A1826" s="6" t="s">
        <v>1332</v>
      </c>
      <c r="B1826" s="6" t="s">
        <v>1692</v>
      </c>
      <c r="C1826" s="6" t="s">
        <v>91</v>
      </c>
      <c r="D1826" s="7">
        <v>302738</v>
      </c>
      <c r="E1826" s="7">
        <v>5967962</v>
      </c>
      <c r="F1826" s="26">
        <v>588545</v>
      </c>
      <c r="G1826" s="27">
        <v>9.8617416999999996</v>
      </c>
    </row>
    <row r="1827" spans="1:7" x14ac:dyDescent="0.45">
      <c r="A1827" s="6" t="s">
        <v>1757</v>
      </c>
      <c r="B1827" s="6" t="s">
        <v>1692</v>
      </c>
      <c r="C1827" s="6" t="s">
        <v>1135</v>
      </c>
      <c r="D1827" s="7">
        <v>14223</v>
      </c>
      <c r="E1827" s="7">
        <v>83973</v>
      </c>
      <c r="F1827" s="26">
        <v>8313</v>
      </c>
      <c r="G1827" s="27">
        <v>9.8996106000000008</v>
      </c>
    </row>
    <row r="1828" spans="1:7" x14ac:dyDescent="0.45">
      <c r="A1828" s="6" t="s">
        <v>1758</v>
      </c>
      <c r="B1828" s="6" t="s">
        <v>1692</v>
      </c>
      <c r="C1828" s="6" t="s">
        <v>1135</v>
      </c>
      <c r="D1828" s="7">
        <v>86</v>
      </c>
      <c r="E1828" s="7">
        <v>1613</v>
      </c>
      <c r="F1828" s="26">
        <v>99.8</v>
      </c>
      <c r="G1828" s="27">
        <v>6.1872287999999998</v>
      </c>
    </row>
    <row r="1829" spans="1:7" x14ac:dyDescent="0.45">
      <c r="A1829" s="6" t="s">
        <v>1759</v>
      </c>
      <c r="B1829" s="6" t="s">
        <v>1692</v>
      </c>
      <c r="C1829" s="6" t="s">
        <v>91</v>
      </c>
      <c r="D1829" s="7">
        <v>425554</v>
      </c>
      <c r="E1829" s="7">
        <v>17698737</v>
      </c>
      <c r="F1829" s="26">
        <v>1394150.8</v>
      </c>
      <c r="G1829" s="27">
        <v>7.8771202999999996</v>
      </c>
    </row>
    <row r="1830" spans="1:7" x14ac:dyDescent="0.45">
      <c r="A1830" s="6" t="s">
        <v>1760</v>
      </c>
      <c r="B1830" s="6" t="s">
        <v>1692</v>
      </c>
      <c r="C1830" s="6" t="s">
        <v>1135</v>
      </c>
      <c r="D1830" s="7">
        <v>63459</v>
      </c>
      <c r="E1830" s="7">
        <v>995786</v>
      </c>
      <c r="F1830" s="26">
        <v>119577</v>
      </c>
      <c r="G1830" s="27">
        <v>12.008303</v>
      </c>
    </row>
    <row r="1831" spans="1:7" x14ac:dyDescent="0.45">
      <c r="A1831" s="6" t="s">
        <v>1761</v>
      </c>
      <c r="B1831" s="6" t="s">
        <v>1692</v>
      </c>
      <c r="C1831" s="6" t="s">
        <v>1135</v>
      </c>
      <c r="D1831" s="7">
        <v>34977</v>
      </c>
      <c r="E1831" s="7">
        <v>696811</v>
      </c>
      <c r="F1831" s="26">
        <v>78755</v>
      </c>
      <c r="G1831" s="27">
        <v>11.302204</v>
      </c>
    </row>
    <row r="1832" spans="1:7" x14ac:dyDescent="0.45">
      <c r="A1832" s="6" t="s">
        <v>1762</v>
      </c>
      <c r="B1832" s="6" t="s">
        <v>1692</v>
      </c>
      <c r="C1832" s="6" t="s">
        <v>94</v>
      </c>
      <c r="D1832" s="7">
        <v>9390</v>
      </c>
      <c r="E1832" s="7">
        <v>146362</v>
      </c>
      <c r="F1832" s="26">
        <v>19306</v>
      </c>
      <c r="G1832" s="27">
        <v>13.190581999999999</v>
      </c>
    </row>
    <row r="1833" spans="1:7" x14ac:dyDescent="0.45">
      <c r="A1833" s="6" t="s">
        <v>1763</v>
      </c>
      <c r="B1833" s="6" t="s">
        <v>1692</v>
      </c>
      <c r="C1833" s="6" t="s">
        <v>94</v>
      </c>
      <c r="D1833" s="7">
        <v>52677</v>
      </c>
      <c r="E1833" s="7">
        <v>983989</v>
      </c>
      <c r="F1833" s="26">
        <v>113588</v>
      </c>
      <c r="G1833" s="27">
        <v>11.543625</v>
      </c>
    </row>
    <row r="1834" spans="1:7" x14ac:dyDescent="0.45">
      <c r="A1834" s="6" t="s">
        <v>1764</v>
      </c>
      <c r="B1834" s="6" t="s">
        <v>1692</v>
      </c>
      <c r="C1834" s="6" t="s">
        <v>94</v>
      </c>
      <c r="D1834" s="7">
        <v>14032</v>
      </c>
      <c r="E1834" s="7">
        <v>294029</v>
      </c>
      <c r="F1834" s="26">
        <v>32160</v>
      </c>
      <c r="G1834" s="27">
        <v>10.937697</v>
      </c>
    </row>
    <row r="1835" spans="1:7" x14ac:dyDescent="0.45">
      <c r="A1835" s="6" t="s">
        <v>1765</v>
      </c>
      <c r="B1835" s="6" t="s">
        <v>1692</v>
      </c>
      <c r="C1835" s="6" t="s">
        <v>94</v>
      </c>
      <c r="D1835" s="7">
        <v>6243</v>
      </c>
      <c r="E1835" s="7">
        <v>129472</v>
      </c>
      <c r="F1835" s="26">
        <v>13076</v>
      </c>
      <c r="G1835" s="27">
        <v>10.099481000000001</v>
      </c>
    </row>
    <row r="1836" spans="1:7" x14ac:dyDescent="0.45">
      <c r="A1836" s="6" t="s">
        <v>1766</v>
      </c>
      <c r="B1836" s="6" t="s">
        <v>1692</v>
      </c>
      <c r="C1836" s="6" t="s">
        <v>1135</v>
      </c>
      <c r="D1836" s="7">
        <v>27148</v>
      </c>
      <c r="E1836" s="7">
        <v>396728</v>
      </c>
      <c r="F1836" s="26">
        <v>43781</v>
      </c>
      <c r="G1836" s="27">
        <v>11.035520999999999</v>
      </c>
    </row>
    <row r="1837" spans="1:7" x14ac:dyDescent="0.45">
      <c r="A1837" s="6" t="s">
        <v>1767</v>
      </c>
      <c r="B1837" s="6" t="s">
        <v>1692</v>
      </c>
      <c r="C1837" s="6" t="s">
        <v>1135</v>
      </c>
      <c r="D1837" s="7">
        <v>899</v>
      </c>
      <c r="E1837" s="7">
        <v>36418</v>
      </c>
      <c r="F1837" s="26">
        <v>3917</v>
      </c>
      <c r="G1837" s="27">
        <v>10.75567</v>
      </c>
    </row>
    <row r="1838" spans="1:7" x14ac:dyDescent="0.45">
      <c r="A1838" s="6" t="s">
        <v>1768</v>
      </c>
      <c r="B1838" s="6" t="s">
        <v>1692</v>
      </c>
      <c r="C1838" s="6" t="s">
        <v>1135</v>
      </c>
      <c r="D1838" s="7">
        <v>1</v>
      </c>
      <c r="E1838" s="7">
        <v>25</v>
      </c>
      <c r="F1838" s="26">
        <v>1.6</v>
      </c>
      <c r="G1838" s="27">
        <v>6.4</v>
      </c>
    </row>
    <row r="1839" spans="1:7" x14ac:dyDescent="0.45">
      <c r="A1839" s="6" t="s">
        <v>1769</v>
      </c>
      <c r="B1839" s="6" t="s">
        <v>1692</v>
      </c>
      <c r="C1839" s="6" t="s">
        <v>1135</v>
      </c>
      <c r="D1839" s="7">
        <v>3319</v>
      </c>
      <c r="E1839" s="7">
        <v>79214</v>
      </c>
      <c r="F1839" s="26">
        <v>5732.9</v>
      </c>
      <c r="G1839" s="27">
        <v>7.2372307999999999</v>
      </c>
    </row>
    <row r="1840" spans="1:7" x14ac:dyDescent="0.45">
      <c r="A1840" s="6" t="s">
        <v>1770</v>
      </c>
      <c r="B1840" s="6" t="s">
        <v>1692</v>
      </c>
      <c r="C1840" s="6" t="s">
        <v>94</v>
      </c>
      <c r="D1840" s="7">
        <v>41708</v>
      </c>
      <c r="E1840" s="7">
        <v>820364</v>
      </c>
      <c r="F1840" s="26">
        <v>101910</v>
      </c>
      <c r="G1840" s="27">
        <v>12.422534000000001</v>
      </c>
    </row>
    <row r="1841" spans="1:7" x14ac:dyDescent="0.45">
      <c r="A1841" s="6" t="s">
        <v>1771</v>
      </c>
      <c r="B1841" s="6" t="s">
        <v>1692</v>
      </c>
      <c r="C1841" s="6" t="s">
        <v>1135</v>
      </c>
      <c r="D1841" s="7">
        <v>332437</v>
      </c>
      <c r="E1841" s="7">
        <v>7052890</v>
      </c>
      <c r="F1841" s="26">
        <v>696283.5</v>
      </c>
      <c r="G1841" s="27">
        <v>9.8723147999999998</v>
      </c>
    </row>
    <row r="1842" spans="1:7" x14ac:dyDescent="0.45">
      <c r="A1842" s="6" t="s">
        <v>1772</v>
      </c>
      <c r="B1842" s="6" t="s">
        <v>1692</v>
      </c>
      <c r="C1842" s="6" t="s">
        <v>94</v>
      </c>
      <c r="D1842" s="7">
        <v>5269</v>
      </c>
      <c r="E1842" s="7">
        <v>287509</v>
      </c>
      <c r="F1842" s="26">
        <v>27841</v>
      </c>
      <c r="G1842" s="27">
        <v>9.6835229999999992</v>
      </c>
    </row>
    <row r="1843" spans="1:7" x14ac:dyDescent="0.45">
      <c r="A1843" s="6" t="s">
        <v>1773</v>
      </c>
      <c r="B1843" s="6" t="s">
        <v>1692</v>
      </c>
      <c r="C1843" s="6" t="s">
        <v>94</v>
      </c>
      <c r="D1843" s="7">
        <v>74418</v>
      </c>
      <c r="E1843" s="7">
        <v>2332625</v>
      </c>
      <c r="F1843" s="26">
        <v>203789</v>
      </c>
      <c r="G1843" s="27">
        <v>8.7364663999999994</v>
      </c>
    </row>
    <row r="1844" spans="1:7" x14ac:dyDescent="0.45">
      <c r="A1844" s="6" t="s">
        <v>1774</v>
      </c>
      <c r="B1844" s="6" t="s">
        <v>1692</v>
      </c>
      <c r="C1844" s="6" t="s">
        <v>94</v>
      </c>
      <c r="D1844" s="7">
        <v>24868</v>
      </c>
      <c r="E1844" s="7">
        <v>502493</v>
      </c>
      <c r="F1844" s="26">
        <v>56758</v>
      </c>
      <c r="G1844" s="27">
        <v>11.295282</v>
      </c>
    </row>
    <row r="1845" spans="1:7" x14ac:dyDescent="0.45">
      <c r="A1845" s="6" t="s">
        <v>1775</v>
      </c>
      <c r="B1845" s="6" t="s">
        <v>1692</v>
      </c>
      <c r="C1845" s="6" t="s">
        <v>94</v>
      </c>
      <c r="D1845" s="7">
        <v>17329</v>
      </c>
      <c r="E1845" s="7">
        <v>213777</v>
      </c>
      <c r="F1845" s="26">
        <v>26285.5</v>
      </c>
      <c r="G1845" s="27">
        <v>12.295757</v>
      </c>
    </row>
    <row r="1846" spans="1:7" x14ac:dyDescent="0.45">
      <c r="A1846" s="6" t="s">
        <v>1776</v>
      </c>
      <c r="B1846" s="6" t="s">
        <v>1692</v>
      </c>
      <c r="C1846" s="6" t="s">
        <v>94</v>
      </c>
      <c r="D1846" s="7">
        <v>20351</v>
      </c>
      <c r="E1846" s="7">
        <v>416624</v>
      </c>
      <c r="F1846" s="26">
        <v>41355</v>
      </c>
      <c r="G1846" s="27">
        <v>9.9262163999999995</v>
      </c>
    </row>
    <row r="1847" spans="1:7" x14ac:dyDescent="0.45">
      <c r="A1847" s="6" t="s">
        <v>1777</v>
      </c>
      <c r="B1847" s="6" t="s">
        <v>1692</v>
      </c>
      <c r="C1847" s="6" t="s">
        <v>1135</v>
      </c>
      <c r="D1847" s="7">
        <v>4408</v>
      </c>
      <c r="E1847" s="7">
        <v>212179</v>
      </c>
      <c r="F1847" s="26">
        <v>22730.1</v>
      </c>
      <c r="G1847" s="27">
        <v>10.7127</v>
      </c>
    </row>
    <row r="1848" spans="1:7" x14ac:dyDescent="0.45">
      <c r="A1848" s="6" t="s">
        <v>1778</v>
      </c>
      <c r="B1848" s="6" t="s">
        <v>1692</v>
      </c>
      <c r="C1848" s="6" t="s">
        <v>94</v>
      </c>
      <c r="D1848" s="7">
        <v>20727</v>
      </c>
      <c r="E1848" s="7">
        <v>384488</v>
      </c>
      <c r="F1848" s="26">
        <v>42043</v>
      </c>
      <c r="G1848" s="27">
        <v>10.934801999999999</v>
      </c>
    </row>
    <row r="1849" spans="1:7" x14ac:dyDescent="0.45">
      <c r="A1849" s="6" t="s">
        <v>1779</v>
      </c>
      <c r="B1849" s="6" t="s">
        <v>1692</v>
      </c>
      <c r="C1849" s="6" t="s">
        <v>1135</v>
      </c>
      <c r="D1849" s="7">
        <v>54486</v>
      </c>
      <c r="E1849" s="7">
        <v>12542380</v>
      </c>
      <c r="F1849" s="26">
        <v>633389.19999999995</v>
      </c>
      <c r="G1849" s="27">
        <v>5.0499920999999999</v>
      </c>
    </row>
    <row r="1850" spans="1:7" x14ac:dyDescent="0.45">
      <c r="A1850" s="6" t="s">
        <v>1780</v>
      </c>
      <c r="B1850" s="6" t="s">
        <v>1692</v>
      </c>
      <c r="C1850" s="6" t="s">
        <v>1135</v>
      </c>
      <c r="D1850" s="7">
        <v>18691</v>
      </c>
      <c r="E1850" s="7">
        <v>321991</v>
      </c>
      <c r="F1850" s="26">
        <v>29991.1</v>
      </c>
      <c r="G1850" s="27">
        <v>9.3142665000000004</v>
      </c>
    </row>
    <row r="1851" spans="1:7" x14ac:dyDescent="0.45">
      <c r="A1851" s="6" t="s">
        <v>1781</v>
      </c>
      <c r="B1851" s="6" t="s">
        <v>1692</v>
      </c>
      <c r="C1851" s="6" t="s">
        <v>94</v>
      </c>
      <c r="D1851" s="7">
        <v>15081</v>
      </c>
      <c r="E1851" s="7">
        <v>560545</v>
      </c>
      <c r="F1851" s="26">
        <v>44470</v>
      </c>
      <c r="G1851" s="27">
        <v>7.9333505999999998</v>
      </c>
    </row>
    <row r="1852" spans="1:7" x14ac:dyDescent="0.45">
      <c r="A1852" s="6" t="s">
        <v>1782</v>
      </c>
      <c r="B1852" s="6" t="s">
        <v>1692</v>
      </c>
      <c r="C1852" s="6" t="s">
        <v>94</v>
      </c>
      <c r="D1852" s="7">
        <v>22364</v>
      </c>
      <c r="E1852" s="7">
        <v>457812</v>
      </c>
      <c r="F1852" s="26">
        <v>52694</v>
      </c>
      <c r="G1852" s="27">
        <v>11.509964999999999</v>
      </c>
    </row>
    <row r="1853" spans="1:7" x14ac:dyDescent="0.45">
      <c r="A1853" s="6" t="s">
        <v>1783</v>
      </c>
      <c r="B1853" s="6" t="s">
        <v>1692</v>
      </c>
      <c r="C1853" s="6" t="s">
        <v>1135</v>
      </c>
      <c r="D1853" s="7">
        <v>222206</v>
      </c>
      <c r="E1853" s="7">
        <v>3175730</v>
      </c>
      <c r="F1853" s="26">
        <v>454287.1</v>
      </c>
      <c r="G1853" s="27">
        <v>14.304966</v>
      </c>
    </row>
    <row r="1854" spans="1:7" x14ac:dyDescent="0.45">
      <c r="A1854" s="6" t="s">
        <v>1784</v>
      </c>
      <c r="B1854" s="6" t="s">
        <v>1692</v>
      </c>
      <c r="C1854" s="6" t="s">
        <v>94</v>
      </c>
      <c r="D1854" s="7">
        <v>18983</v>
      </c>
      <c r="E1854" s="7">
        <v>705299</v>
      </c>
      <c r="F1854" s="26">
        <v>67223</v>
      </c>
      <c r="G1854" s="27">
        <v>9.5311350000000008</v>
      </c>
    </row>
    <row r="1855" spans="1:7" x14ac:dyDescent="0.45">
      <c r="A1855" s="6" t="s">
        <v>1785</v>
      </c>
      <c r="B1855" s="6" t="s">
        <v>1692</v>
      </c>
      <c r="C1855" s="6" t="s">
        <v>96</v>
      </c>
      <c r="D1855" s="7">
        <v>22033</v>
      </c>
      <c r="E1855" s="7">
        <v>496393</v>
      </c>
      <c r="F1855" s="26">
        <v>38913.199999999997</v>
      </c>
      <c r="G1855" s="27">
        <v>7.8391919000000003</v>
      </c>
    </row>
    <row r="1856" spans="1:7" x14ac:dyDescent="0.45">
      <c r="A1856" s="6" t="s">
        <v>1786</v>
      </c>
      <c r="B1856" s="6" t="s">
        <v>1692</v>
      </c>
      <c r="C1856" s="6" t="s">
        <v>94</v>
      </c>
      <c r="D1856" s="7">
        <v>12078</v>
      </c>
      <c r="E1856" s="7">
        <v>213074</v>
      </c>
      <c r="F1856" s="26">
        <v>26351</v>
      </c>
      <c r="G1856" s="27">
        <v>12.367065</v>
      </c>
    </row>
    <row r="1857" spans="1:7" x14ac:dyDescent="0.45">
      <c r="A1857" s="6" t="s">
        <v>1787</v>
      </c>
      <c r="B1857" s="6" t="s">
        <v>1692</v>
      </c>
      <c r="C1857" s="6" t="s">
        <v>94</v>
      </c>
      <c r="D1857" s="7">
        <v>11108</v>
      </c>
      <c r="E1857" s="7">
        <v>373137</v>
      </c>
      <c r="F1857" s="26">
        <v>38091</v>
      </c>
      <c r="G1857" s="27">
        <v>10.208315000000001</v>
      </c>
    </row>
    <row r="1858" spans="1:7" x14ac:dyDescent="0.45">
      <c r="A1858" s="6" t="s">
        <v>1336</v>
      </c>
      <c r="B1858" s="6" t="s">
        <v>1692</v>
      </c>
      <c r="C1858" s="6" t="s">
        <v>94</v>
      </c>
      <c r="D1858" s="7">
        <v>4636</v>
      </c>
      <c r="E1858" s="7">
        <v>360522</v>
      </c>
      <c r="F1858" s="26">
        <v>29878</v>
      </c>
      <c r="G1858" s="27">
        <v>8.2874277000000003</v>
      </c>
    </row>
    <row r="1859" spans="1:7" x14ac:dyDescent="0.45">
      <c r="A1859" s="6" t="s">
        <v>1788</v>
      </c>
      <c r="B1859" s="6" t="s">
        <v>1692</v>
      </c>
      <c r="C1859" s="6" t="s">
        <v>1135</v>
      </c>
      <c r="D1859" s="7">
        <v>14509</v>
      </c>
      <c r="E1859" s="7">
        <v>1823289</v>
      </c>
      <c r="F1859" s="26">
        <v>148642</v>
      </c>
      <c r="G1859" s="27">
        <v>8.1524102999999997</v>
      </c>
    </row>
    <row r="1860" spans="1:7" x14ac:dyDescent="0.45">
      <c r="A1860" s="6" t="s">
        <v>1789</v>
      </c>
      <c r="B1860" s="6" t="s">
        <v>1692</v>
      </c>
      <c r="C1860" s="6" t="s">
        <v>94</v>
      </c>
      <c r="D1860" s="7">
        <v>9015</v>
      </c>
      <c r="E1860" s="7">
        <v>221226</v>
      </c>
      <c r="F1860" s="26">
        <v>27171.3</v>
      </c>
      <c r="G1860" s="27">
        <v>12.282145999999999</v>
      </c>
    </row>
    <row r="1861" spans="1:7" x14ac:dyDescent="0.45">
      <c r="A1861" s="6" t="s">
        <v>1790</v>
      </c>
      <c r="B1861" s="6" t="s">
        <v>1692</v>
      </c>
      <c r="C1861" s="6" t="s">
        <v>94</v>
      </c>
      <c r="D1861" s="7">
        <v>22522</v>
      </c>
      <c r="E1861" s="7">
        <v>696063</v>
      </c>
      <c r="F1861" s="26">
        <v>75813.2</v>
      </c>
      <c r="G1861" s="27">
        <v>10.891715</v>
      </c>
    </row>
    <row r="1862" spans="1:7" x14ac:dyDescent="0.45">
      <c r="A1862" s="6" t="s">
        <v>1791</v>
      </c>
      <c r="B1862" s="6" t="s">
        <v>1692</v>
      </c>
      <c r="C1862" s="6" t="s">
        <v>94</v>
      </c>
      <c r="D1862" s="7">
        <v>111755</v>
      </c>
      <c r="E1862" s="7">
        <v>2105414</v>
      </c>
      <c r="F1862" s="26">
        <v>202274.8</v>
      </c>
      <c r="G1862" s="27">
        <v>9.6073646000000004</v>
      </c>
    </row>
    <row r="1863" spans="1:7" x14ac:dyDescent="0.45">
      <c r="A1863" s="6" t="s">
        <v>1792</v>
      </c>
      <c r="B1863" s="6" t="s">
        <v>1692</v>
      </c>
      <c r="C1863" s="6" t="s">
        <v>94</v>
      </c>
      <c r="D1863" s="7">
        <v>31047</v>
      </c>
      <c r="E1863" s="7">
        <v>953976</v>
      </c>
      <c r="F1863" s="26">
        <v>93376</v>
      </c>
      <c r="G1863" s="27">
        <v>9.7880868999999997</v>
      </c>
    </row>
    <row r="1864" spans="1:7" x14ac:dyDescent="0.45">
      <c r="A1864" s="6" t="s">
        <v>1793</v>
      </c>
      <c r="B1864" s="6" t="s">
        <v>1692</v>
      </c>
      <c r="C1864" s="6" t="s">
        <v>94</v>
      </c>
      <c r="D1864" s="7">
        <v>26575</v>
      </c>
      <c r="E1864" s="7">
        <v>554671</v>
      </c>
      <c r="F1864" s="26">
        <v>67724.100000000006</v>
      </c>
      <c r="G1864" s="27">
        <v>12.209778</v>
      </c>
    </row>
    <row r="1865" spans="1:7" x14ac:dyDescent="0.45">
      <c r="A1865" s="6" t="s">
        <v>546</v>
      </c>
      <c r="B1865" s="6" t="s">
        <v>1692</v>
      </c>
      <c r="C1865" s="6" t="s">
        <v>91</v>
      </c>
      <c r="D1865" s="7">
        <v>7236</v>
      </c>
      <c r="E1865" s="7">
        <v>1684028</v>
      </c>
      <c r="F1865" s="26">
        <v>142480.1</v>
      </c>
      <c r="G1865" s="27">
        <v>8.4606729000000005</v>
      </c>
    </row>
    <row r="1866" spans="1:7" x14ac:dyDescent="0.45">
      <c r="A1866" s="6" t="s">
        <v>1794</v>
      </c>
      <c r="B1866" s="6" t="s">
        <v>1692</v>
      </c>
      <c r="C1866" s="6" t="s">
        <v>94</v>
      </c>
      <c r="D1866" s="7">
        <v>15423</v>
      </c>
      <c r="E1866" s="7">
        <v>594271</v>
      </c>
      <c r="F1866" s="26">
        <v>52576</v>
      </c>
      <c r="G1866" s="27">
        <v>8.8471420999999992</v>
      </c>
    </row>
    <row r="1867" spans="1:7" x14ac:dyDescent="0.45">
      <c r="A1867" s="6" t="s">
        <v>1795</v>
      </c>
      <c r="B1867" s="6" t="s">
        <v>1692</v>
      </c>
      <c r="C1867" s="6" t="s">
        <v>94</v>
      </c>
      <c r="D1867" s="7">
        <v>19034</v>
      </c>
      <c r="E1867" s="7">
        <v>448312</v>
      </c>
      <c r="F1867" s="26">
        <v>42903.4</v>
      </c>
      <c r="G1867" s="27">
        <v>9.5699869999999994</v>
      </c>
    </row>
    <row r="1868" spans="1:7" x14ac:dyDescent="0.45">
      <c r="A1868" s="6" t="s">
        <v>1796</v>
      </c>
      <c r="B1868" s="6" t="s">
        <v>1692</v>
      </c>
      <c r="C1868" s="6" t="s">
        <v>1135</v>
      </c>
      <c r="D1868" s="7">
        <v>187475</v>
      </c>
      <c r="E1868" s="7">
        <v>9079415</v>
      </c>
      <c r="F1868" s="26">
        <v>549585.69999999995</v>
      </c>
      <c r="G1868" s="27">
        <v>6.0530958999999998</v>
      </c>
    </row>
    <row r="1869" spans="1:7" x14ac:dyDescent="0.45">
      <c r="A1869" s="6" t="s">
        <v>1797</v>
      </c>
      <c r="B1869" s="6" t="s">
        <v>1692</v>
      </c>
      <c r="C1869" s="6" t="s">
        <v>1135</v>
      </c>
      <c r="D1869" s="7">
        <v>794</v>
      </c>
      <c r="E1869" s="7">
        <v>221985</v>
      </c>
      <c r="F1869" s="26">
        <v>15580.9</v>
      </c>
      <c r="G1869" s="27">
        <v>7.0188977000000001</v>
      </c>
    </row>
    <row r="1870" spans="1:7" x14ac:dyDescent="0.45">
      <c r="A1870" s="6" t="s">
        <v>1798</v>
      </c>
      <c r="B1870" s="6" t="s">
        <v>1692</v>
      </c>
      <c r="C1870" s="6" t="s">
        <v>1135</v>
      </c>
      <c r="D1870" s="7">
        <v>142</v>
      </c>
      <c r="E1870" s="7">
        <v>6770619</v>
      </c>
      <c r="F1870" s="26">
        <v>309989.09999999998</v>
      </c>
      <c r="G1870" s="27">
        <v>4.5784454999999999</v>
      </c>
    </row>
    <row r="1871" spans="1:7" x14ac:dyDescent="0.45">
      <c r="A1871" s="6" t="s">
        <v>1799</v>
      </c>
      <c r="B1871" s="6" t="s">
        <v>1692</v>
      </c>
      <c r="C1871" s="6" t="s">
        <v>1135</v>
      </c>
      <c r="D1871" s="7">
        <v>837</v>
      </c>
      <c r="E1871" s="7">
        <v>1004</v>
      </c>
      <c r="F1871" s="26">
        <v>125.1</v>
      </c>
      <c r="G1871" s="27">
        <v>12.460159000000001</v>
      </c>
    </row>
    <row r="1872" spans="1:7" x14ac:dyDescent="0.45">
      <c r="A1872" s="6" t="s">
        <v>1800</v>
      </c>
      <c r="B1872" s="6" t="s">
        <v>1692</v>
      </c>
      <c r="C1872" s="6" t="s">
        <v>94</v>
      </c>
      <c r="D1872" s="7">
        <v>6759</v>
      </c>
      <c r="E1872" s="7">
        <v>374566</v>
      </c>
      <c r="F1872" s="26">
        <v>39447</v>
      </c>
      <c r="G1872" s="27">
        <v>10.531388</v>
      </c>
    </row>
    <row r="1873" spans="1:7" x14ac:dyDescent="0.45">
      <c r="A1873" s="6" t="s">
        <v>1801</v>
      </c>
      <c r="B1873" s="6" t="s">
        <v>1692</v>
      </c>
      <c r="C1873" s="6" t="s">
        <v>94</v>
      </c>
      <c r="D1873" s="7">
        <v>40856</v>
      </c>
      <c r="E1873" s="7">
        <v>700639</v>
      </c>
      <c r="F1873" s="26">
        <v>98426.6</v>
      </c>
      <c r="G1873" s="27">
        <v>14.048119</v>
      </c>
    </row>
    <row r="1874" spans="1:7" x14ac:dyDescent="0.45">
      <c r="A1874" s="6" t="s">
        <v>1802</v>
      </c>
      <c r="B1874" s="6" t="s">
        <v>1692</v>
      </c>
      <c r="C1874" s="6" t="s">
        <v>1135</v>
      </c>
      <c r="D1874" s="7">
        <v>1126</v>
      </c>
      <c r="E1874" s="7">
        <v>33067</v>
      </c>
      <c r="F1874" s="26">
        <v>3511</v>
      </c>
      <c r="G1874" s="27">
        <v>10.617837</v>
      </c>
    </row>
    <row r="1875" spans="1:7" x14ac:dyDescent="0.45">
      <c r="A1875" s="6" t="s">
        <v>1803</v>
      </c>
      <c r="B1875" s="6" t="s">
        <v>1692</v>
      </c>
      <c r="C1875" s="6" t="s">
        <v>1135</v>
      </c>
      <c r="D1875" s="7">
        <v>7474</v>
      </c>
      <c r="E1875" s="7">
        <v>288885</v>
      </c>
      <c r="F1875" s="26">
        <v>25607</v>
      </c>
      <c r="G1875" s="27">
        <v>8.8640808999999994</v>
      </c>
    </row>
    <row r="1876" spans="1:7" x14ac:dyDescent="0.45">
      <c r="A1876" s="6" t="s">
        <v>815</v>
      </c>
      <c r="B1876" s="6" t="s">
        <v>1692</v>
      </c>
      <c r="C1876" s="6" t="s">
        <v>94</v>
      </c>
      <c r="D1876" s="7">
        <v>10683</v>
      </c>
      <c r="E1876" s="7">
        <v>201266</v>
      </c>
      <c r="F1876" s="26">
        <v>20648.099999999999</v>
      </c>
      <c r="G1876" s="27">
        <v>10.25911</v>
      </c>
    </row>
    <row r="1877" spans="1:7" x14ac:dyDescent="0.45">
      <c r="A1877" s="6" t="s">
        <v>1804</v>
      </c>
      <c r="B1877" s="6" t="s">
        <v>1692</v>
      </c>
      <c r="C1877" s="6" t="s">
        <v>94</v>
      </c>
      <c r="D1877" s="7">
        <v>256744</v>
      </c>
      <c r="E1877" s="7">
        <v>5338808</v>
      </c>
      <c r="F1877" s="26">
        <v>593328.19999999995</v>
      </c>
      <c r="G1877" s="27">
        <v>11.113496</v>
      </c>
    </row>
    <row r="1878" spans="1:7" x14ac:dyDescent="0.45">
      <c r="A1878" s="6" t="s">
        <v>1805</v>
      </c>
      <c r="B1878" s="6" t="s">
        <v>1692</v>
      </c>
      <c r="C1878" s="6" t="s">
        <v>1135</v>
      </c>
      <c r="D1878" s="7">
        <v>5614</v>
      </c>
      <c r="E1878" s="7">
        <v>59228</v>
      </c>
      <c r="F1878" s="26">
        <v>8189.9</v>
      </c>
      <c r="G1878" s="27">
        <v>13.82775</v>
      </c>
    </row>
    <row r="1879" spans="1:7" x14ac:dyDescent="0.45">
      <c r="A1879" s="6" t="s">
        <v>1806</v>
      </c>
      <c r="B1879" s="6" t="s">
        <v>1692</v>
      </c>
      <c r="C1879" s="6" t="s">
        <v>1135</v>
      </c>
      <c r="D1879" s="7">
        <v>608</v>
      </c>
      <c r="E1879" s="7">
        <v>14361</v>
      </c>
      <c r="F1879" s="26">
        <v>893.2</v>
      </c>
      <c r="G1879" s="27">
        <v>6.2196226000000001</v>
      </c>
    </row>
    <row r="1880" spans="1:7" x14ac:dyDescent="0.45">
      <c r="A1880" s="6" t="s">
        <v>1807</v>
      </c>
      <c r="B1880" s="6" t="s">
        <v>1692</v>
      </c>
      <c r="C1880" s="6" t="s">
        <v>1135</v>
      </c>
      <c r="D1880" s="7">
        <v>12840</v>
      </c>
      <c r="E1880" s="7">
        <v>204970</v>
      </c>
      <c r="F1880" s="26">
        <v>28082</v>
      </c>
      <c r="G1880" s="27">
        <v>13.700542</v>
      </c>
    </row>
    <row r="1881" spans="1:7" x14ac:dyDescent="0.45">
      <c r="A1881" s="6" t="s">
        <v>1808</v>
      </c>
      <c r="B1881" s="6" t="s">
        <v>1692</v>
      </c>
      <c r="C1881" s="6" t="s">
        <v>1135</v>
      </c>
      <c r="D1881" s="7">
        <v>426</v>
      </c>
      <c r="E1881" s="7">
        <v>49701</v>
      </c>
      <c r="F1881" s="26">
        <v>4474</v>
      </c>
      <c r="G1881" s="27">
        <v>9.0018308999999999</v>
      </c>
    </row>
    <row r="1882" spans="1:7" x14ac:dyDescent="0.45">
      <c r="A1882" s="6" t="s">
        <v>1809</v>
      </c>
      <c r="B1882" s="6" t="s">
        <v>1692</v>
      </c>
      <c r="C1882" s="6" t="s">
        <v>1135</v>
      </c>
      <c r="D1882" s="7">
        <v>4534</v>
      </c>
      <c r="E1882" s="7">
        <v>28986</v>
      </c>
      <c r="F1882" s="26">
        <v>2877.8</v>
      </c>
      <c r="G1882" s="27">
        <v>9.9282412000000004</v>
      </c>
    </row>
    <row r="1883" spans="1:7" x14ac:dyDescent="0.45">
      <c r="A1883" s="6" t="s">
        <v>1810</v>
      </c>
      <c r="B1883" s="6" t="s">
        <v>1692</v>
      </c>
      <c r="C1883" s="6" t="s">
        <v>1135</v>
      </c>
      <c r="D1883" s="7">
        <v>1348834</v>
      </c>
      <c r="E1883" s="7">
        <v>38670246</v>
      </c>
      <c r="F1883" s="26">
        <v>4230108</v>
      </c>
      <c r="G1883" s="27">
        <v>10.938922</v>
      </c>
    </row>
    <row r="1884" spans="1:7" x14ac:dyDescent="0.45">
      <c r="A1884" s="6" t="s">
        <v>1341</v>
      </c>
      <c r="B1884" s="6" t="s">
        <v>1692</v>
      </c>
      <c r="C1884" s="6" t="s">
        <v>94</v>
      </c>
      <c r="D1884" s="7">
        <v>12717</v>
      </c>
      <c r="E1884" s="7">
        <v>261070</v>
      </c>
      <c r="F1884" s="26">
        <v>36492.9</v>
      </c>
      <c r="G1884" s="27">
        <v>13.978205000000001</v>
      </c>
    </row>
    <row r="1885" spans="1:7" x14ac:dyDescent="0.45">
      <c r="A1885" s="6" t="s">
        <v>1811</v>
      </c>
      <c r="B1885" s="6" t="s">
        <v>1692</v>
      </c>
      <c r="C1885" s="6" t="s">
        <v>94</v>
      </c>
      <c r="D1885" s="7">
        <v>7436</v>
      </c>
      <c r="E1885" s="7">
        <v>439734</v>
      </c>
      <c r="F1885" s="26">
        <v>41768.6</v>
      </c>
      <c r="G1885" s="27">
        <v>9.4986060000000005</v>
      </c>
    </row>
    <row r="1886" spans="1:7" x14ac:dyDescent="0.45">
      <c r="A1886" s="6" t="s">
        <v>1812</v>
      </c>
      <c r="B1886" s="6" t="s">
        <v>1692</v>
      </c>
      <c r="C1886" s="6" t="s">
        <v>94</v>
      </c>
      <c r="D1886" s="7">
        <v>21850</v>
      </c>
      <c r="E1886" s="7">
        <v>636224</v>
      </c>
      <c r="F1886" s="26">
        <v>63230</v>
      </c>
      <c r="G1886" s="27">
        <v>9.9383236000000004</v>
      </c>
    </row>
    <row r="1887" spans="1:7" x14ac:dyDescent="0.45">
      <c r="A1887" s="6" t="s">
        <v>1813</v>
      </c>
      <c r="B1887" s="6" t="s">
        <v>1692</v>
      </c>
      <c r="C1887" s="6" t="s">
        <v>94</v>
      </c>
      <c r="D1887" s="7">
        <v>70714</v>
      </c>
      <c r="E1887" s="7">
        <v>1313371</v>
      </c>
      <c r="F1887" s="26">
        <v>165038</v>
      </c>
      <c r="G1887" s="27">
        <v>12.565985</v>
      </c>
    </row>
    <row r="1888" spans="1:7" x14ac:dyDescent="0.45">
      <c r="A1888" s="6" t="s">
        <v>1814</v>
      </c>
      <c r="B1888" s="6" t="s">
        <v>1692</v>
      </c>
      <c r="C1888" s="6" t="s">
        <v>94</v>
      </c>
      <c r="D1888" s="7">
        <v>25902</v>
      </c>
      <c r="E1888" s="7">
        <v>667061</v>
      </c>
      <c r="F1888" s="26">
        <v>68897</v>
      </c>
      <c r="G1888" s="27">
        <v>10.328441</v>
      </c>
    </row>
    <row r="1889" spans="1:7" x14ac:dyDescent="0.45">
      <c r="A1889" s="6" t="s">
        <v>1815</v>
      </c>
      <c r="B1889" s="6" t="s">
        <v>1692</v>
      </c>
      <c r="C1889" s="6" t="s">
        <v>94</v>
      </c>
      <c r="D1889" s="7">
        <v>11259</v>
      </c>
      <c r="E1889" s="7">
        <v>289150</v>
      </c>
      <c r="F1889" s="26">
        <v>29722</v>
      </c>
      <c r="G1889" s="27">
        <v>10.279094000000001</v>
      </c>
    </row>
    <row r="1890" spans="1:7" x14ac:dyDescent="0.45">
      <c r="A1890" s="6" t="s">
        <v>1816</v>
      </c>
      <c r="B1890" s="6" t="s">
        <v>1692</v>
      </c>
      <c r="C1890" s="6" t="s">
        <v>91</v>
      </c>
      <c r="D1890" s="7">
        <v>48745</v>
      </c>
      <c r="E1890" s="7">
        <v>833271</v>
      </c>
      <c r="F1890" s="26">
        <v>94792</v>
      </c>
      <c r="G1890" s="27">
        <v>11.375890999999999</v>
      </c>
    </row>
    <row r="1891" spans="1:7" x14ac:dyDescent="0.45">
      <c r="A1891" s="6" t="s">
        <v>1817</v>
      </c>
      <c r="B1891" s="6" t="s">
        <v>1692</v>
      </c>
      <c r="C1891" s="6" t="s">
        <v>1135</v>
      </c>
      <c r="D1891" s="7">
        <v>6</v>
      </c>
      <c r="E1891" s="7">
        <v>754686</v>
      </c>
      <c r="F1891" s="26">
        <v>27821.9</v>
      </c>
      <c r="G1891" s="27">
        <v>3.6865530999999998</v>
      </c>
    </row>
    <row r="1892" spans="1:7" x14ac:dyDescent="0.45">
      <c r="A1892" s="6" t="s">
        <v>1818</v>
      </c>
      <c r="B1892" s="6" t="s">
        <v>1692</v>
      </c>
      <c r="C1892" s="6" t="s">
        <v>1135</v>
      </c>
      <c r="D1892" s="7">
        <v>4872</v>
      </c>
      <c r="E1892" s="7">
        <v>39158</v>
      </c>
      <c r="F1892" s="26">
        <v>5383</v>
      </c>
      <c r="G1892" s="27">
        <v>13.746872</v>
      </c>
    </row>
    <row r="1893" spans="1:7" x14ac:dyDescent="0.45">
      <c r="A1893" s="6" t="s">
        <v>226</v>
      </c>
      <c r="B1893" s="6" t="s">
        <v>1692</v>
      </c>
      <c r="C1893" s="6" t="s">
        <v>210</v>
      </c>
      <c r="D1893" s="7">
        <v>2130</v>
      </c>
      <c r="E1893" s="7">
        <v>20842</v>
      </c>
      <c r="F1893" s="26">
        <v>1487.9</v>
      </c>
      <c r="G1893" s="27">
        <v>7.1389502</v>
      </c>
    </row>
    <row r="1894" spans="1:7" x14ac:dyDescent="0.45">
      <c r="A1894" s="6" t="s">
        <v>1819</v>
      </c>
      <c r="B1894" s="6" t="s">
        <v>1692</v>
      </c>
      <c r="C1894" s="6" t="s">
        <v>1135</v>
      </c>
      <c r="D1894" s="7">
        <v>13998</v>
      </c>
      <c r="E1894" s="7">
        <v>988456</v>
      </c>
      <c r="F1894" s="26">
        <v>54936.7</v>
      </c>
      <c r="G1894" s="27">
        <v>5.5578295999999998</v>
      </c>
    </row>
    <row r="1895" spans="1:7" x14ac:dyDescent="0.45">
      <c r="A1895" s="6" t="s">
        <v>1820</v>
      </c>
      <c r="B1895" s="6" t="s">
        <v>1692</v>
      </c>
      <c r="C1895" s="6" t="s">
        <v>94</v>
      </c>
      <c r="D1895" s="7">
        <v>51879</v>
      </c>
      <c r="E1895" s="7">
        <v>1580460</v>
      </c>
      <c r="F1895" s="26">
        <v>142397.29999999999</v>
      </c>
      <c r="G1895" s="27">
        <v>9.0098642000000009</v>
      </c>
    </row>
    <row r="1896" spans="1:7" x14ac:dyDescent="0.45">
      <c r="A1896" s="6" t="s">
        <v>1821</v>
      </c>
      <c r="B1896" s="6" t="s">
        <v>1692</v>
      </c>
      <c r="C1896" s="6" t="s">
        <v>94</v>
      </c>
      <c r="D1896" s="7">
        <v>1</v>
      </c>
      <c r="E1896" s="7">
        <v>12637</v>
      </c>
      <c r="F1896" s="26">
        <v>593.29999999999995</v>
      </c>
      <c r="G1896" s="27">
        <v>4.6949433999999997</v>
      </c>
    </row>
    <row r="1897" spans="1:7" x14ac:dyDescent="0.45">
      <c r="A1897" s="6" t="s">
        <v>198</v>
      </c>
      <c r="B1897" s="6" t="s">
        <v>1692</v>
      </c>
      <c r="C1897" s="6" t="s">
        <v>94</v>
      </c>
      <c r="D1897" s="7">
        <v>1066</v>
      </c>
      <c r="E1897" s="7">
        <v>22160</v>
      </c>
      <c r="F1897" s="26">
        <v>2292.4</v>
      </c>
      <c r="G1897" s="27">
        <v>10.344765000000001</v>
      </c>
    </row>
    <row r="1898" spans="1:7" x14ac:dyDescent="0.45">
      <c r="A1898" s="6" t="s">
        <v>1472</v>
      </c>
      <c r="B1898" s="6" t="s">
        <v>1692</v>
      </c>
      <c r="C1898" s="6" t="s">
        <v>94</v>
      </c>
      <c r="D1898" s="7">
        <v>3407</v>
      </c>
      <c r="E1898" s="7">
        <v>81302</v>
      </c>
      <c r="F1898" s="26">
        <v>9726</v>
      </c>
      <c r="G1898" s="27">
        <v>11.962804999999999</v>
      </c>
    </row>
    <row r="1899" spans="1:7" x14ac:dyDescent="0.45">
      <c r="A1899" s="6" t="s">
        <v>1822</v>
      </c>
      <c r="B1899" s="6" t="s">
        <v>1692</v>
      </c>
      <c r="C1899" s="6" t="s">
        <v>94</v>
      </c>
      <c r="D1899" s="7">
        <v>9885</v>
      </c>
      <c r="E1899" s="7">
        <v>262583</v>
      </c>
      <c r="F1899" s="26">
        <v>26909</v>
      </c>
      <c r="G1899" s="27">
        <v>10.247807</v>
      </c>
    </row>
    <row r="1900" spans="1:7" x14ac:dyDescent="0.45">
      <c r="A1900" s="6" t="s">
        <v>316</v>
      </c>
      <c r="B1900" s="6" t="s">
        <v>1692</v>
      </c>
      <c r="C1900" s="6" t="s">
        <v>94</v>
      </c>
      <c r="D1900" s="7">
        <v>25</v>
      </c>
      <c r="E1900" s="7">
        <v>682</v>
      </c>
      <c r="F1900" s="26">
        <v>88.7</v>
      </c>
      <c r="G1900" s="27">
        <v>13.005865</v>
      </c>
    </row>
    <row r="1901" spans="1:7" x14ac:dyDescent="0.45">
      <c r="A1901" s="6" t="s">
        <v>199</v>
      </c>
      <c r="B1901" s="6" t="s">
        <v>1692</v>
      </c>
      <c r="C1901" s="6" t="s">
        <v>91</v>
      </c>
      <c r="D1901" s="7">
        <v>182584</v>
      </c>
      <c r="E1901" s="7">
        <v>7798065</v>
      </c>
      <c r="F1901" s="26">
        <v>549283.5</v>
      </c>
      <c r="G1901" s="27">
        <v>7.0438435999999998</v>
      </c>
    </row>
    <row r="1902" spans="1:7" x14ac:dyDescent="0.45">
      <c r="A1902" s="6" t="s">
        <v>1345</v>
      </c>
      <c r="B1902" s="6" t="s">
        <v>1692</v>
      </c>
      <c r="C1902" s="6" t="s">
        <v>91</v>
      </c>
      <c r="D1902" s="7">
        <v>266833</v>
      </c>
      <c r="E1902" s="7">
        <v>14092829</v>
      </c>
      <c r="F1902" s="26">
        <v>928946</v>
      </c>
      <c r="G1902" s="27">
        <v>6.5916218999999998</v>
      </c>
    </row>
    <row r="1903" spans="1:7" x14ac:dyDescent="0.45">
      <c r="A1903" s="6" t="s">
        <v>1823</v>
      </c>
      <c r="B1903" s="6" t="s">
        <v>1692</v>
      </c>
      <c r="C1903" s="6" t="s">
        <v>1135</v>
      </c>
      <c r="D1903" s="7">
        <v>34164</v>
      </c>
      <c r="E1903" s="7">
        <v>644507</v>
      </c>
      <c r="F1903" s="26">
        <v>73807.399999999994</v>
      </c>
      <c r="G1903" s="27">
        <v>11.451760999999999</v>
      </c>
    </row>
    <row r="1904" spans="1:7" x14ac:dyDescent="0.45">
      <c r="A1904" s="6" t="s">
        <v>1824</v>
      </c>
      <c r="B1904" s="6" t="s">
        <v>1692</v>
      </c>
      <c r="C1904" s="6" t="s">
        <v>1135</v>
      </c>
      <c r="D1904" s="7">
        <v>136096</v>
      </c>
      <c r="E1904" s="7">
        <v>2934738</v>
      </c>
      <c r="F1904" s="26">
        <v>339679</v>
      </c>
      <c r="G1904" s="27">
        <v>11.574422999999999</v>
      </c>
    </row>
    <row r="1905" spans="1:7" x14ac:dyDescent="0.45">
      <c r="A1905" s="6" t="s">
        <v>1825</v>
      </c>
      <c r="B1905" s="6" t="s">
        <v>1692</v>
      </c>
      <c r="C1905" s="6" t="s">
        <v>1135</v>
      </c>
      <c r="D1905" s="7">
        <v>338465</v>
      </c>
      <c r="E1905" s="7">
        <v>5474204</v>
      </c>
      <c r="F1905" s="26">
        <v>647107</v>
      </c>
      <c r="G1905" s="27">
        <v>11.821025000000001</v>
      </c>
    </row>
    <row r="1906" spans="1:7" x14ac:dyDescent="0.45">
      <c r="A1906" s="6" t="s">
        <v>1826</v>
      </c>
      <c r="B1906" s="6" t="s">
        <v>1692</v>
      </c>
      <c r="C1906" s="6" t="s">
        <v>1135</v>
      </c>
      <c r="D1906" s="7">
        <v>2660</v>
      </c>
      <c r="E1906" s="7">
        <v>11810497</v>
      </c>
      <c r="F1906" s="26">
        <v>811600</v>
      </c>
      <c r="G1906" s="27">
        <v>6.8718531</v>
      </c>
    </row>
    <row r="1907" spans="1:7" x14ac:dyDescent="0.45">
      <c r="A1907" s="6" t="s">
        <v>1827</v>
      </c>
      <c r="B1907" s="6" t="s">
        <v>1692</v>
      </c>
      <c r="C1907" s="6" t="s">
        <v>1135</v>
      </c>
      <c r="D1907" s="7">
        <v>23342</v>
      </c>
      <c r="E1907" s="7">
        <v>463234</v>
      </c>
      <c r="F1907" s="26">
        <v>47289.8</v>
      </c>
      <c r="G1907" s="27">
        <v>10.20862</v>
      </c>
    </row>
    <row r="1908" spans="1:7" x14ac:dyDescent="0.45">
      <c r="A1908" s="6" t="s">
        <v>230</v>
      </c>
      <c r="B1908" s="6" t="s">
        <v>1692</v>
      </c>
      <c r="C1908" s="6" t="s">
        <v>210</v>
      </c>
      <c r="D1908" s="7">
        <v>9</v>
      </c>
      <c r="E1908" s="7">
        <v>6</v>
      </c>
      <c r="F1908" s="26">
        <v>0.7</v>
      </c>
      <c r="G1908" s="27">
        <v>11.666667</v>
      </c>
    </row>
    <row r="1909" spans="1:7" x14ac:dyDescent="0.45">
      <c r="A1909" s="6" t="s">
        <v>1828</v>
      </c>
      <c r="B1909" s="6" t="s">
        <v>1692</v>
      </c>
      <c r="C1909" s="6" t="s">
        <v>94</v>
      </c>
      <c r="D1909" s="7">
        <v>8088</v>
      </c>
      <c r="E1909" s="7">
        <v>194399</v>
      </c>
      <c r="F1909" s="26">
        <v>23869</v>
      </c>
      <c r="G1909" s="27">
        <v>12.278354999999999</v>
      </c>
    </row>
    <row r="1910" spans="1:7" x14ac:dyDescent="0.45">
      <c r="A1910" s="6" t="s">
        <v>1829</v>
      </c>
      <c r="B1910" s="6" t="s">
        <v>1692</v>
      </c>
      <c r="C1910" s="6" t="s">
        <v>1135</v>
      </c>
      <c r="D1910" s="7">
        <v>1672257</v>
      </c>
      <c r="E1910" s="7">
        <v>38377869</v>
      </c>
      <c r="F1910" s="26">
        <v>4410732</v>
      </c>
      <c r="G1910" s="27">
        <v>11.492905</v>
      </c>
    </row>
    <row r="1911" spans="1:7" x14ac:dyDescent="0.45">
      <c r="A1911" s="6" t="s">
        <v>1830</v>
      </c>
      <c r="B1911" s="6" t="s">
        <v>1692</v>
      </c>
      <c r="C1911" s="6" t="s">
        <v>1135</v>
      </c>
      <c r="D1911" s="7">
        <v>1130</v>
      </c>
      <c r="E1911" s="7">
        <v>178357</v>
      </c>
      <c r="F1911" s="26">
        <v>18450</v>
      </c>
      <c r="G1911" s="27">
        <v>10.344422</v>
      </c>
    </row>
    <row r="1912" spans="1:7" x14ac:dyDescent="0.45">
      <c r="A1912" s="6" t="s">
        <v>1831</v>
      </c>
      <c r="B1912" s="6" t="s">
        <v>1692</v>
      </c>
      <c r="C1912" s="6" t="s">
        <v>1135</v>
      </c>
      <c r="D1912" s="7">
        <v>47974</v>
      </c>
      <c r="E1912" s="7">
        <v>1630792</v>
      </c>
      <c r="F1912" s="26">
        <v>180076.9</v>
      </c>
      <c r="G1912" s="27">
        <v>11.042297</v>
      </c>
    </row>
    <row r="1913" spans="1:7" x14ac:dyDescent="0.45">
      <c r="A1913" s="6" t="s">
        <v>1832</v>
      </c>
      <c r="B1913" s="6" t="s">
        <v>1692</v>
      </c>
      <c r="C1913" s="6" t="s">
        <v>94</v>
      </c>
      <c r="D1913" s="7">
        <v>16871</v>
      </c>
      <c r="E1913" s="7">
        <v>302531</v>
      </c>
      <c r="F1913" s="26">
        <v>39618.400000000001</v>
      </c>
      <c r="G1913" s="27">
        <v>13.095649999999999</v>
      </c>
    </row>
    <row r="1914" spans="1:7" x14ac:dyDescent="0.45">
      <c r="A1914" s="6" t="s">
        <v>1833</v>
      </c>
      <c r="B1914" s="6" t="s">
        <v>1692</v>
      </c>
      <c r="C1914" s="6" t="s">
        <v>1135</v>
      </c>
      <c r="D1914" s="7">
        <v>266</v>
      </c>
      <c r="E1914" s="7">
        <v>1654687</v>
      </c>
      <c r="F1914" s="26">
        <v>85581.5</v>
      </c>
      <c r="G1914" s="27">
        <v>5.1720658000000004</v>
      </c>
    </row>
    <row r="1915" spans="1:7" x14ac:dyDescent="0.45">
      <c r="A1915" s="6" t="s">
        <v>1834</v>
      </c>
      <c r="B1915" s="6" t="s">
        <v>1692</v>
      </c>
      <c r="C1915" s="6" t="s">
        <v>1135</v>
      </c>
      <c r="D1915" s="7">
        <v>375</v>
      </c>
      <c r="E1915" s="7">
        <v>4565550</v>
      </c>
      <c r="F1915" s="26">
        <v>283623</v>
      </c>
      <c r="G1915" s="27">
        <v>6.2122416999999999</v>
      </c>
    </row>
    <row r="1916" spans="1:7" x14ac:dyDescent="0.45">
      <c r="A1916" s="6" t="s">
        <v>1835</v>
      </c>
      <c r="B1916" s="6" t="s">
        <v>1692</v>
      </c>
      <c r="C1916" s="6" t="s">
        <v>1135</v>
      </c>
      <c r="D1916" s="7">
        <v>1</v>
      </c>
      <c r="E1916" s="7">
        <v>1582821</v>
      </c>
      <c r="F1916" s="26">
        <v>107053.7</v>
      </c>
      <c r="G1916" s="27">
        <v>6.7634748</v>
      </c>
    </row>
    <row r="1917" spans="1:7" x14ac:dyDescent="0.45">
      <c r="A1917" s="6" t="s">
        <v>319</v>
      </c>
      <c r="B1917" s="6" t="s">
        <v>1692</v>
      </c>
      <c r="C1917" s="6" t="s">
        <v>94</v>
      </c>
      <c r="D1917" s="7">
        <v>319</v>
      </c>
      <c r="E1917" s="7">
        <v>26363</v>
      </c>
      <c r="F1917" s="26">
        <v>2819</v>
      </c>
      <c r="G1917" s="27">
        <v>10.693016999999999</v>
      </c>
    </row>
    <row r="1918" spans="1:7" x14ac:dyDescent="0.45">
      <c r="A1918" s="6" t="s">
        <v>319</v>
      </c>
      <c r="B1918" s="6" t="s">
        <v>1692</v>
      </c>
      <c r="C1918" s="6" t="s">
        <v>94</v>
      </c>
      <c r="D1918" s="7">
        <v>97478</v>
      </c>
      <c r="E1918" s="7">
        <v>2645810</v>
      </c>
      <c r="F1918" s="26">
        <v>255717.2</v>
      </c>
      <c r="G1918" s="27">
        <v>9.6649872999999999</v>
      </c>
    </row>
    <row r="1919" spans="1:7" x14ac:dyDescent="0.45">
      <c r="A1919" s="6" t="s">
        <v>1836</v>
      </c>
      <c r="B1919" s="6" t="s">
        <v>1692</v>
      </c>
      <c r="C1919" s="6" t="s">
        <v>1135</v>
      </c>
      <c r="D1919" s="7">
        <v>55013</v>
      </c>
      <c r="E1919" s="7">
        <v>1150069</v>
      </c>
      <c r="F1919" s="26">
        <v>111511.4</v>
      </c>
      <c r="G1919" s="27">
        <v>9.6960616999999996</v>
      </c>
    </row>
    <row r="1920" spans="1:7" x14ac:dyDescent="0.45">
      <c r="A1920" s="6" t="s">
        <v>1837</v>
      </c>
      <c r="B1920" s="6" t="s">
        <v>1692</v>
      </c>
      <c r="C1920" s="6" t="s">
        <v>94</v>
      </c>
      <c r="D1920" s="7">
        <v>64308</v>
      </c>
      <c r="E1920" s="7">
        <v>1235418</v>
      </c>
      <c r="F1920" s="26">
        <v>139959</v>
      </c>
      <c r="G1920" s="27">
        <v>11.328878</v>
      </c>
    </row>
    <row r="1921" spans="1:7" x14ac:dyDescent="0.45">
      <c r="A1921" s="6" t="s">
        <v>1838</v>
      </c>
      <c r="B1921" s="6" t="s">
        <v>1692</v>
      </c>
      <c r="C1921" s="6" t="s">
        <v>1135</v>
      </c>
      <c r="D1921" s="7">
        <v>518</v>
      </c>
      <c r="E1921" s="7">
        <v>7607</v>
      </c>
      <c r="F1921" s="26">
        <v>745.8</v>
      </c>
      <c r="G1921" s="27">
        <v>9.8041277999999998</v>
      </c>
    </row>
    <row r="1922" spans="1:7" x14ac:dyDescent="0.45">
      <c r="A1922" s="6" t="s">
        <v>1839</v>
      </c>
      <c r="B1922" s="6" t="s">
        <v>1692</v>
      </c>
      <c r="C1922" s="6" t="s">
        <v>1135</v>
      </c>
      <c r="D1922" s="7">
        <v>65537</v>
      </c>
      <c r="E1922" s="7">
        <v>1342944</v>
      </c>
      <c r="F1922" s="26">
        <v>139433</v>
      </c>
      <c r="G1922" s="27">
        <v>10.382637000000001</v>
      </c>
    </row>
    <row r="1923" spans="1:7" x14ac:dyDescent="0.45">
      <c r="A1923" s="6" t="s">
        <v>1840</v>
      </c>
      <c r="B1923" s="6" t="s">
        <v>1692</v>
      </c>
      <c r="C1923" s="6" t="s">
        <v>94</v>
      </c>
      <c r="D1923" s="7">
        <v>78708</v>
      </c>
      <c r="E1923" s="7">
        <v>2192626</v>
      </c>
      <c r="F1923" s="26">
        <v>196286.7</v>
      </c>
      <c r="G1923" s="27">
        <v>8.9521286</v>
      </c>
    </row>
    <row r="1924" spans="1:7" x14ac:dyDescent="0.45">
      <c r="A1924" s="6" t="s">
        <v>1841</v>
      </c>
      <c r="B1924" s="6" t="s">
        <v>1692</v>
      </c>
      <c r="C1924" s="6" t="s">
        <v>94</v>
      </c>
      <c r="D1924" s="7">
        <v>45127</v>
      </c>
      <c r="E1924" s="7">
        <v>894924</v>
      </c>
      <c r="F1924" s="26">
        <v>91401</v>
      </c>
      <c r="G1924" s="27">
        <v>10.21327</v>
      </c>
    </row>
    <row r="1925" spans="1:7" x14ac:dyDescent="0.45">
      <c r="A1925" s="6" t="s">
        <v>1842</v>
      </c>
      <c r="B1925" s="6" t="s">
        <v>1692</v>
      </c>
      <c r="C1925" s="6" t="s">
        <v>1135</v>
      </c>
      <c r="D1925" s="7">
        <v>8693</v>
      </c>
      <c r="E1925" s="7">
        <v>123767</v>
      </c>
      <c r="F1925" s="26">
        <v>11372.2</v>
      </c>
      <c r="G1925" s="27">
        <v>9.1883943000000006</v>
      </c>
    </row>
    <row r="1926" spans="1:7" x14ac:dyDescent="0.45">
      <c r="A1926" s="6" t="s">
        <v>1843</v>
      </c>
      <c r="B1926" s="6" t="s">
        <v>1692</v>
      </c>
      <c r="C1926" s="6" t="s">
        <v>1135</v>
      </c>
      <c r="D1926" s="7">
        <v>1834</v>
      </c>
      <c r="E1926" s="7">
        <v>37110</v>
      </c>
      <c r="F1926" s="26">
        <v>3060</v>
      </c>
      <c r="G1926" s="27">
        <v>8.2457559000000007</v>
      </c>
    </row>
    <row r="1927" spans="1:7" x14ac:dyDescent="0.45">
      <c r="A1927" s="6" t="s">
        <v>1844</v>
      </c>
      <c r="B1927" s="6" t="s">
        <v>1692</v>
      </c>
      <c r="C1927" s="6" t="s">
        <v>94</v>
      </c>
      <c r="D1927" s="7">
        <v>21908</v>
      </c>
      <c r="E1927" s="7">
        <v>414761</v>
      </c>
      <c r="F1927" s="26">
        <v>46144.9</v>
      </c>
      <c r="G1927" s="27">
        <v>11.12566</v>
      </c>
    </row>
    <row r="1928" spans="1:7" x14ac:dyDescent="0.45">
      <c r="A1928" s="6" t="s">
        <v>1845</v>
      </c>
      <c r="B1928" s="6" t="s">
        <v>1692</v>
      </c>
      <c r="C1928" s="6" t="s">
        <v>96</v>
      </c>
      <c r="D1928" s="7">
        <v>14201</v>
      </c>
      <c r="E1928" s="7">
        <v>387718</v>
      </c>
      <c r="F1928" s="26">
        <v>36957</v>
      </c>
      <c r="G1928" s="27">
        <v>9.5319278000000001</v>
      </c>
    </row>
    <row r="1929" spans="1:7" x14ac:dyDescent="0.45">
      <c r="A1929" s="6" t="s">
        <v>1846</v>
      </c>
      <c r="B1929" s="6" t="s">
        <v>1692</v>
      </c>
      <c r="C1929" s="6" t="s">
        <v>94</v>
      </c>
      <c r="D1929" s="7">
        <v>6155</v>
      </c>
      <c r="E1929" s="7">
        <v>217869</v>
      </c>
      <c r="F1929" s="26">
        <v>22465</v>
      </c>
      <c r="G1929" s="27">
        <v>10.311242</v>
      </c>
    </row>
    <row r="1930" spans="1:7" x14ac:dyDescent="0.45">
      <c r="A1930" s="6" t="s">
        <v>1847</v>
      </c>
      <c r="B1930" s="6" t="s">
        <v>1692</v>
      </c>
      <c r="C1930" s="6" t="s">
        <v>94</v>
      </c>
      <c r="D1930" s="7">
        <v>21124</v>
      </c>
      <c r="E1930" s="7">
        <v>731294</v>
      </c>
      <c r="F1930" s="26">
        <v>69995</v>
      </c>
      <c r="G1930" s="27">
        <v>9.5713898999999998</v>
      </c>
    </row>
    <row r="1931" spans="1:7" x14ac:dyDescent="0.45">
      <c r="A1931" s="6" t="s">
        <v>1848</v>
      </c>
      <c r="B1931" s="6" t="s">
        <v>1692</v>
      </c>
      <c r="C1931" s="6" t="s">
        <v>1135</v>
      </c>
      <c r="D1931" s="7">
        <v>161</v>
      </c>
      <c r="E1931" s="7">
        <v>3937</v>
      </c>
      <c r="F1931" s="26">
        <v>306.2</v>
      </c>
      <c r="G1931" s="27">
        <v>7.7774956</v>
      </c>
    </row>
    <row r="1932" spans="1:7" x14ac:dyDescent="0.45">
      <c r="A1932" s="6" t="s">
        <v>1849</v>
      </c>
      <c r="B1932" s="6" t="s">
        <v>1692</v>
      </c>
      <c r="C1932" s="6" t="s">
        <v>94</v>
      </c>
      <c r="D1932" s="7">
        <v>34212</v>
      </c>
      <c r="E1932" s="7">
        <v>676491</v>
      </c>
      <c r="F1932" s="26">
        <v>74606</v>
      </c>
      <c r="G1932" s="27">
        <v>11.02838</v>
      </c>
    </row>
    <row r="1933" spans="1:7" x14ac:dyDescent="0.45">
      <c r="A1933" s="6" t="s">
        <v>1850</v>
      </c>
      <c r="B1933" s="6" t="s">
        <v>1692</v>
      </c>
      <c r="C1933" s="6" t="s">
        <v>1135</v>
      </c>
      <c r="D1933" s="7">
        <v>18044</v>
      </c>
      <c r="E1933" s="7">
        <v>231737</v>
      </c>
      <c r="F1933" s="26">
        <v>28817.9</v>
      </c>
      <c r="G1933" s="27">
        <v>12.435606</v>
      </c>
    </row>
    <row r="1934" spans="1:7" x14ac:dyDescent="0.45">
      <c r="A1934" s="6" t="s">
        <v>1851</v>
      </c>
      <c r="B1934" s="6" t="s">
        <v>1692</v>
      </c>
      <c r="C1934" s="6" t="s">
        <v>1135</v>
      </c>
      <c r="D1934" s="7">
        <v>18582</v>
      </c>
      <c r="E1934" s="7">
        <v>197167</v>
      </c>
      <c r="F1934" s="26">
        <v>31602.6</v>
      </c>
      <c r="G1934" s="27">
        <v>16.028341000000001</v>
      </c>
    </row>
    <row r="1935" spans="1:7" x14ac:dyDescent="0.45">
      <c r="A1935" s="6" t="s">
        <v>1852</v>
      </c>
      <c r="B1935" s="6" t="s">
        <v>1692</v>
      </c>
      <c r="C1935" s="6" t="s">
        <v>1135</v>
      </c>
      <c r="D1935" s="7">
        <v>10528</v>
      </c>
      <c r="E1935" s="7">
        <v>178927</v>
      </c>
      <c r="F1935" s="26">
        <v>20640.2</v>
      </c>
      <c r="G1935" s="27">
        <v>11.535542</v>
      </c>
    </row>
    <row r="1936" spans="1:7" x14ac:dyDescent="0.45">
      <c r="A1936" s="6" t="s">
        <v>1853</v>
      </c>
      <c r="B1936" s="6" t="s">
        <v>1854</v>
      </c>
      <c r="C1936" s="6" t="s">
        <v>94</v>
      </c>
      <c r="D1936" s="7">
        <v>1996</v>
      </c>
      <c r="E1936" s="7">
        <v>12268</v>
      </c>
      <c r="F1936" s="26">
        <v>1428.4</v>
      </c>
      <c r="G1936" s="27">
        <v>11.6433</v>
      </c>
    </row>
    <row r="1937" spans="1:7" x14ac:dyDescent="0.45">
      <c r="A1937" s="6" t="s">
        <v>1855</v>
      </c>
      <c r="B1937" s="6" t="s">
        <v>1854</v>
      </c>
      <c r="C1937" s="6" t="s">
        <v>96</v>
      </c>
      <c r="D1937" s="7">
        <v>7698</v>
      </c>
      <c r="E1937" s="7">
        <v>150611</v>
      </c>
      <c r="F1937" s="26">
        <v>11984</v>
      </c>
      <c r="G1937" s="27">
        <v>7.9569220999999999</v>
      </c>
    </row>
    <row r="1938" spans="1:7" x14ac:dyDescent="0.45">
      <c r="A1938" s="6" t="s">
        <v>1856</v>
      </c>
      <c r="B1938" s="6" t="s">
        <v>1854</v>
      </c>
      <c r="C1938" s="6" t="s">
        <v>96</v>
      </c>
      <c r="D1938" s="7">
        <v>16801</v>
      </c>
      <c r="E1938" s="7">
        <v>283186</v>
      </c>
      <c r="F1938" s="26">
        <v>25966</v>
      </c>
      <c r="G1938" s="27">
        <v>9.1692385999999999</v>
      </c>
    </row>
    <row r="1939" spans="1:7" x14ac:dyDescent="0.45">
      <c r="A1939" s="6" t="s">
        <v>1857</v>
      </c>
      <c r="B1939" s="6" t="s">
        <v>1854</v>
      </c>
      <c r="C1939" s="6" t="s">
        <v>96</v>
      </c>
      <c r="D1939" s="7">
        <v>18462</v>
      </c>
      <c r="E1939" s="7">
        <v>400872</v>
      </c>
      <c r="F1939" s="26">
        <v>34240.9</v>
      </c>
      <c r="G1939" s="27">
        <v>8.5416042999999995</v>
      </c>
    </row>
    <row r="1940" spans="1:7" x14ac:dyDescent="0.45">
      <c r="A1940" s="6" t="s">
        <v>1858</v>
      </c>
      <c r="B1940" s="6" t="s">
        <v>1854</v>
      </c>
      <c r="C1940" s="6" t="s">
        <v>96</v>
      </c>
      <c r="D1940" s="7">
        <v>17784</v>
      </c>
      <c r="E1940" s="7">
        <v>411231</v>
      </c>
      <c r="F1940" s="26">
        <v>34570.1</v>
      </c>
      <c r="G1940" s="27">
        <v>8.4064917000000001</v>
      </c>
    </row>
    <row r="1941" spans="1:7" x14ac:dyDescent="0.45">
      <c r="A1941" s="6" t="s">
        <v>1859</v>
      </c>
      <c r="B1941" s="6" t="s">
        <v>1854</v>
      </c>
      <c r="C1941" s="6" t="s">
        <v>96</v>
      </c>
      <c r="D1941" s="7">
        <v>10727</v>
      </c>
      <c r="E1941" s="7">
        <v>245377</v>
      </c>
      <c r="F1941" s="26">
        <v>23710.3</v>
      </c>
      <c r="G1941" s="27">
        <v>9.6628045999999994</v>
      </c>
    </row>
    <row r="1942" spans="1:7" x14ac:dyDescent="0.45">
      <c r="A1942" s="6" t="s">
        <v>1860</v>
      </c>
      <c r="B1942" s="6" t="s">
        <v>1854</v>
      </c>
      <c r="C1942" s="6" t="s">
        <v>96</v>
      </c>
      <c r="D1942" s="7">
        <v>28704</v>
      </c>
      <c r="E1942" s="7">
        <v>616490</v>
      </c>
      <c r="F1942" s="26">
        <v>56676</v>
      </c>
      <c r="G1942" s="27">
        <v>9.1933364999999991</v>
      </c>
    </row>
    <row r="1943" spans="1:7" x14ac:dyDescent="0.45">
      <c r="A1943" s="6" t="s">
        <v>1861</v>
      </c>
      <c r="B1943" s="6" t="s">
        <v>1854</v>
      </c>
      <c r="C1943" s="6" t="s">
        <v>96</v>
      </c>
      <c r="D1943" s="7">
        <v>6417</v>
      </c>
      <c r="E1943" s="7">
        <v>104325</v>
      </c>
      <c r="F1943" s="26">
        <v>9101.6</v>
      </c>
      <c r="G1943" s="27">
        <v>8.7242750999999998</v>
      </c>
    </row>
    <row r="1944" spans="1:7" x14ac:dyDescent="0.45">
      <c r="A1944" s="6" t="s">
        <v>211</v>
      </c>
      <c r="B1944" s="6" t="s">
        <v>1854</v>
      </c>
      <c r="C1944" s="6" t="s">
        <v>94</v>
      </c>
      <c r="D1944" s="7">
        <v>14813</v>
      </c>
      <c r="E1944" s="7">
        <v>374625</v>
      </c>
      <c r="F1944" s="26">
        <v>22538</v>
      </c>
      <c r="G1944" s="27">
        <v>6.0161495</v>
      </c>
    </row>
    <row r="1945" spans="1:7" x14ac:dyDescent="0.45">
      <c r="A1945" s="6" t="s">
        <v>296</v>
      </c>
      <c r="B1945" s="6" t="s">
        <v>1854</v>
      </c>
      <c r="C1945" s="6" t="s">
        <v>94</v>
      </c>
      <c r="D1945" s="7">
        <v>1261</v>
      </c>
      <c r="E1945" s="7">
        <v>15921</v>
      </c>
      <c r="F1945" s="26">
        <v>2180</v>
      </c>
      <c r="G1945" s="27">
        <v>13.692607000000001</v>
      </c>
    </row>
    <row r="1946" spans="1:7" x14ac:dyDescent="0.45">
      <c r="A1946" s="6" t="s">
        <v>216</v>
      </c>
      <c r="B1946" s="6" t="s">
        <v>1854</v>
      </c>
      <c r="C1946" s="6" t="s">
        <v>94</v>
      </c>
      <c r="D1946" s="7">
        <v>11488</v>
      </c>
      <c r="E1946" s="7">
        <v>196699</v>
      </c>
      <c r="F1946" s="26">
        <v>17969</v>
      </c>
      <c r="G1946" s="27">
        <v>9.1352778000000008</v>
      </c>
    </row>
    <row r="1947" spans="1:7" x14ac:dyDescent="0.45">
      <c r="A1947" s="6" t="s">
        <v>1862</v>
      </c>
      <c r="B1947" s="6" t="s">
        <v>1854</v>
      </c>
      <c r="C1947" s="6" t="s">
        <v>96</v>
      </c>
      <c r="D1947" s="7">
        <v>10482</v>
      </c>
      <c r="E1947" s="7">
        <v>142981</v>
      </c>
      <c r="F1947" s="26">
        <v>11644.9</v>
      </c>
      <c r="G1947" s="27">
        <v>8.1443688000000005</v>
      </c>
    </row>
    <row r="1948" spans="1:7" x14ac:dyDescent="0.45">
      <c r="A1948" s="6" t="s">
        <v>1863</v>
      </c>
      <c r="B1948" s="6" t="s">
        <v>1854</v>
      </c>
      <c r="C1948" s="6" t="s">
        <v>96</v>
      </c>
      <c r="D1948" s="7">
        <v>6060</v>
      </c>
      <c r="E1948" s="7">
        <v>105869</v>
      </c>
      <c r="F1948" s="26">
        <v>9311</v>
      </c>
      <c r="G1948" s="27">
        <v>8.7948313000000002</v>
      </c>
    </row>
    <row r="1949" spans="1:7" x14ac:dyDescent="0.45">
      <c r="A1949" s="6" t="s">
        <v>1864</v>
      </c>
      <c r="B1949" s="6" t="s">
        <v>1854</v>
      </c>
      <c r="C1949" s="6" t="s">
        <v>96</v>
      </c>
      <c r="D1949" s="7">
        <v>2561</v>
      </c>
      <c r="E1949" s="7">
        <v>78154</v>
      </c>
      <c r="F1949" s="26">
        <v>5632</v>
      </c>
      <c r="G1949" s="27">
        <v>7.2062850000000003</v>
      </c>
    </row>
    <row r="1950" spans="1:7" x14ac:dyDescent="0.45">
      <c r="A1950" s="6" t="s">
        <v>1865</v>
      </c>
      <c r="B1950" s="6" t="s">
        <v>1854</v>
      </c>
      <c r="C1950" s="6" t="s">
        <v>96</v>
      </c>
      <c r="D1950" s="7">
        <v>8984</v>
      </c>
      <c r="E1950" s="7">
        <v>137016</v>
      </c>
      <c r="F1950" s="26">
        <v>12254</v>
      </c>
      <c r="G1950" s="27">
        <v>8.9434810999999996</v>
      </c>
    </row>
    <row r="1951" spans="1:7" x14ac:dyDescent="0.45">
      <c r="A1951" s="6" t="s">
        <v>1866</v>
      </c>
      <c r="B1951" s="6" t="s">
        <v>1854</v>
      </c>
      <c r="C1951" s="6" t="s">
        <v>96</v>
      </c>
      <c r="D1951" s="7">
        <v>17556</v>
      </c>
      <c r="E1951" s="7">
        <v>275409</v>
      </c>
      <c r="F1951" s="26">
        <v>24976.5</v>
      </c>
      <c r="G1951" s="27">
        <v>9.0688756999999995</v>
      </c>
    </row>
    <row r="1952" spans="1:7" x14ac:dyDescent="0.45">
      <c r="A1952" s="6" t="s">
        <v>305</v>
      </c>
      <c r="B1952" s="6" t="s">
        <v>1854</v>
      </c>
      <c r="C1952" s="6" t="s">
        <v>94</v>
      </c>
      <c r="D1952" s="7">
        <v>16719</v>
      </c>
      <c r="E1952" s="7">
        <v>541994</v>
      </c>
      <c r="F1952" s="26">
        <v>37816.6</v>
      </c>
      <c r="G1952" s="27">
        <v>6.9773097000000002</v>
      </c>
    </row>
    <row r="1953" spans="1:7" x14ac:dyDescent="0.45">
      <c r="A1953" s="6" t="s">
        <v>1351</v>
      </c>
      <c r="B1953" s="6" t="s">
        <v>1854</v>
      </c>
      <c r="C1953" s="6" t="s">
        <v>94</v>
      </c>
      <c r="D1953" s="7">
        <v>383</v>
      </c>
      <c r="E1953" s="7">
        <v>11774</v>
      </c>
      <c r="F1953" s="26">
        <v>782.2</v>
      </c>
      <c r="G1953" s="27">
        <v>6.6434517</v>
      </c>
    </row>
    <row r="1954" spans="1:7" x14ac:dyDescent="0.45">
      <c r="A1954" s="6" t="s">
        <v>221</v>
      </c>
      <c r="B1954" s="6" t="s">
        <v>1854</v>
      </c>
      <c r="C1954" s="6" t="s">
        <v>7</v>
      </c>
      <c r="D1954" s="7">
        <v>679</v>
      </c>
      <c r="E1954" s="7">
        <v>9023</v>
      </c>
      <c r="F1954" s="26">
        <v>1061</v>
      </c>
      <c r="G1954" s="27">
        <v>11.758839</v>
      </c>
    </row>
    <row r="1955" spans="1:7" x14ac:dyDescent="0.45">
      <c r="A1955" s="6" t="s">
        <v>272</v>
      </c>
      <c r="B1955" s="6" t="s">
        <v>1854</v>
      </c>
      <c r="C1955" s="6" t="s">
        <v>91</v>
      </c>
      <c r="D1955" s="7">
        <v>835233</v>
      </c>
      <c r="E1955" s="7">
        <v>24105301</v>
      </c>
      <c r="F1955" s="26">
        <v>2012936.7</v>
      </c>
      <c r="G1955" s="27">
        <v>8.3505976999999998</v>
      </c>
    </row>
    <row r="1956" spans="1:7" x14ac:dyDescent="0.45">
      <c r="A1956" s="6" t="s">
        <v>1867</v>
      </c>
      <c r="B1956" s="6" t="s">
        <v>1854</v>
      </c>
      <c r="C1956" s="6" t="s">
        <v>96</v>
      </c>
      <c r="D1956" s="7">
        <v>5974</v>
      </c>
      <c r="E1956" s="7">
        <v>112503</v>
      </c>
      <c r="F1956" s="26">
        <v>11398</v>
      </c>
      <c r="G1956" s="27">
        <v>10.131285</v>
      </c>
    </row>
    <row r="1957" spans="1:7" x14ac:dyDescent="0.45">
      <c r="A1957" s="6" t="s">
        <v>1868</v>
      </c>
      <c r="B1957" s="6" t="s">
        <v>1854</v>
      </c>
      <c r="C1957" s="6" t="s">
        <v>96</v>
      </c>
      <c r="D1957" s="7">
        <v>36069</v>
      </c>
      <c r="E1957" s="7">
        <v>784886</v>
      </c>
      <c r="F1957" s="26">
        <v>65573</v>
      </c>
      <c r="G1957" s="27">
        <v>8.3544616999999999</v>
      </c>
    </row>
    <row r="1958" spans="1:7" x14ac:dyDescent="0.45">
      <c r="A1958" s="6" t="s">
        <v>579</v>
      </c>
      <c r="B1958" s="6" t="s">
        <v>1854</v>
      </c>
      <c r="C1958" s="6" t="s">
        <v>94</v>
      </c>
      <c r="D1958" s="7">
        <v>679</v>
      </c>
      <c r="E1958" s="7">
        <v>37149</v>
      </c>
      <c r="F1958" s="26">
        <v>2053</v>
      </c>
      <c r="G1958" s="27">
        <v>5.5263936999999999</v>
      </c>
    </row>
    <row r="1959" spans="1:7" x14ac:dyDescent="0.45">
      <c r="A1959" s="6" t="s">
        <v>1869</v>
      </c>
      <c r="B1959" s="6" t="s">
        <v>1854</v>
      </c>
      <c r="C1959" s="6" t="s">
        <v>96</v>
      </c>
      <c r="D1959" s="7">
        <v>11209</v>
      </c>
      <c r="E1959" s="7">
        <v>224042</v>
      </c>
      <c r="F1959" s="26">
        <v>19557</v>
      </c>
      <c r="G1959" s="27">
        <v>8.7291668999999992</v>
      </c>
    </row>
    <row r="1960" spans="1:7" x14ac:dyDescent="0.45">
      <c r="A1960" s="6" t="s">
        <v>1870</v>
      </c>
      <c r="B1960" s="6" t="s">
        <v>1854</v>
      </c>
      <c r="C1960" s="6" t="s">
        <v>203</v>
      </c>
      <c r="D1960" s="7">
        <v>3338</v>
      </c>
      <c r="E1960" s="7">
        <v>51404</v>
      </c>
      <c r="F1960" s="26">
        <v>5237.6000000000004</v>
      </c>
      <c r="G1960" s="27">
        <v>10.18909</v>
      </c>
    </row>
    <row r="1961" spans="1:7" x14ac:dyDescent="0.45">
      <c r="A1961" s="6" t="s">
        <v>236</v>
      </c>
      <c r="B1961" s="6" t="s">
        <v>1854</v>
      </c>
      <c r="C1961" s="6" t="s">
        <v>167</v>
      </c>
      <c r="D1961" s="7">
        <v>7</v>
      </c>
      <c r="E1961" s="7">
        <v>52344</v>
      </c>
      <c r="F1961" s="26">
        <v>1497.4</v>
      </c>
      <c r="G1961" s="27">
        <v>2.8606908</v>
      </c>
    </row>
    <row r="1962" spans="1:7" x14ac:dyDescent="0.45">
      <c r="A1962" s="6" t="s">
        <v>1355</v>
      </c>
      <c r="B1962" s="6" t="s">
        <v>1854</v>
      </c>
      <c r="C1962" s="6" t="s">
        <v>94</v>
      </c>
      <c r="D1962" s="7">
        <v>714</v>
      </c>
      <c r="E1962" s="7">
        <v>35014</v>
      </c>
      <c r="F1962" s="26">
        <v>2709</v>
      </c>
      <c r="G1962" s="27">
        <v>7.7369051999999998</v>
      </c>
    </row>
    <row r="1963" spans="1:7" x14ac:dyDescent="0.45">
      <c r="A1963" s="6" t="s">
        <v>853</v>
      </c>
      <c r="B1963" s="6" t="s">
        <v>1871</v>
      </c>
      <c r="C1963" s="6" t="s">
        <v>94</v>
      </c>
      <c r="D1963" s="7">
        <v>34699</v>
      </c>
      <c r="E1963" s="7">
        <v>685306</v>
      </c>
      <c r="F1963" s="26">
        <v>74387.7</v>
      </c>
      <c r="G1963" s="27">
        <v>10.854668999999999</v>
      </c>
    </row>
    <row r="1964" spans="1:7" x14ac:dyDescent="0.45">
      <c r="A1964" s="6" t="s">
        <v>1872</v>
      </c>
      <c r="B1964" s="6" t="s">
        <v>1871</v>
      </c>
      <c r="C1964" s="6" t="s">
        <v>91</v>
      </c>
      <c r="D1964" s="7">
        <v>524618</v>
      </c>
      <c r="E1964" s="7">
        <v>15954286</v>
      </c>
      <c r="F1964" s="26">
        <v>1485627</v>
      </c>
      <c r="G1964" s="27">
        <v>9.3117736999999998</v>
      </c>
    </row>
    <row r="1965" spans="1:7" x14ac:dyDescent="0.45">
      <c r="A1965" s="6" t="s">
        <v>1873</v>
      </c>
      <c r="B1965" s="6" t="s">
        <v>1871</v>
      </c>
      <c r="C1965" s="6" t="s">
        <v>94</v>
      </c>
      <c r="D1965" s="7">
        <v>12629</v>
      </c>
      <c r="E1965" s="7">
        <v>181239</v>
      </c>
      <c r="F1965" s="26">
        <v>22200</v>
      </c>
      <c r="G1965" s="27">
        <v>12.249019000000001</v>
      </c>
    </row>
    <row r="1966" spans="1:7" x14ac:dyDescent="0.45">
      <c r="A1966" s="6" t="s">
        <v>1874</v>
      </c>
      <c r="B1966" s="6" t="s">
        <v>1871</v>
      </c>
      <c r="C1966" s="6" t="s">
        <v>96</v>
      </c>
      <c r="D1966" s="7">
        <v>16321</v>
      </c>
      <c r="E1966" s="7">
        <v>536009</v>
      </c>
      <c r="F1966" s="26">
        <v>53245</v>
      </c>
      <c r="G1966" s="27">
        <v>9.9336018999999993</v>
      </c>
    </row>
    <row r="1967" spans="1:7" x14ac:dyDescent="0.45">
      <c r="A1967" s="6" t="s">
        <v>1875</v>
      </c>
      <c r="B1967" s="6" t="s">
        <v>1871</v>
      </c>
      <c r="C1967" s="6" t="s">
        <v>94</v>
      </c>
      <c r="D1967" s="7">
        <v>34688</v>
      </c>
      <c r="E1967" s="7">
        <v>691428</v>
      </c>
      <c r="F1967" s="26">
        <v>82484</v>
      </c>
      <c r="G1967" s="27">
        <v>11.929513999999999</v>
      </c>
    </row>
    <row r="1968" spans="1:7" x14ac:dyDescent="0.45">
      <c r="A1968" s="6" t="s">
        <v>1876</v>
      </c>
      <c r="B1968" s="6" t="s">
        <v>1871</v>
      </c>
      <c r="C1968" s="6" t="s">
        <v>96</v>
      </c>
      <c r="D1968" s="7">
        <v>48241</v>
      </c>
      <c r="E1968" s="7">
        <v>975193</v>
      </c>
      <c r="F1968" s="26">
        <v>101392</v>
      </c>
      <c r="G1968" s="27">
        <v>10.397121</v>
      </c>
    </row>
    <row r="1969" spans="1:7" x14ac:dyDescent="0.45">
      <c r="A1969" s="6" t="s">
        <v>1877</v>
      </c>
      <c r="B1969" s="6" t="s">
        <v>1871</v>
      </c>
      <c r="C1969" s="6" t="s">
        <v>96</v>
      </c>
      <c r="D1969" s="7">
        <v>5520</v>
      </c>
      <c r="E1969" s="7">
        <v>142891</v>
      </c>
      <c r="F1969" s="26">
        <v>15147</v>
      </c>
      <c r="G1969" s="27">
        <v>10.600388000000001</v>
      </c>
    </row>
    <row r="1970" spans="1:7" x14ac:dyDescent="0.45">
      <c r="A1970" s="6" t="s">
        <v>1878</v>
      </c>
      <c r="B1970" s="6" t="s">
        <v>1871</v>
      </c>
      <c r="C1970" s="6" t="s">
        <v>96</v>
      </c>
      <c r="D1970" s="7">
        <v>20699</v>
      </c>
      <c r="E1970" s="7">
        <v>718220</v>
      </c>
      <c r="F1970" s="26">
        <v>66182</v>
      </c>
      <c r="G1970" s="27">
        <v>9.2147252999999996</v>
      </c>
    </row>
    <row r="1971" spans="1:7" x14ac:dyDescent="0.45">
      <c r="A1971" s="6" t="s">
        <v>1879</v>
      </c>
      <c r="B1971" s="6" t="s">
        <v>1871</v>
      </c>
      <c r="C1971" s="6" t="s">
        <v>96</v>
      </c>
      <c r="D1971" s="7">
        <v>15837</v>
      </c>
      <c r="E1971" s="7">
        <v>674386</v>
      </c>
      <c r="F1971" s="26">
        <v>55373</v>
      </c>
      <c r="G1971" s="27">
        <v>8.2108763000000007</v>
      </c>
    </row>
    <row r="1972" spans="1:7" x14ac:dyDescent="0.45">
      <c r="A1972" s="6" t="s">
        <v>1880</v>
      </c>
      <c r="B1972" s="6" t="s">
        <v>1871</v>
      </c>
      <c r="C1972" s="6" t="s">
        <v>96</v>
      </c>
      <c r="D1972" s="7">
        <v>7720</v>
      </c>
      <c r="E1972" s="7">
        <v>171138</v>
      </c>
      <c r="F1972" s="26">
        <v>17071</v>
      </c>
      <c r="G1972" s="27">
        <v>9.9749908999999999</v>
      </c>
    </row>
    <row r="1973" spans="1:7" x14ac:dyDescent="0.45">
      <c r="A1973" s="6" t="s">
        <v>1881</v>
      </c>
      <c r="B1973" s="6" t="s">
        <v>1871</v>
      </c>
      <c r="C1973" s="6" t="s">
        <v>96</v>
      </c>
      <c r="D1973" s="7">
        <v>7355</v>
      </c>
      <c r="E1973" s="7">
        <v>177285</v>
      </c>
      <c r="F1973" s="26">
        <v>19689</v>
      </c>
      <c r="G1973" s="27">
        <v>11.105847000000001</v>
      </c>
    </row>
    <row r="1974" spans="1:7" x14ac:dyDescent="0.45">
      <c r="A1974" s="6" t="s">
        <v>1882</v>
      </c>
      <c r="B1974" s="6" t="s">
        <v>1871</v>
      </c>
      <c r="C1974" s="6" t="s">
        <v>96</v>
      </c>
      <c r="D1974" s="7">
        <v>13440</v>
      </c>
      <c r="E1974" s="7">
        <v>373907</v>
      </c>
      <c r="F1974" s="26">
        <v>39649.199999999997</v>
      </c>
      <c r="G1974" s="27">
        <v>10.604027</v>
      </c>
    </row>
    <row r="1975" spans="1:7" x14ac:dyDescent="0.45">
      <c r="A1975" s="6" t="s">
        <v>1883</v>
      </c>
      <c r="B1975" s="6" t="s">
        <v>1871</v>
      </c>
      <c r="C1975" s="6" t="s">
        <v>94</v>
      </c>
      <c r="D1975" s="7">
        <v>10965</v>
      </c>
      <c r="E1975" s="7">
        <v>199775</v>
      </c>
      <c r="F1975" s="26">
        <v>21808.2</v>
      </c>
      <c r="G1975" s="27">
        <v>10.916380999999999</v>
      </c>
    </row>
    <row r="1976" spans="1:7" x14ac:dyDescent="0.45">
      <c r="A1976" s="6" t="s">
        <v>1884</v>
      </c>
      <c r="B1976" s="6" t="s">
        <v>1871</v>
      </c>
      <c r="C1976" s="6" t="s">
        <v>94</v>
      </c>
      <c r="D1976" s="7">
        <v>6604</v>
      </c>
      <c r="E1976" s="7">
        <v>82441</v>
      </c>
      <c r="F1976" s="26">
        <v>11551.7</v>
      </c>
      <c r="G1976" s="27">
        <v>14.012081</v>
      </c>
    </row>
    <row r="1977" spans="1:7" x14ac:dyDescent="0.45">
      <c r="A1977" s="6" t="s">
        <v>783</v>
      </c>
      <c r="B1977" s="6" t="s">
        <v>1871</v>
      </c>
      <c r="C1977" s="6" t="s">
        <v>91</v>
      </c>
      <c r="D1977" s="7">
        <v>28526</v>
      </c>
      <c r="E1977" s="7">
        <v>836133</v>
      </c>
      <c r="F1977" s="26">
        <v>79319</v>
      </c>
      <c r="G1977" s="27">
        <v>9.4864095000000006</v>
      </c>
    </row>
    <row r="1978" spans="1:7" x14ac:dyDescent="0.45">
      <c r="A1978" s="6" t="s">
        <v>1188</v>
      </c>
      <c r="B1978" s="6" t="s">
        <v>1871</v>
      </c>
      <c r="C1978" s="6" t="s">
        <v>94</v>
      </c>
      <c r="D1978" s="7">
        <v>31076</v>
      </c>
      <c r="E1978" s="7">
        <v>616139</v>
      </c>
      <c r="F1978" s="26">
        <v>68659.8</v>
      </c>
      <c r="G1978" s="27">
        <v>11.143556999999999</v>
      </c>
    </row>
    <row r="1979" spans="1:7" x14ac:dyDescent="0.45">
      <c r="A1979" s="6" t="s">
        <v>1885</v>
      </c>
      <c r="B1979" s="6" t="s">
        <v>1871</v>
      </c>
      <c r="C1979" s="6" t="s">
        <v>94</v>
      </c>
      <c r="D1979" s="7">
        <v>18621</v>
      </c>
      <c r="E1979" s="7">
        <v>268136</v>
      </c>
      <c r="F1979" s="26">
        <v>35079</v>
      </c>
      <c r="G1979" s="27">
        <v>13.08254</v>
      </c>
    </row>
    <row r="1980" spans="1:7" x14ac:dyDescent="0.45">
      <c r="A1980" s="6" t="s">
        <v>1886</v>
      </c>
      <c r="B1980" s="6" t="s">
        <v>1871</v>
      </c>
      <c r="C1980" s="6" t="s">
        <v>94</v>
      </c>
      <c r="D1980" s="7">
        <v>157851</v>
      </c>
      <c r="E1980" s="7">
        <v>4029218</v>
      </c>
      <c r="F1980" s="26">
        <v>421784</v>
      </c>
      <c r="G1980" s="27">
        <v>10.468135999999999</v>
      </c>
    </row>
    <row r="1981" spans="1:7" x14ac:dyDescent="0.45">
      <c r="A1981" s="6" t="s">
        <v>1681</v>
      </c>
      <c r="B1981" s="6" t="s">
        <v>1871</v>
      </c>
      <c r="C1981" s="6" t="s">
        <v>94</v>
      </c>
      <c r="D1981" s="7">
        <v>8135</v>
      </c>
      <c r="E1981" s="7">
        <v>149012</v>
      </c>
      <c r="F1981" s="26">
        <v>15407</v>
      </c>
      <c r="G1981" s="27">
        <v>10.339435999999999</v>
      </c>
    </row>
    <row r="1982" spans="1:7" x14ac:dyDescent="0.45">
      <c r="A1982" s="6" t="s">
        <v>1887</v>
      </c>
      <c r="B1982" s="6" t="s">
        <v>1871</v>
      </c>
      <c r="C1982" s="6" t="s">
        <v>94</v>
      </c>
      <c r="D1982" s="7">
        <v>11447</v>
      </c>
      <c r="E1982" s="7">
        <v>317851</v>
      </c>
      <c r="F1982" s="26">
        <v>34717.599999999999</v>
      </c>
      <c r="G1982" s="27">
        <v>10.922601999999999</v>
      </c>
    </row>
    <row r="1983" spans="1:7" x14ac:dyDescent="0.45">
      <c r="A1983" s="6" t="s">
        <v>1888</v>
      </c>
      <c r="B1983" s="6" t="s">
        <v>1871</v>
      </c>
      <c r="C1983" s="6" t="s">
        <v>94</v>
      </c>
      <c r="D1983" s="7">
        <v>156611</v>
      </c>
      <c r="E1983" s="7">
        <v>4376249</v>
      </c>
      <c r="F1983" s="26">
        <v>429390</v>
      </c>
      <c r="G1983" s="27">
        <v>9.8118274000000003</v>
      </c>
    </row>
    <row r="1984" spans="1:7" x14ac:dyDescent="0.45">
      <c r="A1984" s="6" t="s">
        <v>1889</v>
      </c>
      <c r="B1984" s="6" t="s">
        <v>1871</v>
      </c>
      <c r="C1984" s="6" t="s">
        <v>94</v>
      </c>
      <c r="D1984" s="7">
        <v>90578</v>
      </c>
      <c r="E1984" s="7">
        <v>2413648</v>
      </c>
      <c r="F1984" s="26">
        <v>237000.6</v>
      </c>
      <c r="G1984" s="27">
        <v>9.8191866000000001</v>
      </c>
    </row>
    <row r="1985" spans="1:7" x14ac:dyDescent="0.45">
      <c r="A1985" s="6" t="s">
        <v>1890</v>
      </c>
      <c r="B1985" s="6" t="s">
        <v>1871</v>
      </c>
      <c r="C1985" s="6" t="s">
        <v>94</v>
      </c>
      <c r="D1985" s="7">
        <v>55130</v>
      </c>
      <c r="E1985" s="7">
        <v>938569</v>
      </c>
      <c r="F1985" s="26">
        <v>121025</v>
      </c>
      <c r="G1985" s="27">
        <v>12.894629999999999</v>
      </c>
    </row>
    <row r="1986" spans="1:7" x14ac:dyDescent="0.45">
      <c r="A1986" s="6" t="s">
        <v>1891</v>
      </c>
      <c r="B1986" s="6" t="s">
        <v>1871</v>
      </c>
      <c r="C1986" s="6" t="s">
        <v>96</v>
      </c>
      <c r="D1986" s="7">
        <v>6634</v>
      </c>
      <c r="E1986" s="7">
        <v>226562</v>
      </c>
      <c r="F1986" s="26">
        <v>20440</v>
      </c>
      <c r="G1986" s="27">
        <v>9.0218129999999999</v>
      </c>
    </row>
    <row r="1987" spans="1:7" x14ac:dyDescent="0.45">
      <c r="A1987" s="6" t="s">
        <v>1892</v>
      </c>
      <c r="B1987" s="6" t="s">
        <v>1871</v>
      </c>
      <c r="C1987" s="6" t="s">
        <v>96</v>
      </c>
      <c r="D1987" s="7">
        <v>5178</v>
      </c>
      <c r="E1987" s="7">
        <v>99700</v>
      </c>
      <c r="F1987" s="26">
        <v>11499</v>
      </c>
      <c r="G1987" s="27">
        <v>11.533601000000001</v>
      </c>
    </row>
    <row r="1988" spans="1:7" x14ac:dyDescent="0.45">
      <c r="A1988" s="6" t="s">
        <v>1893</v>
      </c>
      <c r="B1988" s="6" t="s">
        <v>1871</v>
      </c>
      <c r="C1988" s="6" t="s">
        <v>96</v>
      </c>
      <c r="D1988" s="7">
        <v>7378</v>
      </c>
      <c r="E1988" s="7">
        <v>169441</v>
      </c>
      <c r="F1988" s="26">
        <v>15260</v>
      </c>
      <c r="G1988" s="27">
        <v>9.0060847000000006</v>
      </c>
    </row>
    <row r="1989" spans="1:7" x14ac:dyDescent="0.45">
      <c r="A1989" s="6" t="s">
        <v>1213</v>
      </c>
      <c r="B1989" s="6" t="s">
        <v>1871</v>
      </c>
      <c r="C1989" s="6" t="s">
        <v>91</v>
      </c>
      <c r="D1989" s="7">
        <v>2381312</v>
      </c>
      <c r="E1989" s="7">
        <v>75562974</v>
      </c>
      <c r="F1989" s="26">
        <v>6677362.5999999996</v>
      </c>
      <c r="G1989" s="27">
        <v>8.8368181000000003</v>
      </c>
    </row>
    <row r="1990" spans="1:7" x14ac:dyDescent="0.45">
      <c r="A1990" s="6" t="s">
        <v>1894</v>
      </c>
      <c r="B1990" s="6" t="s">
        <v>1871</v>
      </c>
      <c r="C1990" s="6" t="s">
        <v>7</v>
      </c>
      <c r="D1990" s="7">
        <v>6303</v>
      </c>
      <c r="E1990" s="7">
        <v>350781</v>
      </c>
      <c r="F1990" s="26">
        <v>35153.599999999999</v>
      </c>
      <c r="G1990" s="27">
        <v>10.021523</v>
      </c>
    </row>
    <row r="1991" spans="1:7" x14ac:dyDescent="0.45">
      <c r="A1991" s="6" t="s">
        <v>1895</v>
      </c>
      <c r="B1991" s="6" t="s">
        <v>1896</v>
      </c>
      <c r="C1991" s="6" t="s">
        <v>96</v>
      </c>
      <c r="D1991" s="7">
        <v>20557</v>
      </c>
      <c r="E1991" s="7">
        <v>338421</v>
      </c>
      <c r="F1991" s="26">
        <v>47086</v>
      </c>
      <c r="G1991" s="27">
        <v>13.913439</v>
      </c>
    </row>
    <row r="1992" spans="1:7" x14ac:dyDescent="0.45">
      <c r="A1992" s="6" t="s">
        <v>1897</v>
      </c>
      <c r="B1992" s="6" t="s">
        <v>1896</v>
      </c>
      <c r="C1992" s="6" t="s">
        <v>91</v>
      </c>
      <c r="D1992" s="7">
        <v>258928</v>
      </c>
      <c r="E1992" s="7">
        <v>4281682</v>
      </c>
      <c r="F1992" s="26">
        <v>609832</v>
      </c>
      <c r="G1992" s="27">
        <v>14.242813999999999</v>
      </c>
    </row>
    <row r="1993" spans="1:7" x14ac:dyDescent="0.45">
      <c r="A1993" s="6" t="s">
        <v>229</v>
      </c>
      <c r="B1993" s="6" t="s">
        <v>1896</v>
      </c>
      <c r="C1993" s="6" t="s">
        <v>210</v>
      </c>
      <c r="D1993" s="7">
        <v>390</v>
      </c>
      <c r="E1993" s="7">
        <v>2375</v>
      </c>
      <c r="F1993" s="26">
        <v>439.1</v>
      </c>
      <c r="G1993" s="27">
        <v>18.488420999999999</v>
      </c>
    </row>
    <row r="1994" spans="1:7" x14ac:dyDescent="0.45">
      <c r="A1994" s="6" t="s">
        <v>1898</v>
      </c>
      <c r="B1994" s="6" t="s">
        <v>1896</v>
      </c>
      <c r="C1994" s="6" t="s">
        <v>96</v>
      </c>
      <c r="D1994" s="7">
        <v>4492</v>
      </c>
      <c r="E1994" s="7">
        <v>32763</v>
      </c>
      <c r="F1994" s="26">
        <v>5856</v>
      </c>
      <c r="G1994" s="27">
        <v>17.873821</v>
      </c>
    </row>
    <row r="1995" spans="1:7" x14ac:dyDescent="0.45">
      <c r="A1995" s="6" t="s">
        <v>1899</v>
      </c>
      <c r="B1995" s="6" t="s">
        <v>1896</v>
      </c>
      <c r="C1995" s="6" t="s">
        <v>96</v>
      </c>
      <c r="D1995" s="7">
        <v>4033</v>
      </c>
      <c r="E1995" s="7">
        <v>74414</v>
      </c>
      <c r="F1995" s="26">
        <v>11366.5</v>
      </c>
      <c r="G1995" s="27">
        <v>15.274679000000001</v>
      </c>
    </row>
    <row r="1996" spans="1:7" x14ac:dyDescent="0.45">
      <c r="A1996" s="6" t="s">
        <v>1900</v>
      </c>
      <c r="B1996" s="6" t="s">
        <v>1896</v>
      </c>
      <c r="C1996" s="6" t="s">
        <v>94</v>
      </c>
      <c r="D1996" s="7">
        <v>38542</v>
      </c>
      <c r="E1996" s="7">
        <v>446870</v>
      </c>
      <c r="F1996" s="26">
        <v>74409.5</v>
      </c>
      <c r="G1996" s="27">
        <v>16.651263</v>
      </c>
    </row>
    <row r="1997" spans="1:7" x14ac:dyDescent="0.45">
      <c r="A1997" s="6" t="s">
        <v>1901</v>
      </c>
      <c r="B1997" s="6" t="s">
        <v>1896</v>
      </c>
      <c r="C1997" s="6" t="s">
        <v>96</v>
      </c>
      <c r="D1997" s="7">
        <v>3758</v>
      </c>
      <c r="E1997" s="7">
        <v>47118</v>
      </c>
      <c r="F1997" s="26">
        <v>7439</v>
      </c>
      <c r="G1997" s="27">
        <v>15.788022</v>
      </c>
    </row>
    <row r="1998" spans="1:7" x14ac:dyDescent="0.45">
      <c r="A1998" s="6" t="s">
        <v>1902</v>
      </c>
      <c r="B1998" s="6" t="s">
        <v>1896</v>
      </c>
      <c r="C1998" s="6" t="s">
        <v>96</v>
      </c>
      <c r="D1998" s="7">
        <v>5675</v>
      </c>
      <c r="E1998" s="7">
        <v>64937</v>
      </c>
      <c r="F1998" s="26">
        <v>9848</v>
      </c>
      <c r="G1998" s="27">
        <v>15.165468000000001</v>
      </c>
    </row>
    <row r="1999" spans="1:7" x14ac:dyDescent="0.45">
      <c r="A1999" s="6" t="s">
        <v>1903</v>
      </c>
      <c r="B1999" s="6" t="s">
        <v>1896</v>
      </c>
      <c r="C1999" s="6" t="s">
        <v>96</v>
      </c>
      <c r="D1999" s="7">
        <v>3986</v>
      </c>
      <c r="E1999" s="7">
        <v>44827</v>
      </c>
      <c r="F1999" s="26">
        <v>7119</v>
      </c>
      <c r="G1999" s="27">
        <v>15.881054000000001</v>
      </c>
    </row>
    <row r="2000" spans="1:7" x14ac:dyDescent="0.45">
      <c r="A2000" s="6" t="s">
        <v>1904</v>
      </c>
      <c r="B2000" s="6" t="s">
        <v>1896</v>
      </c>
      <c r="C2000" s="6" t="s">
        <v>96</v>
      </c>
      <c r="D2000" s="7">
        <v>1866</v>
      </c>
      <c r="E2000" s="7">
        <v>29570</v>
      </c>
      <c r="F2000" s="26">
        <v>3998.8</v>
      </c>
      <c r="G2000" s="27">
        <v>13.523165000000001</v>
      </c>
    </row>
    <row r="2001" spans="1:7" x14ac:dyDescent="0.45">
      <c r="A2001" s="6" t="s">
        <v>1905</v>
      </c>
      <c r="B2001" s="6" t="s">
        <v>1896</v>
      </c>
      <c r="C2001" s="6" t="s">
        <v>96</v>
      </c>
      <c r="D2001" s="7">
        <v>3632</v>
      </c>
      <c r="E2001" s="7">
        <v>53710</v>
      </c>
      <c r="F2001" s="26">
        <v>6791</v>
      </c>
      <c r="G2001" s="27">
        <v>12.643827999999999</v>
      </c>
    </row>
    <row r="2002" spans="1:7" x14ac:dyDescent="0.45">
      <c r="A2002" s="6" t="s">
        <v>1906</v>
      </c>
      <c r="B2002" s="6" t="s">
        <v>1896</v>
      </c>
      <c r="C2002" s="6" t="s">
        <v>94</v>
      </c>
      <c r="D2002" s="7">
        <v>10836</v>
      </c>
      <c r="E2002" s="7">
        <v>69993</v>
      </c>
      <c r="F2002" s="26">
        <v>13566</v>
      </c>
      <c r="G2002" s="27">
        <v>19.381938000000002</v>
      </c>
    </row>
    <row r="2003" spans="1:7" x14ac:dyDescent="0.45">
      <c r="A2003" s="6" t="s">
        <v>565</v>
      </c>
      <c r="B2003" s="6" t="s">
        <v>1907</v>
      </c>
      <c r="C2003" s="6" t="s">
        <v>91</v>
      </c>
      <c r="D2003" s="7">
        <v>241041</v>
      </c>
      <c r="E2003" s="7">
        <v>5704529</v>
      </c>
      <c r="F2003" s="26">
        <v>509755</v>
      </c>
      <c r="G2003" s="27">
        <v>8.9359699999999993</v>
      </c>
    </row>
    <row r="2004" spans="1:7" x14ac:dyDescent="0.45">
      <c r="A2004" s="6" t="s">
        <v>1908</v>
      </c>
      <c r="B2004" s="6" t="s">
        <v>1907</v>
      </c>
      <c r="C2004" s="6" t="s">
        <v>94</v>
      </c>
      <c r="D2004" s="7">
        <v>15591</v>
      </c>
      <c r="E2004" s="7">
        <v>580532</v>
      </c>
      <c r="F2004" s="26">
        <v>39728</v>
      </c>
      <c r="G2004" s="27">
        <v>6.8433780999999998</v>
      </c>
    </row>
    <row r="2005" spans="1:7" x14ac:dyDescent="0.45">
      <c r="A2005" s="6" t="s">
        <v>1909</v>
      </c>
      <c r="B2005" s="6" t="s">
        <v>1907</v>
      </c>
      <c r="C2005" s="6" t="s">
        <v>94</v>
      </c>
      <c r="D2005" s="7">
        <v>8839</v>
      </c>
      <c r="E2005" s="7">
        <v>542408</v>
      </c>
      <c r="F2005" s="26">
        <v>32448.2</v>
      </c>
      <c r="G2005" s="27">
        <v>5.9822495</v>
      </c>
    </row>
    <row r="2006" spans="1:7" x14ac:dyDescent="0.45">
      <c r="A2006" s="6" t="s">
        <v>567</v>
      </c>
      <c r="B2006" s="6" t="s">
        <v>1907</v>
      </c>
      <c r="C2006" s="6" t="s">
        <v>167</v>
      </c>
      <c r="D2006" s="7">
        <v>9</v>
      </c>
      <c r="E2006" s="7">
        <v>7129177</v>
      </c>
      <c r="F2006" s="26">
        <v>151189</v>
      </c>
      <c r="G2006" s="27">
        <v>2.1207075999999998</v>
      </c>
    </row>
    <row r="2007" spans="1:7" x14ac:dyDescent="0.45">
      <c r="A2007" s="6" t="s">
        <v>1910</v>
      </c>
      <c r="B2007" s="6" t="s">
        <v>1907</v>
      </c>
      <c r="C2007" s="6" t="s">
        <v>96</v>
      </c>
      <c r="D2007" s="7">
        <v>3058</v>
      </c>
      <c r="E2007" s="7">
        <v>74024</v>
      </c>
      <c r="F2007" s="26">
        <v>5343</v>
      </c>
      <c r="G2007" s="27">
        <v>7.2179292999999998</v>
      </c>
    </row>
    <row r="2008" spans="1:7" x14ac:dyDescent="0.45">
      <c r="A2008" s="6" t="s">
        <v>1911</v>
      </c>
      <c r="B2008" s="6" t="s">
        <v>1907</v>
      </c>
      <c r="C2008" s="6" t="s">
        <v>96</v>
      </c>
      <c r="D2008" s="7">
        <v>10069</v>
      </c>
      <c r="E2008" s="7">
        <v>252369</v>
      </c>
      <c r="F2008" s="26">
        <v>21396.6</v>
      </c>
      <c r="G2008" s="27">
        <v>8.4782995999999997</v>
      </c>
    </row>
    <row r="2009" spans="1:7" x14ac:dyDescent="0.45">
      <c r="A2009" s="6" t="s">
        <v>1912</v>
      </c>
      <c r="B2009" s="6" t="s">
        <v>1907</v>
      </c>
      <c r="C2009" s="6" t="s">
        <v>96</v>
      </c>
      <c r="D2009" s="7">
        <v>5069</v>
      </c>
      <c r="E2009" s="7">
        <v>138235</v>
      </c>
      <c r="F2009" s="26">
        <v>7439.4</v>
      </c>
      <c r="G2009" s="27">
        <v>5.3817050999999996</v>
      </c>
    </row>
    <row r="2010" spans="1:7" x14ac:dyDescent="0.45">
      <c r="A2010" s="6" t="s">
        <v>1913</v>
      </c>
      <c r="B2010" s="6" t="s">
        <v>1907</v>
      </c>
      <c r="C2010" s="6" t="s">
        <v>96</v>
      </c>
      <c r="D2010" s="7">
        <v>9356</v>
      </c>
      <c r="E2010" s="7">
        <v>199107</v>
      </c>
      <c r="F2010" s="26">
        <v>13722.5</v>
      </c>
      <c r="G2010" s="27">
        <v>6.8920228999999997</v>
      </c>
    </row>
    <row r="2011" spans="1:7" x14ac:dyDescent="0.45">
      <c r="A2011" s="6" t="s">
        <v>1914</v>
      </c>
      <c r="B2011" s="6" t="s">
        <v>1907</v>
      </c>
      <c r="C2011" s="6" t="s">
        <v>96</v>
      </c>
      <c r="D2011" s="7">
        <v>11650</v>
      </c>
      <c r="E2011" s="7">
        <v>668792</v>
      </c>
      <c r="F2011" s="26">
        <v>34181.800000000003</v>
      </c>
      <c r="G2011" s="27">
        <v>5.1109761999999996</v>
      </c>
    </row>
    <row r="2012" spans="1:7" x14ac:dyDescent="0.45">
      <c r="A2012" s="6" t="s">
        <v>1915</v>
      </c>
      <c r="B2012" s="6" t="s">
        <v>1907</v>
      </c>
      <c r="C2012" s="6" t="s">
        <v>96</v>
      </c>
      <c r="D2012" s="7">
        <v>23198</v>
      </c>
      <c r="E2012" s="7">
        <v>895830</v>
      </c>
      <c r="F2012" s="26">
        <v>55127</v>
      </c>
      <c r="G2012" s="27">
        <v>6.1537344999999997</v>
      </c>
    </row>
    <row r="2013" spans="1:7" x14ac:dyDescent="0.45">
      <c r="A2013" s="6" t="s">
        <v>1916</v>
      </c>
      <c r="B2013" s="6" t="s">
        <v>1907</v>
      </c>
      <c r="C2013" s="6" t="s">
        <v>96</v>
      </c>
      <c r="D2013" s="7">
        <v>415056</v>
      </c>
      <c r="E2013" s="7">
        <v>9340586</v>
      </c>
      <c r="F2013" s="26">
        <v>724867</v>
      </c>
      <c r="G2013" s="27">
        <v>7.7604018000000003</v>
      </c>
    </row>
    <row r="2014" spans="1:7" x14ac:dyDescent="0.45">
      <c r="A2014" s="6" t="s">
        <v>1917</v>
      </c>
      <c r="B2014" s="6" t="s">
        <v>1907</v>
      </c>
      <c r="C2014" s="6" t="s">
        <v>96</v>
      </c>
      <c r="D2014" s="7">
        <v>172531</v>
      </c>
      <c r="E2014" s="7">
        <v>4723634</v>
      </c>
      <c r="F2014" s="26">
        <v>315244</v>
      </c>
      <c r="G2014" s="27">
        <v>6.6737601</v>
      </c>
    </row>
    <row r="2015" spans="1:7" x14ac:dyDescent="0.45">
      <c r="A2015" s="6" t="s">
        <v>571</v>
      </c>
      <c r="B2015" s="6" t="s">
        <v>1907</v>
      </c>
      <c r="C2015" s="6" t="s">
        <v>94</v>
      </c>
      <c r="D2015" s="7">
        <v>950</v>
      </c>
      <c r="E2015" s="7">
        <v>14599</v>
      </c>
      <c r="F2015" s="26">
        <v>1448.3</v>
      </c>
      <c r="G2015" s="27">
        <v>9.9205424999999998</v>
      </c>
    </row>
    <row r="2016" spans="1:7" x14ac:dyDescent="0.45">
      <c r="A2016" s="6" t="s">
        <v>1495</v>
      </c>
      <c r="B2016" s="6" t="s">
        <v>1907</v>
      </c>
      <c r="C2016" s="6" t="s">
        <v>94</v>
      </c>
      <c r="D2016" s="7">
        <v>4997</v>
      </c>
      <c r="E2016" s="7">
        <v>339698</v>
      </c>
      <c r="F2016" s="26">
        <v>24783.3</v>
      </c>
      <c r="G2016" s="27">
        <v>7.2956861999999996</v>
      </c>
    </row>
    <row r="2017" spans="1:7" x14ac:dyDescent="0.45">
      <c r="A2017" s="6" t="s">
        <v>1918</v>
      </c>
      <c r="B2017" s="6" t="s">
        <v>1907</v>
      </c>
      <c r="C2017" s="6" t="s">
        <v>94</v>
      </c>
      <c r="D2017" s="7">
        <v>14296</v>
      </c>
      <c r="E2017" s="7">
        <v>264900</v>
      </c>
      <c r="F2017" s="26">
        <v>15514</v>
      </c>
      <c r="G2017" s="27">
        <v>5.8565496000000001</v>
      </c>
    </row>
    <row r="2018" spans="1:7" x14ac:dyDescent="0.45">
      <c r="A2018" s="6" t="s">
        <v>574</v>
      </c>
      <c r="B2018" s="6" t="s">
        <v>1907</v>
      </c>
      <c r="C2018" s="6" t="s">
        <v>94</v>
      </c>
      <c r="D2018" s="7">
        <v>37798</v>
      </c>
      <c r="E2018" s="7">
        <v>880720</v>
      </c>
      <c r="F2018" s="26">
        <v>63557</v>
      </c>
      <c r="G2018" s="27">
        <v>7.2164820000000001</v>
      </c>
    </row>
    <row r="2019" spans="1:7" x14ac:dyDescent="0.45">
      <c r="A2019" s="6" t="s">
        <v>575</v>
      </c>
      <c r="B2019" s="6" t="s">
        <v>1907</v>
      </c>
      <c r="C2019" s="6" t="s">
        <v>94</v>
      </c>
      <c r="D2019" s="7">
        <v>76</v>
      </c>
      <c r="E2019" s="7">
        <v>2165</v>
      </c>
      <c r="F2019" s="26">
        <v>184.7</v>
      </c>
      <c r="G2019" s="27">
        <v>8.5311778</v>
      </c>
    </row>
    <row r="2020" spans="1:7" x14ac:dyDescent="0.45">
      <c r="A2020" s="6" t="s">
        <v>1919</v>
      </c>
      <c r="B2020" s="6" t="s">
        <v>1907</v>
      </c>
      <c r="C2020" s="6" t="s">
        <v>94</v>
      </c>
      <c r="D2020" s="7">
        <v>9846</v>
      </c>
      <c r="E2020" s="7">
        <v>258930</v>
      </c>
      <c r="F2020" s="26">
        <v>22152.5</v>
      </c>
      <c r="G2020" s="27">
        <v>8.5554010999999992</v>
      </c>
    </row>
    <row r="2021" spans="1:7" x14ac:dyDescent="0.45">
      <c r="A2021" s="6" t="s">
        <v>1920</v>
      </c>
      <c r="B2021" s="6" t="s">
        <v>1907</v>
      </c>
      <c r="C2021" s="6" t="s">
        <v>94</v>
      </c>
      <c r="D2021" s="7">
        <v>9982</v>
      </c>
      <c r="E2021" s="7">
        <v>214590</v>
      </c>
      <c r="F2021" s="26">
        <v>12568</v>
      </c>
      <c r="G2021" s="27">
        <v>5.8567501000000002</v>
      </c>
    </row>
    <row r="2022" spans="1:7" x14ac:dyDescent="0.45">
      <c r="A2022" s="6" t="s">
        <v>578</v>
      </c>
      <c r="B2022" s="6" t="s">
        <v>1907</v>
      </c>
      <c r="C2022" s="6" t="s">
        <v>94</v>
      </c>
      <c r="D2022" s="7">
        <v>15</v>
      </c>
      <c r="E2022" s="7">
        <v>123</v>
      </c>
      <c r="F2022" s="26">
        <v>14</v>
      </c>
      <c r="G2022" s="27">
        <v>11.382114</v>
      </c>
    </row>
    <row r="2023" spans="1:7" x14ac:dyDescent="0.45">
      <c r="A2023" s="6" t="s">
        <v>1921</v>
      </c>
      <c r="B2023" s="6" t="s">
        <v>1907</v>
      </c>
      <c r="C2023" s="6" t="s">
        <v>94</v>
      </c>
      <c r="D2023" s="7">
        <v>4218</v>
      </c>
      <c r="E2023" s="7">
        <v>78372</v>
      </c>
      <c r="F2023" s="26">
        <v>6463.2</v>
      </c>
      <c r="G2023" s="27">
        <v>8.2468228000000003</v>
      </c>
    </row>
    <row r="2024" spans="1:7" x14ac:dyDescent="0.45">
      <c r="A2024" s="6" t="s">
        <v>1922</v>
      </c>
      <c r="B2024" s="6" t="s">
        <v>1907</v>
      </c>
      <c r="C2024" s="6" t="s">
        <v>94</v>
      </c>
      <c r="D2024" s="7">
        <v>3372</v>
      </c>
      <c r="E2024" s="7">
        <v>53048</v>
      </c>
      <c r="F2024" s="26">
        <v>5159</v>
      </c>
      <c r="G2024" s="27">
        <v>9.7251545999999998</v>
      </c>
    </row>
    <row r="2025" spans="1:7" x14ac:dyDescent="0.45">
      <c r="A2025" s="6" t="s">
        <v>1923</v>
      </c>
      <c r="B2025" s="6" t="s">
        <v>1907</v>
      </c>
      <c r="C2025" s="6" t="s">
        <v>94</v>
      </c>
      <c r="D2025" s="7">
        <v>14798</v>
      </c>
      <c r="E2025" s="7">
        <v>198232</v>
      </c>
      <c r="F2025" s="26">
        <v>21772</v>
      </c>
      <c r="G2025" s="27">
        <v>10.983091</v>
      </c>
    </row>
    <row r="2026" spans="1:7" x14ac:dyDescent="0.45">
      <c r="A2026" s="6" t="s">
        <v>1924</v>
      </c>
      <c r="B2026" s="6" t="s">
        <v>1907</v>
      </c>
      <c r="C2026" s="6" t="s">
        <v>203</v>
      </c>
      <c r="D2026" s="7">
        <v>332496</v>
      </c>
      <c r="E2026" s="7">
        <v>6477971</v>
      </c>
      <c r="F2026" s="26">
        <v>546693</v>
      </c>
      <c r="G2026" s="27">
        <v>8.4392627999999998</v>
      </c>
    </row>
    <row r="2027" spans="1:7" x14ac:dyDescent="0.45">
      <c r="A2027" s="6" t="s">
        <v>1925</v>
      </c>
      <c r="B2027" s="6" t="s">
        <v>1907</v>
      </c>
      <c r="C2027" s="6" t="s">
        <v>203</v>
      </c>
      <c r="D2027" s="7">
        <v>50053</v>
      </c>
      <c r="E2027" s="7">
        <v>1781322</v>
      </c>
      <c r="F2027" s="26">
        <v>113351</v>
      </c>
      <c r="G2027" s="27">
        <v>6.3633077</v>
      </c>
    </row>
    <row r="2028" spans="1:7" x14ac:dyDescent="0.45">
      <c r="A2028" s="6" t="s">
        <v>1926</v>
      </c>
      <c r="B2028" s="6" t="s">
        <v>1907</v>
      </c>
      <c r="C2028" s="6" t="s">
        <v>203</v>
      </c>
      <c r="D2028" s="7">
        <v>48630</v>
      </c>
      <c r="E2028" s="7">
        <v>1560933</v>
      </c>
      <c r="F2028" s="26">
        <v>48269.5</v>
      </c>
      <c r="G2028" s="27">
        <v>3.0923493</v>
      </c>
    </row>
    <row r="2029" spans="1:7" x14ac:dyDescent="0.45">
      <c r="A2029" s="6" t="s">
        <v>1927</v>
      </c>
      <c r="B2029" s="6" t="s">
        <v>1907</v>
      </c>
      <c r="C2029" s="6" t="s">
        <v>203</v>
      </c>
      <c r="D2029" s="7">
        <v>30663</v>
      </c>
      <c r="E2029" s="7">
        <v>624052</v>
      </c>
      <c r="F2029" s="26">
        <v>50043</v>
      </c>
      <c r="G2029" s="27">
        <v>8.0190432999999999</v>
      </c>
    </row>
    <row r="2030" spans="1:7" x14ac:dyDescent="0.45">
      <c r="A2030" s="6" t="s">
        <v>1928</v>
      </c>
      <c r="B2030" s="6" t="s">
        <v>1907</v>
      </c>
      <c r="C2030" s="6" t="s">
        <v>203</v>
      </c>
      <c r="D2030" s="7">
        <v>192584</v>
      </c>
      <c r="E2030" s="7">
        <v>4380723</v>
      </c>
      <c r="F2030" s="26">
        <v>353902</v>
      </c>
      <c r="G2030" s="27">
        <v>8.0786207999999995</v>
      </c>
    </row>
    <row r="2031" spans="1:7" x14ac:dyDescent="0.45">
      <c r="A2031" s="6" t="s">
        <v>1929</v>
      </c>
      <c r="B2031" s="6" t="s">
        <v>1907</v>
      </c>
      <c r="C2031" s="6" t="s">
        <v>203</v>
      </c>
      <c r="D2031" s="7">
        <v>49334</v>
      </c>
      <c r="E2031" s="7">
        <v>5076898</v>
      </c>
      <c r="F2031" s="26">
        <v>242354</v>
      </c>
      <c r="G2031" s="27">
        <v>4.773663</v>
      </c>
    </row>
    <row r="2032" spans="1:7" x14ac:dyDescent="0.45">
      <c r="A2032" s="6" t="s">
        <v>1930</v>
      </c>
      <c r="B2032" s="6" t="s">
        <v>1907</v>
      </c>
      <c r="C2032" s="6" t="s">
        <v>203</v>
      </c>
      <c r="D2032" s="7">
        <v>15490</v>
      </c>
      <c r="E2032" s="7">
        <v>754605</v>
      </c>
      <c r="F2032" s="26">
        <v>21343</v>
      </c>
      <c r="G2032" s="27">
        <v>2.8283672000000002</v>
      </c>
    </row>
    <row r="2033" spans="1:7" x14ac:dyDescent="0.45">
      <c r="A2033" s="6" t="s">
        <v>1931</v>
      </c>
      <c r="B2033" s="6" t="s">
        <v>1907</v>
      </c>
      <c r="C2033" s="6" t="s">
        <v>203</v>
      </c>
      <c r="D2033" s="7">
        <v>3437</v>
      </c>
      <c r="E2033" s="7">
        <v>101968</v>
      </c>
      <c r="F2033" s="26">
        <v>7605</v>
      </c>
      <c r="G2033" s="27">
        <v>7.4582221999999998</v>
      </c>
    </row>
    <row r="2034" spans="1:7" x14ac:dyDescent="0.45">
      <c r="A2034" s="6" t="s">
        <v>1932</v>
      </c>
      <c r="B2034" s="6" t="s">
        <v>1907</v>
      </c>
      <c r="C2034" s="6" t="s">
        <v>203</v>
      </c>
      <c r="D2034" s="7">
        <v>24945</v>
      </c>
      <c r="E2034" s="7">
        <v>1038284</v>
      </c>
      <c r="F2034" s="26">
        <v>74003</v>
      </c>
      <c r="G2034" s="27">
        <v>7.1274332999999999</v>
      </c>
    </row>
    <row r="2035" spans="1:7" x14ac:dyDescent="0.45">
      <c r="A2035" s="6" t="s">
        <v>1933</v>
      </c>
      <c r="B2035" s="6" t="s">
        <v>1907</v>
      </c>
      <c r="C2035" s="6" t="s">
        <v>203</v>
      </c>
      <c r="D2035" s="7">
        <v>41443</v>
      </c>
      <c r="E2035" s="7">
        <v>911275</v>
      </c>
      <c r="F2035" s="26">
        <v>81800</v>
      </c>
      <c r="G2035" s="27">
        <v>8.9764341000000005</v>
      </c>
    </row>
    <row r="2036" spans="1:7" x14ac:dyDescent="0.45">
      <c r="A2036" s="6" t="s">
        <v>1934</v>
      </c>
      <c r="B2036" s="6" t="s">
        <v>1907</v>
      </c>
      <c r="C2036" s="6" t="s">
        <v>203</v>
      </c>
      <c r="D2036" s="7">
        <v>18866</v>
      </c>
      <c r="E2036" s="7">
        <v>360569</v>
      </c>
      <c r="F2036" s="26">
        <v>30766</v>
      </c>
      <c r="G2036" s="27">
        <v>8.5326248000000007</v>
      </c>
    </row>
    <row r="2037" spans="1:7" x14ac:dyDescent="0.45">
      <c r="A2037" s="6" t="s">
        <v>1935</v>
      </c>
      <c r="B2037" s="6" t="s">
        <v>1907</v>
      </c>
      <c r="C2037" s="6" t="s">
        <v>203</v>
      </c>
      <c r="D2037" s="7">
        <v>12377</v>
      </c>
      <c r="E2037" s="7">
        <v>325385</v>
      </c>
      <c r="F2037" s="26">
        <v>26446.400000000001</v>
      </c>
      <c r="G2037" s="27">
        <v>8.1277255999999998</v>
      </c>
    </row>
    <row r="2038" spans="1:7" x14ac:dyDescent="0.45">
      <c r="A2038" s="6" t="s">
        <v>1936</v>
      </c>
      <c r="B2038" s="6" t="s">
        <v>1907</v>
      </c>
      <c r="C2038" s="6" t="s">
        <v>203</v>
      </c>
      <c r="D2038" s="7">
        <v>31826</v>
      </c>
      <c r="E2038" s="7">
        <v>912156</v>
      </c>
      <c r="F2038" s="26">
        <v>57024.5</v>
      </c>
      <c r="G2038" s="27">
        <v>6.2516170000000004</v>
      </c>
    </row>
    <row r="2039" spans="1:7" x14ac:dyDescent="0.45">
      <c r="A2039" s="6" t="s">
        <v>1937</v>
      </c>
      <c r="B2039" s="6" t="s">
        <v>1907</v>
      </c>
      <c r="C2039" s="6" t="s">
        <v>203</v>
      </c>
      <c r="D2039" s="7">
        <v>20744</v>
      </c>
      <c r="E2039" s="7">
        <v>614391</v>
      </c>
      <c r="F2039" s="26">
        <v>42911</v>
      </c>
      <c r="G2039" s="27">
        <v>6.9843145</v>
      </c>
    </row>
    <row r="2040" spans="1:7" x14ac:dyDescent="0.45">
      <c r="A2040" s="6" t="s">
        <v>1938</v>
      </c>
      <c r="B2040" s="6" t="s">
        <v>1907</v>
      </c>
      <c r="C2040" s="6" t="s">
        <v>203</v>
      </c>
      <c r="D2040" s="7">
        <v>8883</v>
      </c>
      <c r="E2040" s="7">
        <v>911729</v>
      </c>
      <c r="F2040" s="26">
        <v>39934</v>
      </c>
      <c r="G2040" s="27">
        <v>4.3800296000000003</v>
      </c>
    </row>
    <row r="2041" spans="1:7" x14ac:dyDescent="0.45">
      <c r="A2041" s="6" t="s">
        <v>1939</v>
      </c>
      <c r="B2041" s="6" t="s">
        <v>1907</v>
      </c>
      <c r="C2041" s="6" t="s">
        <v>203</v>
      </c>
      <c r="D2041" s="7">
        <v>5876</v>
      </c>
      <c r="E2041" s="7">
        <v>122255</v>
      </c>
      <c r="F2041" s="26">
        <v>9872.7999999999993</v>
      </c>
      <c r="G2041" s="27">
        <v>8.0755797000000005</v>
      </c>
    </row>
    <row r="2042" spans="1:7" x14ac:dyDescent="0.45">
      <c r="A2042" s="6" t="s">
        <v>1940</v>
      </c>
      <c r="B2042" s="6" t="s">
        <v>1907</v>
      </c>
      <c r="C2042" s="6" t="s">
        <v>203</v>
      </c>
      <c r="D2042" s="7">
        <v>1</v>
      </c>
      <c r="E2042" s="7">
        <v>219119</v>
      </c>
      <c r="F2042" s="26">
        <v>10254</v>
      </c>
      <c r="G2042" s="27">
        <v>4.6796490000000004</v>
      </c>
    </row>
    <row r="2043" spans="1:7" x14ac:dyDescent="0.45">
      <c r="A2043" s="6" t="s">
        <v>1941</v>
      </c>
      <c r="B2043" s="6" t="s">
        <v>1907</v>
      </c>
      <c r="C2043" s="6" t="s">
        <v>203</v>
      </c>
      <c r="D2043" s="7">
        <v>47425</v>
      </c>
      <c r="E2043" s="7">
        <v>4186818</v>
      </c>
      <c r="F2043" s="26">
        <v>159674</v>
      </c>
      <c r="G2043" s="27">
        <v>3.8137316000000001</v>
      </c>
    </row>
    <row r="2044" spans="1:7" x14ac:dyDescent="0.45">
      <c r="A2044" s="6" t="s">
        <v>1942</v>
      </c>
      <c r="B2044" s="6" t="s">
        <v>1907</v>
      </c>
      <c r="C2044" s="6" t="s">
        <v>203</v>
      </c>
      <c r="D2044" s="7">
        <v>17100</v>
      </c>
      <c r="E2044" s="7">
        <v>283228</v>
      </c>
      <c r="F2044" s="26">
        <v>22211.9</v>
      </c>
      <c r="G2044" s="27">
        <v>7.8424095999999999</v>
      </c>
    </row>
    <row r="2045" spans="1:7" x14ac:dyDescent="0.45">
      <c r="A2045" s="6" t="s">
        <v>1943</v>
      </c>
      <c r="B2045" s="6" t="s">
        <v>1907</v>
      </c>
      <c r="C2045" s="6" t="s">
        <v>203</v>
      </c>
      <c r="D2045" s="7">
        <v>32750</v>
      </c>
      <c r="E2045" s="7">
        <v>635210</v>
      </c>
      <c r="F2045" s="26">
        <v>53691.3</v>
      </c>
      <c r="G2045" s="27">
        <v>8.4525275000000004</v>
      </c>
    </row>
    <row r="2046" spans="1:7" x14ac:dyDescent="0.45">
      <c r="A2046" s="6" t="s">
        <v>272</v>
      </c>
      <c r="B2046" s="6" t="s">
        <v>1907</v>
      </c>
      <c r="C2046" s="6" t="s">
        <v>91</v>
      </c>
      <c r="D2046" s="7">
        <v>128139</v>
      </c>
      <c r="E2046" s="7">
        <v>4117647</v>
      </c>
      <c r="F2046" s="26">
        <v>319160.7</v>
      </c>
      <c r="G2046" s="27">
        <v>7.7510456999999997</v>
      </c>
    </row>
    <row r="2047" spans="1:7" x14ac:dyDescent="0.45">
      <c r="A2047" s="6" t="s">
        <v>1944</v>
      </c>
      <c r="B2047" s="6" t="s">
        <v>1907</v>
      </c>
      <c r="C2047" s="6" t="s">
        <v>94</v>
      </c>
      <c r="D2047" s="7">
        <v>4542</v>
      </c>
      <c r="E2047" s="7">
        <v>116044</v>
      </c>
      <c r="F2047" s="26">
        <v>7042</v>
      </c>
      <c r="G2047" s="27">
        <v>6.0683879000000003</v>
      </c>
    </row>
    <row r="2048" spans="1:7" x14ac:dyDescent="0.45">
      <c r="A2048" s="6" t="s">
        <v>1945</v>
      </c>
      <c r="B2048" s="6" t="s">
        <v>1907</v>
      </c>
      <c r="C2048" s="6" t="s">
        <v>94</v>
      </c>
      <c r="D2048" s="7">
        <v>31548</v>
      </c>
      <c r="E2048" s="7">
        <v>570047</v>
      </c>
      <c r="F2048" s="26">
        <v>49642</v>
      </c>
      <c r="G2048" s="27">
        <v>8.7084047000000009</v>
      </c>
    </row>
    <row r="2049" spans="1:7" x14ac:dyDescent="0.45">
      <c r="A2049" s="6" t="s">
        <v>1946</v>
      </c>
      <c r="B2049" s="6" t="s">
        <v>1907</v>
      </c>
      <c r="C2049" s="6" t="s">
        <v>91</v>
      </c>
      <c r="D2049" s="7">
        <v>1091492</v>
      </c>
      <c r="E2049" s="7">
        <v>20568948</v>
      </c>
      <c r="F2049" s="26">
        <v>1955102.6</v>
      </c>
      <c r="G2049" s="27">
        <v>9.5051170999999997</v>
      </c>
    </row>
    <row r="2050" spans="1:7" x14ac:dyDescent="0.45">
      <c r="A2050" s="6" t="s">
        <v>226</v>
      </c>
      <c r="B2050" s="6" t="s">
        <v>1907</v>
      </c>
      <c r="C2050" s="6" t="s">
        <v>210</v>
      </c>
      <c r="D2050" s="7">
        <v>99</v>
      </c>
      <c r="E2050" s="7">
        <v>632</v>
      </c>
      <c r="F2050" s="26">
        <v>74.7</v>
      </c>
      <c r="G2050" s="27">
        <v>11.81962</v>
      </c>
    </row>
    <row r="2051" spans="1:7" x14ac:dyDescent="0.45">
      <c r="A2051" s="6" t="s">
        <v>1947</v>
      </c>
      <c r="B2051" s="6" t="s">
        <v>1907</v>
      </c>
      <c r="C2051" s="6" t="s">
        <v>94</v>
      </c>
      <c r="D2051" s="7">
        <v>4684</v>
      </c>
      <c r="E2051" s="7">
        <v>92735</v>
      </c>
      <c r="F2051" s="26">
        <v>9975</v>
      </c>
      <c r="G2051" s="27">
        <v>10.756456999999999</v>
      </c>
    </row>
    <row r="2052" spans="1:7" x14ac:dyDescent="0.45">
      <c r="A2052" s="6" t="s">
        <v>1948</v>
      </c>
      <c r="B2052" s="6" t="s">
        <v>1907</v>
      </c>
      <c r="C2052" s="6" t="s">
        <v>96</v>
      </c>
      <c r="D2052" s="7">
        <v>2903</v>
      </c>
      <c r="E2052" s="7">
        <v>37116</v>
      </c>
      <c r="F2052" s="26">
        <v>2567.4</v>
      </c>
      <c r="G2052" s="27">
        <v>6.9172324999999999</v>
      </c>
    </row>
    <row r="2053" spans="1:7" x14ac:dyDescent="0.45">
      <c r="A2053" s="6" t="s">
        <v>1949</v>
      </c>
      <c r="B2053" s="6" t="s">
        <v>1907</v>
      </c>
      <c r="C2053" s="6" t="s">
        <v>203</v>
      </c>
      <c r="D2053" s="7">
        <v>10712</v>
      </c>
      <c r="E2053" s="7">
        <v>221403</v>
      </c>
      <c r="F2053" s="26">
        <v>14941</v>
      </c>
      <c r="G2053" s="27">
        <v>6.7483276999999999</v>
      </c>
    </row>
    <row r="2054" spans="1:7" x14ac:dyDescent="0.45">
      <c r="A2054" s="6" t="s">
        <v>236</v>
      </c>
      <c r="B2054" s="6" t="s">
        <v>1907</v>
      </c>
      <c r="C2054" s="6" t="s">
        <v>167</v>
      </c>
      <c r="D2054" s="7">
        <v>1</v>
      </c>
      <c r="E2054" s="7">
        <v>2</v>
      </c>
      <c r="F2054" s="26">
        <v>0.6</v>
      </c>
      <c r="G2054" s="27">
        <v>30</v>
      </c>
    </row>
    <row r="2055" spans="1:7" x14ac:dyDescent="0.45">
      <c r="A2055" s="6" t="s">
        <v>1950</v>
      </c>
      <c r="B2055" s="6" t="s">
        <v>1951</v>
      </c>
      <c r="C2055" s="6" t="s">
        <v>94</v>
      </c>
      <c r="D2055" s="7">
        <v>36425</v>
      </c>
      <c r="E2055" s="7">
        <v>517644</v>
      </c>
      <c r="F2055" s="26">
        <v>67950</v>
      </c>
      <c r="G2055" s="27">
        <v>13.126782</v>
      </c>
    </row>
    <row r="2056" spans="1:7" x14ac:dyDescent="0.45">
      <c r="A2056" s="6" t="s">
        <v>1952</v>
      </c>
      <c r="B2056" s="6" t="s">
        <v>1951</v>
      </c>
      <c r="C2056" s="6" t="s">
        <v>96</v>
      </c>
      <c r="D2056" s="7">
        <v>2003</v>
      </c>
      <c r="E2056" s="7">
        <v>43377</v>
      </c>
      <c r="F2056" s="26">
        <v>4597.6000000000004</v>
      </c>
      <c r="G2056" s="27">
        <v>10.599164999999999</v>
      </c>
    </row>
    <row r="2057" spans="1:7" x14ac:dyDescent="0.45">
      <c r="A2057" s="6" t="s">
        <v>1953</v>
      </c>
      <c r="B2057" s="6" t="s">
        <v>1951</v>
      </c>
      <c r="C2057" s="6" t="s">
        <v>94</v>
      </c>
      <c r="D2057" s="7">
        <v>18105</v>
      </c>
      <c r="E2057" s="7">
        <v>345269</v>
      </c>
      <c r="F2057" s="26">
        <v>36080.300000000003</v>
      </c>
      <c r="G2057" s="27">
        <v>10.449909999999999</v>
      </c>
    </row>
    <row r="2058" spans="1:7" x14ac:dyDescent="0.45">
      <c r="A2058" s="6" t="s">
        <v>869</v>
      </c>
      <c r="B2058" s="6" t="s">
        <v>1951</v>
      </c>
      <c r="C2058" s="6" t="s">
        <v>94</v>
      </c>
      <c r="D2058" s="7">
        <v>8823</v>
      </c>
      <c r="E2058" s="7">
        <v>82224</v>
      </c>
      <c r="F2058" s="26">
        <v>12597</v>
      </c>
      <c r="G2058" s="27">
        <v>15.320344</v>
      </c>
    </row>
    <row r="2059" spans="1:7" x14ac:dyDescent="0.45">
      <c r="A2059" s="6" t="s">
        <v>1954</v>
      </c>
      <c r="B2059" s="6" t="s">
        <v>1951</v>
      </c>
      <c r="C2059" s="6" t="s">
        <v>96</v>
      </c>
      <c r="D2059" s="7">
        <v>1822</v>
      </c>
      <c r="E2059" s="7">
        <v>32654</v>
      </c>
      <c r="F2059" s="26">
        <v>3764</v>
      </c>
      <c r="G2059" s="27">
        <v>11.526918999999999</v>
      </c>
    </row>
    <row r="2060" spans="1:7" x14ac:dyDescent="0.45">
      <c r="A2060" s="6" t="s">
        <v>1955</v>
      </c>
      <c r="B2060" s="6" t="s">
        <v>1951</v>
      </c>
      <c r="C2060" s="6" t="s">
        <v>96</v>
      </c>
      <c r="D2060" s="7">
        <v>6145</v>
      </c>
      <c r="E2060" s="7">
        <v>106098</v>
      </c>
      <c r="F2060" s="26">
        <v>12046.4</v>
      </c>
      <c r="G2060" s="27">
        <v>11.354031000000001</v>
      </c>
    </row>
    <row r="2061" spans="1:7" x14ac:dyDescent="0.45">
      <c r="A2061" s="6" t="s">
        <v>1956</v>
      </c>
      <c r="B2061" s="6" t="s">
        <v>1951</v>
      </c>
      <c r="C2061" s="6" t="s">
        <v>94</v>
      </c>
      <c r="D2061" s="7">
        <v>7815</v>
      </c>
      <c r="E2061" s="7">
        <v>99087</v>
      </c>
      <c r="F2061" s="26">
        <v>14745.8</v>
      </c>
      <c r="G2061" s="27">
        <v>14.88167</v>
      </c>
    </row>
    <row r="2062" spans="1:7" x14ac:dyDescent="0.45">
      <c r="A2062" s="6" t="s">
        <v>1957</v>
      </c>
      <c r="B2062" s="6" t="s">
        <v>1951</v>
      </c>
      <c r="C2062" s="6" t="s">
        <v>94</v>
      </c>
      <c r="D2062" s="7">
        <v>7364</v>
      </c>
      <c r="E2062" s="7">
        <v>109282</v>
      </c>
      <c r="F2062" s="26">
        <v>13869.2</v>
      </c>
      <c r="G2062" s="27">
        <v>12.691203</v>
      </c>
    </row>
    <row r="2063" spans="1:7" x14ac:dyDescent="0.45">
      <c r="A2063" s="6" t="s">
        <v>1958</v>
      </c>
      <c r="B2063" s="6" t="s">
        <v>1951</v>
      </c>
      <c r="C2063" s="6" t="s">
        <v>96</v>
      </c>
      <c r="D2063" s="7">
        <v>1871</v>
      </c>
      <c r="E2063" s="7">
        <v>27338</v>
      </c>
      <c r="F2063" s="26">
        <v>3196</v>
      </c>
      <c r="G2063" s="27">
        <v>11.690687</v>
      </c>
    </row>
    <row r="2064" spans="1:7" x14ac:dyDescent="0.45">
      <c r="A2064" s="6" t="s">
        <v>1959</v>
      </c>
      <c r="B2064" s="6" t="s">
        <v>1951</v>
      </c>
      <c r="C2064" s="6" t="s">
        <v>96</v>
      </c>
      <c r="D2064" s="7">
        <v>2698</v>
      </c>
      <c r="E2064" s="7">
        <v>60043</v>
      </c>
      <c r="F2064" s="26">
        <v>7143</v>
      </c>
      <c r="G2064" s="27">
        <v>11.896474</v>
      </c>
    </row>
    <row r="2065" spans="1:7" x14ac:dyDescent="0.45">
      <c r="A2065" s="6" t="s">
        <v>1960</v>
      </c>
      <c r="B2065" s="6" t="s">
        <v>1951</v>
      </c>
      <c r="C2065" s="6" t="s">
        <v>96</v>
      </c>
      <c r="D2065" s="7">
        <v>1759</v>
      </c>
      <c r="E2065" s="7">
        <v>44079</v>
      </c>
      <c r="F2065" s="26">
        <v>4276.2</v>
      </c>
      <c r="G2065" s="27">
        <v>9.7012183000000007</v>
      </c>
    </row>
    <row r="2066" spans="1:7" x14ac:dyDescent="0.45">
      <c r="A2066" s="6" t="s">
        <v>1961</v>
      </c>
      <c r="B2066" s="6" t="s">
        <v>1951</v>
      </c>
      <c r="C2066" s="6" t="s">
        <v>96</v>
      </c>
      <c r="D2066" s="7">
        <v>2785</v>
      </c>
      <c r="E2066" s="7">
        <v>126262</v>
      </c>
      <c r="F2066" s="26">
        <v>10813</v>
      </c>
      <c r="G2066" s="27">
        <v>8.5639385000000008</v>
      </c>
    </row>
    <row r="2067" spans="1:7" x14ac:dyDescent="0.45">
      <c r="A2067" s="6" t="s">
        <v>1962</v>
      </c>
      <c r="B2067" s="6" t="s">
        <v>1951</v>
      </c>
      <c r="C2067" s="6" t="s">
        <v>96</v>
      </c>
      <c r="D2067" s="7">
        <v>2747</v>
      </c>
      <c r="E2067" s="7">
        <v>69805</v>
      </c>
      <c r="F2067" s="26">
        <v>7280.2</v>
      </c>
      <c r="G2067" s="27">
        <v>10.429339000000001</v>
      </c>
    </row>
    <row r="2068" spans="1:7" x14ac:dyDescent="0.45">
      <c r="A2068" s="6" t="s">
        <v>1963</v>
      </c>
      <c r="B2068" s="6" t="s">
        <v>1951</v>
      </c>
      <c r="C2068" s="6" t="s">
        <v>96</v>
      </c>
      <c r="D2068" s="7">
        <v>1087</v>
      </c>
      <c r="E2068" s="7">
        <v>17310</v>
      </c>
      <c r="F2068" s="26">
        <v>2036.8</v>
      </c>
      <c r="G2068" s="27">
        <v>11.766609000000001</v>
      </c>
    </row>
    <row r="2069" spans="1:7" x14ac:dyDescent="0.45">
      <c r="A2069" s="6" t="s">
        <v>1964</v>
      </c>
      <c r="B2069" s="6" t="s">
        <v>1951</v>
      </c>
      <c r="C2069" s="6" t="s">
        <v>96</v>
      </c>
      <c r="D2069" s="7">
        <v>1466</v>
      </c>
      <c r="E2069" s="7">
        <v>32812</v>
      </c>
      <c r="F2069" s="26">
        <v>3479.9</v>
      </c>
      <c r="G2069" s="27">
        <v>10.605570999999999</v>
      </c>
    </row>
    <row r="2070" spans="1:7" x14ac:dyDescent="0.45">
      <c r="A2070" s="6" t="s">
        <v>1965</v>
      </c>
      <c r="B2070" s="6" t="s">
        <v>1951</v>
      </c>
      <c r="C2070" s="6" t="s">
        <v>96</v>
      </c>
      <c r="D2070" s="7">
        <v>4782</v>
      </c>
      <c r="E2070" s="7">
        <v>112161</v>
      </c>
      <c r="F2070" s="26">
        <v>11839</v>
      </c>
      <c r="G2070" s="27">
        <v>10.555362000000001</v>
      </c>
    </row>
    <row r="2071" spans="1:7" x14ac:dyDescent="0.45">
      <c r="A2071" s="6" t="s">
        <v>1966</v>
      </c>
      <c r="B2071" s="6" t="s">
        <v>1951</v>
      </c>
      <c r="C2071" s="6" t="s">
        <v>96</v>
      </c>
      <c r="D2071" s="7">
        <v>3929</v>
      </c>
      <c r="E2071" s="7">
        <v>61125</v>
      </c>
      <c r="F2071" s="26">
        <v>7989.6</v>
      </c>
      <c r="G2071" s="27">
        <v>13.070919999999999</v>
      </c>
    </row>
    <row r="2072" spans="1:7" x14ac:dyDescent="0.45">
      <c r="A2072" s="6" t="s">
        <v>1967</v>
      </c>
      <c r="B2072" s="6" t="s">
        <v>1951</v>
      </c>
      <c r="C2072" s="6" t="s">
        <v>96</v>
      </c>
      <c r="D2072" s="7">
        <v>14828</v>
      </c>
      <c r="E2072" s="7">
        <v>701516</v>
      </c>
      <c r="F2072" s="26">
        <v>59206</v>
      </c>
      <c r="G2072" s="27">
        <v>8.4397219999999997</v>
      </c>
    </row>
    <row r="2073" spans="1:7" x14ac:dyDescent="0.45">
      <c r="A2073" s="6" t="s">
        <v>1968</v>
      </c>
      <c r="B2073" s="6" t="s">
        <v>1951</v>
      </c>
      <c r="C2073" s="6" t="s">
        <v>96</v>
      </c>
      <c r="D2073" s="7">
        <v>1713</v>
      </c>
      <c r="E2073" s="7">
        <v>28034</v>
      </c>
      <c r="F2073" s="26">
        <v>3352.7</v>
      </c>
      <c r="G2073" s="27">
        <v>11.959406</v>
      </c>
    </row>
    <row r="2074" spans="1:7" x14ac:dyDescent="0.45">
      <c r="A2074" s="6" t="s">
        <v>1969</v>
      </c>
      <c r="B2074" s="6" t="s">
        <v>1951</v>
      </c>
      <c r="C2074" s="6" t="s">
        <v>96</v>
      </c>
      <c r="D2074" s="7">
        <v>13259</v>
      </c>
      <c r="E2074" s="7">
        <v>378209</v>
      </c>
      <c r="F2074" s="26">
        <v>35105</v>
      </c>
      <c r="G2074" s="27">
        <v>9.2819050000000001</v>
      </c>
    </row>
    <row r="2075" spans="1:7" x14ac:dyDescent="0.45">
      <c r="A2075" s="6" t="s">
        <v>1970</v>
      </c>
      <c r="B2075" s="6" t="s">
        <v>1951</v>
      </c>
      <c r="C2075" s="6" t="s">
        <v>96</v>
      </c>
      <c r="D2075" s="7">
        <v>3295</v>
      </c>
      <c r="E2075" s="7">
        <v>131720</v>
      </c>
      <c r="F2075" s="26">
        <v>9660</v>
      </c>
      <c r="G2075" s="27">
        <v>7.3337382</v>
      </c>
    </row>
    <row r="2076" spans="1:7" x14ac:dyDescent="0.45">
      <c r="A2076" s="6" t="s">
        <v>1971</v>
      </c>
      <c r="B2076" s="6" t="s">
        <v>1951</v>
      </c>
      <c r="C2076" s="6" t="s">
        <v>96</v>
      </c>
      <c r="D2076" s="7">
        <v>9096</v>
      </c>
      <c r="E2076" s="7">
        <v>571207</v>
      </c>
      <c r="F2076" s="26">
        <v>46601.7</v>
      </c>
      <c r="G2076" s="27">
        <v>8.1584608999999997</v>
      </c>
    </row>
    <row r="2077" spans="1:7" x14ac:dyDescent="0.45">
      <c r="A2077" s="6" t="s">
        <v>1972</v>
      </c>
      <c r="B2077" s="6" t="s">
        <v>1951</v>
      </c>
      <c r="C2077" s="6" t="s">
        <v>96</v>
      </c>
      <c r="D2077" s="7">
        <v>2641</v>
      </c>
      <c r="E2077" s="7">
        <v>43120</v>
      </c>
      <c r="F2077" s="26">
        <v>5154.1000000000004</v>
      </c>
      <c r="G2077" s="27">
        <v>11.952921999999999</v>
      </c>
    </row>
    <row r="2078" spans="1:7" x14ac:dyDescent="0.45">
      <c r="A2078" s="6" t="s">
        <v>1973</v>
      </c>
      <c r="B2078" s="6" t="s">
        <v>1951</v>
      </c>
      <c r="C2078" s="6" t="s">
        <v>96</v>
      </c>
      <c r="D2078" s="7">
        <v>4366</v>
      </c>
      <c r="E2078" s="7">
        <v>90016</v>
      </c>
      <c r="F2078" s="26">
        <v>9706</v>
      </c>
      <c r="G2078" s="27">
        <v>10.782527999999999</v>
      </c>
    </row>
    <row r="2079" spans="1:7" x14ac:dyDescent="0.45">
      <c r="A2079" s="6" t="s">
        <v>1974</v>
      </c>
      <c r="B2079" s="6" t="s">
        <v>1951</v>
      </c>
      <c r="C2079" s="6" t="s">
        <v>96</v>
      </c>
      <c r="D2079" s="7">
        <v>8019</v>
      </c>
      <c r="E2079" s="7">
        <v>251224</v>
      </c>
      <c r="F2079" s="26">
        <v>24108.400000000001</v>
      </c>
      <c r="G2079" s="27">
        <v>9.5963761000000005</v>
      </c>
    </row>
    <row r="2080" spans="1:7" x14ac:dyDescent="0.45">
      <c r="A2080" s="6" t="s">
        <v>1975</v>
      </c>
      <c r="B2080" s="6" t="s">
        <v>1951</v>
      </c>
      <c r="C2080" s="6" t="s">
        <v>96</v>
      </c>
      <c r="D2080" s="7">
        <v>2911</v>
      </c>
      <c r="E2080" s="7">
        <v>117555</v>
      </c>
      <c r="F2080" s="26">
        <v>11042.3</v>
      </c>
      <c r="G2080" s="27">
        <v>9.3933052999999997</v>
      </c>
    </row>
    <row r="2081" spans="1:7" x14ac:dyDescent="0.45">
      <c r="A2081" s="6" t="s">
        <v>1976</v>
      </c>
      <c r="B2081" s="6" t="s">
        <v>1951</v>
      </c>
      <c r="C2081" s="6" t="s">
        <v>96</v>
      </c>
      <c r="D2081" s="7">
        <v>6172</v>
      </c>
      <c r="E2081" s="7">
        <v>119252</v>
      </c>
      <c r="F2081" s="26">
        <v>13277</v>
      </c>
      <c r="G2081" s="27">
        <v>11.133566</v>
      </c>
    </row>
    <row r="2082" spans="1:7" x14ac:dyDescent="0.45">
      <c r="A2082" s="6" t="s">
        <v>1977</v>
      </c>
      <c r="B2082" s="6" t="s">
        <v>1951</v>
      </c>
      <c r="C2082" s="6" t="s">
        <v>96</v>
      </c>
      <c r="D2082" s="7">
        <v>4555</v>
      </c>
      <c r="E2082" s="7">
        <v>188218</v>
      </c>
      <c r="F2082" s="26">
        <v>15900</v>
      </c>
      <c r="G2082" s="27">
        <v>8.4476510999999999</v>
      </c>
    </row>
    <row r="2083" spans="1:7" x14ac:dyDescent="0.45">
      <c r="A2083" s="6" t="s">
        <v>1978</v>
      </c>
      <c r="B2083" s="6" t="s">
        <v>1951</v>
      </c>
      <c r="C2083" s="6" t="s">
        <v>96</v>
      </c>
      <c r="D2083" s="7">
        <v>8482</v>
      </c>
      <c r="E2083" s="7">
        <v>141575</v>
      </c>
      <c r="F2083" s="26">
        <v>15419.5</v>
      </c>
      <c r="G2083" s="27">
        <v>10.891400000000001</v>
      </c>
    </row>
    <row r="2084" spans="1:7" x14ac:dyDescent="0.45">
      <c r="A2084" s="6" t="s">
        <v>1979</v>
      </c>
      <c r="B2084" s="6" t="s">
        <v>1951</v>
      </c>
      <c r="C2084" s="6" t="s">
        <v>96</v>
      </c>
      <c r="D2084" s="7">
        <v>8736</v>
      </c>
      <c r="E2084" s="7">
        <v>145945</v>
      </c>
      <c r="F2084" s="26">
        <v>15880.2</v>
      </c>
      <c r="G2084" s="27">
        <v>10.880948</v>
      </c>
    </row>
    <row r="2085" spans="1:7" x14ac:dyDescent="0.45">
      <c r="A2085" s="6" t="s">
        <v>1980</v>
      </c>
      <c r="B2085" s="6" t="s">
        <v>1951</v>
      </c>
      <c r="C2085" s="6" t="s">
        <v>96</v>
      </c>
      <c r="D2085" s="7">
        <v>1207</v>
      </c>
      <c r="E2085" s="7">
        <v>24146</v>
      </c>
      <c r="F2085" s="26">
        <v>2669.2</v>
      </c>
      <c r="G2085" s="27">
        <v>11.054418999999999</v>
      </c>
    </row>
    <row r="2086" spans="1:7" x14ac:dyDescent="0.45">
      <c r="A2086" s="6" t="s">
        <v>1981</v>
      </c>
      <c r="B2086" s="6" t="s">
        <v>1951</v>
      </c>
      <c r="C2086" s="6" t="s">
        <v>94</v>
      </c>
      <c r="D2086" s="7">
        <v>9039</v>
      </c>
      <c r="E2086" s="7">
        <v>193987</v>
      </c>
      <c r="F2086" s="26">
        <v>21022.1</v>
      </c>
      <c r="G2086" s="27">
        <v>10.83686</v>
      </c>
    </row>
    <row r="2087" spans="1:7" x14ac:dyDescent="0.45">
      <c r="A2087" s="6" t="s">
        <v>1982</v>
      </c>
      <c r="B2087" s="6" t="s">
        <v>1951</v>
      </c>
      <c r="C2087" s="6" t="s">
        <v>91</v>
      </c>
      <c r="D2087" s="7">
        <v>110</v>
      </c>
      <c r="E2087" s="7">
        <v>1029837</v>
      </c>
      <c r="F2087" s="26">
        <v>60189.1</v>
      </c>
      <c r="G2087" s="27">
        <v>5.8445269</v>
      </c>
    </row>
    <row r="2088" spans="1:7" x14ac:dyDescent="0.45">
      <c r="A2088" s="6" t="s">
        <v>1983</v>
      </c>
      <c r="B2088" s="6" t="s">
        <v>1951</v>
      </c>
      <c r="C2088" s="6" t="s">
        <v>91</v>
      </c>
      <c r="D2088" s="7">
        <v>11416</v>
      </c>
      <c r="E2088" s="7">
        <v>109683</v>
      </c>
      <c r="F2088" s="26">
        <v>12590</v>
      </c>
      <c r="G2088" s="27">
        <v>11.478534</v>
      </c>
    </row>
    <row r="2089" spans="1:7" x14ac:dyDescent="0.45">
      <c r="A2089" s="6" t="s">
        <v>1984</v>
      </c>
      <c r="B2089" s="6" t="s">
        <v>1951</v>
      </c>
      <c r="C2089" s="6" t="s">
        <v>94</v>
      </c>
      <c r="D2089" s="7">
        <v>9619</v>
      </c>
      <c r="E2089" s="7">
        <v>199981</v>
      </c>
      <c r="F2089" s="26">
        <v>22525</v>
      </c>
      <c r="G2089" s="27">
        <v>11.26357</v>
      </c>
    </row>
    <row r="2090" spans="1:7" x14ac:dyDescent="0.45">
      <c r="A2090" s="6" t="s">
        <v>960</v>
      </c>
      <c r="B2090" s="6" t="s">
        <v>1951</v>
      </c>
      <c r="C2090" s="6" t="s">
        <v>94</v>
      </c>
      <c r="D2090" s="7">
        <v>5050</v>
      </c>
      <c r="E2090" s="7">
        <v>54487</v>
      </c>
      <c r="F2090" s="26">
        <v>7044</v>
      </c>
      <c r="G2090" s="27">
        <v>12.927854</v>
      </c>
    </row>
    <row r="2091" spans="1:7" x14ac:dyDescent="0.45">
      <c r="A2091" s="6" t="s">
        <v>1985</v>
      </c>
      <c r="B2091" s="6" t="s">
        <v>1951</v>
      </c>
      <c r="C2091" s="6" t="s">
        <v>94</v>
      </c>
      <c r="D2091" s="7">
        <v>10701</v>
      </c>
      <c r="E2091" s="7">
        <v>201981</v>
      </c>
      <c r="F2091" s="26">
        <v>23923</v>
      </c>
      <c r="G2091" s="27">
        <v>11.844182999999999</v>
      </c>
    </row>
    <row r="2092" spans="1:7" x14ac:dyDescent="0.45">
      <c r="A2092" s="6" t="s">
        <v>1986</v>
      </c>
      <c r="B2092" s="6" t="s">
        <v>1951</v>
      </c>
      <c r="C2092" s="6" t="s">
        <v>96</v>
      </c>
      <c r="D2092" s="7">
        <v>1606</v>
      </c>
      <c r="E2092" s="7">
        <v>16322</v>
      </c>
      <c r="F2092" s="26">
        <v>2199.9</v>
      </c>
      <c r="G2092" s="27">
        <v>13.478128</v>
      </c>
    </row>
    <row r="2093" spans="1:7" x14ac:dyDescent="0.45">
      <c r="A2093" s="6" t="s">
        <v>1987</v>
      </c>
      <c r="B2093" s="6" t="s">
        <v>1951</v>
      </c>
      <c r="C2093" s="6" t="s">
        <v>96</v>
      </c>
      <c r="D2093" s="7">
        <v>6826</v>
      </c>
      <c r="E2093" s="7">
        <v>329606</v>
      </c>
      <c r="F2093" s="26">
        <v>28571.4</v>
      </c>
      <c r="G2093" s="27">
        <v>8.6683494999999997</v>
      </c>
    </row>
    <row r="2094" spans="1:7" x14ac:dyDescent="0.45">
      <c r="A2094" s="6" t="s">
        <v>1988</v>
      </c>
      <c r="B2094" s="6" t="s">
        <v>1951</v>
      </c>
      <c r="C2094" s="6" t="s">
        <v>96</v>
      </c>
      <c r="D2094" s="7">
        <v>1542</v>
      </c>
      <c r="E2094" s="7">
        <v>18510</v>
      </c>
      <c r="F2094" s="26">
        <v>2381.1</v>
      </c>
      <c r="G2094" s="27">
        <v>12.863856999999999</v>
      </c>
    </row>
    <row r="2095" spans="1:7" x14ac:dyDescent="0.45">
      <c r="A2095" s="6" t="s">
        <v>1989</v>
      </c>
      <c r="B2095" s="6" t="s">
        <v>1951</v>
      </c>
      <c r="C2095" s="6" t="s">
        <v>94</v>
      </c>
      <c r="D2095" s="7">
        <v>7494</v>
      </c>
      <c r="E2095" s="7">
        <v>190521</v>
      </c>
      <c r="F2095" s="26">
        <v>19749</v>
      </c>
      <c r="G2095" s="27">
        <v>10.365786</v>
      </c>
    </row>
    <row r="2096" spans="1:7" x14ac:dyDescent="0.45">
      <c r="A2096" s="6" t="s">
        <v>1990</v>
      </c>
      <c r="B2096" s="6" t="s">
        <v>1951</v>
      </c>
      <c r="C2096" s="6" t="s">
        <v>96</v>
      </c>
      <c r="D2096" s="7">
        <v>3995</v>
      </c>
      <c r="E2096" s="7">
        <v>149967</v>
      </c>
      <c r="F2096" s="26">
        <v>13164.5</v>
      </c>
      <c r="G2096" s="27">
        <v>8.7782646</v>
      </c>
    </row>
    <row r="2097" spans="1:7" x14ac:dyDescent="0.45">
      <c r="A2097" s="6" t="s">
        <v>1991</v>
      </c>
      <c r="B2097" s="6" t="s">
        <v>1951</v>
      </c>
      <c r="C2097" s="6" t="s">
        <v>94</v>
      </c>
      <c r="D2097" s="7">
        <v>9306</v>
      </c>
      <c r="E2097" s="7">
        <v>98403</v>
      </c>
      <c r="F2097" s="26">
        <v>13872</v>
      </c>
      <c r="G2097" s="27">
        <v>14.097130999999999</v>
      </c>
    </row>
    <row r="2098" spans="1:7" x14ac:dyDescent="0.45">
      <c r="A2098" s="6" t="s">
        <v>1992</v>
      </c>
      <c r="B2098" s="6" t="s">
        <v>1951</v>
      </c>
      <c r="C2098" s="6" t="s">
        <v>96</v>
      </c>
      <c r="D2098" s="7">
        <v>1126</v>
      </c>
      <c r="E2098" s="7">
        <v>45370</v>
      </c>
      <c r="F2098" s="26">
        <v>4465.6000000000004</v>
      </c>
      <c r="G2098" s="27">
        <v>9.8426273000000002</v>
      </c>
    </row>
    <row r="2099" spans="1:7" x14ac:dyDescent="0.45">
      <c r="A2099" s="6" t="s">
        <v>1993</v>
      </c>
      <c r="B2099" s="6" t="s">
        <v>1951</v>
      </c>
      <c r="C2099" s="6" t="s">
        <v>96</v>
      </c>
      <c r="D2099" s="7">
        <v>3909</v>
      </c>
      <c r="E2099" s="7">
        <v>65515</v>
      </c>
      <c r="F2099" s="26">
        <v>7342.2</v>
      </c>
      <c r="G2099" s="27">
        <v>11.206899</v>
      </c>
    </row>
    <row r="2100" spans="1:7" x14ac:dyDescent="0.45">
      <c r="A2100" s="6" t="s">
        <v>1994</v>
      </c>
      <c r="B2100" s="6" t="s">
        <v>1951</v>
      </c>
      <c r="C2100" s="6" t="s">
        <v>91</v>
      </c>
      <c r="D2100" s="7">
        <v>144646</v>
      </c>
      <c r="E2100" s="7">
        <v>3301173</v>
      </c>
      <c r="F2100" s="26">
        <v>398452</v>
      </c>
      <c r="G2100" s="27">
        <v>12.070012999999999</v>
      </c>
    </row>
    <row r="2101" spans="1:7" x14ac:dyDescent="0.45">
      <c r="A2101" s="6" t="s">
        <v>1995</v>
      </c>
      <c r="B2101" s="6" t="s">
        <v>1951</v>
      </c>
      <c r="C2101" s="6" t="s">
        <v>96</v>
      </c>
      <c r="D2101" s="7">
        <v>17886</v>
      </c>
      <c r="E2101" s="7">
        <v>521859</v>
      </c>
      <c r="F2101" s="26">
        <v>44100.2</v>
      </c>
      <c r="G2101" s="27">
        <v>8.4505967999999996</v>
      </c>
    </row>
    <row r="2102" spans="1:7" x14ac:dyDescent="0.45">
      <c r="A2102" s="6" t="s">
        <v>1996</v>
      </c>
      <c r="B2102" s="6" t="s">
        <v>1951</v>
      </c>
      <c r="C2102" s="6" t="s">
        <v>96</v>
      </c>
      <c r="D2102" s="7">
        <v>3810</v>
      </c>
      <c r="E2102" s="7">
        <v>173971</v>
      </c>
      <c r="F2102" s="26">
        <v>15715.1</v>
      </c>
      <c r="G2102" s="27">
        <v>9.0331721999999992</v>
      </c>
    </row>
    <row r="2103" spans="1:7" x14ac:dyDescent="0.45">
      <c r="A2103" s="6" t="s">
        <v>1997</v>
      </c>
      <c r="B2103" s="6" t="s">
        <v>1951</v>
      </c>
      <c r="C2103" s="6" t="s">
        <v>91</v>
      </c>
      <c r="D2103" s="7">
        <v>4973</v>
      </c>
      <c r="E2103" s="7">
        <v>34903</v>
      </c>
      <c r="F2103" s="26">
        <v>5193.2</v>
      </c>
      <c r="G2103" s="27">
        <v>14.87895</v>
      </c>
    </row>
    <row r="2104" spans="1:7" x14ac:dyDescent="0.45">
      <c r="A2104" s="6" t="s">
        <v>895</v>
      </c>
      <c r="B2104" s="6" t="s">
        <v>1951</v>
      </c>
      <c r="C2104" s="6" t="s">
        <v>91</v>
      </c>
      <c r="D2104" s="7">
        <v>245042</v>
      </c>
      <c r="E2104" s="7">
        <v>6607279</v>
      </c>
      <c r="F2104" s="26">
        <v>664268.1</v>
      </c>
      <c r="G2104" s="27">
        <v>10.05358</v>
      </c>
    </row>
    <row r="2105" spans="1:7" x14ac:dyDescent="0.45">
      <c r="A2105" s="6" t="s">
        <v>988</v>
      </c>
      <c r="B2105" s="6" t="s">
        <v>1951</v>
      </c>
      <c r="C2105" s="6" t="s">
        <v>91</v>
      </c>
      <c r="D2105" s="7">
        <v>10851</v>
      </c>
      <c r="E2105" s="7">
        <v>172181</v>
      </c>
      <c r="F2105" s="26">
        <v>21677</v>
      </c>
      <c r="G2105" s="27">
        <v>12.589658999999999</v>
      </c>
    </row>
    <row r="2106" spans="1:7" x14ac:dyDescent="0.45">
      <c r="A2106" s="6" t="s">
        <v>1998</v>
      </c>
      <c r="B2106" s="6" t="s">
        <v>1951</v>
      </c>
      <c r="C2106" s="6" t="s">
        <v>94</v>
      </c>
      <c r="D2106" s="7">
        <v>16267</v>
      </c>
      <c r="E2106" s="7">
        <v>306659</v>
      </c>
      <c r="F2106" s="26">
        <v>34511.699999999997</v>
      </c>
      <c r="G2106" s="27">
        <v>11.254097</v>
      </c>
    </row>
    <row r="2107" spans="1:7" x14ac:dyDescent="0.45">
      <c r="A2107" s="6" t="s">
        <v>1999</v>
      </c>
      <c r="B2107" s="6" t="s">
        <v>1951</v>
      </c>
      <c r="C2107" s="6" t="s">
        <v>96</v>
      </c>
      <c r="D2107" s="7">
        <v>9227</v>
      </c>
      <c r="E2107" s="7">
        <v>230816</v>
      </c>
      <c r="F2107" s="26">
        <v>24984.7</v>
      </c>
      <c r="G2107" s="27">
        <v>10.82451</v>
      </c>
    </row>
    <row r="2108" spans="1:7" x14ac:dyDescent="0.45">
      <c r="A2108" s="6" t="s">
        <v>2000</v>
      </c>
      <c r="B2108" s="6" t="s">
        <v>1951</v>
      </c>
      <c r="C2108" s="6" t="s">
        <v>94</v>
      </c>
      <c r="D2108" s="7">
        <v>9604</v>
      </c>
      <c r="E2108" s="7">
        <v>114256</v>
      </c>
      <c r="F2108" s="26">
        <v>15924.3</v>
      </c>
      <c r="G2108" s="27">
        <v>13.937386</v>
      </c>
    </row>
    <row r="2109" spans="1:7" x14ac:dyDescent="0.45">
      <c r="A2109" s="6" t="s">
        <v>2001</v>
      </c>
      <c r="B2109" s="6" t="s">
        <v>1951</v>
      </c>
      <c r="C2109" s="6" t="s">
        <v>96</v>
      </c>
      <c r="D2109" s="7">
        <v>1602</v>
      </c>
      <c r="E2109" s="7">
        <v>26425</v>
      </c>
      <c r="F2109" s="26">
        <v>3340.9</v>
      </c>
      <c r="G2109" s="27">
        <v>12.642951999999999</v>
      </c>
    </row>
    <row r="2110" spans="1:7" x14ac:dyDescent="0.45">
      <c r="A2110" s="6" t="s">
        <v>2002</v>
      </c>
      <c r="B2110" s="6" t="s">
        <v>1951</v>
      </c>
      <c r="C2110" s="6" t="s">
        <v>94</v>
      </c>
      <c r="D2110" s="7">
        <v>7410</v>
      </c>
      <c r="E2110" s="7">
        <v>124093</v>
      </c>
      <c r="F2110" s="26">
        <v>16933.7</v>
      </c>
      <c r="G2110" s="27">
        <v>13.645975</v>
      </c>
    </row>
    <row r="2111" spans="1:7" x14ac:dyDescent="0.45">
      <c r="A2111" s="6" t="s">
        <v>2003</v>
      </c>
      <c r="B2111" s="6" t="s">
        <v>1951</v>
      </c>
      <c r="C2111" s="6" t="s">
        <v>91</v>
      </c>
      <c r="D2111" s="7">
        <v>2175</v>
      </c>
      <c r="E2111" s="7">
        <v>16793</v>
      </c>
      <c r="F2111" s="26">
        <v>2353</v>
      </c>
      <c r="G2111" s="27">
        <v>14.011791000000001</v>
      </c>
    </row>
    <row r="2112" spans="1:7" x14ac:dyDescent="0.45">
      <c r="A2112" s="6" t="s">
        <v>2004</v>
      </c>
      <c r="B2112" s="6" t="s">
        <v>1951</v>
      </c>
      <c r="C2112" s="6" t="s">
        <v>94</v>
      </c>
      <c r="D2112" s="7">
        <v>20024</v>
      </c>
      <c r="E2112" s="7">
        <v>237833</v>
      </c>
      <c r="F2112" s="26">
        <v>31829</v>
      </c>
      <c r="G2112" s="27">
        <v>13.38292</v>
      </c>
    </row>
    <row r="2113" spans="1:7" x14ac:dyDescent="0.45">
      <c r="A2113" s="6" t="s">
        <v>2005</v>
      </c>
      <c r="B2113" s="6" t="s">
        <v>1951</v>
      </c>
      <c r="C2113" s="6" t="s">
        <v>94</v>
      </c>
      <c r="D2113" s="7">
        <v>9053</v>
      </c>
      <c r="E2113" s="7">
        <v>70124</v>
      </c>
      <c r="F2113" s="26">
        <v>12418</v>
      </c>
      <c r="G2113" s="27">
        <v>17.708629999999999</v>
      </c>
    </row>
    <row r="2114" spans="1:7" x14ac:dyDescent="0.45">
      <c r="A2114" s="6" t="s">
        <v>2006</v>
      </c>
      <c r="B2114" s="6" t="s">
        <v>1951</v>
      </c>
      <c r="C2114" s="6" t="s">
        <v>96</v>
      </c>
      <c r="D2114" s="7">
        <v>4958</v>
      </c>
      <c r="E2114" s="7">
        <v>258383</v>
      </c>
      <c r="F2114" s="26">
        <v>24579.5</v>
      </c>
      <c r="G2114" s="27">
        <v>9.5128161999999996</v>
      </c>
    </row>
    <row r="2115" spans="1:7" x14ac:dyDescent="0.45">
      <c r="A2115" s="6" t="s">
        <v>2007</v>
      </c>
      <c r="B2115" s="6" t="s">
        <v>1951</v>
      </c>
      <c r="C2115" s="6" t="s">
        <v>96</v>
      </c>
      <c r="D2115" s="7">
        <v>5635</v>
      </c>
      <c r="E2115" s="7">
        <v>162568</v>
      </c>
      <c r="F2115" s="26">
        <v>12884</v>
      </c>
      <c r="G2115" s="27">
        <v>7.9252989999999999</v>
      </c>
    </row>
    <row r="2116" spans="1:7" x14ac:dyDescent="0.45">
      <c r="A2116" s="6" t="s">
        <v>2008</v>
      </c>
      <c r="B2116" s="6" t="s">
        <v>1951</v>
      </c>
      <c r="C2116" s="6" t="s">
        <v>94</v>
      </c>
      <c r="D2116" s="7">
        <v>17286</v>
      </c>
      <c r="E2116" s="7">
        <v>275101</v>
      </c>
      <c r="F2116" s="26">
        <v>35337.699999999997</v>
      </c>
      <c r="G2116" s="27">
        <v>12.845355</v>
      </c>
    </row>
    <row r="2117" spans="1:7" x14ac:dyDescent="0.45">
      <c r="A2117" s="6" t="s">
        <v>609</v>
      </c>
      <c r="B2117" s="6" t="s">
        <v>1951</v>
      </c>
      <c r="C2117" s="6" t="s">
        <v>94</v>
      </c>
      <c r="D2117" s="7">
        <v>7182</v>
      </c>
      <c r="E2117" s="7">
        <v>275075</v>
      </c>
      <c r="F2117" s="26">
        <v>21258</v>
      </c>
      <c r="G2117" s="27">
        <v>7.7280742</v>
      </c>
    </row>
    <row r="2118" spans="1:7" x14ac:dyDescent="0.45">
      <c r="A2118" s="6" t="s">
        <v>611</v>
      </c>
      <c r="B2118" s="6" t="s">
        <v>1951</v>
      </c>
      <c r="C2118" s="6" t="s">
        <v>94</v>
      </c>
      <c r="D2118" s="7">
        <v>13806</v>
      </c>
      <c r="E2118" s="7">
        <v>224184</v>
      </c>
      <c r="F2118" s="26">
        <v>28698</v>
      </c>
      <c r="G2118" s="27">
        <v>12.801092000000001</v>
      </c>
    </row>
    <row r="2119" spans="1:7" x14ac:dyDescent="0.45">
      <c r="A2119" s="6" t="s">
        <v>2009</v>
      </c>
      <c r="B2119" s="6" t="s">
        <v>1951</v>
      </c>
      <c r="C2119" s="6" t="s">
        <v>96</v>
      </c>
      <c r="D2119" s="7">
        <v>5690</v>
      </c>
      <c r="E2119" s="7">
        <v>271686</v>
      </c>
      <c r="F2119" s="26">
        <v>21825</v>
      </c>
      <c r="G2119" s="27">
        <v>8.0331706000000001</v>
      </c>
    </row>
    <row r="2120" spans="1:7" x14ac:dyDescent="0.45">
      <c r="A2120" s="6" t="s">
        <v>2010</v>
      </c>
      <c r="B2120" s="6" t="s">
        <v>1951</v>
      </c>
      <c r="C2120" s="6" t="s">
        <v>96</v>
      </c>
      <c r="D2120" s="7">
        <v>2204</v>
      </c>
      <c r="E2120" s="7">
        <v>35628</v>
      </c>
      <c r="F2120" s="26">
        <v>4450.8</v>
      </c>
      <c r="G2120" s="27">
        <v>12.492421999999999</v>
      </c>
    </row>
    <row r="2121" spans="1:7" x14ac:dyDescent="0.45">
      <c r="A2121" s="6" t="s">
        <v>2011</v>
      </c>
      <c r="B2121" s="6" t="s">
        <v>1951</v>
      </c>
      <c r="C2121" s="6" t="s">
        <v>94</v>
      </c>
      <c r="D2121" s="7">
        <v>10294</v>
      </c>
      <c r="E2121" s="7">
        <v>193000</v>
      </c>
      <c r="F2121" s="26">
        <v>21580</v>
      </c>
      <c r="G2121" s="27">
        <v>11.181347000000001</v>
      </c>
    </row>
    <row r="2122" spans="1:7" x14ac:dyDescent="0.45">
      <c r="A2122" s="6" t="s">
        <v>2012</v>
      </c>
      <c r="B2122" s="6" t="s">
        <v>1951</v>
      </c>
      <c r="C2122" s="6" t="s">
        <v>96</v>
      </c>
      <c r="D2122" s="7">
        <v>14733</v>
      </c>
      <c r="E2122" s="7">
        <v>257750</v>
      </c>
      <c r="F2122" s="26">
        <v>25920.2</v>
      </c>
      <c r="G2122" s="27">
        <v>10.056334</v>
      </c>
    </row>
    <row r="2123" spans="1:7" x14ac:dyDescent="0.45">
      <c r="A2123" s="6" t="s">
        <v>228</v>
      </c>
      <c r="B2123" s="6" t="s">
        <v>1951</v>
      </c>
      <c r="C2123" s="6" t="s">
        <v>210</v>
      </c>
      <c r="D2123" s="7">
        <v>3</v>
      </c>
      <c r="E2123" s="7">
        <v>437</v>
      </c>
      <c r="F2123" s="26">
        <v>30.1</v>
      </c>
      <c r="G2123" s="27">
        <v>6.8878719000000004</v>
      </c>
    </row>
    <row r="2124" spans="1:7" x14ac:dyDescent="0.45">
      <c r="A2124" s="6" t="s">
        <v>2013</v>
      </c>
      <c r="B2124" s="6" t="s">
        <v>1951</v>
      </c>
      <c r="C2124" s="6" t="s">
        <v>91</v>
      </c>
      <c r="D2124" s="7">
        <v>14671</v>
      </c>
      <c r="E2124" s="7">
        <v>770427</v>
      </c>
      <c r="F2124" s="26">
        <v>54747</v>
      </c>
      <c r="G2124" s="27">
        <v>7.1060594000000004</v>
      </c>
    </row>
    <row r="2125" spans="1:7" x14ac:dyDescent="0.45">
      <c r="A2125" s="6" t="s">
        <v>2014</v>
      </c>
      <c r="B2125" s="6" t="s">
        <v>1951</v>
      </c>
      <c r="C2125" s="6" t="s">
        <v>94</v>
      </c>
      <c r="D2125" s="7">
        <v>4358</v>
      </c>
      <c r="E2125" s="7">
        <v>70788</v>
      </c>
      <c r="F2125" s="26">
        <v>8918.9</v>
      </c>
      <c r="G2125" s="27">
        <v>12.599451999999999</v>
      </c>
    </row>
    <row r="2126" spans="1:7" x14ac:dyDescent="0.45">
      <c r="A2126" s="6" t="s">
        <v>2015</v>
      </c>
      <c r="B2126" s="6" t="s">
        <v>1951</v>
      </c>
      <c r="C2126" s="6" t="s">
        <v>96</v>
      </c>
      <c r="D2126" s="7">
        <v>6088</v>
      </c>
      <c r="E2126" s="7">
        <v>81482</v>
      </c>
      <c r="F2126" s="26">
        <v>8985.7000000000007</v>
      </c>
      <c r="G2126" s="27">
        <v>11.027834</v>
      </c>
    </row>
    <row r="2127" spans="1:7" x14ac:dyDescent="0.45">
      <c r="A2127" s="6" t="s">
        <v>2016</v>
      </c>
      <c r="B2127" s="6" t="s">
        <v>1951</v>
      </c>
      <c r="C2127" s="6" t="s">
        <v>94</v>
      </c>
      <c r="D2127" s="7">
        <v>11026</v>
      </c>
      <c r="E2127" s="7">
        <v>150152</v>
      </c>
      <c r="F2127" s="26">
        <v>20077</v>
      </c>
      <c r="G2127" s="27">
        <v>13.371117</v>
      </c>
    </row>
    <row r="2128" spans="1:7" x14ac:dyDescent="0.45">
      <c r="A2128" s="6" t="s">
        <v>2017</v>
      </c>
      <c r="B2128" s="6" t="s">
        <v>1951</v>
      </c>
      <c r="C2128" s="6" t="s">
        <v>96</v>
      </c>
      <c r="D2128" s="7">
        <v>3700</v>
      </c>
      <c r="E2128" s="7">
        <v>53481</v>
      </c>
      <c r="F2128" s="26">
        <v>6098.7</v>
      </c>
      <c r="G2128" s="27">
        <v>11.403489</v>
      </c>
    </row>
    <row r="2129" spans="1:7" x14ac:dyDescent="0.45">
      <c r="A2129" s="6" t="s">
        <v>2018</v>
      </c>
      <c r="B2129" s="6" t="s">
        <v>1951</v>
      </c>
      <c r="C2129" s="6" t="s">
        <v>96</v>
      </c>
      <c r="D2129" s="7">
        <v>1080</v>
      </c>
      <c r="E2129" s="7">
        <v>56555</v>
      </c>
      <c r="F2129" s="26">
        <v>4859.3999999999996</v>
      </c>
      <c r="G2129" s="27">
        <v>8.5923437000000007</v>
      </c>
    </row>
    <row r="2130" spans="1:7" x14ac:dyDescent="0.45">
      <c r="A2130" s="6" t="s">
        <v>2019</v>
      </c>
      <c r="B2130" s="6" t="s">
        <v>1951</v>
      </c>
      <c r="C2130" s="6" t="s">
        <v>96</v>
      </c>
      <c r="D2130" s="7">
        <v>1198</v>
      </c>
      <c r="E2130" s="7">
        <v>23896</v>
      </c>
      <c r="F2130" s="26">
        <v>2682.8</v>
      </c>
      <c r="G2130" s="27">
        <v>11.226984</v>
      </c>
    </row>
    <row r="2131" spans="1:7" x14ac:dyDescent="0.45">
      <c r="A2131" s="6" t="s">
        <v>2020</v>
      </c>
      <c r="B2131" s="6" t="s">
        <v>1951</v>
      </c>
      <c r="C2131" s="6" t="s">
        <v>96</v>
      </c>
      <c r="D2131" s="7">
        <v>2045</v>
      </c>
      <c r="E2131" s="7">
        <v>46225</v>
      </c>
      <c r="F2131" s="26">
        <v>5210.5</v>
      </c>
      <c r="G2131" s="27">
        <v>11.272038999999999</v>
      </c>
    </row>
    <row r="2132" spans="1:7" x14ac:dyDescent="0.45">
      <c r="A2132" s="6" t="s">
        <v>2021</v>
      </c>
      <c r="B2132" s="6" t="s">
        <v>1951</v>
      </c>
      <c r="C2132" s="6" t="s">
        <v>96</v>
      </c>
      <c r="D2132" s="7">
        <v>5697</v>
      </c>
      <c r="E2132" s="7">
        <v>115701</v>
      </c>
      <c r="F2132" s="26">
        <v>12965.4</v>
      </c>
      <c r="G2132" s="27">
        <v>11.205952999999999</v>
      </c>
    </row>
    <row r="2133" spans="1:7" x14ac:dyDescent="0.45">
      <c r="A2133" s="6" t="s">
        <v>2022</v>
      </c>
      <c r="B2133" s="6" t="s">
        <v>1951</v>
      </c>
      <c r="C2133" s="6" t="s">
        <v>96</v>
      </c>
      <c r="D2133" s="7">
        <v>1797</v>
      </c>
      <c r="E2133" s="7">
        <v>39850</v>
      </c>
      <c r="F2133" s="26">
        <v>4432.8999999999996</v>
      </c>
      <c r="G2133" s="27">
        <v>11.123965</v>
      </c>
    </row>
    <row r="2134" spans="1:7" x14ac:dyDescent="0.45">
      <c r="A2134" s="6" t="s">
        <v>2023</v>
      </c>
      <c r="B2134" s="6" t="s">
        <v>1951</v>
      </c>
      <c r="C2134" s="6" t="s">
        <v>96</v>
      </c>
      <c r="D2134" s="7">
        <v>4338</v>
      </c>
      <c r="E2134" s="7">
        <v>105203</v>
      </c>
      <c r="F2134" s="26">
        <v>10348.4</v>
      </c>
      <c r="G2134" s="27">
        <v>9.8366015999999998</v>
      </c>
    </row>
    <row r="2135" spans="1:7" x14ac:dyDescent="0.45">
      <c r="A2135" s="6" t="s">
        <v>2024</v>
      </c>
      <c r="B2135" s="6" t="s">
        <v>1951</v>
      </c>
      <c r="C2135" s="6" t="s">
        <v>91</v>
      </c>
      <c r="D2135" s="7">
        <v>758</v>
      </c>
      <c r="E2135" s="7">
        <v>13240</v>
      </c>
      <c r="F2135" s="26">
        <v>1810</v>
      </c>
      <c r="G2135" s="27">
        <v>13.670695</v>
      </c>
    </row>
    <row r="2136" spans="1:7" x14ac:dyDescent="0.45">
      <c r="A2136" s="6" t="s">
        <v>2025</v>
      </c>
      <c r="B2136" s="6" t="s">
        <v>1951</v>
      </c>
      <c r="C2136" s="6" t="s">
        <v>96</v>
      </c>
      <c r="D2136" s="7">
        <v>956</v>
      </c>
      <c r="E2136" s="7">
        <v>35726</v>
      </c>
      <c r="F2136" s="26">
        <v>3678.6</v>
      </c>
      <c r="G2136" s="27">
        <v>10.296703000000001</v>
      </c>
    </row>
    <row r="2137" spans="1:7" x14ac:dyDescent="0.45">
      <c r="A2137" s="6" t="s">
        <v>901</v>
      </c>
      <c r="B2137" s="6" t="s">
        <v>1951</v>
      </c>
      <c r="C2137" s="6" t="s">
        <v>91</v>
      </c>
      <c r="D2137" s="7">
        <v>1103081</v>
      </c>
      <c r="E2137" s="7">
        <v>23909329</v>
      </c>
      <c r="F2137" s="26">
        <v>2861631.6</v>
      </c>
      <c r="G2137" s="27">
        <v>11.968681999999999</v>
      </c>
    </row>
    <row r="2138" spans="1:7" x14ac:dyDescent="0.45">
      <c r="A2138" s="6" t="s">
        <v>2026</v>
      </c>
      <c r="B2138" s="6" t="s">
        <v>1951</v>
      </c>
      <c r="C2138" s="6" t="s">
        <v>91</v>
      </c>
      <c r="D2138" s="7">
        <v>463862</v>
      </c>
      <c r="E2138" s="7">
        <v>10646058</v>
      </c>
      <c r="F2138" s="26">
        <v>1034107</v>
      </c>
      <c r="G2138" s="27">
        <v>9.7135203000000008</v>
      </c>
    </row>
    <row r="2139" spans="1:7" x14ac:dyDescent="0.45">
      <c r="A2139" s="6" t="s">
        <v>902</v>
      </c>
      <c r="B2139" s="6" t="s">
        <v>1951</v>
      </c>
      <c r="C2139" s="6" t="s">
        <v>91</v>
      </c>
      <c r="D2139" s="7">
        <v>438062</v>
      </c>
      <c r="E2139" s="7">
        <v>10557757</v>
      </c>
      <c r="F2139" s="26">
        <v>952482.4</v>
      </c>
      <c r="G2139" s="27">
        <v>9.0216358999999997</v>
      </c>
    </row>
    <row r="2140" spans="1:7" x14ac:dyDescent="0.45">
      <c r="A2140" s="6" t="s">
        <v>2027</v>
      </c>
      <c r="B2140" s="6" t="s">
        <v>1951</v>
      </c>
      <c r="C2140" s="6" t="s">
        <v>96</v>
      </c>
      <c r="D2140" s="7">
        <v>14102</v>
      </c>
      <c r="E2140" s="7">
        <v>271234</v>
      </c>
      <c r="F2140" s="26">
        <v>25780.799999999999</v>
      </c>
      <c r="G2140" s="27">
        <v>9.5050030999999997</v>
      </c>
    </row>
    <row r="2141" spans="1:7" x14ac:dyDescent="0.45">
      <c r="A2141" s="6" t="s">
        <v>1872</v>
      </c>
      <c r="B2141" s="6" t="s">
        <v>2028</v>
      </c>
      <c r="C2141" s="6" t="s">
        <v>91</v>
      </c>
      <c r="D2141" s="7">
        <v>433391</v>
      </c>
      <c r="E2141" s="7">
        <v>14185260</v>
      </c>
      <c r="F2141" s="26">
        <v>1130231</v>
      </c>
      <c r="G2141" s="27">
        <v>7.9676438999999997</v>
      </c>
    </row>
    <row r="2142" spans="1:7" x14ac:dyDescent="0.45">
      <c r="A2142" s="6" t="s">
        <v>2029</v>
      </c>
      <c r="B2142" s="6" t="s">
        <v>2028</v>
      </c>
      <c r="C2142" s="6" t="s">
        <v>91</v>
      </c>
      <c r="D2142" s="7">
        <v>4351</v>
      </c>
      <c r="E2142" s="7">
        <v>56232</v>
      </c>
      <c r="F2142" s="26">
        <v>7563.8</v>
      </c>
      <c r="G2142" s="27">
        <v>13.45106</v>
      </c>
    </row>
    <row r="2143" spans="1:7" x14ac:dyDescent="0.45">
      <c r="A2143" s="6" t="s">
        <v>1884</v>
      </c>
      <c r="B2143" s="6" t="s">
        <v>2028</v>
      </c>
      <c r="C2143" s="6" t="s">
        <v>94</v>
      </c>
      <c r="D2143" s="7">
        <v>479</v>
      </c>
      <c r="E2143" s="7">
        <v>2827</v>
      </c>
      <c r="F2143" s="26">
        <v>485.7</v>
      </c>
      <c r="G2143" s="27">
        <v>17.180757</v>
      </c>
    </row>
    <row r="2144" spans="1:7" x14ac:dyDescent="0.45">
      <c r="A2144" s="6" t="s">
        <v>2030</v>
      </c>
      <c r="B2144" s="6" t="s">
        <v>2028</v>
      </c>
      <c r="C2144" s="6" t="s">
        <v>91</v>
      </c>
      <c r="D2144" s="7">
        <v>388542</v>
      </c>
      <c r="E2144" s="7">
        <v>11426122</v>
      </c>
      <c r="F2144" s="26">
        <v>856532.6</v>
      </c>
      <c r="G2144" s="27">
        <v>7.4962669000000002</v>
      </c>
    </row>
    <row r="2145" spans="1:7" x14ac:dyDescent="0.45">
      <c r="A2145" s="6" t="s">
        <v>860</v>
      </c>
      <c r="B2145" s="6" t="s">
        <v>2028</v>
      </c>
      <c r="C2145" s="6" t="s">
        <v>91</v>
      </c>
      <c r="D2145" s="7">
        <v>137482</v>
      </c>
      <c r="E2145" s="7">
        <v>3597953</v>
      </c>
      <c r="F2145" s="26">
        <v>275741.09999999998</v>
      </c>
      <c r="G2145" s="27">
        <v>7.6638327000000004</v>
      </c>
    </row>
    <row r="2146" spans="1:7" x14ac:dyDescent="0.45">
      <c r="A2146" s="6" t="s">
        <v>2031</v>
      </c>
      <c r="B2146" s="6" t="s">
        <v>2028</v>
      </c>
      <c r="C2146" s="6" t="s">
        <v>91</v>
      </c>
      <c r="D2146" s="7">
        <v>41296</v>
      </c>
      <c r="E2146" s="7">
        <v>3269892</v>
      </c>
      <c r="F2146" s="26">
        <v>209443</v>
      </c>
      <c r="G2146" s="27">
        <v>6.4051963000000001</v>
      </c>
    </row>
    <row r="2147" spans="1:7" x14ac:dyDescent="0.45">
      <c r="A2147" s="6" t="s">
        <v>1215</v>
      </c>
      <c r="B2147" s="6" t="s">
        <v>2032</v>
      </c>
      <c r="C2147" s="6" t="s">
        <v>94</v>
      </c>
      <c r="D2147" s="7">
        <v>1</v>
      </c>
      <c r="E2147" s="7">
        <v>577</v>
      </c>
      <c r="F2147" s="26">
        <v>33</v>
      </c>
      <c r="G2147" s="27">
        <v>5.7192373999999999</v>
      </c>
    </row>
    <row r="2148" spans="1:7" x14ac:dyDescent="0.45">
      <c r="A2148" s="6" t="s">
        <v>1125</v>
      </c>
      <c r="B2148" s="6" t="s">
        <v>2032</v>
      </c>
      <c r="C2148" s="6" t="s">
        <v>94</v>
      </c>
      <c r="D2148" s="7">
        <v>444</v>
      </c>
      <c r="E2148" s="7">
        <v>6343</v>
      </c>
      <c r="F2148" s="26">
        <v>941</v>
      </c>
      <c r="G2148" s="27">
        <v>14.835251</v>
      </c>
    </row>
    <row r="2149" spans="1:7" x14ac:dyDescent="0.45">
      <c r="A2149" s="6" t="s">
        <v>1126</v>
      </c>
      <c r="B2149" s="6" t="s">
        <v>2032</v>
      </c>
      <c r="C2149" s="6" t="s">
        <v>94</v>
      </c>
      <c r="D2149" s="7">
        <v>295</v>
      </c>
      <c r="E2149" s="7">
        <v>3748</v>
      </c>
      <c r="F2149" s="26">
        <v>418.3</v>
      </c>
      <c r="G2149" s="27">
        <v>11.160619000000001</v>
      </c>
    </row>
    <row r="2150" spans="1:7" x14ac:dyDescent="0.45">
      <c r="A2150" s="6" t="s">
        <v>1127</v>
      </c>
      <c r="B2150" s="6" t="s">
        <v>2032</v>
      </c>
      <c r="C2150" s="6" t="s">
        <v>94</v>
      </c>
      <c r="D2150" s="7">
        <v>3668</v>
      </c>
      <c r="E2150" s="7">
        <v>115116</v>
      </c>
      <c r="F2150" s="26">
        <v>11809</v>
      </c>
      <c r="G2150" s="27">
        <v>10.258348</v>
      </c>
    </row>
    <row r="2151" spans="1:7" x14ac:dyDescent="0.45">
      <c r="A2151" s="6" t="s">
        <v>1128</v>
      </c>
      <c r="B2151" s="6" t="s">
        <v>2032</v>
      </c>
      <c r="C2151" s="6" t="s">
        <v>91</v>
      </c>
      <c r="D2151" s="7">
        <v>2792</v>
      </c>
      <c r="E2151" s="7">
        <v>175044</v>
      </c>
      <c r="F2151" s="26">
        <v>14668</v>
      </c>
      <c r="G2151" s="27">
        <v>8.3796073999999994</v>
      </c>
    </row>
    <row r="2152" spans="1:7" x14ac:dyDescent="0.45">
      <c r="A2152" s="6" t="s">
        <v>1853</v>
      </c>
      <c r="B2152" s="6" t="s">
        <v>2032</v>
      </c>
      <c r="C2152" s="6" t="s">
        <v>94</v>
      </c>
      <c r="D2152" s="7">
        <v>4638</v>
      </c>
      <c r="E2152" s="7">
        <v>141539</v>
      </c>
      <c r="F2152" s="26">
        <v>10715.5</v>
      </c>
      <c r="G2152" s="27">
        <v>7.5707049</v>
      </c>
    </row>
    <row r="2153" spans="1:7" x14ac:dyDescent="0.45">
      <c r="A2153" s="6" t="s">
        <v>2033</v>
      </c>
      <c r="B2153" s="6" t="s">
        <v>2032</v>
      </c>
      <c r="C2153" s="6" t="s">
        <v>94</v>
      </c>
      <c r="D2153" s="7">
        <v>6075</v>
      </c>
      <c r="E2153" s="7">
        <v>123319</v>
      </c>
      <c r="F2153" s="26">
        <v>15233.7</v>
      </c>
      <c r="G2153" s="27">
        <v>12.353084000000001</v>
      </c>
    </row>
    <row r="2154" spans="1:7" x14ac:dyDescent="0.45">
      <c r="A2154" s="6" t="s">
        <v>2034</v>
      </c>
      <c r="B2154" s="6" t="s">
        <v>2032</v>
      </c>
      <c r="C2154" s="6" t="s">
        <v>91</v>
      </c>
      <c r="D2154" s="7">
        <v>40742</v>
      </c>
      <c r="E2154" s="7">
        <v>1175006</v>
      </c>
      <c r="F2154" s="26">
        <v>121909</v>
      </c>
      <c r="G2154" s="27">
        <v>10.375181</v>
      </c>
    </row>
    <row r="2155" spans="1:7" x14ac:dyDescent="0.45">
      <c r="A2155" s="6" t="s">
        <v>2035</v>
      </c>
      <c r="B2155" s="6" t="s">
        <v>2032</v>
      </c>
      <c r="C2155" s="6" t="s">
        <v>96</v>
      </c>
      <c r="D2155" s="7">
        <v>7388</v>
      </c>
      <c r="E2155" s="7">
        <v>117654</v>
      </c>
      <c r="F2155" s="26">
        <v>11634</v>
      </c>
      <c r="G2155" s="27">
        <v>9.8883165999999996</v>
      </c>
    </row>
    <row r="2156" spans="1:7" x14ac:dyDescent="0.45">
      <c r="A2156" s="6" t="s">
        <v>2036</v>
      </c>
      <c r="B2156" s="6" t="s">
        <v>2032</v>
      </c>
      <c r="C2156" s="6" t="s">
        <v>96</v>
      </c>
      <c r="D2156" s="7">
        <v>15589</v>
      </c>
      <c r="E2156" s="7">
        <v>325596</v>
      </c>
      <c r="F2156" s="26">
        <v>27488</v>
      </c>
      <c r="G2156" s="27">
        <v>8.4423642000000001</v>
      </c>
    </row>
    <row r="2157" spans="1:7" x14ac:dyDescent="0.45">
      <c r="A2157" s="6" t="s">
        <v>2037</v>
      </c>
      <c r="B2157" s="6" t="s">
        <v>2032</v>
      </c>
      <c r="C2157" s="6" t="s">
        <v>96</v>
      </c>
      <c r="D2157" s="7">
        <v>3901</v>
      </c>
      <c r="E2157" s="7">
        <v>102757</v>
      </c>
      <c r="F2157" s="26">
        <v>8722</v>
      </c>
      <c r="G2157" s="27">
        <v>8.4879861999999999</v>
      </c>
    </row>
    <row r="2158" spans="1:7" x14ac:dyDescent="0.45">
      <c r="A2158" s="6" t="s">
        <v>572</v>
      </c>
      <c r="B2158" s="6" t="s">
        <v>2032</v>
      </c>
      <c r="C2158" s="6" t="s">
        <v>94</v>
      </c>
      <c r="D2158" s="7">
        <v>318</v>
      </c>
      <c r="E2158" s="7">
        <v>8184</v>
      </c>
      <c r="F2158" s="26">
        <v>793</v>
      </c>
      <c r="G2158" s="27">
        <v>9.6896383000000004</v>
      </c>
    </row>
    <row r="2159" spans="1:7" x14ac:dyDescent="0.45">
      <c r="A2159" s="6" t="s">
        <v>2038</v>
      </c>
      <c r="B2159" s="6" t="s">
        <v>2032</v>
      </c>
      <c r="C2159" s="6" t="s">
        <v>94</v>
      </c>
      <c r="D2159" s="7">
        <v>1974</v>
      </c>
      <c r="E2159" s="7">
        <v>26326</v>
      </c>
      <c r="F2159" s="26">
        <v>3529</v>
      </c>
      <c r="G2159" s="27">
        <v>13.404999</v>
      </c>
    </row>
    <row r="2160" spans="1:7" x14ac:dyDescent="0.45">
      <c r="A2160" s="6" t="s">
        <v>2039</v>
      </c>
      <c r="B2160" s="6" t="s">
        <v>2032</v>
      </c>
      <c r="C2160" s="6" t="s">
        <v>94</v>
      </c>
      <c r="D2160" s="7">
        <v>12940</v>
      </c>
      <c r="E2160" s="7">
        <v>1051322</v>
      </c>
      <c r="F2160" s="26">
        <v>91039.7</v>
      </c>
      <c r="G2160" s="27">
        <v>8.6595448000000008</v>
      </c>
    </row>
    <row r="2161" spans="1:7" x14ac:dyDescent="0.45">
      <c r="A2161" s="6" t="s">
        <v>299</v>
      </c>
      <c r="B2161" s="6" t="s">
        <v>2032</v>
      </c>
      <c r="C2161" s="6" t="s">
        <v>94</v>
      </c>
      <c r="D2161" s="7">
        <v>5689</v>
      </c>
      <c r="E2161" s="7">
        <v>137628</v>
      </c>
      <c r="F2161" s="26">
        <v>15569</v>
      </c>
      <c r="G2161" s="27">
        <v>11.312378000000001</v>
      </c>
    </row>
    <row r="2162" spans="1:7" x14ac:dyDescent="0.45">
      <c r="A2162" s="6" t="s">
        <v>576</v>
      </c>
      <c r="B2162" s="6" t="s">
        <v>2032</v>
      </c>
      <c r="C2162" s="6" t="s">
        <v>94</v>
      </c>
      <c r="D2162" s="7">
        <v>25100</v>
      </c>
      <c r="E2162" s="7">
        <v>655883</v>
      </c>
      <c r="F2162" s="26">
        <v>39571</v>
      </c>
      <c r="G2162" s="27">
        <v>6.0332407000000003</v>
      </c>
    </row>
    <row r="2163" spans="1:7" x14ac:dyDescent="0.45">
      <c r="A2163" s="6" t="s">
        <v>1142</v>
      </c>
      <c r="B2163" s="6" t="s">
        <v>2032</v>
      </c>
      <c r="C2163" s="6" t="s">
        <v>91</v>
      </c>
      <c r="D2163" s="7">
        <v>15376</v>
      </c>
      <c r="E2163" s="7">
        <v>282099</v>
      </c>
      <c r="F2163" s="26">
        <v>25131</v>
      </c>
      <c r="G2163" s="27">
        <v>8.9085745999999997</v>
      </c>
    </row>
    <row r="2164" spans="1:7" x14ac:dyDescent="0.45">
      <c r="A2164" s="6" t="s">
        <v>1143</v>
      </c>
      <c r="B2164" s="6" t="s">
        <v>2032</v>
      </c>
      <c r="C2164" s="6" t="s">
        <v>91</v>
      </c>
      <c r="D2164" s="7">
        <v>515</v>
      </c>
      <c r="E2164" s="7">
        <v>27371</v>
      </c>
      <c r="F2164" s="26">
        <v>4192.3</v>
      </c>
      <c r="G2164" s="27">
        <v>15.316576</v>
      </c>
    </row>
    <row r="2165" spans="1:7" x14ac:dyDescent="0.45">
      <c r="A2165" s="6" t="s">
        <v>272</v>
      </c>
      <c r="B2165" s="6" t="s">
        <v>2032</v>
      </c>
      <c r="C2165" s="6" t="s">
        <v>91</v>
      </c>
      <c r="D2165" s="7">
        <v>138867</v>
      </c>
      <c r="E2165" s="7">
        <v>9568272</v>
      </c>
      <c r="F2165" s="26">
        <v>696906.3</v>
      </c>
      <c r="G2165" s="27">
        <v>7.2835125999999999</v>
      </c>
    </row>
    <row r="2166" spans="1:7" x14ac:dyDescent="0.45">
      <c r="A2166" s="6" t="s">
        <v>1145</v>
      </c>
      <c r="B2166" s="6" t="s">
        <v>2032</v>
      </c>
      <c r="C2166" s="6" t="s">
        <v>94</v>
      </c>
      <c r="D2166" s="7">
        <v>27384</v>
      </c>
      <c r="E2166" s="7">
        <v>2640812</v>
      </c>
      <c r="F2166" s="26">
        <v>180221.7</v>
      </c>
      <c r="G2166" s="27">
        <v>6.8244804999999999</v>
      </c>
    </row>
    <row r="2167" spans="1:7" x14ac:dyDescent="0.45">
      <c r="A2167" s="6" t="s">
        <v>236</v>
      </c>
      <c r="B2167" s="6" t="s">
        <v>2032</v>
      </c>
      <c r="C2167" s="6" t="s">
        <v>167</v>
      </c>
      <c r="D2167" s="7">
        <v>5</v>
      </c>
      <c r="E2167" s="7">
        <v>31773</v>
      </c>
      <c r="F2167" s="26">
        <v>800.7</v>
      </c>
      <c r="G2167" s="27">
        <v>2.5200642000000002</v>
      </c>
    </row>
    <row r="2168" spans="1:7" x14ac:dyDescent="0.45">
      <c r="A2168" s="6" t="s">
        <v>1311</v>
      </c>
      <c r="B2168" s="6" t="s">
        <v>2032</v>
      </c>
      <c r="C2168" s="6" t="s">
        <v>94</v>
      </c>
      <c r="D2168" s="7">
        <v>4451</v>
      </c>
      <c r="E2168" s="7">
        <v>98243</v>
      </c>
      <c r="F2168" s="26">
        <v>12301.9</v>
      </c>
      <c r="G2168" s="27">
        <v>12.52191</v>
      </c>
    </row>
    <row r="2169" spans="1:7" x14ac:dyDescent="0.45">
      <c r="A2169" s="6" t="s">
        <v>324</v>
      </c>
      <c r="B2169" s="6" t="s">
        <v>2032</v>
      </c>
      <c r="C2169" s="6" t="s">
        <v>94</v>
      </c>
      <c r="D2169" s="7">
        <v>777</v>
      </c>
      <c r="E2169" s="7">
        <v>10201</v>
      </c>
      <c r="F2169" s="26">
        <v>1097.3</v>
      </c>
      <c r="G2169" s="27">
        <v>10.756788999999999</v>
      </c>
    </row>
    <row r="2170" spans="1:7" x14ac:dyDescent="0.45">
      <c r="A2170" s="6" t="s">
        <v>2040</v>
      </c>
      <c r="B2170" s="6" t="s">
        <v>1692</v>
      </c>
      <c r="C2170" s="6" t="s">
        <v>1135</v>
      </c>
      <c r="D2170" s="7">
        <v>19</v>
      </c>
      <c r="E2170" s="7">
        <v>5445793</v>
      </c>
      <c r="F2170" s="26">
        <v>330639.09999999998</v>
      </c>
      <c r="G2170" s="27">
        <v>6.0714591999999996</v>
      </c>
    </row>
    <row r="2171" spans="1:7" x14ac:dyDescent="0.45">
      <c r="A2171" s="6" t="s">
        <v>2041</v>
      </c>
      <c r="B2171" s="6" t="s">
        <v>90</v>
      </c>
      <c r="C2171" s="6" t="s">
        <v>2042</v>
      </c>
      <c r="D2171" s="7">
        <v>11764</v>
      </c>
      <c r="E2171" s="7">
        <v>122254</v>
      </c>
      <c r="F2171" s="26">
        <v>58071.7</v>
      </c>
      <c r="G2171" s="27" t="s">
        <v>2043</v>
      </c>
    </row>
    <row r="2172" spans="1:7" x14ac:dyDescent="0.45">
      <c r="A2172" s="6" t="s">
        <v>2041</v>
      </c>
      <c r="B2172" s="6" t="s">
        <v>117</v>
      </c>
      <c r="C2172" s="6" t="s">
        <v>2042</v>
      </c>
      <c r="D2172" s="7">
        <v>23034</v>
      </c>
      <c r="E2172" s="7">
        <v>520321</v>
      </c>
      <c r="F2172" s="26">
        <v>57863.1</v>
      </c>
      <c r="G2172" s="27" t="s">
        <v>2043</v>
      </c>
    </row>
    <row r="2173" spans="1:7" x14ac:dyDescent="0.45">
      <c r="A2173" s="6" t="s">
        <v>2041</v>
      </c>
      <c r="B2173" s="6" t="s">
        <v>171</v>
      </c>
      <c r="C2173" s="6" t="s">
        <v>2042</v>
      </c>
      <c r="D2173" s="7">
        <v>16793</v>
      </c>
      <c r="E2173" s="7">
        <v>344998</v>
      </c>
      <c r="F2173" s="26">
        <v>39017</v>
      </c>
      <c r="G2173" s="27" t="s">
        <v>2043</v>
      </c>
    </row>
    <row r="2174" spans="1:7" x14ac:dyDescent="0.45">
      <c r="A2174" s="6" t="s">
        <v>2041</v>
      </c>
      <c r="B2174" s="6" t="s">
        <v>202</v>
      </c>
      <c r="C2174" s="6" t="s">
        <v>2042</v>
      </c>
      <c r="D2174" s="7">
        <v>21065</v>
      </c>
      <c r="E2174" s="7">
        <v>834926</v>
      </c>
      <c r="F2174" s="26">
        <v>69446.7</v>
      </c>
      <c r="G2174" s="27" t="s">
        <v>2043</v>
      </c>
    </row>
    <row r="2175" spans="1:7" x14ac:dyDescent="0.45">
      <c r="A2175" s="6" t="s">
        <v>2041</v>
      </c>
      <c r="B2175" s="6" t="s">
        <v>238</v>
      </c>
      <c r="C2175" s="6" t="s">
        <v>2042</v>
      </c>
      <c r="D2175" s="7">
        <v>16806</v>
      </c>
      <c r="E2175" s="7">
        <v>320045</v>
      </c>
      <c r="F2175" s="26">
        <v>36583.4</v>
      </c>
      <c r="G2175" s="27" t="s">
        <v>2043</v>
      </c>
    </row>
    <row r="2176" spans="1:7" x14ac:dyDescent="0.45">
      <c r="A2176" s="6" t="s">
        <v>2041</v>
      </c>
      <c r="B2176" s="6" t="s">
        <v>285</v>
      </c>
      <c r="C2176" s="6" t="s">
        <v>2042</v>
      </c>
      <c r="D2176" s="7">
        <v>30723</v>
      </c>
      <c r="E2176" s="7">
        <v>501848</v>
      </c>
      <c r="F2176" s="26">
        <v>62636.7</v>
      </c>
      <c r="G2176" s="27" t="s">
        <v>2043</v>
      </c>
    </row>
    <row r="2177" spans="1:7" x14ac:dyDescent="0.45">
      <c r="A2177" s="6" t="s">
        <v>2041</v>
      </c>
      <c r="B2177" s="6" t="s">
        <v>339</v>
      </c>
      <c r="C2177" s="6" t="s">
        <v>2042</v>
      </c>
      <c r="D2177" s="7">
        <v>3601</v>
      </c>
      <c r="E2177" s="7">
        <v>75345</v>
      </c>
      <c r="F2177" s="26">
        <v>9421</v>
      </c>
      <c r="G2177" s="27" t="s">
        <v>2043</v>
      </c>
    </row>
    <row r="2178" spans="1:7" x14ac:dyDescent="0.45">
      <c r="A2178" s="6" t="s">
        <v>2041</v>
      </c>
      <c r="B2178" s="6" t="s">
        <v>350</v>
      </c>
      <c r="C2178" s="6" t="s">
        <v>2042</v>
      </c>
      <c r="D2178" s="7">
        <v>18949</v>
      </c>
      <c r="E2178" s="7">
        <v>360731</v>
      </c>
      <c r="F2178" s="26">
        <v>43562.7</v>
      </c>
      <c r="G2178" s="27" t="s">
        <v>2043</v>
      </c>
    </row>
    <row r="2179" spans="1:7" x14ac:dyDescent="0.45">
      <c r="A2179" s="6" t="s">
        <v>2041</v>
      </c>
      <c r="B2179" s="6" t="s">
        <v>395</v>
      </c>
      <c r="C2179" s="6" t="s">
        <v>2042</v>
      </c>
      <c r="D2179" s="7">
        <v>38876</v>
      </c>
      <c r="E2179" s="7">
        <v>956762</v>
      </c>
      <c r="F2179" s="26">
        <v>107800.9</v>
      </c>
      <c r="G2179" s="27" t="s">
        <v>2043</v>
      </c>
    </row>
    <row r="2180" spans="1:7" x14ac:dyDescent="0.45">
      <c r="A2180" s="6" t="s">
        <v>2041</v>
      </c>
      <c r="B2180" s="6" t="s">
        <v>473</v>
      </c>
      <c r="C2180" s="6" t="s">
        <v>2042</v>
      </c>
      <c r="D2180" s="7">
        <v>52411</v>
      </c>
      <c r="E2180" s="7">
        <v>794863</v>
      </c>
      <c r="F2180" s="26">
        <v>86233.1</v>
      </c>
      <c r="G2180" s="27" t="s">
        <v>2043</v>
      </c>
    </row>
    <row r="2181" spans="1:7" x14ac:dyDescent="0.45">
      <c r="A2181" s="6" t="s">
        <v>2041</v>
      </c>
      <c r="B2181" s="6" t="s">
        <v>566</v>
      </c>
      <c r="C2181" s="6" t="s">
        <v>2042</v>
      </c>
      <c r="D2181" s="7">
        <v>18649</v>
      </c>
      <c r="E2181" s="7">
        <v>467179</v>
      </c>
      <c r="F2181" s="26">
        <v>30826.2</v>
      </c>
      <c r="G2181" s="27" t="s">
        <v>2043</v>
      </c>
    </row>
    <row r="2182" spans="1:7" x14ac:dyDescent="0.45">
      <c r="A2182" s="6" t="s">
        <v>2041</v>
      </c>
      <c r="B2182" s="6" t="s">
        <v>584</v>
      </c>
      <c r="C2182" s="6" t="s">
        <v>2042</v>
      </c>
      <c r="D2182" s="7">
        <v>89014</v>
      </c>
      <c r="E2182" s="7">
        <v>1528216</v>
      </c>
      <c r="F2182" s="26">
        <v>182170.2</v>
      </c>
      <c r="G2182" s="27" t="s">
        <v>2043</v>
      </c>
    </row>
    <row r="2183" spans="1:7" x14ac:dyDescent="0.45">
      <c r="A2183" s="6" t="s">
        <v>2041</v>
      </c>
      <c r="B2183" s="6" t="s">
        <v>620</v>
      </c>
      <c r="C2183" s="6" t="s">
        <v>2042</v>
      </c>
      <c r="D2183" s="7">
        <v>72408</v>
      </c>
      <c r="E2183" s="7">
        <v>1513491</v>
      </c>
      <c r="F2183" s="26">
        <v>162310</v>
      </c>
      <c r="G2183" s="27" t="s">
        <v>2043</v>
      </c>
    </row>
    <row r="2184" spans="1:7" x14ac:dyDescent="0.45">
      <c r="A2184" s="6" t="s">
        <v>2041</v>
      </c>
      <c r="B2184" s="6" t="s">
        <v>684</v>
      </c>
      <c r="C2184" s="6" t="s">
        <v>2042</v>
      </c>
      <c r="D2184" s="7">
        <v>55250</v>
      </c>
      <c r="E2184" s="7">
        <v>800445</v>
      </c>
      <c r="F2184" s="26">
        <v>102144.6</v>
      </c>
      <c r="G2184" s="27" t="s">
        <v>2043</v>
      </c>
    </row>
    <row r="2185" spans="1:7" x14ac:dyDescent="0.45">
      <c r="A2185" s="6" t="s">
        <v>2041</v>
      </c>
      <c r="B2185" s="6" t="s">
        <v>748</v>
      </c>
      <c r="C2185" s="6" t="s">
        <v>2042</v>
      </c>
      <c r="D2185" s="7">
        <v>16785</v>
      </c>
      <c r="E2185" s="7">
        <v>335042</v>
      </c>
      <c r="F2185" s="26">
        <v>32466.1</v>
      </c>
      <c r="G2185" s="27" t="s">
        <v>2043</v>
      </c>
    </row>
    <row r="2186" spans="1:7" x14ac:dyDescent="0.45">
      <c r="A2186" s="6" t="s">
        <v>2041</v>
      </c>
      <c r="B2186" s="6" t="s">
        <v>798</v>
      </c>
      <c r="C2186" s="6" t="s">
        <v>2042</v>
      </c>
      <c r="D2186" s="7">
        <v>28458</v>
      </c>
      <c r="E2186" s="7">
        <v>612077</v>
      </c>
      <c r="F2186" s="26">
        <v>60269.599999999999</v>
      </c>
      <c r="G2186" s="27" t="s">
        <v>2043</v>
      </c>
    </row>
    <row r="2187" spans="1:7" x14ac:dyDescent="0.45">
      <c r="A2187" s="6" t="s">
        <v>2041</v>
      </c>
      <c r="B2187" s="6" t="s">
        <v>822</v>
      </c>
      <c r="C2187" s="6" t="s">
        <v>2042</v>
      </c>
      <c r="D2187" s="7">
        <v>47783</v>
      </c>
      <c r="E2187" s="7">
        <v>613555</v>
      </c>
      <c r="F2187" s="26">
        <v>87764.4</v>
      </c>
      <c r="G2187" s="27" t="s">
        <v>2043</v>
      </c>
    </row>
    <row r="2188" spans="1:7" x14ac:dyDescent="0.45">
      <c r="A2188" s="6" t="s">
        <v>2041</v>
      </c>
      <c r="B2188" s="6" t="s">
        <v>854</v>
      </c>
      <c r="C2188" s="6" t="s">
        <v>2042</v>
      </c>
      <c r="D2188" s="7">
        <v>6287</v>
      </c>
      <c r="E2188" s="7">
        <v>142725</v>
      </c>
      <c r="F2188" s="26">
        <v>14315.1</v>
      </c>
      <c r="G2188" s="27" t="s">
        <v>2043</v>
      </c>
    </row>
    <row r="2189" spans="1:7" x14ac:dyDescent="0.45">
      <c r="A2189" s="6" t="s">
        <v>2041</v>
      </c>
      <c r="B2189" s="6" t="s">
        <v>862</v>
      </c>
      <c r="C2189" s="6" t="s">
        <v>2042</v>
      </c>
      <c r="D2189" s="7">
        <v>2147</v>
      </c>
      <c r="E2189" s="7">
        <v>16754</v>
      </c>
      <c r="F2189" s="26">
        <v>2641</v>
      </c>
      <c r="G2189" s="27" t="s">
        <v>2043</v>
      </c>
    </row>
    <row r="2190" spans="1:7" x14ac:dyDescent="0.45">
      <c r="A2190" s="6" t="s">
        <v>2041</v>
      </c>
      <c r="B2190" s="6" t="s">
        <v>867</v>
      </c>
      <c r="C2190" s="6" t="s">
        <v>2042</v>
      </c>
      <c r="D2190" s="7">
        <v>40557</v>
      </c>
      <c r="E2190" s="7">
        <v>771466</v>
      </c>
      <c r="F2190" s="26">
        <v>80948</v>
      </c>
      <c r="G2190" s="27" t="s">
        <v>2043</v>
      </c>
    </row>
    <row r="2191" spans="1:7" x14ac:dyDescent="0.45">
      <c r="A2191" s="6" t="s">
        <v>2041</v>
      </c>
      <c r="B2191" s="6" t="s">
        <v>905</v>
      </c>
      <c r="C2191" s="6" t="s">
        <v>2042</v>
      </c>
      <c r="D2191" s="7">
        <v>50532</v>
      </c>
      <c r="E2191" s="7">
        <v>848413</v>
      </c>
      <c r="F2191" s="26">
        <v>90174.399999999994</v>
      </c>
      <c r="G2191" s="27" t="s">
        <v>2043</v>
      </c>
    </row>
    <row r="2192" spans="1:7" x14ac:dyDescent="0.45">
      <c r="A2192" s="6" t="s">
        <v>2041</v>
      </c>
      <c r="B2192" s="6" t="s">
        <v>1012</v>
      </c>
      <c r="C2192" s="6" t="s">
        <v>2042</v>
      </c>
      <c r="D2192" s="7">
        <v>72249</v>
      </c>
      <c r="E2192" s="7">
        <v>1543957</v>
      </c>
      <c r="F2192" s="26">
        <v>159913.9</v>
      </c>
      <c r="G2192" s="27" t="s">
        <v>2043</v>
      </c>
    </row>
    <row r="2193" spans="1:7" x14ac:dyDescent="0.45">
      <c r="A2193" s="6" t="s">
        <v>2041</v>
      </c>
      <c r="B2193" s="6" t="s">
        <v>1080</v>
      </c>
      <c r="C2193" s="6" t="s">
        <v>2042</v>
      </c>
      <c r="D2193" s="7">
        <v>8186</v>
      </c>
      <c r="E2193" s="7">
        <v>171664</v>
      </c>
      <c r="F2193" s="26">
        <v>17711.3</v>
      </c>
      <c r="G2193" s="27" t="s">
        <v>2043</v>
      </c>
    </row>
    <row r="2194" spans="1:7" x14ac:dyDescent="0.45">
      <c r="A2194" s="6" t="s">
        <v>2041</v>
      </c>
      <c r="B2194" s="6" t="s">
        <v>1124</v>
      </c>
      <c r="C2194" s="6" t="s">
        <v>2042</v>
      </c>
      <c r="D2194" s="7">
        <v>8987</v>
      </c>
      <c r="E2194" s="7">
        <v>140419</v>
      </c>
      <c r="F2194" s="26">
        <v>17245.3</v>
      </c>
      <c r="G2194" s="27" t="s">
        <v>2043</v>
      </c>
    </row>
    <row r="2195" spans="1:7" x14ac:dyDescent="0.45">
      <c r="A2195" s="6" t="s">
        <v>2041</v>
      </c>
      <c r="B2195" s="6" t="s">
        <v>1153</v>
      </c>
      <c r="C2195" s="6" t="s">
        <v>2042</v>
      </c>
      <c r="D2195" s="7">
        <v>59680</v>
      </c>
      <c r="E2195" s="7">
        <v>1229134</v>
      </c>
      <c r="F2195" s="26">
        <v>146540.1</v>
      </c>
      <c r="G2195" s="27" t="s">
        <v>2043</v>
      </c>
    </row>
    <row r="2196" spans="1:7" x14ac:dyDescent="0.45">
      <c r="A2196" s="6" t="s">
        <v>2041</v>
      </c>
      <c r="B2196" s="6" t="s">
        <v>1216</v>
      </c>
      <c r="C2196" s="6" t="s">
        <v>2042</v>
      </c>
      <c r="D2196" s="7">
        <v>8812</v>
      </c>
      <c r="E2196" s="7">
        <v>257443</v>
      </c>
      <c r="F2196" s="26">
        <v>23457.5</v>
      </c>
      <c r="G2196" s="27" t="s">
        <v>2043</v>
      </c>
    </row>
    <row r="2197" spans="1:7" x14ac:dyDescent="0.45">
      <c r="A2197" s="6" t="s">
        <v>2041</v>
      </c>
      <c r="B2197" s="6" t="s">
        <v>1234</v>
      </c>
      <c r="C2197" s="6" t="s">
        <v>2042</v>
      </c>
      <c r="D2197" s="7">
        <v>35527</v>
      </c>
      <c r="E2197" s="7">
        <v>577362</v>
      </c>
      <c r="F2197" s="26">
        <v>61372.4</v>
      </c>
      <c r="G2197" s="27" t="s">
        <v>2043</v>
      </c>
    </row>
    <row r="2198" spans="1:7" x14ac:dyDescent="0.45">
      <c r="A2198" s="6" t="s">
        <v>2041</v>
      </c>
      <c r="B2198" s="6" t="s">
        <v>1313</v>
      </c>
      <c r="C2198" s="6" t="s">
        <v>2042</v>
      </c>
      <c r="D2198" s="7">
        <v>6536</v>
      </c>
      <c r="E2198" s="7">
        <v>116074</v>
      </c>
      <c r="F2198" s="26">
        <v>14889.3</v>
      </c>
      <c r="G2198" s="27" t="s">
        <v>2043</v>
      </c>
    </row>
    <row r="2199" spans="1:7" x14ac:dyDescent="0.45">
      <c r="A2199" s="6" t="s">
        <v>2041</v>
      </c>
      <c r="B2199" s="6" t="s">
        <v>1318</v>
      </c>
      <c r="C2199" s="6" t="s">
        <v>2042</v>
      </c>
      <c r="D2199" s="7">
        <v>19420</v>
      </c>
      <c r="E2199" s="7">
        <v>215412</v>
      </c>
      <c r="F2199" s="26">
        <v>40045.9</v>
      </c>
      <c r="G2199" s="27" t="s">
        <v>2043</v>
      </c>
    </row>
    <row r="2200" spans="1:7" x14ac:dyDescent="0.45">
      <c r="A2200" s="6" t="s">
        <v>2041</v>
      </c>
      <c r="B2200" s="6" t="s">
        <v>61</v>
      </c>
      <c r="C2200" s="6" t="s">
        <v>2042</v>
      </c>
      <c r="D2200" s="7">
        <v>16191</v>
      </c>
      <c r="E2200" s="7">
        <v>171247</v>
      </c>
      <c r="F2200" s="26">
        <v>23245.1</v>
      </c>
      <c r="G2200" s="27" t="s">
        <v>2043</v>
      </c>
    </row>
    <row r="2201" spans="1:7" x14ac:dyDescent="0.45">
      <c r="A2201" s="6" t="s">
        <v>2041</v>
      </c>
      <c r="B2201" s="6" t="s">
        <v>1347</v>
      </c>
      <c r="C2201" s="6" t="s">
        <v>2042</v>
      </c>
      <c r="D2201" s="7">
        <v>8050</v>
      </c>
      <c r="E2201" s="7">
        <v>156693</v>
      </c>
      <c r="F2201" s="26">
        <v>17141.8</v>
      </c>
      <c r="G2201" s="27" t="s">
        <v>2043</v>
      </c>
    </row>
    <row r="2202" spans="1:7" x14ac:dyDescent="0.45">
      <c r="A2202" s="6" t="s">
        <v>2041</v>
      </c>
      <c r="B2202" s="6" t="s">
        <v>1357</v>
      </c>
      <c r="C2202" s="6" t="s">
        <v>2042</v>
      </c>
      <c r="D2202" s="7">
        <v>76878</v>
      </c>
      <c r="E2202" s="7">
        <v>1694331</v>
      </c>
      <c r="F2202" s="26">
        <v>110443.1</v>
      </c>
      <c r="G2202" s="27" t="s">
        <v>2043</v>
      </c>
    </row>
    <row r="2203" spans="1:7" x14ac:dyDescent="0.45">
      <c r="A2203" s="6" t="s">
        <v>2041</v>
      </c>
      <c r="B2203" s="6" t="s">
        <v>1379</v>
      </c>
      <c r="C2203" s="6" t="s">
        <v>2042</v>
      </c>
      <c r="D2203" s="7">
        <v>66988</v>
      </c>
      <c r="E2203" s="7">
        <v>1540904</v>
      </c>
      <c r="F2203" s="26">
        <v>156418.4</v>
      </c>
      <c r="G2203" s="27" t="s">
        <v>2043</v>
      </c>
    </row>
    <row r="2204" spans="1:7" x14ac:dyDescent="0.45">
      <c r="A2204" s="6" t="s">
        <v>2041</v>
      </c>
      <c r="B2204" s="6" t="s">
        <v>1435</v>
      </c>
      <c r="C2204" s="6" t="s">
        <v>2042</v>
      </c>
      <c r="D2204" s="7">
        <v>59973</v>
      </c>
      <c r="E2204" s="7">
        <v>1086386</v>
      </c>
      <c r="F2204" s="26">
        <v>112941.7</v>
      </c>
      <c r="G2204" s="27" t="s">
        <v>2043</v>
      </c>
    </row>
    <row r="2205" spans="1:7" x14ac:dyDescent="0.45">
      <c r="A2205" s="6" t="s">
        <v>2041</v>
      </c>
      <c r="B2205" s="6" t="s">
        <v>1478</v>
      </c>
      <c r="C2205" s="6" t="s">
        <v>2042</v>
      </c>
      <c r="D2205" s="7">
        <v>5880</v>
      </c>
      <c r="E2205" s="7">
        <v>102102</v>
      </c>
      <c r="F2205" s="26">
        <v>13067.5</v>
      </c>
      <c r="G2205" s="27" t="s">
        <v>2043</v>
      </c>
    </row>
    <row r="2206" spans="1:7" x14ac:dyDescent="0.45">
      <c r="A2206" s="6" t="s">
        <v>2041</v>
      </c>
      <c r="B2206" s="6" t="s">
        <v>1511</v>
      </c>
      <c r="C2206" s="6" t="s">
        <v>2042</v>
      </c>
      <c r="D2206" s="7">
        <v>72371</v>
      </c>
      <c r="E2206" s="7">
        <v>909000</v>
      </c>
      <c r="F2206" s="26">
        <v>130873.4</v>
      </c>
      <c r="G2206" s="27" t="s">
        <v>2043</v>
      </c>
    </row>
    <row r="2207" spans="1:7" x14ac:dyDescent="0.45">
      <c r="A2207" s="6" t="s">
        <v>2041</v>
      </c>
      <c r="B2207" s="6" t="s">
        <v>1540</v>
      </c>
      <c r="C2207" s="6" t="s">
        <v>2042</v>
      </c>
      <c r="D2207" s="7">
        <v>12105</v>
      </c>
      <c r="E2207" s="7">
        <v>245543</v>
      </c>
      <c r="F2207" s="26">
        <v>27487.4</v>
      </c>
      <c r="G2207" s="27" t="s">
        <v>2043</v>
      </c>
    </row>
    <row r="2208" spans="1:7" x14ac:dyDescent="0.45">
      <c r="A2208" s="6" t="s">
        <v>2041</v>
      </c>
      <c r="B2208" s="6" t="s">
        <v>1575</v>
      </c>
      <c r="C2208" s="6" t="s">
        <v>2042</v>
      </c>
      <c r="D2208" s="7">
        <v>10574</v>
      </c>
      <c r="E2208" s="7">
        <v>226067</v>
      </c>
      <c r="F2208" s="26">
        <v>22106.2</v>
      </c>
      <c r="G2208" s="27" t="s">
        <v>2043</v>
      </c>
    </row>
    <row r="2209" spans="1:7" x14ac:dyDescent="0.45">
      <c r="A2209" s="6" t="s">
        <v>2041</v>
      </c>
      <c r="B2209" s="6" t="s">
        <v>1692</v>
      </c>
      <c r="C2209" s="6" t="s">
        <v>2042</v>
      </c>
      <c r="D2209" s="7">
        <v>102948</v>
      </c>
      <c r="E2209" s="7">
        <v>2232996</v>
      </c>
      <c r="F2209" s="26">
        <v>256793.9</v>
      </c>
      <c r="G2209" s="27" t="s">
        <v>2043</v>
      </c>
    </row>
    <row r="2210" spans="1:7" x14ac:dyDescent="0.45">
      <c r="A2210" s="6" t="s">
        <v>2041</v>
      </c>
      <c r="B2210" s="6" t="s">
        <v>1854</v>
      </c>
      <c r="C2210" s="6" t="s">
        <v>2042</v>
      </c>
      <c r="D2210" s="7">
        <v>35197</v>
      </c>
      <c r="E2210" s="7">
        <v>524316</v>
      </c>
      <c r="F2210" s="26">
        <v>44645.2</v>
      </c>
      <c r="G2210" s="27" t="s">
        <v>2043</v>
      </c>
    </row>
    <row r="2211" spans="1:7" x14ac:dyDescent="0.45">
      <c r="A2211" s="6" t="s">
        <v>2041</v>
      </c>
      <c r="B2211" s="6" t="s">
        <v>1871</v>
      </c>
      <c r="C2211" s="6" t="s">
        <v>2042</v>
      </c>
      <c r="D2211" s="7">
        <v>6125</v>
      </c>
      <c r="E2211" s="7">
        <v>136999</v>
      </c>
      <c r="F2211" s="26">
        <v>12829.2</v>
      </c>
      <c r="G2211" s="27" t="s">
        <v>2043</v>
      </c>
    </row>
    <row r="2212" spans="1:7" x14ac:dyDescent="0.45">
      <c r="A2212" s="6" t="s">
        <v>2041</v>
      </c>
      <c r="B2212" s="6" t="s">
        <v>1896</v>
      </c>
      <c r="C2212" s="6" t="s">
        <v>2042</v>
      </c>
      <c r="D2212" s="7">
        <v>7303</v>
      </c>
      <c r="E2212" s="7">
        <v>83122</v>
      </c>
      <c r="F2212" s="26">
        <v>13716.3</v>
      </c>
      <c r="G2212" s="27" t="s">
        <v>2043</v>
      </c>
    </row>
    <row r="2213" spans="1:7" x14ac:dyDescent="0.45">
      <c r="A2213" s="6" t="s">
        <v>2041</v>
      </c>
      <c r="B2213" s="6" t="s">
        <v>1907</v>
      </c>
      <c r="C2213" s="6" t="s">
        <v>2042</v>
      </c>
      <c r="D2213" s="7">
        <v>22461</v>
      </c>
      <c r="E2213" s="7">
        <v>463425</v>
      </c>
      <c r="F2213" s="26">
        <v>36407.9</v>
      </c>
      <c r="G2213" s="27" t="s">
        <v>2043</v>
      </c>
    </row>
    <row r="2214" spans="1:7" x14ac:dyDescent="0.45">
      <c r="A2214" s="6" t="s">
        <v>2041</v>
      </c>
      <c r="B2214" s="6" t="s">
        <v>1951</v>
      </c>
      <c r="C2214" s="6" t="s">
        <v>2042</v>
      </c>
      <c r="D2214" s="7">
        <v>38978</v>
      </c>
      <c r="E2214" s="7">
        <v>861978</v>
      </c>
      <c r="F2214" s="26">
        <v>85550</v>
      </c>
      <c r="G2214" s="27" t="s">
        <v>2043</v>
      </c>
    </row>
    <row r="2215" spans="1:7" x14ac:dyDescent="0.45">
      <c r="A2215" s="6" t="s">
        <v>2041</v>
      </c>
      <c r="B2215" s="6" t="s">
        <v>2028</v>
      </c>
      <c r="C2215" s="6" t="s">
        <v>2042</v>
      </c>
      <c r="D2215" s="7">
        <v>10172</v>
      </c>
      <c r="E2215" s="7">
        <v>157820</v>
      </c>
      <c r="F2215" s="26">
        <v>22254</v>
      </c>
      <c r="G2215" s="27" t="s">
        <v>2043</v>
      </c>
    </row>
    <row r="2216" spans="1:7" x14ac:dyDescent="0.45">
      <c r="A2216" s="6" t="s">
        <v>2041</v>
      </c>
      <c r="B2216" s="6" t="s">
        <v>2032</v>
      </c>
      <c r="C2216" s="6" t="s">
        <v>2042</v>
      </c>
      <c r="D2216" s="7">
        <v>15292</v>
      </c>
      <c r="E2216" s="7">
        <v>309262</v>
      </c>
      <c r="F2216" s="26">
        <v>35688.5</v>
      </c>
      <c r="G2216" s="27" t="s">
        <v>2043</v>
      </c>
    </row>
  </sheetData>
  <autoFilter ref="A3:G221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7"/>
  <sheetViews>
    <sheetView workbookViewId="0">
      <selection activeCell="H12" sqref="H12"/>
    </sheetView>
  </sheetViews>
  <sheetFormatPr defaultRowHeight="14.25" x14ac:dyDescent="0.45"/>
  <cols>
    <col min="1" max="1" width="53" bestFit="1" customWidth="1"/>
    <col min="2" max="2" width="5.73046875" customWidth="1"/>
    <col min="3" max="3" width="19.59765625" bestFit="1" customWidth="1"/>
    <col min="4" max="4" width="17.73046875" bestFit="1" customWidth="1"/>
    <col min="5" max="5" width="22" bestFit="1" customWidth="1"/>
    <col min="6" max="6" width="28.73046875" bestFit="1" customWidth="1"/>
    <col min="7" max="7" width="25.265625" bestFit="1" customWidth="1"/>
  </cols>
  <sheetData>
    <row r="1" spans="1:7" s="48" customFormat="1" ht="20.100000000000001" customHeight="1" x14ac:dyDescent="0.4">
      <c r="A1" s="48" t="s">
        <v>2124</v>
      </c>
    </row>
    <row r="2" spans="1:7" s="49" customFormat="1" ht="20.100000000000001" customHeight="1" x14ac:dyDescent="0.35">
      <c r="A2" s="49" t="s">
        <v>82</v>
      </c>
    </row>
    <row r="3" spans="1:7" s="5" customFormat="1" x14ac:dyDescent="0.45">
      <c r="A3" s="50" t="s">
        <v>83</v>
      </c>
      <c r="B3" s="50" t="s">
        <v>7</v>
      </c>
      <c r="C3" s="50" t="s">
        <v>84</v>
      </c>
      <c r="D3" s="50" t="s">
        <v>85</v>
      </c>
      <c r="E3" s="50" t="s">
        <v>86</v>
      </c>
      <c r="F3" s="50" t="s">
        <v>87</v>
      </c>
      <c r="G3" s="50" t="s">
        <v>88</v>
      </c>
    </row>
    <row r="4" spans="1:7" s="5" customFormat="1" x14ac:dyDescent="0.45">
      <c r="A4" s="51" t="s">
        <v>89</v>
      </c>
      <c r="B4" s="51" t="s">
        <v>90</v>
      </c>
      <c r="C4" s="51" t="s">
        <v>91</v>
      </c>
      <c r="D4" s="52">
        <v>17005</v>
      </c>
      <c r="E4" s="52">
        <v>414210</v>
      </c>
      <c r="F4" s="53">
        <v>47342.2</v>
      </c>
      <c r="G4" s="54">
        <v>11.429516</v>
      </c>
    </row>
    <row r="5" spans="1:7" s="5" customFormat="1" x14ac:dyDescent="0.45">
      <c r="A5" s="51" t="s">
        <v>92</v>
      </c>
      <c r="B5" s="51" t="s">
        <v>90</v>
      </c>
      <c r="C5" s="51" t="s">
        <v>91</v>
      </c>
      <c r="D5" s="52">
        <v>7866</v>
      </c>
      <c r="E5" s="52">
        <v>65793</v>
      </c>
      <c r="F5" s="53">
        <v>17957</v>
      </c>
      <c r="G5" s="54">
        <v>27.293177</v>
      </c>
    </row>
    <row r="6" spans="1:7" s="5" customFormat="1" x14ac:dyDescent="0.45">
      <c r="A6" s="51" t="s">
        <v>93</v>
      </c>
      <c r="B6" s="51" t="s">
        <v>90</v>
      </c>
      <c r="C6" s="51" t="s">
        <v>94</v>
      </c>
      <c r="D6" s="52">
        <v>11414</v>
      </c>
      <c r="E6" s="52">
        <v>115837</v>
      </c>
      <c r="F6" s="53">
        <v>45588</v>
      </c>
      <c r="G6" s="54">
        <v>39.355300999999997</v>
      </c>
    </row>
    <row r="7" spans="1:7" s="5" customFormat="1" x14ac:dyDescent="0.45">
      <c r="A7" s="51" t="s">
        <v>95</v>
      </c>
      <c r="B7" s="51" t="s">
        <v>90</v>
      </c>
      <c r="C7" s="51" t="s">
        <v>96</v>
      </c>
      <c r="D7" s="52">
        <v>31072</v>
      </c>
      <c r="E7" s="52">
        <v>966678</v>
      </c>
      <c r="F7" s="53">
        <v>166730.4</v>
      </c>
      <c r="G7" s="54">
        <v>17.247769999999999</v>
      </c>
    </row>
    <row r="8" spans="1:7" s="5" customFormat="1" x14ac:dyDescent="0.45">
      <c r="A8" s="51" t="s">
        <v>97</v>
      </c>
      <c r="B8" s="51" t="s">
        <v>90</v>
      </c>
      <c r="C8" s="51" t="s">
        <v>94</v>
      </c>
      <c r="D8" s="52">
        <v>2013</v>
      </c>
      <c r="E8" s="52">
        <v>49165</v>
      </c>
      <c r="F8" s="53">
        <v>5955.4</v>
      </c>
      <c r="G8" s="54">
        <v>12.113089</v>
      </c>
    </row>
    <row r="9" spans="1:7" s="5" customFormat="1" x14ac:dyDescent="0.45">
      <c r="A9" s="51" t="s">
        <v>99</v>
      </c>
      <c r="B9" s="51" t="s">
        <v>90</v>
      </c>
      <c r="C9" s="51" t="s">
        <v>94</v>
      </c>
      <c r="D9" s="52">
        <v>80927</v>
      </c>
      <c r="E9" s="52">
        <v>1105173</v>
      </c>
      <c r="F9" s="53">
        <v>198079.3</v>
      </c>
      <c r="G9" s="54">
        <v>17.922922</v>
      </c>
    </row>
    <row r="10" spans="1:7" s="5" customFormat="1" x14ac:dyDescent="0.45">
      <c r="A10" s="51" t="s">
        <v>100</v>
      </c>
      <c r="B10" s="51" t="s">
        <v>90</v>
      </c>
      <c r="C10" s="51" t="s">
        <v>96</v>
      </c>
      <c r="D10" s="52">
        <v>5777</v>
      </c>
      <c r="E10" s="52">
        <v>105299</v>
      </c>
      <c r="F10" s="53">
        <v>16237.8</v>
      </c>
      <c r="G10" s="54">
        <v>15.420659000000001</v>
      </c>
    </row>
    <row r="11" spans="1:7" s="5" customFormat="1" x14ac:dyDescent="0.45">
      <c r="A11" s="51" t="s">
        <v>102</v>
      </c>
      <c r="B11" s="51" t="s">
        <v>90</v>
      </c>
      <c r="C11" s="51" t="s">
        <v>96</v>
      </c>
      <c r="D11" s="52">
        <v>987</v>
      </c>
      <c r="E11" s="52">
        <v>56862</v>
      </c>
      <c r="F11" s="53">
        <v>17937.099999999999</v>
      </c>
      <c r="G11" s="54">
        <v>31.544968999999998</v>
      </c>
    </row>
    <row r="12" spans="1:7" s="5" customFormat="1" x14ac:dyDescent="0.45">
      <c r="A12" s="51" t="s">
        <v>103</v>
      </c>
      <c r="B12" s="51" t="s">
        <v>90</v>
      </c>
      <c r="C12" s="51" t="s">
        <v>96</v>
      </c>
      <c r="D12" s="52">
        <v>2095</v>
      </c>
      <c r="E12" s="52">
        <v>35323</v>
      </c>
      <c r="F12" s="53">
        <v>4046</v>
      </c>
      <c r="G12" s="54">
        <v>11.454293</v>
      </c>
    </row>
    <row r="13" spans="1:7" s="5" customFormat="1" x14ac:dyDescent="0.45">
      <c r="A13" s="51" t="s">
        <v>104</v>
      </c>
      <c r="B13" s="51" t="s">
        <v>90</v>
      </c>
      <c r="C13" s="51" t="s">
        <v>94</v>
      </c>
      <c r="D13" s="52">
        <v>3797</v>
      </c>
      <c r="E13" s="52">
        <v>82814</v>
      </c>
      <c r="F13" s="53">
        <v>19814</v>
      </c>
      <c r="G13" s="54">
        <v>23.925906000000001</v>
      </c>
    </row>
    <row r="14" spans="1:7" s="5" customFormat="1" x14ac:dyDescent="0.45">
      <c r="A14" s="51" t="s">
        <v>105</v>
      </c>
      <c r="B14" s="51" t="s">
        <v>90</v>
      </c>
      <c r="C14" s="51" t="s">
        <v>94</v>
      </c>
      <c r="D14" s="52">
        <v>1629</v>
      </c>
      <c r="E14" s="52">
        <v>26368</v>
      </c>
      <c r="F14" s="53">
        <v>7324</v>
      </c>
      <c r="G14" s="54">
        <v>27.776091999999998</v>
      </c>
    </row>
    <row r="15" spans="1:7" s="5" customFormat="1" x14ac:dyDescent="0.45">
      <c r="A15" s="51" t="s">
        <v>106</v>
      </c>
      <c r="B15" s="51" t="s">
        <v>90</v>
      </c>
      <c r="C15" s="51" t="s">
        <v>94</v>
      </c>
      <c r="D15" s="52">
        <v>46080</v>
      </c>
      <c r="E15" s="52">
        <v>1236374</v>
      </c>
      <c r="F15" s="53">
        <v>239739.3</v>
      </c>
      <c r="G15" s="54">
        <v>19.390516000000002</v>
      </c>
    </row>
    <row r="16" spans="1:7" s="5" customFormat="1" x14ac:dyDescent="0.45">
      <c r="A16" s="51" t="s">
        <v>107</v>
      </c>
      <c r="B16" s="51" t="s">
        <v>90</v>
      </c>
      <c r="C16" s="51" t="s">
        <v>94</v>
      </c>
      <c r="D16" s="52">
        <v>31470</v>
      </c>
      <c r="E16" s="52">
        <v>479189</v>
      </c>
      <c r="F16" s="53">
        <v>98775.2</v>
      </c>
      <c r="G16" s="54">
        <v>20.612994</v>
      </c>
    </row>
    <row r="17" spans="1:7" s="5" customFormat="1" x14ac:dyDescent="0.45">
      <c r="A17" s="51" t="s">
        <v>108</v>
      </c>
      <c r="B17" s="51" t="s">
        <v>90</v>
      </c>
      <c r="C17" s="51" t="s">
        <v>96</v>
      </c>
      <c r="D17" s="52">
        <v>7799</v>
      </c>
      <c r="E17" s="52">
        <v>175448</v>
      </c>
      <c r="F17" s="53">
        <v>17846.3</v>
      </c>
      <c r="G17" s="54">
        <v>10.171846</v>
      </c>
    </row>
    <row r="18" spans="1:7" s="5" customFormat="1" x14ac:dyDescent="0.45">
      <c r="A18" s="51" t="s">
        <v>109</v>
      </c>
      <c r="B18" s="51" t="s">
        <v>90</v>
      </c>
      <c r="C18" s="51" t="s">
        <v>94</v>
      </c>
      <c r="D18" s="52">
        <v>5895</v>
      </c>
      <c r="E18" s="52">
        <v>150829</v>
      </c>
      <c r="F18" s="53">
        <v>24389</v>
      </c>
      <c r="G18" s="54">
        <v>16.169967</v>
      </c>
    </row>
    <row r="19" spans="1:7" s="5" customFormat="1" x14ac:dyDescent="0.45">
      <c r="A19" s="51" t="s">
        <v>110</v>
      </c>
      <c r="B19" s="51" t="s">
        <v>90</v>
      </c>
      <c r="C19" s="51" t="s">
        <v>94</v>
      </c>
      <c r="D19" s="52">
        <v>1249</v>
      </c>
      <c r="E19" s="52">
        <v>19408</v>
      </c>
      <c r="F19" s="53">
        <v>7026.3</v>
      </c>
      <c r="G19" s="54">
        <v>36.203111999999997</v>
      </c>
    </row>
    <row r="20" spans="1:7" s="5" customFormat="1" x14ac:dyDescent="0.45">
      <c r="A20" s="51" t="s">
        <v>111</v>
      </c>
      <c r="B20" s="51" t="s">
        <v>90</v>
      </c>
      <c r="C20" s="51" t="s">
        <v>94</v>
      </c>
      <c r="D20" s="52">
        <v>63775</v>
      </c>
      <c r="E20" s="52">
        <v>751416</v>
      </c>
      <c r="F20" s="53">
        <v>145939.1</v>
      </c>
      <c r="G20" s="54">
        <v>19.421878</v>
      </c>
    </row>
    <row r="21" spans="1:7" s="5" customFormat="1" x14ac:dyDescent="0.45">
      <c r="A21" s="51" t="s">
        <v>112</v>
      </c>
      <c r="B21" s="51" t="s">
        <v>90</v>
      </c>
      <c r="C21" s="51" t="s">
        <v>96</v>
      </c>
      <c r="D21" s="52">
        <v>2203</v>
      </c>
      <c r="E21" s="52">
        <v>29010</v>
      </c>
      <c r="F21" s="53">
        <v>9221</v>
      </c>
      <c r="G21" s="54">
        <v>31.785591</v>
      </c>
    </row>
    <row r="22" spans="1:7" s="5" customFormat="1" x14ac:dyDescent="0.45">
      <c r="A22" s="51" t="s">
        <v>113</v>
      </c>
      <c r="B22" s="51" t="s">
        <v>90</v>
      </c>
      <c r="C22" s="51" t="s">
        <v>96</v>
      </c>
      <c r="D22" s="52">
        <v>1214</v>
      </c>
      <c r="E22" s="52">
        <v>31543</v>
      </c>
      <c r="F22" s="53">
        <v>8287.7999999999993</v>
      </c>
      <c r="G22" s="54">
        <v>26.274609000000002</v>
      </c>
    </row>
    <row r="23" spans="1:7" s="5" customFormat="1" x14ac:dyDescent="0.45">
      <c r="A23" s="51" t="s">
        <v>114</v>
      </c>
      <c r="B23" s="51" t="s">
        <v>90</v>
      </c>
      <c r="C23" s="51" t="s">
        <v>96</v>
      </c>
      <c r="D23" s="52">
        <v>2147</v>
      </c>
      <c r="E23" s="52">
        <v>52407</v>
      </c>
      <c r="F23" s="53">
        <v>5644.8</v>
      </c>
      <c r="G23" s="54">
        <v>10.77108</v>
      </c>
    </row>
    <row r="24" spans="1:7" s="5" customFormat="1" x14ac:dyDescent="0.45">
      <c r="A24" s="51" t="s">
        <v>115</v>
      </c>
      <c r="B24" s="51" t="s">
        <v>90</v>
      </c>
      <c r="C24" s="51" t="s">
        <v>91</v>
      </c>
      <c r="D24" s="52">
        <v>166</v>
      </c>
      <c r="E24" s="52">
        <v>63132</v>
      </c>
      <c r="F24" s="53">
        <v>14478</v>
      </c>
      <c r="G24" s="54">
        <v>22.932901999999999</v>
      </c>
    </row>
    <row r="25" spans="1:7" s="5" customFormat="1" x14ac:dyDescent="0.45">
      <c r="A25" s="51" t="s">
        <v>116</v>
      </c>
      <c r="B25" s="51" t="s">
        <v>117</v>
      </c>
      <c r="C25" s="51" t="s">
        <v>91</v>
      </c>
      <c r="D25" s="52">
        <v>1475042</v>
      </c>
      <c r="E25" s="52">
        <v>53709666</v>
      </c>
      <c r="F25" s="53">
        <v>5457826</v>
      </c>
      <c r="G25" s="54">
        <v>10.161720000000001</v>
      </c>
    </row>
    <row r="26" spans="1:7" s="5" customFormat="1" x14ac:dyDescent="0.45">
      <c r="A26" s="51" t="s">
        <v>118</v>
      </c>
      <c r="B26" s="51" t="s">
        <v>117</v>
      </c>
      <c r="C26" s="51" t="s">
        <v>96</v>
      </c>
      <c r="D26" s="52">
        <v>10183</v>
      </c>
      <c r="E26" s="52">
        <v>585580</v>
      </c>
      <c r="F26" s="53">
        <v>46505</v>
      </c>
      <c r="G26" s="54">
        <v>7.9416988000000002</v>
      </c>
    </row>
    <row r="27" spans="1:7" s="5" customFormat="1" x14ac:dyDescent="0.45">
      <c r="A27" s="51" t="s">
        <v>119</v>
      </c>
      <c r="B27" s="51" t="s">
        <v>117</v>
      </c>
      <c r="C27" s="51" t="s">
        <v>94</v>
      </c>
      <c r="D27" s="52">
        <v>15473</v>
      </c>
      <c r="E27" s="52">
        <v>288438</v>
      </c>
      <c r="F27" s="53">
        <v>31823</v>
      </c>
      <c r="G27" s="54">
        <v>11.032874</v>
      </c>
    </row>
    <row r="28" spans="1:7" s="5" customFormat="1" x14ac:dyDescent="0.45">
      <c r="A28" s="51" t="s">
        <v>120</v>
      </c>
      <c r="B28" s="51" t="s">
        <v>117</v>
      </c>
      <c r="C28" s="51" t="s">
        <v>94</v>
      </c>
      <c r="D28" s="52">
        <v>74865</v>
      </c>
      <c r="E28" s="52">
        <v>1347727</v>
      </c>
      <c r="F28" s="53">
        <v>152638</v>
      </c>
      <c r="G28" s="54">
        <v>11.325587000000001</v>
      </c>
    </row>
    <row r="29" spans="1:7" s="5" customFormat="1" x14ac:dyDescent="0.45">
      <c r="A29" s="51" t="s">
        <v>121</v>
      </c>
      <c r="B29" s="51" t="s">
        <v>117</v>
      </c>
      <c r="C29" s="51" t="s">
        <v>94</v>
      </c>
      <c r="D29" s="52">
        <v>26623</v>
      </c>
      <c r="E29" s="52">
        <v>367409</v>
      </c>
      <c r="F29" s="53">
        <v>40278.300000000003</v>
      </c>
      <c r="G29" s="54">
        <v>10.962796000000001</v>
      </c>
    </row>
    <row r="30" spans="1:7" s="5" customFormat="1" x14ac:dyDescent="0.45">
      <c r="A30" s="51" t="s">
        <v>122</v>
      </c>
      <c r="B30" s="51" t="s">
        <v>117</v>
      </c>
      <c r="C30" s="51" t="s">
        <v>94</v>
      </c>
      <c r="D30" s="52">
        <v>43150</v>
      </c>
      <c r="E30" s="52">
        <v>671079</v>
      </c>
      <c r="F30" s="53">
        <v>86144</v>
      </c>
      <c r="G30" s="54">
        <v>12.836641</v>
      </c>
    </row>
    <row r="31" spans="1:7" s="5" customFormat="1" x14ac:dyDescent="0.45">
      <c r="A31" s="51" t="s">
        <v>123</v>
      </c>
      <c r="B31" s="51" t="s">
        <v>117</v>
      </c>
      <c r="C31" s="51" t="s">
        <v>94</v>
      </c>
      <c r="D31" s="52">
        <v>23668</v>
      </c>
      <c r="E31" s="52">
        <v>479819</v>
      </c>
      <c r="F31" s="53">
        <v>55674</v>
      </c>
      <c r="G31" s="54">
        <v>11.603125</v>
      </c>
    </row>
    <row r="32" spans="1:7" s="5" customFormat="1" x14ac:dyDescent="0.45">
      <c r="A32" s="51" t="s">
        <v>124</v>
      </c>
      <c r="B32" s="51" t="s">
        <v>117</v>
      </c>
      <c r="C32" s="51" t="s">
        <v>96</v>
      </c>
      <c r="D32" s="52">
        <v>6144</v>
      </c>
      <c r="E32" s="52">
        <v>123075</v>
      </c>
      <c r="F32" s="53">
        <v>13107</v>
      </c>
      <c r="G32" s="54">
        <v>10.649604</v>
      </c>
    </row>
    <row r="33" spans="1:7" s="5" customFormat="1" x14ac:dyDescent="0.45">
      <c r="A33" s="51" t="s">
        <v>125</v>
      </c>
      <c r="B33" s="51" t="s">
        <v>117</v>
      </c>
      <c r="C33" s="51" t="s">
        <v>96</v>
      </c>
      <c r="D33" s="52">
        <v>4594</v>
      </c>
      <c r="E33" s="52">
        <v>369185</v>
      </c>
      <c r="F33" s="53">
        <v>27337</v>
      </c>
      <c r="G33" s="54">
        <v>7.4046887000000003</v>
      </c>
    </row>
    <row r="34" spans="1:7" s="5" customFormat="1" x14ac:dyDescent="0.45">
      <c r="A34" s="51" t="s">
        <v>126</v>
      </c>
      <c r="B34" s="51" t="s">
        <v>117</v>
      </c>
      <c r="C34" s="51" t="s">
        <v>96</v>
      </c>
      <c r="D34" s="52">
        <v>45917</v>
      </c>
      <c r="E34" s="52">
        <v>1093809</v>
      </c>
      <c r="F34" s="53">
        <v>103405</v>
      </c>
      <c r="G34" s="54">
        <v>9.4536615000000008</v>
      </c>
    </row>
    <row r="35" spans="1:7" s="5" customFormat="1" x14ac:dyDescent="0.45">
      <c r="A35" s="51" t="s">
        <v>127</v>
      </c>
      <c r="B35" s="51" t="s">
        <v>117</v>
      </c>
      <c r="C35" s="51" t="s">
        <v>96</v>
      </c>
      <c r="D35" s="52">
        <v>11152</v>
      </c>
      <c r="E35" s="52">
        <v>286940</v>
      </c>
      <c r="F35" s="53">
        <v>31284</v>
      </c>
      <c r="G35" s="54">
        <v>10.902628</v>
      </c>
    </row>
    <row r="36" spans="1:7" s="5" customFormat="1" x14ac:dyDescent="0.45">
      <c r="A36" s="51" t="s">
        <v>128</v>
      </c>
      <c r="B36" s="51" t="s">
        <v>117</v>
      </c>
      <c r="C36" s="51" t="s">
        <v>96</v>
      </c>
      <c r="D36" s="52">
        <v>790</v>
      </c>
      <c r="E36" s="52">
        <v>20240</v>
      </c>
      <c r="F36" s="53">
        <v>2056</v>
      </c>
      <c r="G36" s="54">
        <v>10.158103000000001</v>
      </c>
    </row>
    <row r="37" spans="1:7" s="5" customFormat="1" x14ac:dyDescent="0.45">
      <c r="A37" s="51" t="s">
        <v>129</v>
      </c>
      <c r="B37" s="51" t="s">
        <v>117</v>
      </c>
      <c r="C37" s="51" t="s">
        <v>96</v>
      </c>
      <c r="D37" s="52">
        <v>30581</v>
      </c>
      <c r="E37" s="52">
        <v>971917</v>
      </c>
      <c r="F37" s="53">
        <v>93179</v>
      </c>
      <c r="G37" s="54">
        <v>9.5871355000000005</v>
      </c>
    </row>
    <row r="38" spans="1:7" s="5" customFormat="1" x14ac:dyDescent="0.45">
      <c r="A38" s="51" t="s">
        <v>130</v>
      </c>
      <c r="B38" s="51" t="s">
        <v>117</v>
      </c>
      <c r="C38" s="51" t="s">
        <v>96</v>
      </c>
      <c r="D38" s="52">
        <v>6829</v>
      </c>
      <c r="E38" s="52">
        <v>167499</v>
      </c>
      <c r="F38" s="53">
        <v>19487</v>
      </c>
      <c r="G38" s="54">
        <v>11.634099000000001</v>
      </c>
    </row>
    <row r="39" spans="1:7" s="5" customFormat="1" x14ac:dyDescent="0.45">
      <c r="A39" s="51" t="s">
        <v>131</v>
      </c>
      <c r="B39" s="51" t="s">
        <v>117</v>
      </c>
      <c r="C39" s="51" t="s">
        <v>96</v>
      </c>
      <c r="D39" s="52">
        <v>49358</v>
      </c>
      <c r="E39" s="52">
        <v>1144641</v>
      </c>
      <c r="F39" s="53">
        <v>114838.9</v>
      </c>
      <c r="G39" s="54">
        <v>10.032743999999999</v>
      </c>
    </row>
    <row r="40" spans="1:7" s="5" customFormat="1" x14ac:dyDescent="0.45">
      <c r="A40" s="51" t="s">
        <v>132</v>
      </c>
      <c r="B40" s="51" t="s">
        <v>117</v>
      </c>
      <c r="C40" s="51" t="s">
        <v>96</v>
      </c>
      <c r="D40" s="52">
        <v>5536</v>
      </c>
      <c r="E40" s="52">
        <v>140218</v>
      </c>
      <c r="F40" s="53">
        <v>14156</v>
      </c>
      <c r="G40" s="54">
        <v>10.095708</v>
      </c>
    </row>
    <row r="41" spans="1:7" s="5" customFormat="1" x14ac:dyDescent="0.45">
      <c r="A41" s="51" t="s">
        <v>133</v>
      </c>
      <c r="B41" s="51" t="s">
        <v>117</v>
      </c>
      <c r="C41" s="51" t="s">
        <v>96</v>
      </c>
      <c r="D41" s="52">
        <v>182444</v>
      </c>
      <c r="E41" s="52">
        <v>4954927</v>
      </c>
      <c r="F41" s="53">
        <v>473892</v>
      </c>
      <c r="G41" s="54">
        <v>9.5640561000000002</v>
      </c>
    </row>
    <row r="42" spans="1:7" s="5" customFormat="1" x14ac:dyDescent="0.45">
      <c r="A42" s="51" t="s">
        <v>134</v>
      </c>
      <c r="B42" s="51" t="s">
        <v>117</v>
      </c>
      <c r="C42" s="51" t="s">
        <v>96</v>
      </c>
      <c r="D42" s="52">
        <v>8032</v>
      </c>
      <c r="E42" s="52">
        <v>301655</v>
      </c>
      <c r="F42" s="53">
        <v>28508</v>
      </c>
      <c r="G42" s="54">
        <v>9.4505312000000004</v>
      </c>
    </row>
    <row r="43" spans="1:7" s="5" customFormat="1" x14ac:dyDescent="0.45">
      <c r="A43" s="51" t="s">
        <v>135</v>
      </c>
      <c r="B43" s="51" t="s">
        <v>117</v>
      </c>
      <c r="C43" s="51" t="s">
        <v>96</v>
      </c>
      <c r="D43" s="52">
        <v>12603</v>
      </c>
      <c r="E43" s="52">
        <v>389046</v>
      </c>
      <c r="F43" s="53">
        <v>45335</v>
      </c>
      <c r="G43" s="54">
        <v>11.652863999999999</v>
      </c>
    </row>
    <row r="44" spans="1:7" s="5" customFormat="1" x14ac:dyDescent="0.45">
      <c r="A44" s="51" t="s">
        <v>136</v>
      </c>
      <c r="B44" s="51" t="s">
        <v>117</v>
      </c>
      <c r="C44" s="51" t="s">
        <v>96</v>
      </c>
      <c r="D44" s="52">
        <v>5029</v>
      </c>
      <c r="E44" s="52">
        <v>137879</v>
      </c>
      <c r="F44" s="53">
        <v>15339</v>
      </c>
      <c r="G44" s="54">
        <v>11.124972</v>
      </c>
    </row>
    <row r="45" spans="1:7" s="5" customFormat="1" x14ac:dyDescent="0.45">
      <c r="A45" s="51" t="s">
        <v>137</v>
      </c>
      <c r="B45" s="51" t="s">
        <v>117</v>
      </c>
      <c r="C45" s="51" t="s">
        <v>96</v>
      </c>
      <c r="D45" s="52">
        <v>8253</v>
      </c>
      <c r="E45" s="52">
        <v>313733</v>
      </c>
      <c r="F45" s="53">
        <v>30430</v>
      </c>
      <c r="G45" s="54">
        <v>9.6993302999999997</v>
      </c>
    </row>
    <row r="46" spans="1:7" s="5" customFormat="1" x14ac:dyDescent="0.45">
      <c r="A46" s="51" t="s">
        <v>138</v>
      </c>
      <c r="B46" s="51" t="s">
        <v>117</v>
      </c>
      <c r="C46" s="51" t="s">
        <v>96</v>
      </c>
      <c r="D46" s="52">
        <v>2762</v>
      </c>
      <c r="E46" s="52">
        <v>60150</v>
      </c>
      <c r="F46" s="53">
        <v>7316</v>
      </c>
      <c r="G46" s="54">
        <v>12.162926000000001</v>
      </c>
    </row>
    <row r="47" spans="1:7" s="5" customFormat="1" x14ac:dyDescent="0.45">
      <c r="A47" s="51" t="s">
        <v>139</v>
      </c>
      <c r="B47" s="51" t="s">
        <v>117</v>
      </c>
      <c r="C47" s="51" t="s">
        <v>96</v>
      </c>
      <c r="D47" s="52">
        <v>8095</v>
      </c>
      <c r="E47" s="52">
        <v>401914</v>
      </c>
      <c r="F47" s="53">
        <v>32031.9</v>
      </c>
      <c r="G47" s="54">
        <v>7.9698393000000003</v>
      </c>
    </row>
    <row r="48" spans="1:7" s="5" customFormat="1" x14ac:dyDescent="0.45">
      <c r="A48" s="51" t="s">
        <v>140</v>
      </c>
      <c r="B48" s="51" t="s">
        <v>117</v>
      </c>
      <c r="C48" s="51" t="s">
        <v>96</v>
      </c>
      <c r="D48" s="52">
        <v>4806</v>
      </c>
      <c r="E48" s="52">
        <v>93991</v>
      </c>
      <c r="F48" s="53">
        <v>10365</v>
      </c>
      <c r="G48" s="54">
        <v>11.027652</v>
      </c>
    </row>
    <row r="49" spans="1:7" s="5" customFormat="1" x14ac:dyDescent="0.45">
      <c r="A49" s="51" t="s">
        <v>141</v>
      </c>
      <c r="B49" s="51" t="s">
        <v>117</v>
      </c>
      <c r="C49" s="51" t="s">
        <v>96</v>
      </c>
      <c r="D49" s="52">
        <v>6638</v>
      </c>
      <c r="E49" s="52">
        <v>154892</v>
      </c>
      <c r="F49" s="53">
        <v>17548</v>
      </c>
      <c r="G49" s="54">
        <v>11.329184</v>
      </c>
    </row>
    <row r="50" spans="1:7" s="5" customFormat="1" x14ac:dyDescent="0.45">
      <c r="A50" s="51" t="s">
        <v>142</v>
      </c>
      <c r="B50" s="51" t="s">
        <v>117</v>
      </c>
      <c r="C50" s="51" t="s">
        <v>94</v>
      </c>
      <c r="D50" s="52">
        <v>20008</v>
      </c>
      <c r="E50" s="52">
        <v>262217</v>
      </c>
      <c r="F50" s="53">
        <v>33143</v>
      </c>
      <c r="G50" s="54">
        <v>12.639531</v>
      </c>
    </row>
    <row r="51" spans="1:7" s="5" customFormat="1" x14ac:dyDescent="0.45">
      <c r="A51" s="51" t="s">
        <v>143</v>
      </c>
      <c r="B51" s="51" t="s">
        <v>117</v>
      </c>
      <c r="C51" s="51" t="s">
        <v>94</v>
      </c>
      <c r="D51" s="52">
        <v>16690</v>
      </c>
      <c r="E51" s="52">
        <v>289284</v>
      </c>
      <c r="F51" s="53">
        <v>37623</v>
      </c>
      <c r="G51" s="54">
        <v>13.005559</v>
      </c>
    </row>
    <row r="52" spans="1:7" s="5" customFormat="1" x14ac:dyDescent="0.45">
      <c r="A52" s="51" t="s">
        <v>144</v>
      </c>
      <c r="B52" s="51" t="s">
        <v>117</v>
      </c>
      <c r="C52" s="51" t="s">
        <v>94</v>
      </c>
      <c r="D52" s="52">
        <v>23123</v>
      </c>
      <c r="E52" s="52">
        <v>366587</v>
      </c>
      <c r="F52" s="53">
        <v>50875</v>
      </c>
      <c r="G52" s="54">
        <v>13.878015</v>
      </c>
    </row>
    <row r="53" spans="1:7" s="5" customFormat="1" x14ac:dyDescent="0.45">
      <c r="A53" s="51" t="s">
        <v>145</v>
      </c>
      <c r="B53" s="51" t="s">
        <v>117</v>
      </c>
      <c r="C53" s="51" t="s">
        <v>94</v>
      </c>
      <c r="D53" s="52">
        <v>43228</v>
      </c>
      <c r="E53" s="52">
        <v>1000225</v>
      </c>
      <c r="F53" s="53">
        <v>105264</v>
      </c>
      <c r="G53" s="54">
        <v>10.524032</v>
      </c>
    </row>
    <row r="54" spans="1:7" s="5" customFormat="1" x14ac:dyDescent="0.45">
      <c r="A54" s="51" t="s">
        <v>146</v>
      </c>
      <c r="B54" s="51" t="s">
        <v>117</v>
      </c>
      <c r="C54" s="51" t="s">
        <v>96</v>
      </c>
      <c r="D54" s="52">
        <v>8666</v>
      </c>
      <c r="E54" s="52">
        <v>269068</v>
      </c>
      <c r="F54" s="53">
        <v>29043</v>
      </c>
      <c r="G54" s="54">
        <v>10.793926000000001</v>
      </c>
    </row>
    <row r="55" spans="1:7" s="5" customFormat="1" x14ac:dyDescent="0.45">
      <c r="A55" s="51" t="s">
        <v>147</v>
      </c>
      <c r="B55" s="51" t="s">
        <v>117</v>
      </c>
      <c r="C55" s="51" t="s">
        <v>96</v>
      </c>
      <c r="D55" s="52">
        <v>26594</v>
      </c>
      <c r="E55" s="52">
        <v>1176787</v>
      </c>
      <c r="F55" s="53">
        <v>90715</v>
      </c>
      <c r="G55" s="54">
        <v>7.7087016999999998</v>
      </c>
    </row>
    <row r="56" spans="1:7" s="5" customFormat="1" x14ac:dyDescent="0.45">
      <c r="A56" s="51" t="s">
        <v>148</v>
      </c>
      <c r="B56" s="51" t="s">
        <v>117</v>
      </c>
      <c r="C56" s="51" t="s">
        <v>94</v>
      </c>
      <c r="D56" s="52">
        <v>664</v>
      </c>
      <c r="E56" s="52">
        <v>8576</v>
      </c>
      <c r="F56" s="53">
        <v>1177.3</v>
      </c>
      <c r="G56" s="54">
        <v>13.727845</v>
      </c>
    </row>
    <row r="57" spans="1:7" s="5" customFormat="1" x14ac:dyDescent="0.45">
      <c r="A57" s="51" t="s">
        <v>149</v>
      </c>
      <c r="B57" s="51" t="s">
        <v>117</v>
      </c>
      <c r="C57" s="51" t="s">
        <v>94</v>
      </c>
      <c r="D57" s="52">
        <v>23769</v>
      </c>
      <c r="E57" s="52">
        <v>504597</v>
      </c>
      <c r="F57" s="53">
        <v>58496</v>
      </c>
      <c r="G57" s="54">
        <v>11.592617000000001</v>
      </c>
    </row>
    <row r="58" spans="1:7" s="5" customFormat="1" x14ac:dyDescent="0.45">
      <c r="A58" s="51" t="s">
        <v>150</v>
      </c>
      <c r="B58" s="51" t="s">
        <v>117</v>
      </c>
      <c r="C58" s="51" t="s">
        <v>96</v>
      </c>
      <c r="D58" s="52">
        <v>46784</v>
      </c>
      <c r="E58" s="52">
        <v>1017565</v>
      </c>
      <c r="F58" s="53">
        <v>118025</v>
      </c>
      <c r="G58" s="54">
        <v>11.598768</v>
      </c>
    </row>
    <row r="59" spans="1:7" s="5" customFormat="1" x14ac:dyDescent="0.45">
      <c r="A59" s="51" t="s">
        <v>151</v>
      </c>
      <c r="B59" s="51" t="s">
        <v>117</v>
      </c>
      <c r="C59" s="51" t="s">
        <v>96</v>
      </c>
      <c r="D59" s="52">
        <v>8489</v>
      </c>
      <c r="E59" s="52">
        <v>300610</v>
      </c>
      <c r="F59" s="53">
        <v>28844</v>
      </c>
      <c r="G59" s="54">
        <v>9.5951564999999999</v>
      </c>
    </row>
    <row r="60" spans="1:7" s="5" customFormat="1" x14ac:dyDescent="0.45">
      <c r="A60" s="51" t="s">
        <v>152</v>
      </c>
      <c r="B60" s="51" t="s">
        <v>117</v>
      </c>
      <c r="C60" s="51" t="s">
        <v>94</v>
      </c>
      <c r="D60" s="52">
        <v>7759</v>
      </c>
      <c r="E60" s="52">
        <v>209840</v>
      </c>
      <c r="F60" s="53">
        <v>24245</v>
      </c>
      <c r="G60" s="54">
        <v>11.554041</v>
      </c>
    </row>
    <row r="61" spans="1:7" s="5" customFormat="1" x14ac:dyDescent="0.45">
      <c r="A61" s="51" t="s">
        <v>153</v>
      </c>
      <c r="B61" s="51" t="s">
        <v>117</v>
      </c>
      <c r="C61" s="51" t="s">
        <v>96</v>
      </c>
      <c r="D61" s="52">
        <v>6439</v>
      </c>
      <c r="E61" s="52">
        <v>230124</v>
      </c>
      <c r="F61" s="53">
        <v>22165</v>
      </c>
      <c r="G61" s="54">
        <v>9.6317637000000005</v>
      </c>
    </row>
    <row r="62" spans="1:7" s="5" customFormat="1" x14ac:dyDescent="0.45">
      <c r="A62" s="51" t="s">
        <v>154</v>
      </c>
      <c r="B62" s="51" t="s">
        <v>117</v>
      </c>
      <c r="C62" s="51" t="s">
        <v>94</v>
      </c>
      <c r="D62" s="52">
        <v>43226</v>
      </c>
      <c r="E62" s="52">
        <v>1627200</v>
      </c>
      <c r="F62" s="53">
        <v>141877</v>
      </c>
      <c r="G62" s="54">
        <v>8.7190879999999993</v>
      </c>
    </row>
    <row r="63" spans="1:7" s="5" customFormat="1" x14ac:dyDescent="0.45">
      <c r="A63" s="51" t="s">
        <v>155</v>
      </c>
      <c r="B63" s="51" t="s">
        <v>117</v>
      </c>
      <c r="C63" s="51" t="s">
        <v>94</v>
      </c>
      <c r="D63" s="52">
        <v>19681</v>
      </c>
      <c r="E63" s="52">
        <v>403964</v>
      </c>
      <c r="F63" s="53">
        <v>45027</v>
      </c>
      <c r="G63" s="54">
        <v>11.14629</v>
      </c>
    </row>
    <row r="64" spans="1:7" s="5" customFormat="1" x14ac:dyDescent="0.45">
      <c r="A64" s="51" t="s">
        <v>156</v>
      </c>
      <c r="B64" s="51" t="s">
        <v>117</v>
      </c>
      <c r="C64" s="51" t="s">
        <v>94</v>
      </c>
      <c r="D64" s="52">
        <v>18196</v>
      </c>
      <c r="E64" s="52">
        <v>360943</v>
      </c>
      <c r="F64" s="53">
        <v>38042</v>
      </c>
      <c r="G64" s="54">
        <v>10.539614</v>
      </c>
    </row>
    <row r="65" spans="1:7" s="5" customFormat="1" x14ac:dyDescent="0.45">
      <c r="A65" s="51" t="s">
        <v>157</v>
      </c>
      <c r="B65" s="51" t="s">
        <v>117</v>
      </c>
      <c r="C65" s="51" t="s">
        <v>94</v>
      </c>
      <c r="D65" s="52">
        <v>18783</v>
      </c>
      <c r="E65" s="52">
        <v>296549</v>
      </c>
      <c r="F65" s="53">
        <v>36457.9</v>
      </c>
      <c r="G65" s="54">
        <v>12.294055999999999</v>
      </c>
    </row>
    <row r="66" spans="1:7" s="5" customFormat="1" x14ac:dyDescent="0.45">
      <c r="A66" s="51" t="s">
        <v>158</v>
      </c>
      <c r="B66" s="51" t="s">
        <v>117</v>
      </c>
      <c r="C66" s="51" t="s">
        <v>94</v>
      </c>
      <c r="D66" s="52">
        <v>12854</v>
      </c>
      <c r="E66" s="52">
        <v>168401</v>
      </c>
      <c r="F66" s="53">
        <v>26877</v>
      </c>
      <c r="G66" s="54">
        <v>15.960119000000001</v>
      </c>
    </row>
    <row r="67" spans="1:7" s="5" customFormat="1" x14ac:dyDescent="0.45">
      <c r="A67" s="51" t="s">
        <v>159</v>
      </c>
      <c r="B67" s="51" t="s">
        <v>117</v>
      </c>
      <c r="C67" s="51" t="s">
        <v>94</v>
      </c>
      <c r="D67" s="52">
        <v>31324</v>
      </c>
      <c r="E67" s="52">
        <v>590910</v>
      </c>
      <c r="F67" s="53">
        <v>65047</v>
      </c>
      <c r="G67" s="54">
        <v>11.007937</v>
      </c>
    </row>
    <row r="68" spans="1:7" s="5" customFormat="1" x14ac:dyDescent="0.45">
      <c r="A68" s="51" t="s">
        <v>160</v>
      </c>
      <c r="B68" s="51" t="s">
        <v>117</v>
      </c>
      <c r="C68" s="51" t="s">
        <v>96</v>
      </c>
      <c r="D68" s="52">
        <v>18892</v>
      </c>
      <c r="E68" s="52">
        <v>715053</v>
      </c>
      <c r="F68" s="53">
        <v>58636</v>
      </c>
      <c r="G68" s="54">
        <v>8.2002313000000004</v>
      </c>
    </row>
    <row r="69" spans="1:7" s="5" customFormat="1" x14ac:dyDescent="0.45">
      <c r="A69" s="51" t="s">
        <v>161</v>
      </c>
      <c r="B69" s="51" t="s">
        <v>117</v>
      </c>
      <c r="C69" s="51" t="s">
        <v>94</v>
      </c>
      <c r="D69" s="52">
        <v>330</v>
      </c>
      <c r="E69" s="52">
        <v>4710</v>
      </c>
      <c r="F69" s="53">
        <v>543.5</v>
      </c>
      <c r="G69" s="54">
        <v>11.539277999999999</v>
      </c>
    </row>
    <row r="70" spans="1:7" s="5" customFormat="1" x14ac:dyDescent="0.45">
      <c r="A70" s="51" t="s">
        <v>162</v>
      </c>
      <c r="B70" s="51" t="s">
        <v>117</v>
      </c>
      <c r="C70" s="51" t="s">
        <v>94</v>
      </c>
      <c r="D70" s="52">
        <v>16478</v>
      </c>
      <c r="E70" s="52">
        <v>311768</v>
      </c>
      <c r="F70" s="53">
        <v>38482</v>
      </c>
      <c r="G70" s="54">
        <v>12.343152999999999</v>
      </c>
    </row>
    <row r="71" spans="1:7" s="5" customFormat="1" x14ac:dyDescent="0.45">
      <c r="A71" s="51" t="s">
        <v>163</v>
      </c>
      <c r="B71" s="51" t="s">
        <v>117</v>
      </c>
      <c r="C71" s="51" t="s">
        <v>94</v>
      </c>
      <c r="D71" s="52">
        <v>21490</v>
      </c>
      <c r="E71" s="52">
        <v>457343</v>
      </c>
      <c r="F71" s="53">
        <v>48132</v>
      </c>
      <c r="G71" s="54">
        <v>10.524267</v>
      </c>
    </row>
    <row r="72" spans="1:7" s="5" customFormat="1" x14ac:dyDescent="0.45">
      <c r="A72" s="51" t="s">
        <v>164</v>
      </c>
      <c r="B72" s="51" t="s">
        <v>117</v>
      </c>
      <c r="C72" s="51" t="s">
        <v>96</v>
      </c>
      <c r="D72" s="52">
        <v>6144</v>
      </c>
      <c r="E72" s="52">
        <v>188756</v>
      </c>
      <c r="F72" s="53">
        <v>18014</v>
      </c>
      <c r="G72" s="54">
        <v>9.5435376999999999</v>
      </c>
    </row>
    <row r="73" spans="1:7" s="5" customFormat="1" x14ac:dyDescent="0.45">
      <c r="A73" s="51" t="s">
        <v>165</v>
      </c>
      <c r="B73" s="51" t="s">
        <v>117</v>
      </c>
      <c r="C73" s="51" t="s">
        <v>94</v>
      </c>
      <c r="D73" s="52">
        <v>26860</v>
      </c>
      <c r="E73" s="52">
        <v>517241</v>
      </c>
      <c r="F73" s="53">
        <v>57435</v>
      </c>
      <c r="G73" s="54">
        <v>11.104108</v>
      </c>
    </row>
    <row r="74" spans="1:7" s="5" customFormat="1" x14ac:dyDescent="0.45">
      <c r="A74" s="51" t="s">
        <v>166</v>
      </c>
      <c r="B74" s="51" t="s">
        <v>117</v>
      </c>
      <c r="C74" s="51" t="s">
        <v>167</v>
      </c>
      <c r="D74" s="52">
        <v>11</v>
      </c>
      <c r="E74" s="52">
        <v>5436705</v>
      </c>
      <c r="F74" s="53">
        <v>235717</v>
      </c>
      <c r="G74" s="54">
        <v>4.3356592000000003</v>
      </c>
    </row>
    <row r="75" spans="1:7" s="5" customFormat="1" x14ac:dyDescent="0.45">
      <c r="A75" s="51" t="s">
        <v>168</v>
      </c>
      <c r="B75" s="51" t="s">
        <v>117</v>
      </c>
      <c r="C75" s="51" t="s">
        <v>94</v>
      </c>
      <c r="D75" s="52">
        <v>9341</v>
      </c>
      <c r="E75" s="52">
        <v>108106</v>
      </c>
      <c r="F75" s="53">
        <v>14810</v>
      </c>
      <c r="G75" s="54">
        <v>13.699517</v>
      </c>
    </row>
    <row r="76" spans="1:7" s="5" customFormat="1" x14ac:dyDescent="0.45">
      <c r="A76" s="51" t="s">
        <v>169</v>
      </c>
      <c r="B76" s="51" t="s">
        <v>117</v>
      </c>
      <c r="C76" s="51" t="s">
        <v>94</v>
      </c>
      <c r="D76" s="52">
        <v>24330</v>
      </c>
      <c r="E76" s="52">
        <v>354556</v>
      </c>
      <c r="F76" s="53">
        <v>46278</v>
      </c>
      <c r="G76" s="54">
        <v>13.052381</v>
      </c>
    </row>
    <row r="77" spans="1:7" s="5" customFormat="1" x14ac:dyDescent="0.45">
      <c r="A77" s="51" t="s">
        <v>170</v>
      </c>
      <c r="B77" s="51" t="s">
        <v>171</v>
      </c>
      <c r="C77" s="51" t="s">
        <v>94</v>
      </c>
      <c r="D77" s="52">
        <v>54743</v>
      </c>
      <c r="E77" s="52">
        <v>1103168</v>
      </c>
      <c r="F77" s="53">
        <v>105332.1</v>
      </c>
      <c r="G77" s="54">
        <v>9.5481467999999996</v>
      </c>
    </row>
    <row r="78" spans="1:7" s="5" customFormat="1" x14ac:dyDescent="0.45">
      <c r="A78" s="51" t="s">
        <v>172</v>
      </c>
      <c r="B78" s="51" t="s">
        <v>171</v>
      </c>
      <c r="C78" s="51" t="s">
        <v>94</v>
      </c>
      <c r="D78" s="52">
        <v>22100</v>
      </c>
      <c r="E78" s="52">
        <v>333512</v>
      </c>
      <c r="F78" s="53">
        <v>38575</v>
      </c>
      <c r="G78" s="54">
        <v>11.5663</v>
      </c>
    </row>
    <row r="79" spans="1:7" s="5" customFormat="1" x14ac:dyDescent="0.45">
      <c r="A79" s="51" t="s">
        <v>173</v>
      </c>
      <c r="B79" s="51" t="s">
        <v>171</v>
      </c>
      <c r="C79" s="51" t="s">
        <v>94</v>
      </c>
      <c r="D79" s="52">
        <v>86564</v>
      </c>
      <c r="E79" s="52">
        <v>1742173</v>
      </c>
      <c r="F79" s="53">
        <v>155052</v>
      </c>
      <c r="G79" s="54">
        <v>8.8999197999999993</v>
      </c>
    </row>
    <row r="80" spans="1:7" s="5" customFormat="1" x14ac:dyDescent="0.45">
      <c r="A80" s="51" t="s">
        <v>174</v>
      </c>
      <c r="B80" s="51" t="s">
        <v>171</v>
      </c>
      <c r="C80" s="51" t="s">
        <v>96</v>
      </c>
      <c r="D80" s="52">
        <v>36658</v>
      </c>
      <c r="E80" s="52">
        <v>1293452</v>
      </c>
      <c r="F80" s="53">
        <v>84103</v>
      </c>
      <c r="G80" s="54">
        <v>6.5022127000000003</v>
      </c>
    </row>
    <row r="81" spans="1:7" s="5" customFormat="1" x14ac:dyDescent="0.45">
      <c r="A81" s="51" t="s">
        <v>175</v>
      </c>
      <c r="B81" s="51" t="s">
        <v>171</v>
      </c>
      <c r="C81" s="51" t="s">
        <v>96</v>
      </c>
      <c r="D81" s="52">
        <v>15048</v>
      </c>
      <c r="E81" s="52">
        <v>249400</v>
      </c>
      <c r="F81" s="53">
        <v>21769.3</v>
      </c>
      <c r="G81" s="54">
        <v>8.7286687999999995</v>
      </c>
    </row>
    <row r="82" spans="1:7" s="5" customFormat="1" x14ac:dyDescent="0.45">
      <c r="A82" s="51" t="s">
        <v>176</v>
      </c>
      <c r="B82" s="51" t="s">
        <v>171</v>
      </c>
      <c r="C82" s="51" t="s">
        <v>96</v>
      </c>
      <c r="D82" s="52">
        <v>22361</v>
      </c>
      <c r="E82" s="52">
        <v>649067</v>
      </c>
      <c r="F82" s="53">
        <v>61780</v>
      </c>
      <c r="G82" s="54">
        <v>9.5182777999999999</v>
      </c>
    </row>
    <row r="83" spans="1:7" s="5" customFormat="1" x14ac:dyDescent="0.45">
      <c r="A83" s="51" t="s">
        <v>177</v>
      </c>
      <c r="B83" s="51" t="s">
        <v>171</v>
      </c>
      <c r="C83" s="51" t="s">
        <v>96</v>
      </c>
      <c r="D83" s="52">
        <v>9403</v>
      </c>
      <c r="E83" s="52">
        <v>270583</v>
      </c>
      <c r="F83" s="53">
        <v>27351</v>
      </c>
      <c r="G83" s="54">
        <v>10.108174</v>
      </c>
    </row>
    <row r="84" spans="1:7" s="5" customFormat="1" x14ac:dyDescent="0.45">
      <c r="A84" s="51" t="s">
        <v>178</v>
      </c>
      <c r="B84" s="51" t="s">
        <v>171</v>
      </c>
      <c r="C84" s="51" t="s">
        <v>96</v>
      </c>
      <c r="D84" s="52">
        <v>38579</v>
      </c>
      <c r="E84" s="52">
        <v>882590</v>
      </c>
      <c r="F84" s="53">
        <v>90095</v>
      </c>
      <c r="G84" s="54">
        <v>10.208024</v>
      </c>
    </row>
    <row r="85" spans="1:7" s="5" customFormat="1" x14ac:dyDescent="0.45">
      <c r="A85" s="51" t="s">
        <v>179</v>
      </c>
      <c r="B85" s="51" t="s">
        <v>171</v>
      </c>
      <c r="C85" s="51" t="s">
        <v>96</v>
      </c>
      <c r="D85" s="52">
        <v>3345</v>
      </c>
      <c r="E85" s="52">
        <v>149350</v>
      </c>
      <c r="F85" s="53">
        <v>15300</v>
      </c>
      <c r="G85" s="54">
        <v>10.244391999999999</v>
      </c>
    </row>
    <row r="86" spans="1:7" s="5" customFormat="1" x14ac:dyDescent="0.45">
      <c r="A86" s="51" t="s">
        <v>180</v>
      </c>
      <c r="B86" s="51" t="s">
        <v>171</v>
      </c>
      <c r="C86" s="51" t="s">
        <v>96</v>
      </c>
      <c r="D86" s="52">
        <v>7695</v>
      </c>
      <c r="E86" s="52">
        <v>257096</v>
      </c>
      <c r="F86" s="53">
        <v>22154</v>
      </c>
      <c r="G86" s="54">
        <v>8.6170147000000004</v>
      </c>
    </row>
    <row r="87" spans="1:7" s="5" customFormat="1" x14ac:dyDescent="0.45">
      <c r="A87" s="51" t="s">
        <v>181</v>
      </c>
      <c r="B87" s="51" t="s">
        <v>171</v>
      </c>
      <c r="C87" s="51" t="s">
        <v>96</v>
      </c>
      <c r="D87" s="52">
        <v>11944</v>
      </c>
      <c r="E87" s="52">
        <v>360977</v>
      </c>
      <c r="F87" s="53">
        <v>25801</v>
      </c>
      <c r="G87" s="54">
        <v>7.1475467999999998</v>
      </c>
    </row>
    <row r="88" spans="1:7" s="5" customFormat="1" x14ac:dyDescent="0.45">
      <c r="A88" s="51" t="s">
        <v>182</v>
      </c>
      <c r="B88" s="51" t="s">
        <v>171</v>
      </c>
      <c r="C88" s="51" t="s">
        <v>96</v>
      </c>
      <c r="D88" s="52">
        <v>4543</v>
      </c>
      <c r="E88" s="52">
        <v>242029</v>
      </c>
      <c r="F88" s="53">
        <v>18943</v>
      </c>
      <c r="G88" s="54">
        <v>7.8267480000000003</v>
      </c>
    </row>
    <row r="89" spans="1:7" s="5" customFormat="1" x14ac:dyDescent="0.45">
      <c r="A89" s="51" t="s">
        <v>183</v>
      </c>
      <c r="B89" s="51" t="s">
        <v>171</v>
      </c>
      <c r="C89" s="51" t="s">
        <v>94</v>
      </c>
      <c r="D89" s="52">
        <v>12789</v>
      </c>
      <c r="E89" s="52">
        <v>245978</v>
      </c>
      <c r="F89" s="53">
        <v>29346.400000000001</v>
      </c>
      <c r="G89" s="54">
        <v>11.930498</v>
      </c>
    </row>
    <row r="90" spans="1:7" s="5" customFormat="1" x14ac:dyDescent="0.45">
      <c r="A90" s="51" t="s">
        <v>184</v>
      </c>
      <c r="B90" s="51" t="s">
        <v>171</v>
      </c>
      <c r="C90" s="51" t="s">
        <v>96</v>
      </c>
      <c r="D90" s="52">
        <v>30474</v>
      </c>
      <c r="E90" s="52">
        <v>966189</v>
      </c>
      <c r="F90" s="53">
        <v>56535</v>
      </c>
      <c r="G90" s="54">
        <v>5.8513396000000002</v>
      </c>
    </row>
    <row r="91" spans="1:7" s="5" customFormat="1" x14ac:dyDescent="0.45">
      <c r="A91" s="51" t="s">
        <v>185</v>
      </c>
      <c r="B91" s="51" t="s">
        <v>171</v>
      </c>
      <c r="C91" s="51" t="s">
        <v>94</v>
      </c>
      <c r="D91" s="52">
        <v>30382</v>
      </c>
      <c r="E91" s="52">
        <v>531201</v>
      </c>
      <c r="F91" s="53">
        <v>55513</v>
      </c>
      <c r="G91" s="54">
        <v>10.450469999999999</v>
      </c>
    </row>
    <row r="92" spans="1:7" s="5" customFormat="1" x14ac:dyDescent="0.45">
      <c r="A92" s="51" t="s">
        <v>186</v>
      </c>
      <c r="B92" s="51" t="s">
        <v>171</v>
      </c>
      <c r="C92" s="51" t="s">
        <v>91</v>
      </c>
      <c r="D92" s="52">
        <v>4537</v>
      </c>
      <c r="E92" s="52">
        <v>170907</v>
      </c>
      <c r="F92" s="53">
        <v>15213.5</v>
      </c>
      <c r="G92" s="54">
        <v>8.9016248999999998</v>
      </c>
    </row>
    <row r="93" spans="1:7" s="5" customFormat="1" x14ac:dyDescent="0.45">
      <c r="A93" s="51" t="s">
        <v>187</v>
      </c>
      <c r="B93" s="51" t="s">
        <v>171</v>
      </c>
      <c r="C93" s="51" t="s">
        <v>91</v>
      </c>
      <c r="D93" s="52">
        <v>708855</v>
      </c>
      <c r="E93" s="52">
        <v>20888407</v>
      </c>
      <c r="F93" s="53">
        <v>1739538.7</v>
      </c>
      <c r="G93" s="54">
        <v>8.3277710000000003</v>
      </c>
    </row>
    <row r="94" spans="1:7" s="5" customFormat="1" x14ac:dyDescent="0.45">
      <c r="A94" s="51" t="s">
        <v>188</v>
      </c>
      <c r="B94" s="51" t="s">
        <v>171</v>
      </c>
      <c r="C94" s="51" t="s">
        <v>94</v>
      </c>
      <c r="D94" s="52">
        <v>93357</v>
      </c>
      <c r="E94" s="52">
        <v>1828715</v>
      </c>
      <c r="F94" s="53">
        <v>178010.5</v>
      </c>
      <c r="G94" s="54">
        <v>9.7341849000000007</v>
      </c>
    </row>
    <row r="95" spans="1:7" s="5" customFormat="1" x14ac:dyDescent="0.45">
      <c r="A95" s="51" t="s">
        <v>2125</v>
      </c>
      <c r="B95" s="51" t="s">
        <v>171</v>
      </c>
      <c r="C95" s="51" t="s">
        <v>94</v>
      </c>
      <c r="D95" s="52">
        <v>4866</v>
      </c>
      <c r="E95" s="52">
        <v>3093971</v>
      </c>
      <c r="F95" s="53">
        <v>148619</v>
      </c>
      <c r="G95" s="54">
        <v>4.8035033</v>
      </c>
    </row>
    <row r="96" spans="1:7" s="5" customFormat="1" x14ac:dyDescent="0.45">
      <c r="A96" s="51" t="s">
        <v>190</v>
      </c>
      <c r="B96" s="51" t="s">
        <v>171</v>
      </c>
      <c r="C96" s="51" t="s">
        <v>94</v>
      </c>
      <c r="D96" s="52">
        <v>36651</v>
      </c>
      <c r="E96" s="52">
        <v>571407</v>
      </c>
      <c r="F96" s="53">
        <v>62879.7</v>
      </c>
      <c r="G96" s="54">
        <v>11.004363</v>
      </c>
    </row>
    <row r="97" spans="1:7" s="5" customFormat="1" x14ac:dyDescent="0.45">
      <c r="A97" s="51" t="s">
        <v>191</v>
      </c>
      <c r="B97" s="51" t="s">
        <v>171</v>
      </c>
      <c r="C97" s="51" t="s">
        <v>91</v>
      </c>
      <c r="D97" s="52">
        <v>66825</v>
      </c>
      <c r="E97" s="52">
        <v>2547850</v>
      </c>
      <c r="F97" s="53">
        <v>180679.1</v>
      </c>
      <c r="G97" s="54">
        <v>7.0914339999999996</v>
      </c>
    </row>
    <row r="98" spans="1:7" s="5" customFormat="1" x14ac:dyDescent="0.45">
      <c r="A98" s="51" t="s">
        <v>192</v>
      </c>
      <c r="B98" s="51" t="s">
        <v>171</v>
      </c>
      <c r="C98" s="51" t="s">
        <v>94</v>
      </c>
      <c r="D98" s="52">
        <v>9388</v>
      </c>
      <c r="E98" s="52">
        <v>207840</v>
      </c>
      <c r="F98" s="53">
        <v>22787</v>
      </c>
      <c r="G98" s="54">
        <v>10.963722000000001</v>
      </c>
    </row>
    <row r="99" spans="1:7" s="5" customFormat="1" x14ac:dyDescent="0.45">
      <c r="A99" s="51" t="s">
        <v>193</v>
      </c>
      <c r="B99" s="51" t="s">
        <v>171</v>
      </c>
      <c r="C99" s="51" t="s">
        <v>94</v>
      </c>
      <c r="D99" s="52">
        <v>62405</v>
      </c>
      <c r="E99" s="52">
        <v>1154075</v>
      </c>
      <c r="F99" s="53">
        <v>113805</v>
      </c>
      <c r="G99" s="54">
        <v>9.8611442</v>
      </c>
    </row>
    <row r="100" spans="1:7" s="5" customFormat="1" x14ac:dyDescent="0.45">
      <c r="A100" s="51" t="s">
        <v>194</v>
      </c>
      <c r="B100" s="51" t="s">
        <v>171</v>
      </c>
      <c r="C100" s="51" t="s">
        <v>96</v>
      </c>
      <c r="D100" s="52">
        <v>13557</v>
      </c>
      <c r="E100" s="52">
        <v>569444</v>
      </c>
      <c r="F100" s="53">
        <v>39979</v>
      </c>
      <c r="G100" s="54">
        <v>7.0207078999999997</v>
      </c>
    </row>
    <row r="101" spans="1:7" s="5" customFormat="1" x14ac:dyDescent="0.45">
      <c r="A101" s="51" t="s">
        <v>195</v>
      </c>
      <c r="B101" s="51" t="s">
        <v>171</v>
      </c>
      <c r="C101" s="51" t="s">
        <v>94</v>
      </c>
      <c r="D101" s="52">
        <v>19931</v>
      </c>
      <c r="E101" s="52">
        <v>275975</v>
      </c>
      <c r="F101" s="53">
        <v>29356</v>
      </c>
      <c r="G101" s="54">
        <v>10.637195</v>
      </c>
    </row>
    <row r="102" spans="1:7" s="5" customFormat="1" x14ac:dyDescent="0.45">
      <c r="A102" s="51" t="s">
        <v>196</v>
      </c>
      <c r="B102" s="51" t="s">
        <v>171</v>
      </c>
      <c r="C102" s="51" t="s">
        <v>94</v>
      </c>
      <c r="D102" s="52">
        <v>8363</v>
      </c>
      <c r="E102" s="52">
        <v>131063</v>
      </c>
      <c r="F102" s="53">
        <v>14344</v>
      </c>
      <c r="G102" s="54">
        <v>10.944355</v>
      </c>
    </row>
    <row r="103" spans="1:7" s="5" customFormat="1" x14ac:dyDescent="0.45">
      <c r="A103" s="51" t="s">
        <v>197</v>
      </c>
      <c r="B103" s="51" t="s">
        <v>171</v>
      </c>
      <c r="C103" s="51" t="s">
        <v>94</v>
      </c>
      <c r="D103" s="52">
        <v>10109</v>
      </c>
      <c r="E103" s="52">
        <v>240118</v>
      </c>
      <c r="F103" s="53">
        <v>23534</v>
      </c>
      <c r="G103" s="54">
        <v>9.8010145000000009</v>
      </c>
    </row>
    <row r="104" spans="1:7" s="5" customFormat="1" x14ac:dyDescent="0.45">
      <c r="A104" s="51" t="s">
        <v>198</v>
      </c>
      <c r="B104" s="51" t="s">
        <v>171</v>
      </c>
      <c r="C104" s="51" t="s">
        <v>94</v>
      </c>
      <c r="D104" s="52">
        <v>26908</v>
      </c>
      <c r="E104" s="52">
        <v>650933</v>
      </c>
      <c r="F104" s="53">
        <v>60552.4</v>
      </c>
      <c r="G104" s="54">
        <v>9.3024012999999997</v>
      </c>
    </row>
    <row r="105" spans="1:7" s="5" customFormat="1" x14ac:dyDescent="0.45">
      <c r="A105" s="51" t="s">
        <v>199</v>
      </c>
      <c r="B105" s="51" t="s">
        <v>171</v>
      </c>
      <c r="C105" s="51" t="s">
        <v>91</v>
      </c>
      <c r="D105" s="52">
        <v>119159</v>
      </c>
      <c r="E105" s="52">
        <v>3775037</v>
      </c>
      <c r="F105" s="53">
        <v>288452.59999999998</v>
      </c>
      <c r="G105" s="54">
        <v>7.6410536000000002</v>
      </c>
    </row>
    <row r="106" spans="1:7" s="5" customFormat="1" x14ac:dyDescent="0.45">
      <c r="A106" s="51" t="s">
        <v>200</v>
      </c>
      <c r="B106" s="51" t="s">
        <v>171</v>
      </c>
      <c r="C106" s="51" t="s">
        <v>94</v>
      </c>
      <c r="D106" s="52">
        <v>19332</v>
      </c>
      <c r="E106" s="52">
        <v>368808</v>
      </c>
      <c r="F106" s="53">
        <v>40332.800000000003</v>
      </c>
      <c r="G106" s="54">
        <v>10.935988</v>
      </c>
    </row>
    <row r="107" spans="1:7" s="5" customFormat="1" x14ac:dyDescent="0.45">
      <c r="A107" s="51" t="s">
        <v>201</v>
      </c>
      <c r="B107" s="51" t="s">
        <v>202</v>
      </c>
      <c r="C107" s="51" t="s">
        <v>203</v>
      </c>
      <c r="D107" s="52">
        <v>584</v>
      </c>
      <c r="E107" s="52">
        <v>17534</v>
      </c>
      <c r="F107" s="53">
        <v>1383</v>
      </c>
      <c r="G107" s="54">
        <v>7.8875327999999998</v>
      </c>
    </row>
    <row r="108" spans="1:7" s="5" customFormat="1" x14ac:dyDescent="0.45">
      <c r="A108" s="51" t="s">
        <v>204</v>
      </c>
      <c r="B108" s="51" t="s">
        <v>202</v>
      </c>
      <c r="C108" s="51" t="s">
        <v>91</v>
      </c>
      <c r="D108" s="52">
        <v>980</v>
      </c>
      <c r="E108" s="52">
        <v>7596</v>
      </c>
      <c r="F108" s="53">
        <v>826.3</v>
      </c>
      <c r="G108" s="54">
        <v>10.878094000000001</v>
      </c>
    </row>
    <row r="109" spans="1:7" s="5" customFormat="1" x14ac:dyDescent="0.45">
      <c r="A109" s="51" t="s">
        <v>205</v>
      </c>
      <c r="B109" s="51" t="s">
        <v>202</v>
      </c>
      <c r="C109" s="51" t="s">
        <v>7</v>
      </c>
      <c r="D109" s="52">
        <v>457</v>
      </c>
      <c r="E109" s="52">
        <v>37027</v>
      </c>
      <c r="F109" s="53">
        <v>3042.3</v>
      </c>
      <c r="G109" s="54">
        <v>8.2164366999999991</v>
      </c>
    </row>
    <row r="110" spans="1:7" s="5" customFormat="1" x14ac:dyDescent="0.45">
      <c r="A110" s="51" t="s">
        <v>206</v>
      </c>
      <c r="B110" s="51" t="s">
        <v>202</v>
      </c>
      <c r="C110" s="51" t="s">
        <v>91</v>
      </c>
      <c r="D110" s="52">
        <v>1214627</v>
      </c>
      <c r="E110" s="52">
        <v>28018011</v>
      </c>
      <c r="F110" s="53">
        <v>3407017</v>
      </c>
      <c r="G110" s="54">
        <v>12.160095999999999</v>
      </c>
    </row>
    <row r="111" spans="1:7" s="5" customFormat="1" x14ac:dyDescent="0.45">
      <c r="A111" s="51" t="s">
        <v>207</v>
      </c>
      <c r="B111" s="51" t="s">
        <v>202</v>
      </c>
      <c r="C111" s="51" t="s">
        <v>96</v>
      </c>
      <c r="D111" s="52">
        <v>16716</v>
      </c>
      <c r="E111" s="52">
        <v>323885</v>
      </c>
      <c r="F111" s="53">
        <v>32395.8</v>
      </c>
      <c r="G111" s="54">
        <v>10.002254000000001</v>
      </c>
    </row>
    <row r="112" spans="1:7" s="5" customFormat="1" x14ac:dyDescent="0.45">
      <c r="A112" s="51" t="s">
        <v>208</v>
      </c>
      <c r="B112" s="51" t="s">
        <v>202</v>
      </c>
      <c r="C112" s="51" t="s">
        <v>94</v>
      </c>
      <c r="D112" s="52">
        <v>490</v>
      </c>
      <c r="E112" s="52">
        <v>6171</v>
      </c>
      <c r="F112" s="53">
        <v>890.3</v>
      </c>
      <c r="G112" s="54">
        <v>14.427159</v>
      </c>
    </row>
    <row r="113" spans="1:7" s="5" customFormat="1" x14ac:dyDescent="0.45">
      <c r="A113" s="51" t="s">
        <v>209</v>
      </c>
      <c r="B113" s="51" t="s">
        <v>202</v>
      </c>
      <c r="C113" s="51" t="s">
        <v>210</v>
      </c>
      <c r="D113" s="52">
        <v>9</v>
      </c>
      <c r="E113" s="52">
        <v>62556</v>
      </c>
      <c r="F113" s="53">
        <v>6499.3</v>
      </c>
      <c r="G113" s="54">
        <v>10.389571</v>
      </c>
    </row>
    <row r="114" spans="1:7" s="5" customFormat="1" x14ac:dyDescent="0.45">
      <c r="A114" s="51" t="s">
        <v>211</v>
      </c>
      <c r="B114" s="51" t="s">
        <v>202</v>
      </c>
      <c r="C114" s="51" t="s">
        <v>94</v>
      </c>
      <c r="D114" s="52">
        <v>2378</v>
      </c>
      <c r="E114" s="52">
        <v>32134</v>
      </c>
      <c r="F114" s="53">
        <v>2493.3000000000002</v>
      </c>
      <c r="G114" s="54">
        <v>7.7590713999999998</v>
      </c>
    </row>
    <row r="115" spans="1:7" s="5" customFormat="1" x14ac:dyDescent="0.45">
      <c r="A115" s="51" t="s">
        <v>212</v>
      </c>
      <c r="B115" s="51" t="s">
        <v>202</v>
      </c>
      <c r="C115" s="51" t="s">
        <v>203</v>
      </c>
      <c r="D115" s="52">
        <v>4964</v>
      </c>
      <c r="E115" s="52">
        <v>253030</v>
      </c>
      <c r="F115" s="53">
        <v>22224</v>
      </c>
      <c r="G115" s="54">
        <v>8.7831481999999994</v>
      </c>
    </row>
    <row r="116" spans="1:7" s="5" customFormat="1" x14ac:dyDescent="0.45">
      <c r="A116" s="51" t="s">
        <v>213</v>
      </c>
      <c r="B116" s="51" t="s">
        <v>202</v>
      </c>
      <c r="C116" s="51" t="s">
        <v>203</v>
      </c>
      <c r="D116" s="52">
        <v>23974</v>
      </c>
      <c r="E116" s="52">
        <v>680826</v>
      </c>
      <c r="F116" s="53">
        <v>69858</v>
      </c>
      <c r="G116" s="54">
        <v>10.260771</v>
      </c>
    </row>
    <row r="117" spans="1:7" s="5" customFormat="1" x14ac:dyDescent="0.45">
      <c r="A117" s="51" t="s">
        <v>214</v>
      </c>
      <c r="B117" s="51" t="s">
        <v>202</v>
      </c>
      <c r="C117" s="51" t="s">
        <v>203</v>
      </c>
      <c r="D117" s="52">
        <v>2335</v>
      </c>
      <c r="E117" s="52">
        <v>189164</v>
      </c>
      <c r="F117" s="53">
        <v>12118</v>
      </c>
      <c r="G117" s="54">
        <v>6.4060815</v>
      </c>
    </row>
    <row r="118" spans="1:7" s="5" customFormat="1" x14ac:dyDescent="0.45">
      <c r="A118" s="51" t="s">
        <v>215</v>
      </c>
      <c r="B118" s="51" t="s">
        <v>202</v>
      </c>
      <c r="C118" s="51" t="s">
        <v>203</v>
      </c>
      <c r="D118" s="52">
        <v>606</v>
      </c>
      <c r="E118" s="52">
        <v>346688</v>
      </c>
      <c r="F118" s="53">
        <v>18959</v>
      </c>
      <c r="G118" s="54">
        <v>5.4686057999999997</v>
      </c>
    </row>
    <row r="119" spans="1:7" s="5" customFormat="1" x14ac:dyDescent="0.45">
      <c r="A119" s="51" t="s">
        <v>216</v>
      </c>
      <c r="B119" s="51" t="s">
        <v>202</v>
      </c>
      <c r="C119" s="51" t="s">
        <v>94</v>
      </c>
      <c r="D119" s="52">
        <v>1409</v>
      </c>
      <c r="E119" s="52">
        <v>35442</v>
      </c>
      <c r="F119" s="53">
        <v>3578</v>
      </c>
      <c r="G119" s="54">
        <v>10.095367</v>
      </c>
    </row>
    <row r="120" spans="1:7" s="5" customFormat="1" x14ac:dyDescent="0.45">
      <c r="A120" s="51" t="s">
        <v>217</v>
      </c>
      <c r="B120" s="51" t="s">
        <v>202</v>
      </c>
      <c r="C120" s="51" t="s">
        <v>94</v>
      </c>
      <c r="D120" s="52">
        <v>8104</v>
      </c>
      <c r="E120" s="52">
        <v>128892</v>
      </c>
      <c r="F120" s="53">
        <v>15024.4</v>
      </c>
      <c r="G120" s="54">
        <v>11.656580999999999</v>
      </c>
    </row>
    <row r="121" spans="1:7" s="5" customFormat="1" x14ac:dyDescent="0.45">
      <c r="A121" s="51" t="s">
        <v>2126</v>
      </c>
      <c r="B121" s="51" t="s">
        <v>202</v>
      </c>
      <c r="C121" s="51" t="s">
        <v>210</v>
      </c>
      <c r="D121" s="52">
        <v>493</v>
      </c>
      <c r="E121" s="52">
        <v>5194</v>
      </c>
      <c r="F121" s="53">
        <v>444</v>
      </c>
      <c r="G121" s="54">
        <v>8.5483250000000002</v>
      </c>
    </row>
    <row r="122" spans="1:7" s="5" customFormat="1" x14ac:dyDescent="0.45">
      <c r="A122" s="51" t="s">
        <v>2127</v>
      </c>
      <c r="B122" s="51" t="s">
        <v>202</v>
      </c>
      <c r="C122" s="51" t="s">
        <v>210</v>
      </c>
      <c r="D122" s="52">
        <v>1</v>
      </c>
      <c r="E122" s="52">
        <v>460</v>
      </c>
      <c r="F122" s="53">
        <v>51.1</v>
      </c>
      <c r="G122" s="54">
        <v>11.108696</v>
      </c>
    </row>
    <row r="123" spans="1:7" s="5" customFormat="1" x14ac:dyDescent="0.45">
      <c r="A123" s="51" t="s">
        <v>2128</v>
      </c>
      <c r="B123" s="51" t="s">
        <v>202</v>
      </c>
      <c r="C123" s="51" t="s">
        <v>94</v>
      </c>
      <c r="D123" s="52">
        <v>40836</v>
      </c>
      <c r="E123" s="52">
        <v>689996</v>
      </c>
      <c r="F123" s="53">
        <v>72225.2</v>
      </c>
      <c r="G123" s="54">
        <v>10.467480999999999</v>
      </c>
    </row>
    <row r="124" spans="1:7" s="5" customFormat="1" x14ac:dyDescent="0.45">
      <c r="A124" s="51" t="s">
        <v>2129</v>
      </c>
      <c r="B124" s="51" t="s">
        <v>202</v>
      </c>
      <c r="C124" s="51" t="s">
        <v>91</v>
      </c>
      <c r="D124" s="52">
        <v>2696</v>
      </c>
      <c r="E124" s="52">
        <v>2675904</v>
      </c>
      <c r="F124" s="53">
        <v>108256.8</v>
      </c>
      <c r="G124" s="54">
        <v>4.0456159999999999</v>
      </c>
    </row>
    <row r="125" spans="1:7" s="5" customFormat="1" x14ac:dyDescent="0.45">
      <c r="A125" s="51" t="s">
        <v>221</v>
      </c>
      <c r="B125" s="51" t="s">
        <v>202</v>
      </c>
      <c r="C125" s="51" t="s">
        <v>7</v>
      </c>
      <c r="D125" s="52">
        <v>29065</v>
      </c>
      <c r="E125" s="52">
        <v>490442</v>
      </c>
      <c r="F125" s="53">
        <v>57463</v>
      </c>
      <c r="G125" s="54">
        <v>11.716574</v>
      </c>
    </row>
    <row r="126" spans="1:7" s="5" customFormat="1" x14ac:dyDescent="0.45">
      <c r="A126" s="51" t="s">
        <v>222</v>
      </c>
      <c r="B126" s="51" t="s">
        <v>202</v>
      </c>
      <c r="C126" s="51" t="s">
        <v>94</v>
      </c>
      <c r="D126" s="52">
        <v>39307</v>
      </c>
      <c r="E126" s="52">
        <v>378669</v>
      </c>
      <c r="F126" s="53">
        <v>47075</v>
      </c>
      <c r="G126" s="54">
        <v>12.431702</v>
      </c>
    </row>
    <row r="127" spans="1:7" s="5" customFormat="1" x14ac:dyDescent="0.45">
      <c r="A127" s="51" t="s">
        <v>224</v>
      </c>
      <c r="B127" s="51" t="s">
        <v>202</v>
      </c>
      <c r="C127" s="51" t="s">
        <v>96</v>
      </c>
      <c r="D127" s="52">
        <v>4342</v>
      </c>
      <c r="E127" s="52">
        <v>109641</v>
      </c>
      <c r="F127" s="53">
        <v>8431.4</v>
      </c>
      <c r="G127" s="54">
        <v>7.6900065</v>
      </c>
    </row>
    <row r="128" spans="1:7" s="5" customFormat="1" x14ac:dyDescent="0.45">
      <c r="A128" s="51" t="s">
        <v>225</v>
      </c>
      <c r="B128" s="51" t="s">
        <v>202</v>
      </c>
      <c r="C128" s="51" t="s">
        <v>203</v>
      </c>
      <c r="D128" s="52">
        <v>1044846</v>
      </c>
      <c r="E128" s="52">
        <v>28367551</v>
      </c>
      <c r="F128" s="53">
        <v>2826922.1</v>
      </c>
      <c r="G128" s="54">
        <v>9.9653372000000005</v>
      </c>
    </row>
    <row r="129" spans="1:7" s="5" customFormat="1" x14ac:dyDescent="0.45">
      <c r="A129" s="51" t="s">
        <v>226</v>
      </c>
      <c r="B129" s="51" t="s">
        <v>202</v>
      </c>
      <c r="C129" s="51" t="s">
        <v>210</v>
      </c>
      <c r="D129" s="52">
        <v>37743</v>
      </c>
      <c r="E129" s="52">
        <v>536325</v>
      </c>
      <c r="F129" s="53">
        <v>57156.7</v>
      </c>
      <c r="G129" s="54">
        <v>10.657102</v>
      </c>
    </row>
    <row r="130" spans="1:7" s="5" customFormat="1" x14ac:dyDescent="0.45">
      <c r="A130" s="51" t="s">
        <v>2130</v>
      </c>
      <c r="B130" s="51" t="s">
        <v>202</v>
      </c>
      <c r="C130" s="51" t="s">
        <v>210</v>
      </c>
      <c r="D130" s="52">
        <v>841</v>
      </c>
      <c r="E130" s="52">
        <v>10190</v>
      </c>
      <c r="F130" s="53">
        <v>1180</v>
      </c>
      <c r="G130" s="54">
        <v>11.579980000000001</v>
      </c>
    </row>
    <row r="131" spans="1:7" s="5" customFormat="1" x14ac:dyDescent="0.45">
      <c r="A131" s="51" t="s">
        <v>227</v>
      </c>
      <c r="B131" s="51" t="s">
        <v>202</v>
      </c>
      <c r="C131" s="51" t="s">
        <v>94</v>
      </c>
      <c r="D131" s="52">
        <v>51716</v>
      </c>
      <c r="E131" s="52">
        <v>826539</v>
      </c>
      <c r="F131" s="53">
        <v>104200</v>
      </c>
      <c r="G131" s="54">
        <v>12.606786</v>
      </c>
    </row>
    <row r="132" spans="1:7" s="5" customFormat="1" x14ac:dyDescent="0.45">
      <c r="A132" s="51" t="s">
        <v>228</v>
      </c>
      <c r="B132" s="51" t="s">
        <v>202</v>
      </c>
      <c r="C132" s="51" t="s">
        <v>210</v>
      </c>
      <c r="D132" s="52">
        <v>485</v>
      </c>
      <c r="E132" s="52">
        <v>19994</v>
      </c>
      <c r="F132" s="53">
        <v>1858.4</v>
      </c>
      <c r="G132" s="54">
        <v>9.2947883999999998</v>
      </c>
    </row>
    <row r="133" spans="1:7" s="5" customFormat="1" x14ac:dyDescent="0.45">
      <c r="A133" s="51" t="s">
        <v>2131</v>
      </c>
      <c r="B133" s="51" t="s">
        <v>202</v>
      </c>
      <c r="C133" s="51" t="s">
        <v>210</v>
      </c>
      <c r="D133" s="52">
        <v>1132</v>
      </c>
      <c r="E133" s="52">
        <v>17514</v>
      </c>
      <c r="F133" s="53">
        <v>1570.7</v>
      </c>
      <c r="G133" s="54">
        <v>8.9682539999999999</v>
      </c>
    </row>
    <row r="134" spans="1:7" s="5" customFormat="1" x14ac:dyDescent="0.45">
      <c r="A134" s="51" t="s">
        <v>229</v>
      </c>
      <c r="B134" s="51" t="s">
        <v>202</v>
      </c>
      <c r="C134" s="51" t="s">
        <v>210</v>
      </c>
      <c r="D134" s="52">
        <v>7011</v>
      </c>
      <c r="E134" s="52">
        <v>102822</v>
      </c>
      <c r="F134" s="53">
        <v>8070.6</v>
      </c>
      <c r="G134" s="54">
        <v>7.8490983999999999</v>
      </c>
    </row>
    <row r="135" spans="1:7" s="5" customFormat="1" x14ac:dyDescent="0.45">
      <c r="A135" s="51" t="s">
        <v>230</v>
      </c>
      <c r="B135" s="51" t="s">
        <v>202</v>
      </c>
      <c r="C135" s="51" t="s">
        <v>210</v>
      </c>
      <c r="D135" s="52">
        <v>1401</v>
      </c>
      <c r="E135" s="52">
        <v>14993</v>
      </c>
      <c r="F135" s="53">
        <v>2806.3</v>
      </c>
      <c r="G135" s="54">
        <v>18.717400999999999</v>
      </c>
    </row>
    <row r="136" spans="1:7" s="5" customFormat="1" x14ac:dyDescent="0.45">
      <c r="A136" s="51" t="s">
        <v>2132</v>
      </c>
      <c r="B136" s="51" t="s">
        <v>202</v>
      </c>
      <c r="C136" s="51" t="s">
        <v>210</v>
      </c>
      <c r="D136" s="52">
        <v>8037</v>
      </c>
      <c r="E136" s="52">
        <v>101889</v>
      </c>
      <c r="F136" s="53">
        <v>13903.2</v>
      </c>
      <c r="G136" s="54">
        <v>13.645438</v>
      </c>
    </row>
    <row r="137" spans="1:7" s="5" customFormat="1" x14ac:dyDescent="0.45">
      <c r="A137" s="51" t="s">
        <v>2133</v>
      </c>
      <c r="B137" s="51" t="s">
        <v>202</v>
      </c>
      <c r="C137" s="51" t="s">
        <v>210</v>
      </c>
      <c r="D137" s="52">
        <v>28</v>
      </c>
      <c r="E137" s="52">
        <v>8884</v>
      </c>
      <c r="F137" s="53">
        <v>998</v>
      </c>
      <c r="G137" s="54">
        <v>11.233679</v>
      </c>
    </row>
    <row r="138" spans="1:7" s="5" customFormat="1" x14ac:dyDescent="0.45">
      <c r="A138" s="51" t="s">
        <v>231</v>
      </c>
      <c r="B138" s="51" t="s">
        <v>202</v>
      </c>
      <c r="C138" s="51" t="s">
        <v>94</v>
      </c>
      <c r="D138" s="52">
        <v>45895</v>
      </c>
      <c r="E138" s="52">
        <v>696117</v>
      </c>
      <c r="F138" s="53">
        <v>94244.7</v>
      </c>
      <c r="G138" s="54">
        <v>13.538629</v>
      </c>
    </row>
    <row r="139" spans="1:7" s="5" customFormat="1" x14ac:dyDescent="0.45">
      <c r="A139" s="51" t="s">
        <v>232</v>
      </c>
      <c r="B139" s="51" t="s">
        <v>202</v>
      </c>
      <c r="C139" s="51" t="s">
        <v>91</v>
      </c>
      <c r="D139" s="52">
        <v>422544</v>
      </c>
      <c r="E139" s="52">
        <v>8925932</v>
      </c>
      <c r="F139" s="53">
        <v>961831.7</v>
      </c>
      <c r="G139" s="54">
        <v>10.775701</v>
      </c>
    </row>
    <row r="140" spans="1:7" s="5" customFormat="1" x14ac:dyDescent="0.45">
      <c r="A140" s="51" t="s">
        <v>233</v>
      </c>
      <c r="B140" s="51" t="s">
        <v>202</v>
      </c>
      <c r="C140" s="51" t="s">
        <v>91</v>
      </c>
      <c r="D140" s="52">
        <v>96168</v>
      </c>
      <c r="E140" s="52">
        <v>1659423</v>
      </c>
      <c r="F140" s="53">
        <v>160101.5</v>
      </c>
      <c r="G140" s="54">
        <v>9.6480221999999998</v>
      </c>
    </row>
    <row r="141" spans="1:7" s="5" customFormat="1" x14ac:dyDescent="0.45">
      <c r="A141" s="51" t="s">
        <v>234</v>
      </c>
      <c r="B141" s="51" t="s">
        <v>202</v>
      </c>
      <c r="C141" s="51" t="s">
        <v>167</v>
      </c>
      <c r="D141" s="52">
        <v>12380</v>
      </c>
      <c r="E141" s="52">
        <v>315829</v>
      </c>
      <c r="F141" s="53">
        <v>34260</v>
      </c>
      <c r="G141" s="54">
        <v>10.847642</v>
      </c>
    </row>
    <row r="142" spans="1:7" s="5" customFormat="1" x14ac:dyDescent="0.45">
      <c r="A142" s="51" t="s">
        <v>235</v>
      </c>
      <c r="B142" s="51" t="s">
        <v>202</v>
      </c>
      <c r="C142" s="51" t="s">
        <v>210</v>
      </c>
      <c r="D142" s="52">
        <v>3178</v>
      </c>
      <c r="E142" s="52">
        <v>46352</v>
      </c>
      <c r="F142" s="53">
        <v>3999.4</v>
      </c>
      <c r="G142" s="54">
        <v>8.6283224000000001</v>
      </c>
    </row>
    <row r="143" spans="1:7" s="5" customFormat="1" x14ac:dyDescent="0.45">
      <c r="A143" s="51" t="s">
        <v>236</v>
      </c>
      <c r="B143" s="51" t="s">
        <v>202</v>
      </c>
      <c r="C143" s="51" t="s">
        <v>167</v>
      </c>
      <c r="D143" s="52">
        <v>30</v>
      </c>
      <c r="E143" s="52">
        <v>501731</v>
      </c>
      <c r="F143" s="53">
        <v>8994</v>
      </c>
      <c r="G143" s="54">
        <v>1.792594</v>
      </c>
    </row>
    <row r="144" spans="1:7" s="5" customFormat="1" x14ac:dyDescent="0.45">
      <c r="A144" s="51" t="s">
        <v>237</v>
      </c>
      <c r="B144" s="51" t="s">
        <v>202</v>
      </c>
      <c r="C144" s="51" t="s">
        <v>203</v>
      </c>
      <c r="D144" s="52">
        <v>3549</v>
      </c>
      <c r="E144" s="52">
        <v>68847</v>
      </c>
      <c r="F144" s="53">
        <v>7607</v>
      </c>
      <c r="G144" s="54">
        <v>11.049137999999999</v>
      </c>
    </row>
    <row r="145" spans="1:7" s="5" customFormat="1" x14ac:dyDescent="0.45">
      <c r="A145" s="51" t="s">
        <v>201</v>
      </c>
      <c r="B145" s="51" t="s">
        <v>238</v>
      </c>
      <c r="C145" s="51" t="s">
        <v>203</v>
      </c>
      <c r="D145" s="52">
        <v>120</v>
      </c>
      <c r="E145" s="52">
        <v>3423</v>
      </c>
      <c r="F145" s="53">
        <v>252</v>
      </c>
      <c r="G145" s="54">
        <v>7.3619631999999999</v>
      </c>
    </row>
    <row r="146" spans="1:7" s="5" customFormat="1" x14ac:dyDescent="0.45">
      <c r="A146" s="51" t="s">
        <v>239</v>
      </c>
      <c r="B146" s="51" t="s">
        <v>238</v>
      </c>
      <c r="C146" s="51" t="s">
        <v>210</v>
      </c>
      <c r="D146" s="52">
        <v>33</v>
      </c>
      <c r="E146" s="52">
        <v>28909</v>
      </c>
      <c r="F146" s="53">
        <v>5336.1</v>
      </c>
      <c r="G146" s="54">
        <v>18.458265999999998</v>
      </c>
    </row>
    <row r="147" spans="1:7" s="5" customFormat="1" x14ac:dyDescent="0.45">
      <c r="A147" s="51" t="s">
        <v>240</v>
      </c>
      <c r="B147" s="51" t="s">
        <v>238</v>
      </c>
      <c r="C147" s="51" t="s">
        <v>94</v>
      </c>
      <c r="D147" s="52">
        <v>4671</v>
      </c>
      <c r="E147" s="52">
        <v>59236</v>
      </c>
      <c r="F147" s="53">
        <v>10611</v>
      </c>
      <c r="G147" s="54">
        <v>17.913093</v>
      </c>
    </row>
    <row r="148" spans="1:7" s="5" customFormat="1" x14ac:dyDescent="0.45">
      <c r="A148" s="51" t="s">
        <v>241</v>
      </c>
      <c r="B148" s="51" t="s">
        <v>238</v>
      </c>
      <c r="C148" s="51" t="s">
        <v>91</v>
      </c>
      <c r="D148" s="52">
        <v>23981</v>
      </c>
      <c r="E148" s="52">
        <v>127219</v>
      </c>
      <c r="F148" s="53">
        <v>33948.699999999997</v>
      </c>
      <c r="G148" s="54">
        <v>26.685244000000001</v>
      </c>
    </row>
    <row r="149" spans="1:7" s="5" customFormat="1" x14ac:dyDescent="0.45">
      <c r="A149" s="51" t="s">
        <v>242</v>
      </c>
      <c r="B149" s="51" t="s">
        <v>238</v>
      </c>
      <c r="C149" s="51" t="s">
        <v>96</v>
      </c>
      <c r="D149" s="52">
        <v>3244</v>
      </c>
      <c r="E149" s="52">
        <v>957621</v>
      </c>
      <c r="F149" s="53">
        <v>110409.8</v>
      </c>
      <c r="G149" s="54">
        <v>11.529593</v>
      </c>
    </row>
    <row r="150" spans="1:7" s="5" customFormat="1" x14ac:dyDescent="0.45">
      <c r="A150" s="51" t="s">
        <v>243</v>
      </c>
      <c r="B150" s="51" t="s">
        <v>238</v>
      </c>
      <c r="C150" s="51" t="s">
        <v>96</v>
      </c>
      <c r="D150" s="52">
        <v>35118</v>
      </c>
      <c r="E150" s="52">
        <v>343270</v>
      </c>
      <c r="F150" s="53">
        <v>58111.6</v>
      </c>
      <c r="G150" s="54">
        <v>16.928832</v>
      </c>
    </row>
    <row r="151" spans="1:7" s="5" customFormat="1" x14ac:dyDescent="0.45">
      <c r="A151" s="51" t="s">
        <v>244</v>
      </c>
      <c r="B151" s="51" t="s">
        <v>238</v>
      </c>
      <c r="C151" s="51" t="s">
        <v>96</v>
      </c>
      <c r="D151" s="52">
        <v>126737</v>
      </c>
      <c r="E151" s="52">
        <v>2344878</v>
      </c>
      <c r="F151" s="53">
        <v>375052</v>
      </c>
      <c r="G151" s="54">
        <v>15.994521000000001</v>
      </c>
    </row>
    <row r="152" spans="1:7" s="5" customFormat="1" x14ac:dyDescent="0.45">
      <c r="A152" s="51" t="s">
        <v>245</v>
      </c>
      <c r="B152" s="51" t="s">
        <v>238</v>
      </c>
      <c r="C152" s="51" t="s">
        <v>96</v>
      </c>
      <c r="D152" s="52">
        <v>16555</v>
      </c>
      <c r="E152" s="52">
        <v>255975</v>
      </c>
      <c r="F152" s="53">
        <v>36845</v>
      </c>
      <c r="G152" s="54">
        <v>14.393984</v>
      </c>
    </row>
    <row r="153" spans="1:7" s="5" customFormat="1" x14ac:dyDescent="0.45">
      <c r="A153" s="51" t="s">
        <v>246</v>
      </c>
      <c r="B153" s="51" t="s">
        <v>238</v>
      </c>
      <c r="C153" s="51" t="s">
        <v>96</v>
      </c>
      <c r="D153" s="52">
        <v>12129</v>
      </c>
      <c r="E153" s="52">
        <v>145337</v>
      </c>
      <c r="F153" s="53">
        <v>28758.1</v>
      </c>
      <c r="G153" s="54">
        <v>19.787184</v>
      </c>
    </row>
    <row r="154" spans="1:7" s="5" customFormat="1" x14ac:dyDescent="0.45">
      <c r="A154" s="51" t="s">
        <v>247</v>
      </c>
      <c r="B154" s="51" t="s">
        <v>238</v>
      </c>
      <c r="C154" s="51" t="s">
        <v>96</v>
      </c>
      <c r="D154" s="52">
        <v>53272</v>
      </c>
      <c r="E154" s="52">
        <v>1079709</v>
      </c>
      <c r="F154" s="53">
        <v>172811</v>
      </c>
      <c r="G154" s="54">
        <v>16.005331000000002</v>
      </c>
    </row>
    <row r="155" spans="1:7" s="5" customFormat="1" x14ac:dyDescent="0.45">
      <c r="A155" s="51" t="s">
        <v>248</v>
      </c>
      <c r="B155" s="51" t="s">
        <v>238</v>
      </c>
      <c r="C155" s="51" t="s">
        <v>96</v>
      </c>
      <c r="D155" s="52">
        <v>19548</v>
      </c>
      <c r="E155" s="52">
        <v>358037</v>
      </c>
      <c r="F155" s="53">
        <v>57970</v>
      </c>
      <c r="G155" s="54">
        <v>16.191064000000001</v>
      </c>
    </row>
    <row r="156" spans="1:7" s="5" customFormat="1" x14ac:dyDescent="0.45">
      <c r="A156" s="51" t="s">
        <v>249</v>
      </c>
      <c r="B156" s="51" t="s">
        <v>238</v>
      </c>
      <c r="C156" s="51" t="s">
        <v>96</v>
      </c>
      <c r="D156" s="52">
        <v>1484</v>
      </c>
      <c r="E156" s="52">
        <v>85379</v>
      </c>
      <c r="F156" s="53">
        <v>11737.2</v>
      </c>
      <c r="G156" s="54">
        <v>13.747173999999999</v>
      </c>
    </row>
    <row r="157" spans="1:7" s="5" customFormat="1" x14ac:dyDescent="0.45">
      <c r="A157" s="51" t="s">
        <v>250</v>
      </c>
      <c r="B157" s="51" t="s">
        <v>238</v>
      </c>
      <c r="C157" s="51" t="s">
        <v>96</v>
      </c>
      <c r="D157" s="52">
        <v>87982</v>
      </c>
      <c r="E157" s="52">
        <v>1070960</v>
      </c>
      <c r="F157" s="53">
        <v>200135.1</v>
      </c>
      <c r="G157" s="54">
        <v>18.687449000000001</v>
      </c>
    </row>
    <row r="158" spans="1:7" s="5" customFormat="1" x14ac:dyDescent="0.45">
      <c r="A158" s="51" t="s">
        <v>251</v>
      </c>
      <c r="B158" s="51" t="s">
        <v>238</v>
      </c>
      <c r="C158" s="51" t="s">
        <v>96</v>
      </c>
      <c r="D158" s="52">
        <v>5895</v>
      </c>
      <c r="E158" s="52">
        <v>77191</v>
      </c>
      <c r="F158" s="53">
        <v>11896</v>
      </c>
      <c r="G158" s="54">
        <v>15.411123</v>
      </c>
    </row>
    <row r="159" spans="1:7" s="5" customFormat="1" x14ac:dyDescent="0.45">
      <c r="A159" s="51" t="s">
        <v>252</v>
      </c>
      <c r="B159" s="51" t="s">
        <v>238</v>
      </c>
      <c r="C159" s="51" t="s">
        <v>96</v>
      </c>
      <c r="D159" s="52">
        <v>24093</v>
      </c>
      <c r="E159" s="52">
        <v>429079</v>
      </c>
      <c r="F159" s="53">
        <v>67894</v>
      </c>
      <c r="G159" s="54">
        <v>15.823193</v>
      </c>
    </row>
    <row r="160" spans="1:7" s="5" customFormat="1" x14ac:dyDescent="0.45">
      <c r="A160" s="51" t="s">
        <v>253</v>
      </c>
      <c r="B160" s="51" t="s">
        <v>238</v>
      </c>
      <c r="C160" s="51" t="s">
        <v>96</v>
      </c>
      <c r="D160" s="52">
        <v>14917</v>
      </c>
      <c r="E160" s="52">
        <v>132573</v>
      </c>
      <c r="F160" s="53">
        <v>22078.5</v>
      </c>
      <c r="G160" s="54">
        <v>16.653843999999999</v>
      </c>
    </row>
    <row r="161" spans="1:7" s="5" customFormat="1" x14ac:dyDescent="0.45">
      <c r="A161" s="51" t="s">
        <v>254</v>
      </c>
      <c r="B161" s="51" t="s">
        <v>238</v>
      </c>
      <c r="C161" s="51" t="s">
        <v>96</v>
      </c>
      <c r="D161" s="52">
        <v>6301</v>
      </c>
      <c r="E161" s="52">
        <v>204009</v>
      </c>
      <c r="F161" s="53">
        <v>29429.9</v>
      </c>
      <c r="G161" s="54">
        <v>14.425784999999999</v>
      </c>
    </row>
    <row r="162" spans="1:7" s="5" customFormat="1" x14ac:dyDescent="0.45">
      <c r="A162" s="51" t="s">
        <v>255</v>
      </c>
      <c r="B162" s="51" t="s">
        <v>238</v>
      </c>
      <c r="C162" s="51" t="s">
        <v>96</v>
      </c>
      <c r="D162" s="52">
        <v>29590</v>
      </c>
      <c r="E162" s="52">
        <v>912623</v>
      </c>
      <c r="F162" s="53">
        <v>121317</v>
      </c>
      <c r="G162" s="54">
        <v>13.293222</v>
      </c>
    </row>
    <row r="163" spans="1:7" s="5" customFormat="1" x14ac:dyDescent="0.45">
      <c r="A163" s="51" t="s">
        <v>256</v>
      </c>
      <c r="B163" s="51" t="s">
        <v>238</v>
      </c>
      <c r="C163" s="51" t="s">
        <v>96</v>
      </c>
      <c r="D163" s="52">
        <v>64249</v>
      </c>
      <c r="E163" s="52">
        <v>1060523</v>
      </c>
      <c r="F163" s="53">
        <v>175202.3</v>
      </c>
      <c r="G163" s="54">
        <v>16.520368000000001</v>
      </c>
    </row>
    <row r="164" spans="1:7" s="5" customFormat="1" x14ac:dyDescent="0.45">
      <c r="A164" s="51" t="s">
        <v>257</v>
      </c>
      <c r="B164" s="51" t="s">
        <v>238</v>
      </c>
      <c r="C164" s="51" t="s">
        <v>96</v>
      </c>
      <c r="D164" s="52">
        <v>44045</v>
      </c>
      <c r="E164" s="52">
        <v>763781</v>
      </c>
      <c r="F164" s="53">
        <v>128451.6</v>
      </c>
      <c r="G164" s="54">
        <v>16.817857</v>
      </c>
    </row>
    <row r="165" spans="1:7" s="5" customFormat="1" x14ac:dyDescent="0.45">
      <c r="A165" s="51" t="s">
        <v>258</v>
      </c>
      <c r="B165" s="51" t="s">
        <v>238</v>
      </c>
      <c r="C165" s="51" t="s">
        <v>96</v>
      </c>
      <c r="D165" s="52">
        <v>109260</v>
      </c>
      <c r="E165" s="52">
        <v>2227979</v>
      </c>
      <c r="F165" s="53">
        <v>313480</v>
      </c>
      <c r="G165" s="54">
        <v>14.070150999999999</v>
      </c>
    </row>
    <row r="166" spans="1:7" s="5" customFormat="1" x14ac:dyDescent="0.45">
      <c r="A166" s="51" t="s">
        <v>259</v>
      </c>
      <c r="B166" s="51" t="s">
        <v>238</v>
      </c>
      <c r="C166" s="51" t="s">
        <v>96</v>
      </c>
      <c r="D166" s="52">
        <v>58968</v>
      </c>
      <c r="E166" s="52">
        <v>1200234</v>
      </c>
      <c r="F166" s="53">
        <v>165022.9</v>
      </c>
      <c r="G166" s="54">
        <v>13.749226999999999</v>
      </c>
    </row>
    <row r="167" spans="1:7" s="5" customFormat="1" x14ac:dyDescent="0.45">
      <c r="A167" s="51" t="s">
        <v>260</v>
      </c>
      <c r="B167" s="51" t="s">
        <v>238</v>
      </c>
      <c r="C167" s="51" t="s">
        <v>96</v>
      </c>
      <c r="D167" s="52">
        <v>54826</v>
      </c>
      <c r="E167" s="52">
        <v>3499470</v>
      </c>
      <c r="F167" s="53">
        <v>408609.2</v>
      </c>
      <c r="G167" s="54">
        <v>11.676316999999999</v>
      </c>
    </row>
    <row r="168" spans="1:7" s="5" customFormat="1" x14ac:dyDescent="0.45">
      <c r="A168" s="51" t="s">
        <v>261</v>
      </c>
      <c r="B168" s="51" t="s">
        <v>238</v>
      </c>
      <c r="C168" s="51" t="s">
        <v>96</v>
      </c>
      <c r="D168" s="52">
        <v>4516</v>
      </c>
      <c r="E168" s="52">
        <v>199537</v>
      </c>
      <c r="F168" s="53">
        <v>19705.7</v>
      </c>
      <c r="G168" s="54">
        <v>9.8757123</v>
      </c>
    </row>
    <row r="169" spans="1:7" s="5" customFormat="1" x14ac:dyDescent="0.45">
      <c r="A169" s="51" t="s">
        <v>262</v>
      </c>
      <c r="B169" s="51" t="s">
        <v>238</v>
      </c>
      <c r="C169" s="51" t="s">
        <v>96</v>
      </c>
      <c r="D169" s="52">
        <v>8018</v>
      </c>
      <c r="E169" s="52">
        <v>111874</v>
      </c>
      <c r="F169" s="53">
        <v>14383</v>
      </c>
      <c r="G169" s="54">
        <v>12.856427999999999</v>
      </c>
    </row>
    <row r="170" spans="1:7" s="5" customFormat="1" x14ac:dyDescent="0.45">
      <c r="A170" s="51" t="s">
        <v>263</v>
      </c>
      <c r="B170" s="51" t="s">
        <v>238</v>
      </c>
      <c r="C170" s="51" t="s">
        <v>96</v>
      </c>
      <c r="D170" s="52">
        <v>1910</v>
      </c>
      <c r="E170" s="52">
        <v>1078536</v>
      </c>
      <c r="F170" s="53">
        <v>161302.5</v>
      </c>
      <c r="G170" s="54">
        <v>14.955690000000001</v>
      </c>
    </row>
    <row r="171" spans="1:7" s="5" customFormat="1" x14ac:dyDescent="0.45">
      <c r="A171" s="51" t="s">
        <v>264</v>
      </c>
      <c r="B171" s="51" t="s">
        <v>238</v>
      </c>
      <c r="C171" s="51" t="s">
        <v>96</v>
      </c>
      <c r="D171" s="52">
        <v>65</v>
      </c>
      <c r="E171" s="52">
        <v>93402</v>
      </c>
      <c r="F171" s="53">
        <v>11935</v>
      </c>
      <c r="G171" s="54">
        <v>12.778098999999999</v>
      </c>
    </row>
    <row r="172" spans="1:7" s="5" customFormat="1" x14ac:dyDescent="0.45">
      <c r="A172" s="51" t="s">
        <v>209</v>
      </c>
      <c r="B172" s="51" t="s">
        <v>238</v>
      </c>
      <c r="C172" s="51" t="s">
        <v>210</v>
      </c>
      <c r="D172" s="52">
        <v>23</v>
      </c>
      <c r="E172" s="52">
        <v>55791</v>
      </c>
      <c r="F172" s="53">
        <v>8714.2000000000007</v>
      </c>
      <c r="G172" s="54">
        <v>15.619365</v>
      </c>
    </row>
    <row r="173" spans="1:7" s="5" customFormat="1" x14ac:dyDescent="0.45">
      <c r="A173" s="51" t="s">
        <v>2126</v>
      </c>
      <c r="B173" s="51" t="s">
        <v>238</v>
      </c>
      <c r="C173" s="51" t="s">
        <v>210</v>
      </c>
      <c r="D173" s="52">
        <v>1278</v>
      </c>
      <c r="E173" s="52">
        <v>8256</v>
      </c>
      <c r="F173" s="53">
        <v>1207</v>
      </c>
      <c r="G173" s="54">
        <v>14.619671</v>
      </c>
    </row>
    <row r="174" spans="1:7" s="5" customFormat="1" x14ac:dyDescent="0.45">
      <c r="A174" s="51" t="s">
        <v>266</v>
      </c>
      <c r="B174" s="51" t="s">
        <v>238</v>
      </c>
      <c r="C174" s="51" t="s">
        <v>203</v>
      </c>
      <c r="D174" s="52">
        <v>154465</v>
      </c>
      <c r="E174" s="52">
        <v>3441631</v>
      </c>
      <c r="F174" s="53">
        <v>436802</v>
      </c>
      <c r="G174" s="54">
        <v>12.691715</v>
      </c>
    </row>
    <row r="175" spans="1:7" s="5" customFormat="1" x14ac:dyDescent="0.45">
      <c r="A175" s="51" t="s">
        <v>2134</v>
      </c>
      <c r="B175" s="51" t="s">
        <v>238</v>
      </c>
      <c r="C175" s="51" t="s">
        <v>203</v>
      </c>
      <c r="D175" s="52">
        <v>1</v>
      </c>
      <c r="E175" s="52">
        <v>899458</v>
      </c>
      <c r="F175" s="53">
        <v>6870</v>
      </c>
      <c r="G175" s="54">
        <v>0.76379330000000001</v>
      </c>
    </row>
    <row r="176" spans="1:7" s="5" customFormat="1" x14ac:dyDescent="0.45">
      <c r="A176" s="51" t="s">
        <v>267</v>
      </c>
      <c r="B176" s="51" t="s">
        <v>238</v>
      </c>
      <c r="C176" s="51" t="s">
        <v>96</v>
      </c>
      <c r="D176" s="52">
        <v>12013</v>
      </c>
      <c r="E176" s="52">
        <v>128445</v>
      </c>
      <c r="F176" s="53">
        <v>19758.599999999999</v>
      </c>
      <c r="G176" s="54">
        <v>15.382927</v>
      </c>
    </row>
    <row r="177" spans="1:7" s="5" customFormat="1" x14ac:dyDescent="0.45">
      <c r="A177" s="51" t="s">
        <v>268</v>
      </c>
      <c r="B177" s="51" t="s">
        <v>238</v>
      </c>
      <c r="C177" s="51" t="s">
        <v>91</v>
      </c>
      <c r="D177" s="52">
        <v>48195</v>
      </c>
      <c r="E177" s="52">
        <v>567672</v>
      </c>
      <c r="F177" s="53">
        <v>78151.899999999994</v>
      </c>
      <c r="G177" s="54">
        <v>13.767087</v>
      </c>
    </row>
    <row r="178" spans="1:7" s="5" customFormat="1" x14ac:dyDescent="0.45">
      <c r="A178" s="51" t="s">
        <v>2127</v>
      </c>
      <c r="B178" s="51" t="s">
        <v>238</v>
      </c>
      <c r="C178" s="51" t="s">
        <v>210</v>
      </c>
      <c r="D178" s="52">
        <v>151</v>
      </c>
      <c r="E178" s="52">
        <v>14151</v>
      </c>
      <c r="F178" s="53">
        <v>2373.1999999999998</v>
      </c>
      <c r="G178" s="54">
        <v>16.770546</v>
      </c>
    </row>
    <row r="179" spans="1:7" s="5" customFormat="1" x14ac:dyDescent="0.45">
      <c r="A179" s="51" t="s">
        <v>269</v>
      </c>
      <c r="B179" s="51" t="s">
        <v>238</v>
      </c>
      <c r="C179" s="51" t="s">
        <v>96</v>
      </c>
      <c r="D179" s="52">
        <v>1426865</v>
      </c>
      <c r="E179" s="52">
        <v>22678466</v>
      </c>
      <c r="F179" s="53">
        <v>3587659.7</v>
      </c>
      <c r="G179" s="54">
        <v>15.819675</v>
      </c>
    </row>
    <row r="180" spans="1:7" s="5" customFormat="1" x14ac:dyDescent="0.45">
      <c r="A180" s="51" t="s">
        <v>270</v>
      </c>
      <c r="B180" s="51" t="s">
        <v>238</v>
      </c>
      <c r="C180" s="51" t="s">
        <v>203</v>
      </c>
      <c r="D180" s="52">
        <v>8934</v>
      </c>
      <c r="E180" s="52">
        <v>507963</v>
      </c>
      <c r="F180" s="53">
        <v>56268</v>
      </c>
      <c r="G180" s="54">
        <v>11.077185</v>
      </c>
    </row>
    <row r="181" spans="1:7" s="5" customFormat="1" x14ac:dyDescent="0.45">
      <c r="A181" s="51" t="s">
        <v>271</v>
      </c>
      <c r="B181" s="51" t="s">
        <v>238</v>
      </c>
      <c r="C181" s="51" t="s">
        <v>203</v>
      </c>
      <c r="D181" s="52">
        <v>122734</v>
      </c>
      <c r="E181" s="52">
        <v>2562021</v>
      </c>
      <c r="F181" s="53">
        <v>362468</v>
      </c>
      <c r="G181" s="54">
        <v>14.147736999999999</v>
      </c>
    </row>
    <row r="182" spans="1:7" s="5" customFormat="1" x14ac:dyDescent="0.45">
      <c r="A182" s="51" t="s">
        <v>272</v>
      </c>
      <c r="B182" s="51" t="s">
        <v>238</v>
      </c>
      <c r="C182" s="51" t="s">
        <v>91</v>
      </c>
      <c r="D182" s="52">
        <v>45078</v>
      </c>
      <c r="E182" s="52">
        <v>762352</v>
      </c>
      <c r="F182" s="53">
        <v>107859.4</v>
      </c>
      <c r="G182" s="54">
        <v>14.148241000000001</v>
      </c>
    </row>
    <row r="183" spans="1:7" s="5" customFormat="1" x14ac:dyDescent="0.45">
      <c r="A183" s="51" t="s">
        <v>2135</v>
      </c>
      <c r="B183" s="51" t="s">
        <v>238</v>
      </c>
      <c r="C183" s="51" t="s">
        <v>91</v>
      </c>
      <c r="D183" s="52">
        <v>4546272</v>
      </c>
      <c r="E183" s="52">
        <v>61827985</v>
      </c>
      <c r="F183" s="53">
        <v>12401905</v>
      </c>
      <c r="G183" s="54">
        <v>20.058724000000002</v>
      </c>
    </row>
    <row r="184" spans="1:7" s="5" customFormat="1" x14ac:dyDescent="0.45">
      <c r="A184" s="51" t="s">
        <v>274</v>
      </c>
      <c r="B184" s="51" t="s">
        <v>238</v>
      </c>
      <c r="C184" s="51" t="s">
        <v>96</v>
      </c>
      <c r="D184" s="52">
        <v>574</v>
      </c>
      <c r="E184" s="52">
        <v>21813</v>
      </c>
      <c r="F184" s="53">
        <v>4724</v>
      </c>
      <c r="G184" s="54">
        <v>21.65681</v>
      </c>
    </row>
    <row r="185" spans="1:7" s="5" customFormat="1" x14ac:dyDescent="0.45">
      <c r="A185" s="51" t="s">
        <v>275</v>
      </c>
      <c r="B185" s="51" t="s">
        <v>238</v>
      </c>
      <c r="C185" s="51" t="s">
        <v>94</v>
      </c>
      <c r="D185" s="52">
        <v>7474</v>
      </c>
      <c r="E185" s="52">
        <v>144033</v>
      </c>
      <c r="F185" s="53">
        <v>23726</v>
      </c>
      <c r="G185" s="54">
        <v>16.472614</v>
      </c>
    </row>
    <row r="186" spans="1:7" s="5" customFormat="1" x14ac:dyDescent="0.45">
      <c r="A186" s="51" t="s">
        <v>2136</v>
      </c>
      <c r="B186" s="51" t="s">
        <v>238</v>
      </c>
      <c r="C186" s="51" t="s">
        <v>96</v>
      </c>
      <c r="D186" s="52">
        <v>136</v>
      </c>
      <c r="E186" s="52">
        <v>55836</v>
      </c>
      <c r="F186" s="53">
        <v>13067.9</v>
      </c>
      <c r="G186" s="54">
        <v>23.404076</v>
      </c>
    </row>
    <row r="187" spans="1:7" s="5" customFormat="1" x14ac:dyDescent="0.45">
      <c r="A187" s="51" t="s">
        <v>2137</v>
      </c>
      <c r="B187" s="51" t="s">
        <v>238</v>
      </c>
      <c r="C187" s="51" t="s">
        <v>96</v>
      </c>
      <c r="D187" s="52">
        <v>95</v>
      </c>
      <c r="E187" s="52">
        <v>16062</v>
      </c>
      <c r="F187" s="53">
        <v>2516</v>
      </c>
      <c r="G187" s="54">
        <v>15.664301</v>
      </c>
    </row>
    <row r="188" spans="1:7" s="5" customFormat="1" x14ac:dyDescent="0.45">
      <c r="A188" s="51" t="s">
        <v>276</v>
      </c>
      <c r="B188" s="51" t="s">
        <v>238</v>
      </c>
      <c r="C188" s="51" t="s">
        <v>210</v>
      </c>
      <c r="D188" s="52">
        <v>42</v>
      </c>
      <c r="E188" s="52">
        <v>415</v>
      </c>
      <c r="F188" s="53">
        <v>101.4</v>
      </c>
      <c r="G188" s="54">
        <v>24.433734999999999</v>
      </c>
    </row>
    <row r="189" spans="1:7" s="5" customFormat="1" x14ac:dyDescent="0.45">
      <c r="A189" s="51" t="s">
        <v>277</v>
      </c>
      <c r="B189" s="51" t="s">
        <v>238</v>
      </c>
      <c r="C189" s="51" t="s">
        <v>203</v>
      </c>
      <c r="D189" s="52">
        <v>622774</v>
      </c>
      <c r="E189" s="52">
        <v>10776350</v>
      </c>
      <c r="F189" s="53">
        <v>1431847.1</v>
      </c>
      <c r="G189" s="54">
        <v>13.286939</v>
      </c>
    </row>
    <row r="190" spans="1:7" s="5" customFormat="1" x14ac:dyDescent="0.45">
      <c r="A190" s="51" t="s">
        <v>278</v>
      </c>
      <c r="B190" s="51" t="s">
        <v>238</v>
      </c>
      <c r="C190" s="51" t="s">
        <v>91</v>
      </c>
      <c r="D190" s="52">
        <v>1434025</v>
      </c>
      <c r="E190" s="52">
        <v>15623082</v>
      </c>
      <c r="F190" s="53">
        <v>3281733.5</v>
      </c>
      <c r="G190" s="54">
        <v>21.005673000000002</v>
      </c>
    </row>
    <row r="191" spans="1:7" s="5" customFormat="1" x14ac:dyDescent="0.45">
      <c r="A191" s="51" t="s">
        <v>226</v>
      </c>
      <c r="B191" s="51" t="s">
        <v>238</v>
      </c>
      <c r="C191" s="51" t="s">
        <v>210</v>
      </c>
      <c r="D191" s="52">
        <v>134238</v>
      </c>
      <c r="E191" s="52">
        <v>1222599</v>
      </c>
      <c r="F191" s="53">
        <v>191411.5</v>
      </c>
      <c r="G191" s="54">
        <v>15.656115</v>
      </c>
    </row>
    <row r="192" spans="1:7" s="5" customFormat="1" x14ac:dyDescent="0.45">
      <c r="A192" s="51" t="s">
        <v>279</v>
      </c>
      <c r="B192" s="51" t="s">
        <v>238</v>
      </c>
      <c r="C192" s="51" t="s">
        <v>91</v>
      </c>
      <c r="D192" s="52">
        <v>4971014</v>
      </c>
      <c r="E192" s="52">
        <v>72196041</v>
      </c>
      <c r="F192" s="53">
        <v>10763409</v>
      </c>
      <c r="G192" s="54">
        <v>14.908586</v>
      </c>
    </row>
    <row r="193" spans="1:7" s="5" customFormat="1" x14ac:dyDescent="0.45">
      <c r="A193" s="51" t="s">
        <v>2130</v>
      </c>
      <c r="B193" s="51" t="s">
        <v>238</v>
      </c>
      <c r="C193" s="51" t="s">
        <v>210</v>
      </c>
      <c r="D193" s="52">
        <v>12792</v>
      </c>
      <c r="E193" s="52">
        <v>115558</v>
      </c>
      <c r="F193" s="53">
        <v>21507</v>
      </c>
      <c r="G193" s="54">
        <v>18.611433000000002</v>
      </c>
    </row>
    <row r="194" spans="1:7" s="5" customFormat="1" x14ac:dyDescent="0.45">
      <c r="A194" s="51" t="s">
        <v>228</v>
      </c>
      <c r="B194" s="51" t="s">
        <v>238</v>
      </c>
      <c r="C194" s="51" t="s">
        <v>210</v>
      </c>
      <c r="D194" s="52">
        <v>1213</v>
      </c>
      <c r="E194" s="52">
        <v>42080</v>
      </c>
      <c r="F194" s="53">
        <v>7164.2</v>
      </c>
      <c r="G194" s="54">
        <v>17.025189999999998</v>
      </c>
    </row>
    <row r="195" spans="1:7" s="5" customFormat="1" x14ac:dyDescent="0.45">
      <c r="A195" s="51" t="s">
        <v>2131</v>
      </c>
      <c r="B195" s="51" t="s">
        <v>238</v>
      </c>
      <c r="C195" s="51" t="s">
        <v>210</v>
      </c>
      <c r="D195" s="52">
        <v>3484</v>
      </c>
      <c r="E195" s="52">
        <v>36855</v>
      </c>
      <c r="F195" s="53">
        <v>7762.9</v>
      </c>
      <c r="G195" s="54">
        <v>21.063355999999999</v>
      </c>
    </row>
    <row r="196" spans="1:7" s="5" customFormat="1" x14ac:dyDescent="0.45">
      <c r="A196" s="51" t="s">
        <v>229</v>
      </c>
      <c r="B196" s="51" t="s">
        <v>238</v>
      </c>
      <c r="C196" s="51" t="s">
        <v>210</v>
      </c>
      <c r="D196" s="52">
        <v>30126</v>
      </c>
      <c r="E196" s="52">
        <v>349054</v>
      </c>
      <c r="F196" s="53">
        <v>49227.9</v>
      </c>
      <c r="G196" s="54">
        <v>14.103232999999999</v>
      </c>
    </row>
    <row r="197" spans="1:7" s="5" customFormat="1" x14ac:dyDescent="0.45">
      <c r="A197" s="51" t="s">
        <v>230</v>
      </c>
      <c r="B197" s="51" t="s">
        <v>238</v>
      </c>
      <c r="C197" s="51" t="s">
        <v>210</v>
      </c>
      <c r="D197" s="52">
        <v>10337</v>
      </c>
      <c r="E197" s="52">
        <v>93319</v>
      </c>
      <c r="F197" s="53">
        <v>18485.099999999999</v>
      </c>
      <c r="G197" s="54">
        <v>19.808506000000001</v>
      </c>
    </row>
    <row r="198" spans="1:7" s="5" customFormat="1" x14ac:dyDescent="0.45">
      <c r="A198" s="51" t="s">
        <v>2132</v>
      </c>
      <c r="B198" s="51" t="s">
        <v>238</v>
      </c>
      <c r="C198" s="51" t="s">
        <v>210</v>
      </c>
      <c r="D198" s="52">
        <v>51608</v>
      </c>
      <c r="E198" s="52">
        <v>443005</v>
      </c>
      <c r="F198" s="53">
        <v>99369.600000000006</v>
      </c>
      <c r="G198" s="54">
        <v>22.430807999999999</v>
      </c>
    </row>
    <row r="199" spans="1:7" s="5" customFormat="1" x14ac:dyDescent="0.45">
      <c r="A199" s="51" t="s">
        <v>280</v>
      </c>
      <c r="B199" s="51" t="s">
        <v>238</v>
      </c>
      <c r="C199" s="51" t="s">
        <v>94</v>
      </c>
      <c r="D199" s="52">
        <v>4715</v>
      </c>
      <c r="E199" s="52">
        <v>97517</v>
      </c>
      <c r="F199" s="53">
        <v>8095.5</v>
      </c>
      <c r="G199" s="54">
        <v>8.3016295000000007</v>
      </c>
    </row>
    <row r="200" spans="1:7" s="5" customFormat="1" x14ac:dyDescent="0.45">
      <c r="A200" s="51" t="s">
        <v>2133</v>
      </c>
      <c r="B200" s="51" t="s">
        <v>238</v>
      </c>
      <c r="C200" s="51" t="s">
        <v>210</v>
      </c>
      <c r="D200" s="52">
        <v>77</v>
      </c>
      <c r="E200" s="52">
        <v>17828</v>
      </c>
      <c r="F200" s="53">
        <v>2950</v>
      </c>
      <c r="G200" s="54">
        <v>16.547004999999999</v>
      </c>
    </row>
    <row r="201" spans="1:7" s="5" customFormat="1" x14ac:dyDescent="0.45">
      <c r="A201" s="51" t="s">
        <v>281</v>
      </c>
      <c r="B201" s="51" t="s">
        <v>238</v>
      </c>
      <c r="C201" s="51" t="s">
        <v>203</v>
      </c>
      <c r="D201" s="52">
        <v>13768</v>
      </c>
      <c r="E201" s="52">
        <v>156562</v>
      </c>
      <c r="F201" s="53">
        <v>24206</v>
      </c>
      <c r="G201" s="54">
        <v>15.460967999999999</v>
      </c>
    </row>
    <row r="202" spans="1:7" s="5" customFormat="1" x14ac:dyDescent="0.45">
      <c r="A202" s="51" t="s">
        <v>282</v>
      </c>
      <c r="B202" s="51" t="s">
        <v>238</v>
      </c>
      <c r="C202" s="51" t="s">
        <v>203</v>
      </c>
      <c r="D202" s="52">
        <v>102343</v>
      </c>
      <c r="E202" s="52">
        <v>2047898</v>
      </c>
      <c r="F202" s="53">
        <v>285728</v>
      </c>
      <c r="G202" s="54">
        <v>13.952256999999999</v>
      </c>
    </row>
    <row r="203" spans="1:7" s="5" customFormat="1" x14ac:dyDescent="0.45">
      <c r="A203" s="51" t="s">
        <v>283</v>
      </c>
      <c r="B203" s="51" t="s">
        <v>238</v>
      </c>
      <c r="C203" s="51" t="s">
        <v>94</v>
      </c>
      <c r="D203" s="52">
        <v>44</v>
      </c>
      <c r="E203" s="52">
        <v>9601</v>
      </c>
      <c r="F203" s="53">
        <v>925.8</v>
      </c>
      <c r="G203" s="54">
        <v>9.6427455000000002</v>
      </c>
    </row>
    <row r="204" spans="1:7" s="5" customFormat="1" x14ac:dyDescent="0.45">
      <c r="A204" s="51" t="s">
        <v>235</v>
      </c>
      <c r="B204" s="51" t="s">
        <v>238</v>
      </c>
      <c r="C204" s="51" t="s">
        <v>210</v>
      </c>
      <c r="D204" s="52">
        <v>43854</v>
      </c>
      <c r="E204" s="52">
        <v>305664</v>
      </c>
      <c r="F204" s="53">
        <v>47958</v>
      </c>
      <c r="G204" s="54">
        <v>15.689776999999999</v>
      </c>
    </row>
    <row r="205" spans="1:7" s="5" customFormat="1" x14ac:dyDescent="0.45">
      <c r="A205" s="51" t="s">
        <v>236</v>
      </c>
      <c r="B205" s="51" t="s">
        <v>238</v>
      </c>
      <c r="C205" s="51" t="s">
        <v>167</v>
      </c>
      <c r="D205" s="52">
        <v>82</v>
      </c>
      <c r="E205" s="52">
        <v>2593711</v>
      </c>
      <c r="F205" s="53">
        <v>61340.4</v>
      </c>
      <c r="G205" s="54">
        <v>2.3649665999999998</v>
      </c>
    </row>
    <row r="206" spans="1:7" s="5" customFormat="1" x14ac:dyDescent="0.45">
      <c r="A206" s="51" t="s">
        <v>2138</v>
      </c>
      <c r="B206" s="51" t="s">
        <v>285</v>
      </c>
      <c r="C206" s="51" t="s">
        <v>91</v>
      </c>
      <c r="D206" s="52">
        <v>95951</v>
      </c>
      <c r="E206" s="52">
        <v>1901235</v>
      </c>
      <c r="F206" s="53">
        <v>245968</v>
      </c>
      <c r="G206" s="54">
        <v>12.937275</v>
      </c>
    </row>
    <row r="207" spans="1:7" s="5" customFormat="1" x14ac:dyDescent="0.45">
      <c r="A207" s="51" t="s">
        <v>286</v>
      </c>
      <c r="B207" s="51" t="s">
        <v>285</v>
      </c>
      <c r="C207" s="51" t="s">
        <v>96</v>
      </c>
      <c r="D207" s="52">
        <v>3022</v>
      </c>
      <c r="E207" s="52">
        <v>64474</v>
      </c>
      <c r="F207" s="53">
        <v>6970</v>
      </c>
      <c r="G207" s="54">
        <v>10.810559</v>
      </c>
    </row>
    <row r="208" spans="1:7" s="5" customFormat="1" x14ac:dyDescent="0.45">
      <c r="A208" s="51" t="s">
        <v>287</v>
      </c>
      <c r="B208" s="51" t="s">
        <v>285</v>
      </c>
      <c r="C208" s="51" t="s">
        <v>96</v>
      </c>
      <c r="D208" s="52">
        <v>227402</v>
      </c>
      <c r="E208" s="52">
        <v>4556755</v>
      </c>
      <c r="F208" s="53">
        <v>426664.9</v>
      </c>
      <c r="G208" s="54">
        <v>9.3633495999999994</v>
      </c>
    </row>
    <row r="209" spans="1:7" s="5" customFormat="1" x14ac:dyDescent="0.45">
      <c r="A209" s="51" t="s">
        <v>288</v>
      </c>
      <c r="B209" s="51" t="s">
        <v>285</v>
      </c>
      <c r="C209" s="51" t="s">
        <v>96</v>
      </c>
      <c r="D209" s="52">
        <v>72523</v>
      </c>
      <c r="E209" s="52">
        <v>1499035</v>
      </c>
      <c r="F209" s="53">
        <v>128730.2</v>
      </c>
      <c r="G209" s="54">
        <v>8.5875380000000003</v>
      </c>
    </row>
    <row r="210" spans="1:7" s="5" customFormat="1" x14ac:dyDescent="0.45">
      <c r="A210" s="51" t="s">
        <v>289</v>
      </c>
      <c r="B210" s="51" t="s">
        <v>285</v>
      </c>
      <c r="C210" s="51" t="s">
        <v>96</v>
      </c>
      <c r="D210" s="52">
        <v>6039</v>
      </c>
      <c r="E210" s="52">
        <v>250150</v>
      </c>
      <c r="F210" s="53">
        <v>22693</v>
      </c>
      <c r="G210" s="54">
        <v>9.0717569000000005</v>
      </c>
    </row>
    <row r="211" spans="1:7" s="5" customFormat="1" x14ac:dyDescent="0.45">
      <c r="A211" s="51" t="s">
        <v>290</v>
      </c>
      <c r="B211" s="51" t="s">
        <v>285</v>
      </c>
      <c r="C211" s="51" t="s">
        <v>96</v>
      </c>
      <c r="D211" s="52">
        <v>17364</v>
      </c>
      <c r="E211" s="52">
        <v>218116</v>
      </c>
      <c r="F211" s="53">
        <v>21415</v>
      </c>
      <c r="G211" s="54">
        <v>9.8181700999999997</v>
      </c>
    </row>
    <row r="212" spans="1:7" s="5" customFormat="1" x14ac:dyDescent="0.45">
      <c r="A212" s="51" t="s">
        <v>291</v>
      </c>
      <c r="B212" s="51" t="s">
        <v>285</v>
      </c>
      <c r="C212" s="51" t="s">
        <v>96</v>
      </c>
      <c r="D212" s="52">
        <v>6194</v>
      </c>
      <c r="E212" s="52">
        <v>125618</v>
      </c>
      <c r="F212" s="53">
        <v>13342</v>
      </c>
      <c r="G212" s="54">
        <v>10.621089</v>
      </c>
    </row>
    <row r="213" spans="1:7" s="5" customFormat="1" x14ac:dyDescent="0.45">
      <c r="A213" s="51" t="s">
        <v>292</v>
      </c>
      <c r="B213" s="51" t="s">
        <v>285</v>
      </c>
      <c r="C213" s="51" t="s">
        <v>96</v>
      </c>
      <c r="D213" s="52">
        <v>4272</v>
      </c>
      <c r="E213" s="52">
        <v>67682</v>
      </c>
      <c r="F213" s="53">
        <v>5657.3</v>
      </c>
      <c r="G213" s="54">
        <v>8.3586478</v>
      </c>
    </row>
    <row r="214" spans="1:7" s="5" customFormat="1" x14ac:dyDescent="0.45">
      <c r="A214" s="51" t="s">
        <v>293</v>
      </c>
      <c r="B214" s="51" t="s">
        <v>285</v>
      </c>
      <c r="C214" s="51" t="s">
        <v>96</v>
      </c>
      <c r="D214" s="52">
        <v>39217</v>
      </c>
      <c r="E214" s="52">
        <v>784188</v>
      </c>
      <c r="F214" s="53">
        <v>65940.2</v>
      </c>
      <c r="G214" s="54">
        <v>8.4087233999999995</v>
      </c>
    </row>
    <row r="215" spans="1:7" s="5" customFormat="1" x14ac:dyDescent="0.45">
      <c r="A215" s="51" t="s">
        <v>294</v>
      </c>
      <c r="B215" s="51" t="s">
        <v>285</v>
      </c>
      <c r="C215" s="51" t="s">
        <v>96</v>
      </c>
      <c r="D215" s="52">
        <v>36377</v>
      </c>
      <c r="E215" s="52">
        <v>697579</v>
      </c>
      <c r="F215" s="53">
        <v>61144.4</v>
      </c>
      <c r="G215" s="54">
        <v>8.7652295000000002</v>
      </c>
    </row>
    <row r="216" spans="1:7" s="5" customFormat="1" x14ac:dyDescent="0.45">
      <c r="A216" s="51" t="s">
        <v>295</v>
      </c>
      <c r="B216" s="51" t="s">
        <v>285</v>
      </c>
      <c r="C216" s="51" t="s">
        <v>94</v>
      </c>
      <c r="D216" s="52">
        <v>33039</v>
      </c>
      <c r="E216" s="52">
        <v>510264</v>
      </c>
      <c r="F216" s="53">
        <v>62181.1</v>
      </c>
      <c r="G216" s="54">
        <v>12.186064</v>
      </c>
    </row>
    <row r="217" spans="1:7" s="5" customFormat="1" x14ac:dyDescent="0.45">
      <c r="A217" s="51" t="s">
        <v>296</v>
      </c>
      <c r="B217" s="51" t="s">
        <v>285</v>
      </c>
      <c r="C217" s="51" t="s">
        <v>94</v>
      </c>
      <c r="D217" s="52">
        <v>14880</v>
      </c>
      <c r="E217" s="52">
        <v>842294</v>
      </c>
      <c r="F217" s="53">
        <v>74201</v>
      </c>
      <c r="G217" s="54">
        <v>8.8093942999999992</v>
      </c>
    </row>
    <row r="218" spans="1:7" s="5" customFormat="1" x14ac:dyDescent="0.45">
      <c r="A218" s="51" t="s">
        <v>297</v>
      </c>
      <c r="B218" s="51" t="s">
        <v>285</v>
      </c>
      <c r="C218" s="51" t="s">
        <v>94</v>
      </c>
      <c r="D218" s="52">
        <v>17338</v>
      </c>
      <c r="E218" s="52">
        <v>236516</v>
      </c>
      <c r="F218" s="53">
        <v>31846.5</v>
      </c>
      <c r="G218" s="54">
        <v>13.464840000000001</v>
      </c>
    </row>
    <row r="219" spans="1:7" s="5" customFormat="1" x14ac:dyDescent="0.45">
      <c r="A219" s="51" t="s">
        <v>2126</v>
      </c>
      <c r="B219" s="51" t="s">
        <v>285</v>
      </c>
      <c r="C219" s="51" t="s">
        <v>210</v>
      </c>
      <c r="D219" s="52">
        <v>703</v>
      </c>
      <c r="E219" s="52">
        <v>6736</v>
      </c>
      <c r="F219" s="53">
        <v>512</v>
      </c>
      <c r="G219" s="54">
        <v>7.6009501000000004</v>
      </c>
    </row>
    <row r="220" spans="1:7" s="5" customFormat="1" x14ac:dyDescent="0.45">
      <c r="A220" s="51" t="s">
        <v>298</v>
      </c>
      <c r="B220" s="51" t="s">
        <v>285</v>
      </c>
      <c r="C220" s="51" t="s">
        <v>94</v>
      </c>
      <c r="D220" s="52">
        <v>10777</v>
      </c>
      <c r="E220" s="52">
        <v>116363</v>
      </c>
      <c r="F220" s="53">
        <v>18055.5</v>
      </c>
      <c r="G220" s="54">
        <v>15.516529999999999</v>
      </c>
    </row>
    <row r="221" spans="1:7" s="5" customFormat="1" x14ac:dyDescent="0.45">
      <c r="A221" s="51" t="s">
        <v>299</v>
      </c>
      <c r="B221" s="51" t="s">
        <v>285</v>
      </c>
      <c r="C221" s="51" t="s">
        <v>94</v>
      </c>
      <c r="D221" s="52">
        <v>1014</v>
      </c>
      <c r="E221" s="52">
        <v>101945</v>
      </c>
      <c r="F221" s="53">
        <v>12619</v>
      </c>
      <c r="G221" s="54">
        <v>12.378242999999999</v>
      </c>
    </row>
    <row r="222" spans="1:7" s="5" customFormat="1" x14ac:dyDescent="0.45">
      <c r="A222" s="51" t="s">
        <v>300</v>
      </c>
      <c r="B222" s="51" t="s">
        <v>285</v>
      </c>
      <c r="C222" s="51" t="s">
        <v>94</v>
      </c>
      <c r="D222" s="52">
        <v>8342</v>
      </c>
      <c r="E222" s="52">
        <v>367213</v>
      </c>
      <c r="F222" s="53">
        <v>41435.1</v>
      </c>
      <c r="G222" s="54">
        <v>11.283669</v>
      </c>
    </row>
    <row r="223" spans="1:7" s="5" customFormat="1" x14ac:dyDescent="0.45">
      <c r="A223" s="51" t="s">
        <v>301</v>
      </c>
      <c r="B223" s="51" t="s">
        <v>285</v>
      </c>
      <c r="C223" s="51" t="s">
        <v>94</v>
      </c>
      <c r="D223" s="52">
        <v>56709</v>
      </c>
      <c r="E223" s="52">
        <v>1166453</v>
      </c>
      <c r="F223" s="53">
        <v>118937.7</v>
      </c>
      <c r="G223" s="54">
        <v>10.196527</v>
      </c>
    </row>
    <row r="224" spans="1:7" s="5" customFormat="1" x14ac:dyDescent="0.45">
      <c r="A224" s="51" t="s">
        <v>302</v>
      </c>
      <c r="B224" s="51" t="s">
        <v>285</v>
      </c>
      <c r="C224" s="51" t="s">
        <v>94</v>
      </c>
      <c r="D224" s="52">
        <v>154542</v>
      </c>
      <c r="E224" s="52">
        <v>2312195</v>
      </c>
      <c r="F224" s="53">
        <v>285934</v>
      </c>
      <c r="G224" s="54">
        <v>12.366345000000001</v>
      </c>
    </row>
    <row r="225" spans="1:7" s="5" customFormat="1" x14ac:dyDescent="0.45">
      <c r="A225" s="51" t="s">
        <v>303</v>
      </c>
      <c r="B225" s="51" t="s">
        <v>285</v>
      </c>
      <c r="C225" s="51" t="s">
        <v>94</v>
      </c>
      <c r="D225" s="52">
        <v>6464</v>
      </c>
      <c r="E225" s="52">
        <v>179023</v>
      </c>
      <c r="F225" s="53">
        <v>21473.1</v>
      </c>
      <c r="G225" s="54">
        <v>11.994604000000001</v>
      </c>
    </row>
    <row r="226" spans="1:7" s="5" customFormat="1" x14ac:dyDescent="0.45">
      <c r="A226" s="51" t="s">
        <v>304</v>
      </c>
      <c r="B226" s="51" t="s">
        <v>285</v>
      </c>
      <c r="C226" s="51" t="s">
        <v>94</v>
      </c>
      <c r="D226" s="52">
        <v>42653</v>
      </c>
      <c r="E226" s="52">
        <v>930987</v>
      </c>
      <c r="F226" s="53">
        <v>104721.5</v>
      </c>
      <c r="G226" s="54">
        <v>11.248438</v>
      </c>
    </row>
    <row r="227" spans="1:7" s="5" customFormat="1" x14ac:dyDescent="0.45">
      <c r="A227" s="51" t="s">
        <v>2127</v>
      </c>
      <c r="B227" s="51" t="s">
        <v>285</v>
      </c>
      <c r="C227" s="51" t="s">
        <v>210</v>
      </c>
      <c r="D227" s="52">
        <v>16</v>
      </c>
      <c r="E227" s="52">
        <v>1816</v>
      </c>
      <c r="F227" s="53">
        <v>170</v>
      </c>
      <c r="G227" s="54">
        <v>9.3612335000000009</v>
      </c>
    </row>
    <row r="228" spans="1:7" s="5" customFormat="1" x14ac:dyDescent="0.45">
      <c r="A228" s="51" t="s">
        <v>305</v>
      </c>
      <c r="B228" s="51" t="s">
        <v>285</v>
      </c>
      <c r="C228" s="51" t="s">
        <v>94</v>
      </c>
      <c r="D228" s="52">
        <v>2269</v>
      </c>
      <c r="E228" s="52">
        <v>473537</v>
      </c>
      <c r="F228" s="53">
        <v>33164.1</v>
      </c>
      <c r="G228" s="54">
        <v>7.0034865000000002</v>
      </c>
    </row>
    <row r="229" spans="1:7" s="5" customFormat="1" x14ac:dyDescent="0.45">
      <c r="A229" s="51" t="s">
        <v>306</v>
      </c>
      <c r="B229" s="51" t="s">
        <v>285</v>
      </c>
      <c r="C229" s="51" t="s">
        <v>94</v>
      </c>
      <c r="D229" s="52">
        <v>8147</v>
      </c>
      <c r="E229" s="52">
        <v>332686</v>
      </c>
      <c r="F229" s="53">
        <v>37887</v>
      </c>
      <c r="G229" s="54">
        <v>11.388216</v>
      </c>
    </row>
    <row r="230" spans="1:7" s="5" customFormat="1" x14ac:dyDescent="0.45">
      <c r="A230" s="51" t="s">
        <v>307</v>
      </c>
      <c r="B230" s="51" t="s">
        <v>285</v>
      </c>
      <c r="C230" s="51" t="s">
        <v>94</v>
      </c>
      <c r="D230" s="52">
        <v>20469</v>
      </c>
      <c r="E230" s="52">
        <v>278947</v>
      </c>
      <c r="F230" s="53">
        <v>36243</v>
      </c>
      <c r="G230" s="54">
        <v>12.992791</v>
      </c>
    </row>
    <row r="231" spans="1:7" s="5" customFormat="1" x14ac:dyDescent="0.45">
      <c r="A231" s="51" t="s">
        <v>308</v>
      </c>
      <c r="B231" s="51" t="s">
        <v>285</v>
      </c>
      <c r="C231" s="51" t="s">
        <v>94</v>
      </c>
      <c r="D231" s="52">
        <v>51497</v>
      </c>
      <c r="E231" s="52">
        <v>852451</v>
      </c>
      <c r="F231" s="53">
        <v>110783</v>
      </c>
      <c r="G231" s="54">
        <v>12.99582</v>
      </c>
    </row>
    <row r="232" spans="1:7" s="5" customFormat="1" x14ac:dyDescent="0.45">
      <c r="A232" s="51" t="s">
        <v>2139</v>
      </c>
      <c r="B232" s="51" t="s">
        <v>285</v>
      </c>
      <c r="C232" s="51" t="s">
        <v>94</v>
      </c>
      <c r="D232" s="52">
        <v>40598</v>
      </c>
      <c r="E232" s="52">
        <v>1255936</v>
      </c>
      <c r="F232" s="53">
        <v>123837.5</v>
      </c>
      <c r="G232" s="54">
        <v>9.8601759999999992</v>
      </c>
    </row>
    <row r="233" spans="1:7" s="5" customFormat="1" x14ac:dyDescent="0.45">
      <c r="A233" s="51" t="s">
        <v>310</v>
      </c>
      <c r="B233" s="51" t="s">
        <v>285</v>
      </c>
      <c r="C233" s="51" t="s">
        <v>91</v>
      </c>
      <c r="D233" s="52">
        <v>1459117</v>
      </c>
      <c r="E233" s="52">
        <v>28628812</v>
      </c>
      <c r="F233" s="53">
        <v>2693212.8</v>
      </c>
      <c r="G233" s="54">
        <v>9.4073509000000008</v>
      </c>
    </row>
    <row r="234" spans="1:7" s="5" customFormat="1" x14ac:dyDescent="0.45">
      <c r="A234" s="51" t="s">
        <v>311</v>
      </c>
      <c r="B234" s="51" t="s">
        <v>285</v>
      </c>
      <c r="C234" s="51" t="s">
        <v>94</v>
      </c>
      <c r="D234" s="52">
        <v>24048</v>
      </c>
      <c r="E234" s="52">
        <v>458127</v>
      </c>
      <c r="F234" s="53">
        <v>57237.5</v>
      </c>
      <c r="G234" s="54">
        <v>12.493805999999999</v>
      </c>
    </row>
    <row r="235" spans="1:7" s="5" customFormat="1" x14ac:dyDescent="0.45">
      <c r="A235" s="51" t="s">
        <v>312</v>
      </c>
      <c r="B235" s="51" t="s">
        <v>285</v>
      </c>
      <c r="C235" s="51" t="s">
        <v>94</v>
      </c>
      <c r="D235" s="52">
        <v>12520</v>
      </c>
      <c r="E235" s="52">
        <v>204748</v>
      </c>
      <c r="F235" s="53">
        <v>33170</v>
      </c>
      <c r="G235" s="54">
        <v>16.200402</v>
      </c>
    </row>
    <row r="236" spans="1:7" s="5" customFormat="1" x14ac:dyDescent="0.45">
      <c r="A236" s="51" t="s">
        <v>313</v>
      </c>
      <c r="B236" s="51" t="s">
        <v>285</v>
      </c>
      <c r="C236" s="51" t="s">
        <v>94</v>
      </c>
      <c r="D236" s="52">
        <v>13473</v>
      </c>
      <c r="E236" s="52">
        <v>189439</v>
      </c>
      <c r="F236" s="53">
        <v>27772.9</v>
      </c>
      <c r="G236" s="54">
        <v>14.660603</v>
      </c>
    </row>
    <row r="237" spans="1:7" s="5" customFormat="1" x14ac:dyDescent="0.45">
      <c r="A237" s="51" t="s">
        <v>314</v>
      </c>
      <c r="B237" s="51" t="s">
        <v>285</v>
      </c>
      <c r="C237" s="51" t="s">
        <v>94</v>
      </c>
      <c r="D237" s="52">
        <v>12207</v>
      </c>
      <c r="E237" s="52">
        <v>112268</v>
      </c>
      <c r="F237" s="53">
        <v>18630</v>
      </c>
      <c r="G237" s="54">
        <v>16.594221000000001</v>
      </c>
    </row>
    <row r="238" spans="1:7" s="5" customFormat="1" x14ac:dyDescent="0.45">
      <c r="A238" s="51" t="s">
        <v>226</v>
      </c>
      <c r="B238" s="51" t="s">
        <v>285</v>
      </c>
      <c r="C238" s="51" t="s">
        <v>210</v>
      </c>
      <c r="D238" s="52">
        <v>13148</v>
      </c>
      <c r="E238" s="52">
        <v>110468</v>
      </c>
      <c r="F238" s="53">
        <v>10792.2</v>
      </c>
      <c r="G238" s="54">
        <v>9.7695260000000008</v>
      </c>
    </row>
    <row r="239" spans="1:7" s="5" customFormat="1" x14ac:dyDescent="0.45">
      <c r="A239" s="51" t="s">
        <v>315</v>
      </c>
      <c r="B239" s="51" t="s">
        <v>285</v>
      </c>
      <c r="C239" s="51" t="s">
        <v>94</v>
      </c>
      <c r="D239" s="52">
        <v>10331</v>
      </c>
      <c r="E239" s="52">
        <v>178385</v>
      </c>
      <c r="F239" s="53">
        <v>26563.7</v>
      </c>
      <c r="G239" s="54">
        <v>14.891218</v>
      </c>
    </row>
    <row r="240" spans="1:7" s="5" customFormat="1" x14ac:dyDescent="0.45">
      <c r="A240" s="51" t="s">
        <v>316</v>
      </c>
      <c r="B240" s="51" t="s">
        <v>285</v>
      </c>
      <c r="C240" s="51" t="s">
        <v>94</v>
      </c>
      <c r="D240" s="52">
        <v>7</v>
      </c>
      <c r="E240" s="52">
        <v>63</v>
      </c>
      <c r="F240" s="53">
        <v>12.5</v>
      </c>
      <c r="G240" s="54">
        <v>19.841270000000002</v>
      </c>
    </row>
    <row r="241" spans="1:7" s="5" customFormat="1" x14ac:dyDescent="0.45">
      <c r="A241" s="51" t="s">
        <v>2130</v>
      </c>
      <c r="B241" s="51" t="s">
        <v>285</v>
      </c>
      <c r="C241" s="51" t="s">
        <v>210</v>
      </c>
      <c r="D241" s="52">
        <v>762</v>
      </c>
      <c r="E241" s="52">
        <v>7327</v>
      </c>
      <c r="F241" s="53">
        <v>681</v>
      </c>
      <c r="G241" s="54">
        <v>9.2943905999999998</v>
      </c>
    </row>
    <row r="242" spans="1:7" s="5" customFormat="1" x14ac:dyDescent="0.45">
      <c r="A242" s="51" t="s">
        <v>228</v>
      </c>
      <c r="B242" s="51" t="s">
        <v>285</v>
      </c>
      <c r="C242" s="51" t="s">
        <v>210</v>
      </c>
      <c r="D242" s="52">
        <v>679</v>
      </c>
      <c r="E242" s="52">
        <v>6782</v>
      </c>
      <c r="F242" s="53">
        <v>415.3</v>
      </c>
      <c r="G242" s="54">
        <v>6.1235624</v>
      </c>
    </row>
    <row r="243" spans="1:7" s="5" customFormat="1" x14ac:dyDescent="0.45">
      <c r="A243" s="51" t="s">
        <v>2131</v>
      </c>
      <c r="B243" s="51" t="s">
        <v>285</v>
      </c>
      <c r="C243" s="51" t="s">
        <v>210</v>
      </c>
      <c r="D243" s="52">
        <v>639</v>
      </c>
      <c r="E243" s="52">
        <v>5048</v>
      </c>
      <c r="F243" s="53">
        <v>529.29999999999995</v>
      </c>
      <c r="G243" s="54">
        <v>10.485341</v>
      </c>
    </row>
    <row r="244" spans="1:7" s="5" customFormat="1" x14ac:dyDescent="0.45">
      <c r="A244" s="51" t="s">
        <v>229</v>
      </c>
      <c r="B244" s="51" t="s">
        <v>285</v>
      </c>
      <c r="C244" s="51" t="s">
        <v>210</v>
      </c>
      <c r="D244" s="52">
        <v>515</v>
      </c>
      <c r="E244" s="52">
        <v>4995</v>
      </c>
      <c r="F244" s="53">
        <v>318</v>
      </c>
      <c r="G244" s="54">
        <v>6.3663664000000004</v>
      </c>
    </row>
    <row r="245" spans="1:7" s="5" customFormat="1" x14ac:dyDescent="0.45">
      <c r="A245" s="51" t="s">
        <v>230</v>
      </c>
      <c r="B245" s="51" t="s">
        <v>285</v>
      </c>
      <c r="C245" s="51" t="s">
        <v>210</v>
      </c>
      <c r="D245" s="52">
        <v>10</v>
      </c>
      <c r="E245" s="52">
        <v>143</v>
      </c>
      <c r="F245" s="53">
        <v>13.8</v>
      </c>
      <c r="G245" s="54">
        <v>9.6503496999999996</v>
      </c>
    </row>
    <row r="246" spans="1:7" s="5" customFormat="1" x14ac:dyDescent="0.45">
      <c r="A246" s="51" t="s">
        <v>2132</v>
      </c>
      <c r="B246" s="51" t="s">
        <v>285</v>
      </c>
      <c r="C246" s="51" t="s">
        <v>210</v>
      </c>
      <c r="D246" s="52">
        <v>2379</v>
      </c>
      <c r="E246" s="52">
        <v>19394</v>
      </c>
      <c r="F246" s="53">
        <v>2400</v>
      </c>
      <c r="G246" s="54">
        <v>12.374961000000001</v>
      </c>
    </row>
    <row r="247" spans="1:7" s="5" customFormat="1" x14ac:dyDescent="0.45">
      <c r="A247" s="51" t="s">
        <v>2133</v>
      </c>
      <c r="B247" s="51" t="s">
        <v>285</v>
      </c>
      <c r="C247" s="51" t="s">
        <v>210</v>
      </c>
      <c r="D247" s="52">
        <v>14</v>
      </c>
      <c r="E247" s="52">
        <v>1115</v>
      </c>
      <c r="F247" s="53">
        <v>74.3</v>
      </c>
      <c r="G247" s="54">
        <v>6.6636771000000001</v>
      </c>
    </row>
    <row r="248" spans="1:7" s="5" customFormat="1" x14ac:dyDescent="0.45">
      <c r="A248" s="51" t="s">
        <v>317</v>
      </c>
      <c r="B248" s="51" t="s">
        <v>285</v>
      </c>
      <c r="C248" s="51" t="s">
        <v>96</v>
      </c>
      <c r="D248" s="52">
        <v>10546</v>
      </c>
      <c r="E248" s="52">
        <v>124640</v>
      </c>
      <c r="F248" s="53">
        <v>14986</v>
      </c>
      <c r="G248" s="54">
        <v>12.023427</v>
      </c>
    </row>
    <row r="249" spans="1:7" s="5" customFormat="1" x14ac:dyDescent="0.45">
      <c r="A249" s="51" t="s">
        <v>318</v>
      </c>
      <c r="B249" s="51" t="s">
        <v>285</v>
      </c>
      <c r="C249" s="51" t="s">
        <v>96</v>
      </c>
      <c r="D249" s="52">
        <v>2366</v>
      </c>
      <c r="E249" s="52">
        <v>28571</v>
      </c>
      <c r="F249" s="53">
        <v>3379</v>
      </c>
      <c r="G249" s="54">
        <v>11.826677</v>
      </c>
    </row>
    <row r="250" spans="1:7" s="5" customFormat="1" x14ac:dyDescent="0.45">
      <c r="A250" s="51" t="s">
        <v>319</v>
      </c>
      <c r="B250" s="51" t="s">
        <v>285</v>
      </c>
      <c r="C250" s="51" t="s">
        <v>94</v>
      </c>
      <c r="D250" s="52">
        <v>33</v>
      </c>
      <c r="E250" s="52">
        <v>143</v>
      </c>
      <c r="F250" s="53">
        <v>28.4</v>
      </c>
      <c r="G250" s="54">
        <v>19.860140000000001</v>
      </c>
    </row>
    <row r="251" spans="1:7" s="5" customFormat="1" x14ac:dyDescent="0.45">
      <c r="A251" s="51" t="s">
        <v>320</v>
      </c>
      <c r="B251" s="51" t="s">
        <v>285</v>
      </c>
      <c r="C251" s="51" t="s">
        <v>94</v>
      </c>
      <c r="D251" s="52">
        <v>83323</v>
      </c>
      <c r="E251" s="52">
        <v>2182274</v>
      </c>
      <c r="F251" s="53">
        <v>225677</v>
      </c>
      <c r="G251" s="54">
        <v>10.341369</v>
      </c>
    </row>
    <row r="252" spans="1:7" s="5" customFormat="1" x14ac:dyDescent="0.45">
      <c r="A252" s="51" t="s">
        <v>236</v>
      </c>
      <c r="B252" s="51" t="s">
        <v>285</v>
      </c>
      <c r="C252" s="51" t="s">
        <v>167</v>
      </c>
      <c r="D252" s="52">
        <v>14</v>
      </c>
      <c r="E252" s="52">
        <v>94625</v>
      </c>
      <c r="F252" s="53">
        <v>2821.5</v>
      </c>
      <c r="G252" s="54">
        <v>2.9817700999999999</v>
      </c>
    </row>
    <row r="253" spans="1:7" s="5" customFormat="1" x14ac:dyDescent="0.45">
      <c r="A253" s="51" t="s">
        <v>321</v>
      </c>
      <c r="B253" s="51" t="s">
        <v>285</v>
      </c>
      <c r="C253" s="51" t="s">
        <v>94</v>
      </c>
      <c r="D253" s="52">
        <v>65</v>
      </c>
      <c r="E253" s="52">
        <v>1981</v>
      </c>
      <c r="F253" s="53">
        <v>221</v>
      </c>
      <c r="G253" s="54">
        <v>11.155982</v>
      </c>
    </row>
    <row r="254" spans="1:7" s="5" customFormat="1" x14ac:dyDescent="0.45">
      <c r="A254" s="51" t="s">
        <v>322</v>
      </c>
      <c r="B254" s="51" t="s">
        <v>285</v>
      </c>
      <c r="C254" s="51" t="s">
        <v>94</v>
      </c>
      <c r="D254" s="52">
        <v>3341</v>
      </c>
      <c r="E254" s="52">
        <v>780808</v>
      </c>
      <c r="F254" s="53">
        <v>64660.5</v>
      </c>
      <c r="G254" s="54">
        <v>8.2812292000000003</v>
      </c>
    </row>
    <row r="255" spans="1:7" s="5" customFormat="1" x14ac:dyDescent="0.45">
      <c r="A255" s="51" t="s">
        <v>323</v>
      </c>
      <c r="B255" s="51" t="s">
        <v>285</v>
      </c>
      <c r="C255" s="51" t="s">
        <v>94</v>
      </c>
      <c r="D255" s="52">
        <v>8758</v>
      </c>
      <c r="E255" s="52">
        <v>328190</v>
      </c>
      <c r="F255" s="53">
        <v>40911</v>
      </c>
      <c r="G255" s="54">
        <v>12.465645</v>
      </c>
    </row>
    <row r="256" spans="1:7" s="5" customFormat="1" x14ac:dyDescent="0.45">
      <c r="A256" s="51" t="s">
        <v>324</v>
      </c>
      <c r="B256" s="51" t="s">
        <v>285</v>
      </c>
      <c r="C256" s="51" t="s">
        <v>94</v>
      </c>
      <c r="D256" s="52">
        <v>26149</v>
      </c>
      <c r="E256" s="52">
        <v>553643</v>
      </c>
      <c r="F256" s="53">
        <v>54597.9</v>
      </c>
      <c r="G256" s="54">
        <v>9.8615714000000008</v>
      </c>
    </row>
    <row r="257" spans="1:7" s="5" customFormat="1" x14ac:dyDescent="0.45">
      <c r="A257" s="51" t="s">
        <v>325</v>
      </c>
      <c r="B257" s="51" t="s">
        <v>326</v>
      </c>
      <c r="C257" s="51" t="s">
        <v>96</v>
      </c>
      <c r="D257" s="52">
        <v>2801</v>
      </c>
      <c r="E257" s="52">
        <v>209538</v>
      </c>
      <c r="F257" s="53">
        <v>16089</v>
      </c>
      <c r="G257" s="54">
        <v>7.6783209000000001</v>
      </c>
    </row>
    <row r="258" spans="1:7" s="5" customFormat="1" x14ac:dyDescent="0.45">
      <c r="A258" s="51" t="s">
        <v>327</v>
      </c>
      <c r="B258" s="51" t="s">
        <v>326</v>
      </c>
      <c r="C258" s="51" t="s">
        <v>96</v>
      </c>
      <c r="D258" s="52">
        <v>2175</v>
      </c>
      <c r="E258" s="52">
        <v>21945</v>
      </c>
      <c r="F258" s="53">
        <v>3648.9</v>
      </c>
      <c r="G258" s="54">
        <v>16.627478</v>
      </c>
    </row>
    <row r="259" spans="1:7" s="5" customFormat="1" x14ac:dyDescent="0.45">
      <c r="A259" s="51" t="s">
        <v>328</v>
      </c>
      <c r="B259" s="51" t="s">
        <v>326</v>
      </c>
      <c r="C259" s="51" t="s">
        <v>96</v>
      </c>
      <c r="D259" s="52">
        <v>20175</v>
      </c>
      <c r="E259" s="52">
        <v>306459</v>
      </c>
      <c r="F259" s="53">
        <v>52921.7</v>
      </c>
      <c r="G259" s="54">
        <v>17.26877</v>
      </c>
    </row>
    <row r="260" spans="1:7" s="5" customFormat="1" x14ac:dyDescent="0.45">
      <c r="A260" s="51" t="s">
        <v>329</v>
      </c>
      <c r="B260" s="51" t="s">
        <v>326</v>
      </c>
      <c r="C260" s="51" t="s">
        <v>96</v>
      </c>
      <c r="D260" s="52">
        <v>6725</v>
      </c>
      <c r="E260" s="52">
        <v>85836</v>
      </c>
      <c r="F260" s="53">
        <v>14025.8</v>
      </c>
      <c r="G260" s="54">
        <v>16.340229999999998</v>
      </c>
    </row>
    <row r="261" spans="1:7" s="5" customFormat="1" x14ac:dyDescent="0.45">
      <c r="A261" s="51" t="s">
        <v>330</v>
      </c>
      <c r="B261" s="51" t="s">
        <v>326</v>
      </c>
      <c r="C261" s="51" t="s">
        <v>91</v>
      </c>
      <c r="D261" s="52">
        <v>889945</v>
      </c>
      <c r="E261" s="52">
        <v>8715266</v>
      </c>
      <c r="F261" s="53">
        <v>1628232</v>
      </c>
      <c r="G261" s="54">
        <v>18.682528000000001</v>
      </c>
    </row>
    <row r="262" spans="1:7" s="5" customFormat="1" x14ac:dyDescent="0.45">
      <c r="A262" s="51" t="s">
        <v>209</v>
      </c>
      <c r="B262" s="51" t="s">
        <v>326</v>
      </c>
      <c r="C262" s="51" t="s">
        <v>210</v>
      </c>
      <c r="D262" s="52">
        <v>2</v>
      </c>
      <c r="E262" s="52">
        <v>729</v>
      </c>
      <c r="F262" s="53">
        <v>87.4</v>
      </c>
      <c r="G262" s="54">
        <v>11.989026000000001</v>
      </c>
    </row>
    <row r="263" spans="1:7" s="5" customFormat="1" x14ac:dyDescent="0.45">
      <c r="A263" s="51" t="s">
        <v>2126</v>
      </c>
      <c r="B263" s="51" t="s">
        <v>326</v>
      </c>
      <c r="C263" s="51" t="s">
        <v>210</v>
      </c>
      <c r="D263" s="52">
        <v>599</v>
      </c>
      <c r="E263" s="52">
        <v>4948</v>
      </c>
      <c r="F263" s="53">
        <v>443</v>
      </c>
      <c r="G263" s="54">
        <v>8.9531124000000002</v>
      </c>
    </row>
    <row r="264" spans="1:7" s="5" customFormat="1" x14ac:dyDescent="0.45">
      <c r="A264" s="51" t="s">
        <v>331</v>
      </c>
      <c r="B264" s="51" t="s">
        <v>326</v>
      </c>
      <c r="C264" s="51" t="s">
        <v>96</v>
      </c>
      <c r="D264" s="52">
        <v>13628</v>
      </c>
      <c r="E264" s="52">
        <v>440320</v>
      </c>
      <c r="F264" s="53">
        <v>53300.6</v>
      </c>
      <c r="G264" s="54">
        <v>12.104969000000001</v>
      </c>
    </row>
    <row r="265" spans="1:7" s="5" customFormat="1" x14ac:dyDescent="0.45">
      <c r="A265" s="51" t="s">
        <v>2127</v>
      </c>
      <c r="B265" s="51" t="s">
        <v>326</v>
      </c>
      <c r="C265" s="51" t="s">
        <v>210</v>
      </c>
      <c r="D265" s="52">
        <v>7</v>
      </c>
      <c r="E265" s="52">
        <v>390</v>
      </c>
      <c r="F265" s="53">
        <v>46.1</v>
      </c>
      <c r="G265" s="54">
        <v>11.820513</v>
      </c>
    </row>
    <row r="266" spans="1:7" s="5" customFormat="1" x14ac:dyDescent="0.45">
      <c r="A266" s="51" t="s">
        <v>332</v>
      </c>
      <c r="B266" s="51" t="s">
        <v>326</v>
      </c>
      <c r="C266" s="51" t="s">
        <v>203</v>
      </c>
      <c r="D266" s="52">
        <v>80</v>
      </c>
      <c r="E266" s="52">
        <v>130839</v>
      </c>
      <c r="F266" s="53">
        <v>11579</v>
      </c>
      <c r="G266" s="54">
        <v>8.8498078000000007</v>
      </c>
    </row>
    <row r="267" spans="1:7" s="5" customFormat="1" x14ac:dyDescent="0.45">
      <c r="A267" s="51" t="s">
        <v>333</v>
      </c>
      <c r="B267" s="51" t="s">
        <v>326</v>
      </c>
      <c r="C267" s="51" t="s">
        <v>96</v>
      </c>
      <c r="D267" s="52">
        <v>3845</v>
      </c>
      <c r="E267" s="52">
        <v>58876</v>
      </c>
      <c r="F267" s="53">
        <v>10266</v>
      </c>
      <c r="G267" s="54">
        <v>17.436647000000001</v>
      </c>
    </row>
    <row r="268" spans="1:7" s="5" customFormat="1" x14ac:dyDescent="0.45">
      <c r="A268" s="51" t="s">
        <v>226</v>
      </c>
      <c r="B268" s="51" t="s">
        <v>326</v>
      </c>
      <c r="C268" s="51" t="s">
        <v>210</v>
      </c>
      <c r="D268" s="52">
        <v>8662</v>
      </c>
      <c r="E268" s="52">
        <v>67880</v>
      </c>
      <c r="F268" s="53">
        <v>8958.4</v>
      </c>
      <c r="G268" s="54">
        <v>13.197407</v>
      </c>
    </row>
    <row r="269" spans="1:7" s="5" customFormat="1" x14ac:dyDescent="0.45">
      <c r="A269" s="51" t="s">
        <v>2130</v>
      </c>
      <c r="B269" s="51" t="s">
        <v>326</v>
      </c>
      <c r="C269" s="51" t="s">
        <v>210</v>
      </c>
      <c r="D269" s="52">
        <v>164</v>
      </c>
      <c r="E269" s="52">
        <v>1532</v>
      </c>
      <c r="F269" s="53">
        <v>212</v>
      </c>
      <c r="G269" s="54">
        <v>13.83812</v>
      </c>
    </row>
    <row r="270" spans="1:7" s="5" customFormat="1" x14ac:dyDescent="0.45">
      <c r="A270" s="51" t="s">
        <v>228</v>
      </c>
      <c r="B270" s="51" t="s">
        <v>326</v>
      </c>
      <c r="C270" s="51" t="s">
        <v>210</v>
      </c>
      <c r="D270" s="52">
        <v>36</v>
      </c>
      <c r="E270" s="52">
        <v>1519</v>
      </c>
      <c r="F270" s="53">
        <v>212.5</v>
      </c>
      <c r="G270" s="54">
        <v>13.989466999999999</v>
      </c>
    </row>
    <row r="271" spans="1:7" s="5" customFormat="1" x14ac:dyDescent="0.45">
      <c r="A271" s="51" t="s">
        <v>229</v>
      </c>
      <c r="B271" s="51" t="s">
        <v>326</v>
      </c>
      <c r="C271" s="51" t="s">
        <v>210</v>
      </c>
      <c r="D271" s="52">
        <v>246</v>
      </c>
      <c r="E271" s="52">
        <v>1739</v>
      </c>
      <c r="F271" s="53">
        <v>207.1</v>
      </c>
      <c r="G271" s="54">
        <v>11.909143</v>
      </c>
    </row>
    <row r="272" spans="1:7" s="5" customFormat="1" x14ac:dyDescent="0.45">
      <c r="A272" s="51" t="s">
        <v>230</v>
      </c>
      <c r="B272" s="51" t="s">
        <v>326</v>
      </c>
      <c r="C272" s="51" t="s">
        <v>210</v>
      </c>
      <c r="D272" s="52">
        <v>854</v>
      </c>
      <c r="E272" s="52">
        <v>7027</v>
      </c>
      <c r="F272" s="53">
        <v>1118.3</v>
      </c>
      <c r="G272" s="54">
        <v>15.91433</v>
      </c>
    </row>
    <row r="273" spans="1:7" s="5" customFormat="1" x14ac:dyDescent="0.45">
      <c r="A273" s="51" t="s">
        <v>2132</v>
      </c>
      <c r="B273" s="51" t="s">
        <v>326</v>
      </c>
      <c r="C273" s="51" t="s">
        <v>210</v>
      </c>
      <c r="D273" s="52">
        <v>3084</v>
      </c>
      <c r="E273" s="52">
        <v>21340</v>
      </c>
      <c r="F273" s="53">
        <v>4317</v>
      </c>
      <c r="G273" s="54">
        <v>20.229616</v>
      </c>
    </row>
    <row r="274" spans="1:7" s="5" customFormat="1" x14ac:dyDescent="0.45">
      <c r="A274" s="51" t="s">
        <v>2133</v>
      </c>
      <c r="B274" s="51" t="s">
        <v>326</v>
      </c>
      <c r="C274" s="51" t="s">
        <v>210</v>
      </c>
      <c r="D274" s="52">
        <v>7</v>
      </c>
      <c r="E274" s="52">
        <v>514</v>
      </c>
      <c r="F274" s="53">
        <v>66</v>
      </c>
      <c r="G274" s="54">
        <v>12.840467</v>
      </c>
    </row>
    <row r="275" spans="1:7" s="5" customFormat="1" x14ac:dyDescent="0.45">
      <c r="A275" s="51" t="s">
        <v>334</v>
      </c>
      <c r="B275" s="51" t="s">
        <v>326</v>
      </c>
      <c r="C275" s="51" t="s">
        <v>96</v>
      </c>
      <c r="D275" s="52">
        <v>24923</v>
      </c>
      <c r="E275" s="52">
        <v>581702</v>
      </c>
      <c r="F275" s="53">
        <v>69312.800000000003</v>
      </c>
      <c r="G275" s="54">
        <v>11.915516999999999</v>
      </c>
    </row>
    <row r="276" spans="1:7" s="5" customFormat="1" x14ac:dyDescent="0.45">
      <c r="A276" s="51" t="s">
        <v>335</v>
      </c>
      <c r="B276" s="51" t="s">
        <v>326</v>
      </c>
      <c r="C276" s="51" t="s">
        <v>91</v>
      </c>
      <c r="D276" s="52">
        <v>208104</v>
      </c>
      <c r="E276" s="52">
        <v>1735379</v>
      </c>
      <c r="F276" s="53">
        <v>378017</v>
      </c>
      <c r="G276" s="54">
        <v>21.782965000000001</v>
      </c>
    </row>
    <row r="277" spans="1:7" s="5" customFormat="1" x14ac:dyDescent="0.45">
      <c r="A277" s="51" t="s">
        <v>235</v>
      </c>
      <c r="B277" s="51" t="s">
        <v>326</v>
      </c>
      <c r="C277" s="51" t="s">
        <v>210</v>
      </c>
      <c r="D277" s="52">
        <v>1484</v>
      </c>
      <c r="E277" s="52">
        <v>8863</v>
      </c>
      <c r="F277" s="53">
        <v>1213.8</v>
      </c>
      <c r="G277" s="54">
        <v>13.695137000000001</v>
      </c>
    </row>
    <row r="278" spans="1:7" s="5" customFormat="1" x14ac:dyDescent="0.45">
      <c r="A278" s="51" t="s">
        <v>209</v>
      </c>
      <c r="B278" s="51" t="s">
        <v>336</v>
      </c>
      <c r="C278" s="51" t="s">
        <v>210</v>
      </c>
      <c r="D278" s="52">
        <v>1</v>
      </c>
      <c r="E278" s="52">
        <v>552</v>
      </c>
      <c r="F278" s="53">
        <v>49.1</v>
      </c>
      <c r="G278" s="54">
        <v>8.8949274999999997</v>
      </c>
    </row>
    <row r="279" spans="1:7" s="5" customFormat="1" x14ac:dyDescent="0.45">
      <c r="A279" s="51" t="s">
        <v>337</v>
      </c>
      <c r="B279" s="51" t="s">
        <v>336</v>
      </c>
      <c r="C279" s="51" t="s">
        <v>91</v>
      </c>
      <c r="D279" s="52">
        <v>244068</v>
      </c>
      <c r="E279" s="52">
        <v>2893957</v>
      </c>
      <c r="F279" s="53">
        <v>351595.5</v>
      </c>
      <c r="G279" s="54">
        <v>12.149298999999999</v>
      </c>
    </row>
    <row r="280" spans="1:7" s="5" customFormat="1" x14ac:dyDescent="0.45">
      <c r="A280" s="51" t="s">
        <v>226</v>
      </c>
      <c r="B280" s="51" t="s">
        <v>336</v>
      </c>
      <c r="C280" s="51" t="s">
        <v>210</v>
      </c>
      <c r="D280" s="52">
        <v>477</v>
      </c>
      <c r="E280" s="52">
        <v>2216</v>
      </c>
      <c r="F280" s="53">
        <v>235</v>
      </c>
      <c r="G280" s="54">
        <v>10.604692999999999</v>
      </c>
    </row>
    <row r="281" spans="1:7" s="5" customFormat="1" x14ac:dyDescent="0.45">
      <c r="A281" s="51" t="s">
        <v>2132</v>
      </c>
      <c r="B281" s="51" t="s">
        <v>336</v>
      </c>
      <c r="C281" s="51" t="s">
        <v>210</v>
      </c>
      <c r="D281" s="52">
        <v>13</v>
      </c>
      <c r="E281" s="52">
        <v>69</v>
      </c>
      <c r="F281" s="53">
        <v>5.6</v>
      </c>
      <c r="G281" s="54">
        <v>8.1159420000000004</v>
      </c>
    </row>
    <row r="282" spans="1:7" s="5" customFormat="1" x14ac:dyDescent="0.45">
      <c r="A282" s="51" t="s">
        <v>338</v>
      </c>
      <c r="B282" s="51" t="s">
        <v>339</v>
      </c>
      <c r="C282" s="51" t="s">
        <v>96</v>
      </c>
      <c r="D282" s="52">
        <v>24002</v>
      </c>
      <c r="E282" s="52">
        <v>728955</v>
      </c>
      <c r="F282" s="53">
        <v>76979</v>
      </c>
      <c r="G282" s="54">
        <v>10.560185000000001</v>
      </c>
    </row>
    <row r="283" spans="1:7" s="5" customFormat="1" x14ac:dyDescent="0.45">
      <c r="A283" s="51" t="s">
        <v>340</v>
      </c>
      <c r="B283" s="51" t="s">
        <v>339</v>
      </c>
      <c r="C283" s="51" t="s">
        <v>96</v>
      </c>
      <c r="D283" s="52">
        <v>7029</v>
      </c>
      <c r="E283" s="52">
        <v>211035</v>
      </c>
      <c r="F283" s="53">
        <v>24967.9</v>
      </c>
      <c r="G283" s="54">
        <v>11.831165</v>
      </c>
    </row>
    <row r="284" spans="1:7" s="5" customFormat="1" x14ac:dyDescent="0.45">
      <c r="A284" s="51" t="s">
        <v>341</v>
      </c>
      <c r="B284" s="51" t="s">
        <v>339</v>
      </c>
      <c r="C284" s="51" t="s">
        <v>96</v>
      </c>
      <c r="D284" s="52">
        <v>12823</v>
      </c>
      <c r="E284" s="52">
        <v>413594</v>
      </c>
      <c r="F284" s="53">
        <v>52181</v>
      </c>
      <c r="G284" s="54">
        <v>12.616479</v>
      </c>
    </row>
    <row r="285" spans="1:7" s="5" customFormat="1" x14ac:dyDescent="0.45">
      <c r="A285" s="51" t="s">
        <v>342</v>
      </c>
      <c r="B285" s="51" t="s">
        <v>339</v>
      </c>
      <c r="C285" s="51" t="s">
        <v>96</v>
      </c>
      <c r="D285" s="52">
        <v>3886</v>
      </c>
      <c r="E285" s="52">
        <v>104962</v>
      </c>
      <c r="F285" s="53">
        <v>14099.3</v>
      </c>
      <c r="G285" s="54">
        <v>13.432766000000001</v>
      </c>
    </row>
    <row r="286" spans="1:7" s="5" customFormat="1" x14ac:dyDescent="0.45">
      <c r="A286" s="51" t="s">
        <v>343</v>
      </c>
      <c r="B286" s="51" t="s">
        <v>339</v>
      </c>
      <c r="C286" s="51" t="s">
        <v>94</v>
      </c>
      <c r="D286" s="52">
        <v>95602</v>
      </c>
      <c r="E286" s="52">
        <v>1340159</v>
      </c>
      <c r="F286" s="53">
        <v>154266</v>
      </c>
      <c r="G286" s="54">
        <v>11.511022000000001</v>
      </c>
    </row>
    <row r="287" spans="1:7" s="5" customFormat="1" x14ac:dyDescent="0.45">
      <c r="A287" s="51" t="s">
        <v>344</v>
      </c>
      <c r="B287" s="51" t="s">
        <v>339</v>
      </c>
      <c r="C287" s="51" t="s">
        <v>91</v>
      </c>
      <c r="D287" s="52">
        <v>274453</v>
      </c>
      <c r="E287" s="52">
        <v>3543824</v>
      </c>
      <c r="F287" s="53">
        <v>468760.1</v>
      </c>
      <c r="G287" s="54">
        <v>13.227522</v>
      </c>
    </row>
    <row r="288" spans="1:7" s="5" customFormat="1" x14ac:dyDescent="0.45">
      <c r="A288" s="51" t="s">
        <v>345</v>
      </c>
      <c r="B288" s="51" t="s">
        <v>339</v>
      </c>
      <c r="C288" s="51" t="s">
        <v>96</v>
      </c>
      <c r="D288" s="52">
        <v>2735</v>
      </c>
      <c r="E288" s="52">
        <v>76860</v>
      </c>
      <c r="F288" s="53">
        <v>9346</v>
      </c>
      <c r="G288" s="54">
        <v>12.159770999999999</v>
      </c>
    </row>
    <row r="289" spans="1:7" s="5" customFormat="1" x14ac:dyDescent="0.45">
      <c r="A289" s="51" t="s">
        <v>226</v>
      </c>
      <c r="B289" s="51" t="s">
        <v>339</v>
      </c>
      <c r="C289" s="51" t="s">
        <v>210</v>
      </c>
      <c r="D289" s="52">
        <v>2707</v>
      </c>
      <c r="E289" s="52">
        <v>27205</v>
      </c>
      <c r="F289" s="53">
        <v>3445.3</v>
      </c>
      <c r="G289" s="54">
        <v>12.664216</v>
      </c>
    </row>
    <row r="290" spans="1:7" s="5" customFormat="1" x14ac:dyDescent="0.45">
      <c r="A290" s="51" t="s">
        <v>230</v>
      </c>
      <c r="B290" s="51" t="s">
        <v>339</v>
      </c>
      <c r="C290" s="51" t="s">
        <v>210</v>
      </c>
      <c r="D290" s="52">
        <v>2</v>
      </c>
      <c r="E290" s="52">
        <v>3</v>
      </c>
      <c r="F290" s="53">
        <v>0.4</v>
      </c>
      <c r="G290" s="54">
        <v>13.333333</v>
      </c>
    </row>
    <row r="291" spans="1:7" s="5" customFormat="1" x14ac:dyDescent="0.45">
      <c r="A291" s="51" t="s">
        <v>2132</v>
      </c>
      <c r="B291" s="51" t="s">
        <v>339</v>
      </c>
      <c r="C291" s="51" t="s">
        <v>210</v>
      </c>
      <c r="D291" s="52">
        <v>415</v>
      </c>
      <c r="E291" s="52">
        <v>3942</v>
      </c>
      <c r="F291" s="53">
        <v>408.9</v>
      </c>
      <c r="G291" s="54">
        <v>10.372907</v>
      </c>
    </row>
    <row r="292" spans="1:7" s="5" customFormat="1" x14ac:dyDescent="0.45">
      <c r="A292" s="51" t="s">
        <v>346</v>
      </c>
      <c r="B292" s="51" t="s">
        <v>339</v>
      </c>
      <c r="C292" s="51" t="s">
        <v>96</v>
      </c>
      <c r="D292" s="52">
        <v>1390</v>
      </c>
      <c r="E292" s="52">
        <v>18634</v>
      </c>
      <c r="F292" s="53">
        <v>2770.7</v>
      </c>
      <c r="G292" s="54">
        <v>14.869057</v>
      </c>
    </row>
    <row r="293" spans="1:7" s="5" customFormat="1" x14ac:dyDescent="0.45">
      <c r="A293" s="51" t="s">
        <v>347</v>
      </c>
      <c r="B293" s="51" t="s">
        <v>339</v>
      </c>
      <c r="C293" s="51" t="s">
        <v>96</v>
      </c>
      <c r="D293" s="52">
        <v>8391</v>
      </c>
      <c r="E293" s="52">
        <v>219786</v>
      </c>
      <c r="F293" s="53">
        <v>25012</v>
      </c>
      <c r="G293" s="54">
        <v>11.380160999999999</v>
      </c>
    </row>
    <row r="294" spans="1:7" s="5" customFormat="1" x14ac:dyDescent="0.45">
      <c r="A294" s="51" t="s">
        <v>348</v>
      </c>
      <c r="B294" s="51" t="s">
        <v>339</v>
      </c>
      <c r="C294" s="51" t="s">
        <v>96</v>
      </c>
      <c r="D294" s="52">
        <v>5620</v>
      </c>
      <c r="E294" s="52">
        <v>106952</v>
      </c>
      <c r="F294" s="53">
        <v>13615.2</v>
      </c>
      <c r="G294" s="54">
        <v>12.730197</v>
      </c>
    </row>
    <row r="295" spans="1:7" s="5" customFormat="1" x14ac:dyDescent="0.45">
      <c r="A295" s="51" t="s">
        <v>349</v>
      </c>
      <c r="B295" s="51" t="s">
        <v>350</v>
      </c>
      <c r="C295" s="51" t="s">
        <v>96</v>
      </c>
      <c r="D295" s="52">
        <v>34795</v>
      </c>
      <c r="E295" s="52">
        <v>703946</v>
      </c>
      <c r="F295" s="53">
        <v>82938</v>
      </c>
      <c r="G295" s="54">
        <v>11.78187</v>
      </c>
    </row>
    <row r="296" spans="1:7" s="5" customFormat="1" x14ac:dyDescent="0.45">
      <c r="A296" s="51" t="s">
        <v>351</v>
      </c>
      <c r="B296" s="51" t="s">
        <v>350</v>
      </c>
      <c r="C296" s="51" t="s">
        <v>94</v>
      </c>
      <c r="D296" s="52">
        <v>33538</v>
      </c>
      <c r="E296" s="52">
        <v>482551</v>
      </c>
      <c r="F296" s="53">
        <v>61440.6</v>
      </c>
      <c r="G296" s="54">
        <v>12.732457</v>
      </c>
    </row>
    <row r="297" spans="1:7" s="5" customFormat="1" x14ac:dyDescent="0.45">
      <c r="A297" s="51" t="s">
        <v>352</v>
      </c>
      <c r="B297" s="51" t="s">
        <v>350</v>
      </c>
      <c r="C297" s="51" t="s">
        <v>94</v>
      </c>
      <c r="D297" s="52">
        <v>50180</v>
      </c>
      <c r="E297" s="52">
        <v>830572</v>
      </c>
      <c r="F297" s="53">
        <v>91950.399999999994</v>
      </c>
      <c r="G297" s="54">
        <v>11.070732</v>
      </c>
    </row>
    <row r="298" spans="1:7" s="5" customFormat="1" x14ac:dyDescent="0.45">
      <c r="A298" s="51" t="s">
        <v>353</v>
      </c>
      <c r="B298" s="51" t="s">
        <v>350</v>
      </c>
      <c r="C298" s="51" t="s">
        <v>96</v>
      </c>
      <c r="D298" s="52">
        <v>4506</v>
      </c>
      <c r="E298" s="52">
        <v>127049</v>
      </c>
      <c r="F298" s="53">
        <v>13844</v>
      </c>
      <c r="G298" s="54">
        <v>10.896583</v>
      </c>
    </row>
    <row r="299" spans="1:7" s="5" customFormat="1" x14ac:dyDescent="0.45">
      <c r="A299" s="51" t="s">
        <v>354</v>
      </c>
      <c r="B299" s="51" t="s">
        <v>350</v>
      </c>
      <c r="C299" s="51" t="s">
        <v>96</v>
      </c>
      <c r="D299" s="52">
        <v>12266</v>
      </c>
      <c r="E299" s="52">
        <v>268964</v>
      </c>
      <c r="F299" s="53">
        <v>34283</v>
      </c>
      <c r="G299" s="54">
        <v>12.746314999999999</v>
      </c>
    </row>
    <row r="300" spans="1:7" s="5" customFormat="1" x14ac:dyDescent="0.45">
      <c r="A300" s="51" t="s">
        <v>355</v>
      </c>
      <c r="B300" s="51" t="s">
        <v>350</v>
      </c>
      <c r="C300" s="51" t="s">
        <v>96</v>
      </c>
      <c r="D300" s="52">
        <v>4100</v>
      </c>
      <c r="E300" s="52">
        <v>99699</v>
      </c>
      <c r="F300" s="53">
        <v>11394.7</v>
      </c>
      <c r="G300" s="54">
        <v>11.429102</v>
      </c>
    </row>
    <row r="301" spans="1:7" s="5" customFormat="1" x14ac:dyDescent="0.45">
      <c r="A301" s="51" t="s">
        <v>356</v>
      </c>
      <c r="B301" s="51" t="s">
        <v>350</v>
      </c>
      <c r="C301" s="51" t="s">
        <v>96</v>
      </c>
      <c r="D301" s="52">
        <v>4192</v>
      </c>
      <c r="E301" s="52">
        <v>103808</v>
      </c>
      <c r="F301" s="53">
        <v>11882</v>
      </c>
      <c r="G301" s="54">
        <v>11.446130999999999</v>
      </c>
    </row>
    <row r="302" spans="1:7" s="5" customFormat="1" x14ac:dyDescent="0.45">
      <c r="A302" s="51" t="s">
        <v>357</v>
      </c>
      <c r="B302" s="51" t="s">
        <v>350</v>
      </c>
      <c r="C302" s="51" t="s">
        <v>96</v>
      </c>
      <c r="D302" s="52">
        <v>24402</v>
      </c>
      <c r="E302" s="52">
        <v>546637</v>
      </c>
      <c r="F302" s="53">
        <v>60846.9</v>
      </c>
      <c r="G302" s="54">
        <v>11.131135</v>
      </c>
    </row>
    <row r="303" spans="1:7" s="5" customFormat="1" x14ac:dyDescent="0.45">
      <c r="A303" s="51" t="s">
        <v>358</v>
      </c>
      <c r="B303" s="51" t="s">
        <v>350</v>
      </c>
      <c r="C303" s="51" t="s">
        <v>96</v>
      </c>
      <c r="D303" s="52">
        <v>29859</v>
      </c>
      <c r="E303" s="52">
        <v>714631</v>
      </c>
      <c r="F303" s="53">
        <v>88401</v>
      </c>
      <c r="G303" s="54">
        <v>12.37016</v>
      </c>
    </row>
    <row r="304" spans="1:7" s="5" customFormat="1" x14ac:dyDescent="0.45">
      <c r="A304" s="51" t="s">
        <v>359</v>
      </c>
      <c r="B304" s="51" t="s">
        <v>350</v>
      </c>
      <c r="C304" s="51" t="s">
        <v>96</v>
      </c>
      <c r="D304" s="52">
        <v>27105</v>
      </c>
      <c r="E304" s="52">
        <v>439747</v>
      </c>
      <c r="F304" s="53">
        <v>41619</v>
      </c>
      <c r="G304" s="54">
        <v>9.4643055999999994</v>
      </c>
    </row>
    <row r="305" spans="1:7" s="5" customFormat="1" x14ac:dyDescent="0.45">
      <c r="A305" s="51" t="s">
        <v>360</v>
      </c>
      <c r="B305" s="51" t="s">
        <v>350</v>
      </c>
      <c r="C305" s="51" t="s">
        <v>96</v>
      </c>
      <c r="D305" s="52">
        <v>129112</v>
      </c>
      <c r="E305" s="52">
        <v>3017651</v>
      </c>
      <c r="F305" s="53">
        <v>284333.2</v>
      </c>
      <c r="G305" s="54">
        <v>9.4223355000000009</v>
      </c>
    </row>
    <row r="306" spans="1:7" s="5" customFormat="1" x14ac:dyDescent="0.45">
      <c r="A306" s="51" t="s">
        <v>361</v>
      </c>
      <c r="B306" s="51" t="s">
        <v>350</v>
      </c>
      <c r="C306" s="51" t="s">
        <v>96</v>
      </c>
      <c r="D306" s="52">
        <v>25821</v>
      </c>
      <c r="E306" s="52">
        <v>474093</v>
      </c>
      <c r="F306" s="53">
        <v>55220.800000000003</v>
      </c>
      <c r="G306" s="54">
        <v>11.647672999999999</v>
      </c>
    </row>
    <row r="307" spans="1:7" s="5" customFormat="1" x14ac:dyDescent="0.45">
      <c r="A307" s="51" t="s">
        <v>362</v>
      </c>
      <c r="B307" s="51" t="s">
        <v>350</v>
      </c>
      <c r="C307" s="51" t="s">
        <v>96</v>
      </c>
      <c r="D307" s="52">
        <v>52953</v>
      </c>
      <c r="E307" s="52">
        <v>1261772</v>
      </c>
      <c r="F307" s="53">
        <v>109361.8</v>
      </c>
      <c r="G307" s="54">
        <v>8.6673186999999992</v>
      </c>
    </row>
    <row r="308" spans="1:7" s="5" customFormat="1" x14ac:dyDescent="0.45">
      <c r="A308" s="51" t="s">
        <v>364</v>
      </c>
      <c r="B308" s="51" t="s">
        <v>350</v>
      </c>
      <c r="C308" s="51" t="s">
        <v>96</v>
      </c>
      <c r="D308" s="52">
        <v>2801</v>
      </c>
      <c r="E308" s="52">
        <v>66628</v>
      </c>
      <c r="F308" s="53">
        <v>8279</v>
      </c>
      <c r="G308" s="54">
        <v>12.425706999999999</v>
      </c>
    </row>
    <row r="309" spans="1:7" s="5" customFormat="1" x14ac:dyDescent="0.45">
      <c r="A309" s="51" t="s">
        <v>365</v>
      </c>
      <c r="B309" s="51" t="s">
        <v>350</v>
      </c>
      <c r="C309" s="51" t="s">
        <v>96</v>
      </c>
      <c r="D309" s="52">
        <v>115556</v>
      </c>
      <c r="E309" s="52">
        <v>2617331</v>
      </c>
      <c r="F309" s="53">
        <v>249488.6</v>
      </c>
      <c r="G309" s="54">
        <v>9.5321760999999992</v>
      </c>
    </row>
    <row r="310" spans="1:7" s="5" customFormat="1" x14ac:dyDescent="0.45">
      <c r="A310" s="51" t="s">
        <v>366</v>
      </c>
      <c r="B310" s="51" t="s">
        <v>350</v>
      </c>
      <c r="C310" s="51" t="s">
        <v>96</v>
      </c>
      <c r="D310" s="52">
        <v>35560</v>
      </c>
      <c r="E310" s="52">
        <v>728176</v>
      </c>
      <c r="F310" s="53">
        <v>86720.1</v>
      </c>
      <c r="G310" s="54">
        <v>11.909222</v>
      </c>
    </row>
    <row r="311" spans="1:7" s="5" customFormat="1" x14ac:dyDescent="0.45">
      <c r="A311" s="51" t="s">
        <v>367</v>
      </c>
      <c r="B311" s="51" t="s">
        <v>350</v>
      </c>
      <c r="C311" s="51" t="s">
        <v>96</v>
      </c>
      <c r="D311" s="52">
        <v>15061</v>
      </c>
      <c r="E311" s="52">
        <v>425029</v>
      </c>
      <c r="F311" s="53">
        <v>41429</v>
      </c>
      <c r="G311" s="54">
        <v>9.7473349000000002</v>
      </c>
    </row>
    <row r="312" spans="1:7" s="5" customFormat="1" x14ac:dyDescent="0.45">
      <c r="A312" s="51" t="s">
        <v>368</v>
      </c>
      <c r="B312" s="51" t="s">
        <v>350</v>
      </c>
      <c r="C312" s="51" t="s">
        <v>94</v>
      </c>
      <c r="D312" s="52">
        <v>173804</v>
      </c>
      <c r="E312" s="52">
        <v>3226167</v>
      </c>
      <c r="F312" s="53">
        <v>346640.5</v>
      </c>
      <c r="G312" s="54">
        <v>10.744655</v>
      </c>
    </row>
    <row r="313" spans="1:7" s="5" customFormat="1" x14ac:dyDescent="0.45">
      <c r="A313" s="51" t="s">
        <v>2140</v>
      </c>
      <c r="B313" s="51" t="s">
        <v>350</v>
      </c>
      <c r="C313" s="51" t="s">
        <v>91</v>
      </c>
      <c r="D313" s="52">
        <v>1775327</v>
      </c>
      <c r="E313" s="52">
        <v>38024012</v>
      </c>
      <c r="F313" s="53">
        <v>4098421.8</v>
      </c>
      <c r="G313" s="54">
        <v>10.778510000000001</v>
      </c>
    </row>
    <row r="314" spans="1:7" s="5" customFormat="1" x14ac:dyDescent="0.45">
      <c r="A314" s="51" t="s">
        <v>370</v>
      </c>
      <c r="B314" s="51" t="s">
        <v>350</v>
      </c>
      <c r="C314" s="51" t="s">
        <v>94</v>
      </c>
      <c r="D314" s="52">
        <v>11012</v>
      </c>
      <c r="E314" s="52">
        <v>173239</v>
      </c>
      <c r="F314" s="53">
        <v>23495</v>
      </c>
      <c r="G314" s="54">
        <v>13.562189</v>
      </c>
    </row>
    <row r="315" spans="1:7" s="5" customFormat="1" x14ac:dyDescent="0.45">
      <c r="A315" s="51" t="s">
        <v>371</v>
      </c>
      <c r="B315" s="51" t="s">
        <v>350</v>
      </c>
      <c r="C315" s="51" t="s">
        <v>94</v>
      </c>
      <c r="D315" s="52">
        <v>32792</v>
      </c>
      <c r="E315" s="52">
        <v>694334</v>
      </c>
      <c r="F315" s="53">
        <v>76089</v>
      </c>
      <c r="G315" s="54">
        <v>10.958558999999999</v>
      </c>
    </row>
    <row r="316" spans="1:7" s="5" customFormat="1" x14ac:dyDescent="0.45">
      <c r="A316" s="51" t="s">
        <v>372</v>
      </c>
      <c r="B316" s="51" t="s">
        <v>350</v>
      </c>
      <c r="C316" s="51" t="s">
        <v>91</v>
      </c>
      <c r="D316" s="52">
        <v>4901846</v>
      </c>
      <c r="E316" s="52">
        <v>108513594</v>
      </c>
      <c r="F316" s="53">
        <v>10969756</v>
      </c>
      <c r="G316" s="54">
        <v>10.109108000000001</v>
      </c>
    </row>
    <row r="317" spans="1:7" s="5" customFormat="1" x14ac:dyDescent="0.45">
      <c r="A317" s="51" t="s">
        <v>373</v>
      </c>
      <c r="B317" s="51" t="s">
        <v>350</v>
      </c>
      <c r="C317" s="51" t="s">
        <v>91</v>
      </c>
      <c r="D317" s="52">
        <v>32038</v>
      </c>
      <c r="E317" s="52">
        <v>627135</v>
      </c>
      <c r="F317" s="53">
        <v>88807.9</v>
      </c>
      <c r="G317" s="54">
        <v>14.16089</v>
      </c>
    </row>
    <row r="318" spans="1:7" s="5" customFormat="1" x14ac:dyDescent="0.45">
      <c r="A318" s="51" t="s">
        <v>374</v>
      </c>
      <c r="B318" s="51" t="s">
        <v>350</v>
      </c>
      <c r="C318" s="51" t="s">
        <v>96</v>
      </c>
      <c r="D318" s="52">
        <v>28257</v>
      </c>
      <c r="E318" s="52">
        <v>555768</v>
      </c>
      <c r="F318" s="53">
        <v>65001</v>
      </c>
      <c r="G318" s="54">
        <v>11.695708</v>
      </c>
    </row>
    <row r="319" spans="1:7" s="5" customFormat="1" x14ac:dyDescent="0.45">
      <c r="A319" s="51" t="s">
        <v>375</v>
      </c>
      <c r="B319" s="51" t="s">
        <v>350</v>
      </c>
      <c r="C319" s="51" t="s">
        <v>96</v>
      </c>
      <c r="D319" s="52">
        <v>97245</v>
      </c>
      <c r="E319" s="52">
        <v>1773622</v>
      </c>
      <c r="F319" s="53">
        <v>249459.20000000001</v>
      </c>
      <c r="G319" s="54">
        <v>14.064959</v>
      </c>
    </row>
    <row r="320" spans="1:7" s="5" customFormat="1" x14ac:dyDescent="0.45">
      <c r="A320" s="51" t="s">
        <v>376</v>
      </c>
      <c r="B320" s="51" t="s">
        <v>350</v>
      </c>
      <c r="C320" s="51" t="s">
        <v>94</v>
      </c>
      <c r="D320" s="52">
        <v>16370</v>
      </c>
      <c r="E320" s="52">
        <v>316748</v>
      </c>
      <c r="F320" s="53">
        <v>43572</v>
      </c>
      <c r="G320" s="54">
        <v>13.756046</v>
      </c>
    </row>
    <row r="321" spans="1:7" s="5" customFormat="1" x14ac:dyDescent="0.45">
      <c r="A321" s="51" t="s">
        <v>2126</v>
      </c>
      <c r="B321" s="51" t="s">
        <v>350</v>
      </c>
      <c r="C321" s="51" t="s">
        <v>210</v>
      </c>
      <c r="D321" s="52">
        <v>1</v>
      </c>
      <c r="E321" s="52">
        <v>524</v>
      </c>
      <c r="F321" s="53">
        <v>102</v>
      </c>
      <c r="G321" s="54">
        <v>19.465648999999999</v>
      </c>
    </row>
    <row r="322" spans="1:7" s="5" customFormat="1" x14ac:dyDescent="0.45">
      <c r="A322" s="51" t="s">
        <v>377</v>
      </c>
      <c r="B322" s="51" t="s">
        <v>350</v>
      </c>
      <c r="C322" s="51" t="s">
        <v>94</v>
      </c>
      <c r="D322" s="52">
        <v>20710</v>
      </c>
      <c r="E322" s="52">
        <v>328655</v>
      </c>
      <c r="F322" s="53">
        <v>39771.199999999997</v>
      </c>
      <c r="G322" s="54">
        <v>12.1012</v>
      </c>
    </row>
    <row r="323" spans="1:7" s="5" customFormat="1" x14ac:dyDescent="0.45">
      <c r="A323" s="51" t="s">
        <v>378</v>
      </c>
      <c r="B323" s="51" t="s">
        <v>350</v>
      </c>
      <c r="C323" s="51" t="s">
        <v>91</v>
      </c>
      <c r="D323" s="52">
        <v>459049</v>
      </c>
      <c r="E323" s="52">
        <v>10808617</v>
      </c>
      <c r="F323" s="53">
        <v>1280559.1000000001</v>
      </c>
      <c r="G323" s="54">
        <v>11.847576</v>
      </c>
    </row>
    <row r="324" spans="1:7" s="5" customFormat="1" x14ac:dyDescent="0.45">
      <c r="A324" s="51" t="s">
        <v>379</v>
      </c>
      <c r="B324" s="51" t="s">
        <v>350</v>
      </c>
      <c r="C324" s="51" t="s">
        <v>96</v>
      </c>
      <c r="D324" s="52">
        <v>1458</v>
      </c>
      <c r="E324" s="52">
        <v>22820</v>
      </c>
      <c r="F324" s="53">
        <v>2595</v>
      </c>
      <c r="G324" s="54">
        <v>11.371604</v>
      </c>
    </row>
    <row r="325" spans="1:7" s="5" customFormat="1" x14ac:dyDescent="0.45">
      <c r="A325" s="51" t="s">
        <v>380</v>
      </c>
      <c r="B325" s="51" t="s">
        <v>350</v>
      </c>
      <c r="C325" s="51" t="s">
        <v>96</v>
      </c>
      <c r="D325" s="52">
        <v>464116</v>
      </c>
      <c r="E325" s="52">
        <v>11825192</v>
      </c>
      <c r="F325" s="53">
        <v>1185944</v>
      </c>
      <c r="G325" s="54">
        <v>10.028962</v>
      </c>
    </row>
    <row r="326" spans="1:7" s="5" customFormat="1" x14ac:dyDescent="0.45">
      <c r="A326" s="51" t="s">
        <v>381</v>
      </c>
      <c r="B326" s="51" t="s">
        <v>350</v>
      </c>
      <c r="C326" s="51" t="s">
        <v>96</v>
      </c>
      <c r="D326" s="52">
        <v>71770</v>
      </c>
      <c r="E326" s="52">
        <v>1506267</v>
      </c>
      <c r="F326" s="53">
        <v>169828</v>
      </c>
      <c r="G326" s="54">
        <v>11.274761</v>
      </c>
    </row>
    <row r="327" spans="1:7" s="5" customFormat="1" x14ac:dyDescent="0.45">
      <c r="A327" s="51" t="s">
        <v>382</v>
      </c>
      <c r="B327" s="51" t="s">
        <v>350</v>
      </c>
      <c r="C327" s="51" t="s">
        <v>94</v>
      </c>
      <c r="D327" s="52">
        <v>213636</v>
      </c>
      <c r="E327" s="52">
        <v>3809847</v>
      </c>
      <c r="F327" s="53">
        <v>391872.3</v>
      </c>
      <c r="G327" s="54">
        <v>10.285774999999999</v>
      </c>
    </row>
    <row r="328" spans="1:7" s="5" customFormat="1" x14ac:dyDescent="0.45">
      <c r="A328" s="51" t="s">
        <v>2127</v>
      </c>
      <c r="B328" s="51" t="s">
        <v>350</v>
      </c>
      <c r="C328" s="51" t="s">
        <v>210</v>
      </c>
      <c r="D328" s="52">
        <v>1</v>
      </c>
      <c r="E328" s="52">
        <v>73</v>
      </c>
      <c r="F328" s="53">
        <v>20.6</v>
      </c>
      <c r="G328" s="54">
        <v>28.219177999999999</v>
      </c>
    </row>
    <row r="329" spans="1:7" s="5" customFormat="1" x14ac:dyDescent="0.45">
      <c r="A329" s="51" t="s">
        <v>383</v>
      </c>
      <c r="B329" s="51" t="s">
        <v>350</v>
      </c>
      <c r="C329" s="51" t="s">
        <v>96</v>
      </c>
      <c r="D329" s="52">
        <v>27644</v>
      </c>
      <c r="E329" s="52">
        <v>406223</v>
      </c>
      <c r="F329" s="53">
        <v>42633</v>
      </c>
      <c r="G329" s="54">
        <v>10.494973999999999</v>
      </c>
    </row>
    <row r="330" spans="1:7" s="5" customFormat="1" x14ac:dyDescent="0.45">
      <c r="A330" s="51" t="s">
        <v>384</v>
      </c>
      <c r="B330" s="51" t="s">
        <v>350</v>
      </c>
      <c r="C330" s="51" t="s">
        <v>94</v>
      </c>
      <c r="D330" s="52">
        <v>10528</v>
      </c>
      <c r="E330" s="52">
        <v>158872</v>
      </c>
      <c r="F330" s="53">
        <v>19889.2</v>
      </c>
      <c r="G330" s="54">
        <v>12.519009</v>
      </c>
    </row>
    <row r="331" spans="1:7" s="5" customFormat="1" x14ac:dyDescent="0.45">
      <c r="A331" s="51" t="s">
        <v>385</v>
      </c>
      <c r="B331" s="51" t="s">
        <v>350</v>
      </c>
      <c r="C331" s="51" t="s">
        <v>96</v>
      </c>
      <c r="D331" s="52">
        <v>237158</v>
      </c>
      <c r="E331" s="52">
        <v>6568222</v>
      </c>
      <c r="F331" s="53">
        <v>643520.80000000005</v>
      </c>
      <c r="G331" s="54">
        <v>9.7974885999999994</v>
      </c>
    </row>
    <row r="332" spans="1:7" s="5" customFormat="1" x14ac:dyDescent="0.45">
      <c r="A332" s="51" t="s">
        <v>386</v>
      </c>
      <c r="B332" s="51" t="s">
        <v>350</v>
      </c>
      <c r="C332" s="51" t="s">
        <v>94</v>
      </c>
      <c r="D332" s="52">
        <v>41123</v>
      </c>
      <c r="E332" s="52">
        <v>736663</v>
      </c>
      <c r="F332" s="53">
        <v>90437.4</v>
      </c>
      <c r="G332" s="54">
        <v>12.276631</v>
      </c>
    </row>
    <row r="333" spans="1:7" s="5" customFormat="1" x14ac:dyDescent="0.45">
      <c r="A333" s="51" t="s">
        <v>387</v>
      </c>
      <c r="B333" s="51" t="s">
        <v>350</v>
      </c>
      <c r="C333" s="51" t="s">
        <v>96</v>
      </c>
      <c r="D333" s="52">
        <v>1447</v>
      </c>
      <c r="E333" s="52">
        <v>1159767</v>
      </c>
      <c r="F333" s="53">
        <v>97629</v>
      </c>
      <c r="G333" s="54">
        <v>8.4179840000000006</v>
      </c>
    </row>
    <row r="334" spans="1:7" s="5" customFormat="1" x14ac:dyDescent="0.45">
      <c r="A334" s="51" t="s">
        <v>226</v>
      </c>
      <c r="B334" s="51" t="s">
        <v>350</v>
      </c>
      <c r="C334" s="51" t="s">
        <v>210</v>
      </c>
      <c r="D334" s="52">
        <v>626</v>
      </c>
      <c r="E334" s="52">
        <v>5067</v>
      </c>
      <c r="F334" s="53">
        <v>431.1</v>
      </c>
      <c r="G334" s="54">
        <v>8.5079928999999996</v>
      </c>
    </row>
    <row r="335" spans="1:7" s="5" customFormat="1" x14ac:dyDescent="0.45">
      <c r="A335" s="51" t="s">
        <v>388</v>
      </c>
      <c r="B335" s="51" t="s">
        <v>350</v>
      </c>
      <c r="C335" s="51" t="s">
        <v>94</v>
      </c>
      <c r="D335" s="52">
        <v>200526</v>
      </c>
      <c r="E335" s="52">
        <v>3232485</v>
      </c>
      <c r="F335" s="53">
        <v>360589</v>
      </c>
      <c r="G335" s="54">
        <v>11.155163999999999</v>
      </c>
    </row>
    <row r="336" spans="1:7" s="5" customFormat="1" x14ac:dyDescent="0.45">
      <c r="A336" s="51" t="s">
        <v>228</v>
      </c>
      <c r="B336" s="51" t="s">
        <v>350</v>
      </c>
      <c r="C336" s="51" t="s">
        <v>210</v>
      </c>
      <c r="D336" s="52">
        <v>3</v>
      </c>
      <c r="E336" s="52">
        <v>439</v>
      </c>
      <c r="F336" s="53">
        <v>133.80000000000001</v>
      </c>
      <c r="G336" s="54">
        <v>30.478359999999999</v>
      </c>
    </row>
    <row r="337" spans="1:7" s="5" customFormat="1" x14ac:dyDescent="0.45">
      <c r="A337" s="51" t="s">
        <v>389</v>
      </c>
      <c r="B337" s="51" t="s">
        <v>350</v>
      </c>
      <c r="C337" s="51" t="s">
        <v>94</v>
      </c>
      <c r="D337" s="52">
        <v>25932</v>
      </c>
      <c r="E337" s="52">
        <v>519391</v>
      </c>
      <c r="F337" s="53">
        <v>57504</v>
      </c>
      <c r="G337" s="54">
        <v>11.071427999999999</v>
      </c>
    </row>
    <row r="338" spans="1:7" s="5" customFormat="1" x14ac:dyDescent="0.45">
      <c r="A338" s="51" t="s">
        <v>390</v>
      </c>
      <c r="B338" s="51" t="s">
        <v>350</v>
      </c>
      <c r="C338" s="51" t="s">
        <v>94</v>
      </c>
      <c r="D338" s="52">
        <v>53832</v>
      </c>
      <c r="E338" s="52">
        <v>937675</v>
      </c>
      <c r="F338" s="53">
        <v>114926</v>
      </c>
      <c r="G338" s="54">
        <v>12.256485</v>
      </c>
    </row>
    <row r="339" spans="1:7" s="5" customFormat="1" x14ac:dyDescent="0.45">
      <c r="A339" s="51" t="s">
        <v>391</v>
      </c>
      <c r="B339" s="51" t="s">
        <v>350</v>
      </c>
      <c r="C339" s="51" t="s">
        <v>91</v>
      </c>
      <c r="D339" s="52">
        <v>744691</v>
      </c>
      <c r="E339" s="52">
        <v>19186517</v>
      </c>
      <c r="F339" s="53">
        <v>1932818.5</v>
      </c>
      <c r="G339" s="54">
        <v>10.073836999999999</v>
      </c>
    </row>
    <row r="340" spans="1:7" s="5" customFormat="1" x14ac:dyDescent="0.45">
      <c r="A340" s="51" t="s">
        <v>2133</v>
      </c>
      <c r="B340" s="51" t="s">
        <v>350</v>
      </c>
      <c r="C340" s="51" t="s">
        <v>210</v>
      </c>
      <c r="D340" s="52">
        <v>3</v>
      </c>
      <c r="E340" s="52">
        <v>648</v>
      </c>
      <c r="F340" s="53">
        <v>198</v>
      </c>
      <c r="G340" s="54">
        <v>30.555555999999999</v>
      </c>
    </row>
    <row r="341" spans="1:7" s="5" customFormat="1" x14ac:dyDescent="0.45">
      <c r="A341" s="51" t="s">
        <v>319</v>
      </c>
      <c r="B341" s="51" t="s">
        <v>350</v>
      </c>
      <c r="C341" s="51" t="s">
        <v>94</v>
      </c>
      <c r="D341" s="52">
        <v>18212</v>
      </c>
      <c r="E341" s="52">
        <v>309798</v>
      </c>
      <c r="F341" s="53">
        <v>38082.5</v>
      </c>
      <c r="G341" s="54">
        <v>12.292687000000001</v>
      </c>
    </row>
    <row r="342" spans="1:7" s="5" customFormat="1" x14ac:dyDescent="0.45">
      <c r="A342" s="51" t="s">
        <v>392</v>
      </c>
      <c r="B342" s="51" t="s">
        <v>350</v>
      </c>
      <c r="C342" s="51" t="s">
        <v>94</v>
      </c>
      <c r="D342" s="52">
        <v>28494</v>
      </c>
      <c r="E342" s="52">
        <v>482902</v>
      </c>
      <c r="F342" s="53">
        <v>56127</v>
      </c>
      <c r="G342" s="54">
        <v>11.622854999999999</v>
      </c>
    </row>
    <row r="343" spans="1:7" s="5" customFormat="1" x14ac:dyDescent="0.45">
      <c r="A343" s="51" t="s">
        <v>393</v>
      </c>
      <c r="B343" s="51" t="s">
        <v>350</v>
      </c>
      <c r="C343" s="51" t="s">
        <v>94</v>
      </c>
      <c r="D343" s="52">
        <v>214244</v>
      </c>
      <c r="E343" s="52">
        <v>3835764</v>
      </c>
      <c r="F343" s="53">
        <v>408803.8</v>
      </c>
      <c r="G343" s="54">
        <v>10.657689</v>
      </c>
    </row>
    <row r="344" spans="1:7" s="5" customFormat="1" x14ac:dyDescent="0.45">
      <c r="A344" s="51" t="s">
        <v>394</v>
      </c>
      <c r="B344" s="51" t="s">
        <v>395</v>
      </c>
      <c r="C344" s="51" t="s">
        <v>96</v>
      </c>
      <c r="D344" s="52">
        <v>37083</v>
      </c>
      <c r="E344" s="52">
        <v>876832</v>
      </c>
      <c r="F344" s="53">
        <v>95182</v>
      </c>
      <c r="G344" s="54">
        <v>10.855214999999999</v>
      </c>
    </row>
    <row r="345" spans="1:7" s="5" customFormat="1" x14ac:dyDescent="0.45">
      <c r="A345" s="51" t="s">
        <v>396</v>
      </c>
      <c r="B345" s="51" t="s">
        <v>395</v>
      </c>
      <c r="C345" s="51" t="s">
        <v>94</v>
      </c>
      <c r="D345" s="52">
        <v>20630</v>
      </c>
      <c r="E345" s="52">
        <v>406461</v>
      </c>
      <c r="F345" s="53">
        <v>49254.9</v>
      </c>
      <c r="G345" s="54">
        <v>12.117989</v>
      </c>
    </row>
    <row r="346" spans="1:7" s="5" customFormat="1" x14ac:dyDescent="0.45">
      <c r="A346" s="51" t="s">
        <v>397</v>
      </c>
      <c r="B346" s="51" t="s">
        <v>395</v>
      </c>
      <c r="C346" s="51" t="s">
        <v>94</v>
      </c>
      <c r="D346" s="52">
        <v>48382</v>
      </c>
      <c r="E346" s="52">
        <v>698503</v>
      </c>
      <c r="F346" s="53">
        <v>82368.800000000003</v>
      </c>
      <c r="G346" s="54">
        <v>11.79219</v>
      </c>
    </row>
    <row r="347" spans="1:7" s="5" customFormat="1" x14ac:dyDescent="0.45">
      <c r="A347" s="51" t="s">
        <v>398</v>
      </c>
      <c r="B347" s="51" t="s">
        <v>395</v>
      </c>
      <c r="C347" s="51" t="s">
        <v>94</v>
      </c>
      <c r="D347" s="52">
        <v>34287</v>
      </c>
      <c r="E347" s="52">
        <v>431537</v>
      </c>
      <c r="F347" s="53">
        <v>56853</v>
      </c>
      <c r="G347" s="54">
        <v>13.174537000000001</v>
      </c>
    </row>
    <row r="348" spans="1:7" s="5" customFormat="1" x14ac:dyDescent="0.45">
      <c r="A348" s="51" t="s">
        <v>399</v>
      </c>
      <c r="B348" s="51" t="s">
        <v>395</v>
      </c>
      <c r="C348" s="51" t="s">
        <v>94</v>
      </c>
      <c r="D348" s="52">
        <v>21447</v>
      </c>
      <c r="E348" s="52">
        <v>403415</v>
      </c>
      <c r="F348" s="53">
        <v>47525.4</v>
      </c>
      <c r="G348" s="54">
        <v>11.780772000000001</v>
      </c>
    </row>
    <row r="349" spans="1:7" s="5" customFormat="1" x14ac:dyDescent="0.45">
      <c r="A349" s="51" t="s">
        <v>400</v>
      </c>
      <c r="B349" s="51" t="s">
        <v>395</v>
      </c>
      <c r="C349" s="51" t="s">
        <v>94</v>
      </c>
      <c r="D349" s="52">
        <v>50774</v>
      </c>
      <c r="E349" s="52">
        <v>1024485</v>
      </c>
      <c r="F349" s="53">
        <v>107793</v>
      </c>
      <c r="G349" s="54">
        <v>10.521677</v>
      </c>
    </row>
    <row r="350" spans="1:7" s="5" customFormat="1" x14ac:dyDescent="0.45">
      <c r="A350" s="51" t="s">
        <v>401</v>
      </c>
      <c r="B350" s="51" t="s">
        <v>395</v>
      </c>
      <c r="C350" s="51" t="s">
        <v>94</v>
      </c>
      <c r="D350" s="52">
        <v>56234</v>
      </c>
      <c r="E350" s="52">
        <v>1181453</v>
      </c>
      <c r="F350" s="53">
        <v>105958</v>
      </c>
      <c r="G350" s="54">
        <v>8.9684481999999992</v>
      </c>
    </row>
    <row r="351" spans="1:7" s="5" customFormat="1" x14ac:dyDescent="0.45">
      <c r="A351" s="51" t="s">
        <v>402</v>
      </c>
      <c r="B351" s="51" t="s">
        <v>395</v>
      </c>
      <c r="C351" s="51" t="s">
        <v>96</v>
      </c>
      <c r="D351" s="52">
        <v>6520</v>
      </c>
      <c r="E351" s="52">
        <v>95288</v>
      </c>
      <c r="F351" s="53">
        <v>13082.7</v>
      </c>
      <c r="G351" s="54">
        <v>13.729641000000001</v>
      </c>
    </row>
    <row r="352" spans="1:7" s="5" customFormat="1" x14ac:dyDescent="0.45">
      <c r="A352" s="51" t="s">
        <v>403</v>
      </c>
      <c r="B352" s="51" t="s">
        <v>395</v>
      </c>
      <c r="C352" s="51" t="s">
        <v>96</v>
      </c>
      <c r="D352" s="52">
        <v>2628</v>
      </c>
      <c r="E352" s="52">
        <v>115802</v>
      </c>
      <c r="F352" s="53">
        <v>12952</v>
      </c>
      <c r="G352" s="54">
        <v>11.184608000000001</v>
      </c>
    </row>
    <row r="353" spans="1:7" s="5" customFormat="1" x14ac:dyDescent="0.45">
      <c r="A353" s="51" t="s">
        <v>404</v>
      </c>
      <c r="B353" s="51" t="s">
        <v>395</v>
      </c>
      <c r="C353" s="51" t="s">
        <v>96</v>
      </c>
      <c r="D353" s="52">
        <v>3465</v>
      </c>
      <c r="E353" s="52">
        <v>200420</v>
      </c>
      <c r="F353" s="53">
        <v>20505</v>
      </c>
      <c r="G353" s="54">
        <v>10.231014999999999</v>
      </c>
    </row>
    <row r="354" spans="1:7" s="5" customFormat="1" x14ac:dyDescent="0.45">
      <c r="A354" s="51" t="s">
        <v>405</v>
      </c>
      <c r="B354" s="51" t="s">
        <v>395</v>
      </c>
      <c r="C354" s="51" t="s">
        <v>96</v>
      </c>
      <c r="D354" s="52">
        <v>4461</v>
      </c>
      <c r="E354" s="52">
        <v>131428</v>
      </c>
      <c r="F354" s="53">
        <v>14938.5</v>
      </c>
      <c r="G354" s="54">
        <v>11.366299</v>
      </c>
    </row>
    <row r="355" spans="1:7" s="5" customFormat="1" x14ac:dyDescent="0.45">
      <c r="A355" s="51" t="s">
        <v>406</v>
      </c>
      <c r="B355" s="51" t="s">
        <v>395</v>
      </c>
      <c r="C355" s="51" t="s">
        <v>96</v>
      </c>
      <c r="D355" s="52">
        <v>5368</v>
      </c>
      <c r="E355" s="52">
        <v>424495</v>
      </c>
      <c r="F355" s="53">
        <v>35694.699999999997</v>
      </c>
      <c r="G355" s="54">
        <v>8.4087444999999992</v>
      </c>
    </row>
    <row r="356" spans="1:7" s="5" customFormat="1" x14ac:dyDescent="0.45">
      <c r="A356" s="51" t="s">
        <v>407</v>
      </c>
      <c r="B356" s="51" t="s">
        <v>395</v>
      </c>
      <c r="C356" s="51" t="s">
        <v>96</v>
      </c>
      <c r="D356" s="52">
        <v>2576</v>
      </c>
      <c r="E356" s="52">
        <v>146172</v>
      </c>
      <c r="F356" s="53">
        <v>13717.9</v>
      </c>
      <c r="G356" s="54">
        <v>9.3847658999999997</v>
      </c>
    </row>
    <row r="357" spans="1:7" s="5" customFormat="1" x14ac:dyDescent="0.45">
      <c r="A357" s="51" t="s">
        <v>408</v>
      </c>
      <c r="B357" s="51" t="s">
        <v>395</v>
      </c>
      <c r="C357" s="51" t="s">
        <v>96</v>
      </c>
      <c r="D357" s="52">
        <v>7508</v>
      </c>
      <c r="E357" s="52">
        <v>561973</v>
      </c>
      <c r="F357" s="53">
        <v>44413</v>
      </c>
      <c r="G357" s="54">
        <v>7.9030487000000003</v>
      </c>
    </row>
    <row r="358" spans="1:7" s="5" customFormat="1" x14ac:dyDescent="0.45">
      <c r="A358" s="51" t="s">
        <v>409</v>
      </c>
      <c r="B358" s="51" t="s">
        <v>395</v>
      </c>
      <c r="C358" s="51" t="s">
        <v>96</v>
      </c>
      <c r="D358" s="52">
        <v>10701</v>
      </c>
      <c r="E358" s="52">
        <v>186852</v>
      </c>
      <c r="F358" s="53">
        <v>20651</v>
      </c>
      <c r="G358" s="54">
        <v>11.052063</v>
      </c>
    </row>
    <row r="359" spans="1:7" s="5" customFormat="1" x14ac:dyDescent="0.45">
      <c r="A359" s="51" t="s">
        <v>410</v>
      </c>
      <c r="B359" s="51" t="s">
        <v>395</v>
      </c>
      <c r="C359" s="51" t="s">
        <v>96</v>
      </c>
      <c r="D359" s="52">
        <v>975</v>
      </c>
      <c r="E359" s="52">
        <v>24972</v>
      </c>
      <c r="F359" s="53">
        <v>2737</v>
      </c>
      <c r="G359" s="54">
        <v>10.960276</v>
      </c>
    </row>
    <row r="360" spans="1:7" s="5" customFormat="1" x14ac:dyDescent="0.45">
      <c r="A360" s="51" t="s">
        <v>411</v>
      </c>
      <c r="B360" s="51" t="s">
        <v>395</v>
      </c>
      <c r="C360" s="51" t="s">
        <v>96</v>
      </c>
      <c r="D360" s="52">
        <v>7571</v>
      </c>
      <c r="E360" s="52">
        <v>266461</v>
      </c>
      <c r="F360" s="53">
        <v>27978.5</v>
      </c>
      <c r="G360" s="54">
        <v>10.500036</v>
      </c>
    </row>
    <row r="361" spans="1:7" s="5" customFormat="1" x14ac:dyDescent="0.45">
      <c r="A361" s="51" t="s">
        <v>412</v>
      </c>
      <c r="B361" s="51" t="s">
        <v>395</v>
      </c>
      <c r="C361" s="51" t="s">
        <v>96</v>
      </c>
      <c r="D361" s="52">
        <v>11773</v>
      </c>
      <c r="E361" s="52">
        <v>410670</v>
      </c>
      <c r="F361" s="53">
        <v>37651</v>
      </c>
      <c r="G361" s="54">
        <v>9.1681886000000006</v>
      </c>
    </row>
    <row r="362" spans="1:7" s="5" customFormat="1" x14ac:dyDescent="0.45">
      <c r="A362" s="51" t="s">
        <v>413</v>
      </c>
      <c r="B362" s="51" t="s">
        <v>395</v>
      </c>
      <c r="C362" s="51" t="s">
        <v>96</v>
      </c>
      <c r="D362" s="52">
        <v>5868</v>
      </c>
      <c r="E362" s="52">
        <v>274935</v>
      </c>
      <c r="F362" s="53">
        <v>29119</v>
      </c>
      <c r="G362" s="54">
        <v>10.591231000000001</v>
      </c>
    </row>
    <row r="363" spans="1:7" s="5" customFormat="1" x14ac:dyDescent="0.45">
      <c r="A363" s="51" t="s">
        <v>414</v>
      </c>
      <c r="B363" s="51" t="s">
        <v>395</v>
      </c>
      <c r="C363" s="51" t="s">
        <v>96</v>
      </c>
      <c r="D363" s="52">
        <v>15682</v>
      </c>
      <c r="E363" s="52">
        <v>362110</v>
      </c>
      <c r="F363" s="53">
        <v>44305.1</v>
      </c>
      <c r="G363" s="54">
        <v>12.23526</v>
      </c>
    </row>
    <row r="364" spans="1:7" s="5" customFormat="1" x14ac:dyDescent="0.45">
      <c r="A364" s="51" t="s">
        <v>415</v>
      </c>
      <c r="B364" s="51" t="s">
        <v>395</v>
      </c>
      <c r="C364" s="51" t="s">
        <v>96</v>
      </c>
      <c r="D364" s="52">
        <v>4395</v>
      </c>
      <c r="E364" s="52">
        <v>127040</v>
      </c>
      <c r="F364" s="53">
        <v>14105</v>
      </c>
      <c r="G364" s="54">
        <v>11.102802000000001</v>
      </c>
    </row>
    <row r="365" spans="1:7" s="5" customFormat="1" x14ac:dyDescent="0.45">
      <c r="A365" s="51" t="s">
        <v>2141</v>
      </c>
      <c r="B365" s="51" t="s">
        <v>395</v>
      </c>
      <c r="C365" s="51" t="s">
        <v>96</v>
      </c>
      <c r="D365" s="52">
        <v>15019</v>
      </c>
      <c r="E365" s="52">
        <v>395249</v>
      </c>
      <c r="F365" s="53">
        <v>41079</v>
      </c>
      <c r="G365" s="54">
        <v>10.393195</v>
      </c>
    </row>
    <row r="366" spans="1:7" s="5" customFormat="1" x14ac:dyDescent="0.45">
      <c r="A366" s="51" t="s">
        <v>417</v>
      </c>
      <c r="B366" s="51" t="s">
        <v>395</v>
      </c>
      <c r="C366" s="51" t="s">
        <v>96</v>
      </c>
      <c r="D366" s="52">
        <v>13145</v>
      </c>
      <c r="E366" s="52">
        <v>499502</v>
      </c>
      <c r="F366" s="53">
        <v>43936</v>
      </c>
      <c r="G366" s="54">
        <v>8.7959607999999996</v>
      </c>
    </row>
    <row r="367" spans="1:7" s="5" customFormat="1" x14ac:dyDescent="0.45">
      <c r="A367" s="51" t="s">
        <v>418</v>
      </c>
      <c r="B367" s="51" t="s">
        <v>395</v>
      </c>
      <c r="C367" s="51" t="s">
        <v>96</v>
      </c>
      <c r="D367" s="52">
        <v>11259</v>
      </c>
      <c r="E367" s="52">
        <v>313756</v>
      </c>
      <c r="F367" s="53">
        <v>31869</v>
      </c>
      <c r="G367" s="54">
        <v>10.157256</v>
      </c>
    </row>
    <row r="368" spans="1:7" s="5" customFormat="1" x14ac:dyDescent="0.45">
      <c r="A368" s="51" t="s">
        <v>419</v>
      </c>
      <c r="B368" s="51" t="s">
        <v>395</v>
      </c>
      <c r="C368" s="51" t="s">
        <v>96</v>
      </c>
      <c r="D368" s="52">
        <v>41413</v>
      </c>
      <c r="E368" s="52">
        <v>994682</v>
      </c>
      <c r="F368" s="53">
        <v>114450</v>
      </c>
      <c r="G368" s="54">
        <v>11.50619</v>
      </c>
    </row>
    <row r="369" spans="1:7" s="5" customFormat="1" x14ac:dyDescent="0.45">
      <c r="A369" s="51" t="s">
        <v>420</v>
      </c>
      <c r="B369" s="51" t="s">
        <v>395</v>
      </c>
      <c r="C369" s="51" t="s">
        <v>96</v>
      </c>
      <c r="D369" s="52">
        <v>6286</v>
      </c>
      <c r="E369" s="52">
        <v>146195</v>
      </c>
      <c r="F369" s="53">
        <v>17808</v>
      </c>
      <c r="G369" s="54">
        <v>12.180991000000001</v>
      </c>
    </row>
    <row r="370" spans="1:7" s="5" customFormat="1" x14ac:dyDescent="0.45">
      <c r="A370" s="51" t="s">
        <v>421</v>
      </c>
      <c r="B370" s="51" t="s">
        <v>395</v>
      </c>
      <c r="C370" s="51" t="s">
        <v>96</v>
      </c>
      <c r="D370" s="52">
        <v>6627</v>
      </c>
      <c r="E370" s="52">
        <v>175909</v>
      </c>
      <c r="F370" s="53">
        <v>22774.400000000001</v>
      </c>
      <c r="G370" s="54">
        <v>12.946694000000001</v>
      </c>
    </row>
    <row r="371" spans="1:7" s="5" customFormat="1" x14ac:dyDescent="0.45">
      <c r="A371" s="51" t="s">
        <v>422</v>
      </c>
      <c r="B371" s="51" t="s">
        <v>395</v>
      </c>
      <c r="C371" s="51" t="s">
        <v>96</v>
      </c>
      <c r="D371" s="52">
        <v>5076</v>
      </c>
      <c r="E371" s="52">
        <v>112856</v>
      </c>
      <c r="F371" s="53">
        <v>12813</v>
      </c>
      <c r="G371" s="54">
        <v>11.353406</v>
      </c>
    </row>
    <row r="372" spans="1:7" s="5" customFormat="1" x14ac:dyDescent="0.45">
      <c r="A372" s="51" t="s">
        <v>423</v>
      </c>
      <c r="B372" s="51" t="s">
        <v>395</v>
      </c>
      <c r="C372" s="51" t="s">
        <v>96</v>
      </c>
      <c r="D372" s="52">
        <v>2515</v>
      </c>
      <c r="E372" s="52">
        <v>716362</v>
      </c>
      <c r="F372" s="53">
        <v>28063</v>
      </c>
      <c r="G372" s="54">
        <v>3.9174327999999998</v>
      </c>
    </row>
    <row r="373" spans="1:7" s="5" customFormat="1" x14ac:dyDescent="0.45">
      <c r="A373" s="51" t="s">
        <v>424</v>
      </c>
      <c r="B373" s="51" t="s">
        <v>395</v>
      </c>
      <c r="C373" s="51" t="s">
        <v>96</v>
      </c>
      <c r="D373" s="52">
        <v>5974</v>
      </c>
      <c r="E373" s="52">
        <v>123204</v>
      </c>
      <c r="F373" s="53">
        <v>12981.8</v>
      </c>
      <c r="G373" s="54">
        <v>10.536833</v>
      </c>
    </row>
    <row r="374" spans="1:7" s="5" customFormat="1" x14ac:dyDescent="0.45">
      <c r="A374" s="51" t="s">
        <v>425</v>
      </c>
      <c r="B374" s="51" t="s">
        <v>395</v>
      </c>
      <c r="C374" s="51" t="s">
        <v>96</v>
      </c>
      <c r="D374" s="52">
        <v>15620</v>
      </c>
      <c r="E374" s="52">
        <v>480030</v>
      </c>
      <c r="F374" s="53">
        <v>54860</v>
      </c>
      <c r="G374" s="54">
        <v>11.428452</v>
      </c>
    </row>
    <row r="375" spans="1:7" s="5" customFormat="1" x14ac:dyDescent="0.45">
      <c r="A375" s="51" t="s">
        <v>426</v>
      </c>
      <c r="B375" s="51" t="s">
        <v>395</v>
      </c>
      <c r="C375" s="51" t="s">
        <v>96</v>
      </c>
      <c r="D375" s="52">
        <v>2361</v>
      </c>
      <c r="E375" s="52">
        <v>91230</v>
      </c>
      <c r="F375" s="53">
        <v>10007</v>
      </c>
      <c r="G375" s="54">
        <v>10.96898</v>
      </c>
    </row>
    <row r="376" spans="1:7" s="5" customFormat="1" x14ac:dyDescent="0.45">
      <c r="A376" s="51" t="s">
        <v>427</v>
      </c>
      <c r="B376" s="51" t="s">
        <v>395</v>
      </c>
      <c r="C376" s="51" t="s">
        <v>94</v>
      </c>
      <c r="D376" s="52">
        <v>18771</v>
      </c>
      <c r="E376" s="52">
        <v>486860</v>
      </c>
      <c r="F376" s="53">
        <v>56499</v>
      </c>
      <c r="G376" s="54">
        <v>11.604773</v>
      </c>
    </row>
    <row r="377" spans="1:7" s="5" customFormat="1" x14ac:dyDescent="0.45">
      <c r="A377" s="51" t="s">
        <v>428</v>
      </c>
      <c r="B377" s="51" t="s">
        <v>395</v>
      </c>
      <c r="C377" s="51" t="s">
        <v>94</v>
      </c>
      <c r="D377" s="52">
        <v>206122</v>
      </c>
      <c r="E377" s="52">
        <v>3866234</v>
      </c>
      <c r="F377" s="53">
        <v>420036.4</v>
      </c>
      <c r="G377" s="54">
        <v>10.864226</v>
      </c>
    </row>
    <row r="378" spans="1:7" s="5" customFormat="1" x14ac:dyDescent="0.45">
      <c r="A378" s="51" t="s">
        <v>429</v>
      </c>
      <c r="B378" s="51" t="s">
        <v>395</v>
      </c>
      <c r="C378" s="51" t="s">
        <v>94</v>
      </c>
      <c r="D378" s="52">
        <v>66354</v>
      </c>
      <c r="E378" s="52">
        <v>1198695</v>
      </c>
      <c r="F378" s="53">
        <v>122904.6</v>
      </c>
      <c r="G378" s="54">
        <v>10.2532</v>
      </c>
    </row>
    <row r="379" spans="1:7" s="5" customFormat="1" x14ac:dyDescent="0.45">
      <c r="A379" s="51" t="s">
        <v>430</v>
      </c>
      <c r="B379" s="51" t="s">
        <v>395</v>
      </c>
      <c r="C379" s="51" t="s">
        <v>94</v>
      </c>
      <c r="D379" s="52">
        <v>79382</v>
      </c>
      <c r="E379" s="52">
        <v>1510244</v>
      </c>
      <c r="F379" s="53">
        <v>158379.9</v>
      </c>
      <c r="G379" s="54">
        <v>10.487041</v>
      </c>
    </row>
    <row r="380" spans="1:7" s="5" customFormat="1" x14ac:dyDescent="0.45">
      <c r="A380" s="51" t="s">
        <v>431</v>
      </c>
      <c r="B380" s="51" t="s">
        <v>395</v>
      </c>
      <c r="C380" s="51" t="s">
        <v>203</v>
      </c>
      <c r="D380" s="52">
        <v>11948</v>
      </c>
      <c r="E380" s="52">
        <v>421176</v>
      </c>
      <c r="F380" s="53">
        <v>40630.6</v>
      </c>
      <c r="G380" s="54">
        <v>9.6469409000000006</v>
      </c>
    </row>
    <row r="381" spans="1:7" s="5" customFormat="1" x14ac:dyDescent="0.45">
      <c r="A381" s="51" t="s">
        <v>432</v>
      </c>
      <c r="B381" s="51" t="s">
        <v>395</v>
      </c>
      <c r="C381" s="51" t="s">
        <v>96</v>
      </c>
      <c r="D381" s="52">
        <v>16802</v>
      </c>
      <c r="E381" s="52">
        <v>1679375</v>
      </c>
      <c r="F381" s="53">
        <v>115747</v>
      </c>
      <c r="G381" s="54">
        <v>6.8922664999999999</v>
      </c>
    </row>
    <row r="382" spans="1:7" s="5" customFormat="1" x14ac:dyDescent="0.45">
      <c r="A382" s="51" t="s">
        <v>148</v>
      </c>
      <c r="B382" s="51" t="s">
        <v>395</v>
      </c>
      <c r="C382" s="51" t="s">
        <v>94</v>
      </c>
      <c r="D382" s="52">
        <v>34291</v>
      </c>
      <c r="E382" s="52">
        <v>658377</v>
      </c>
      <c r="F382" s="53">
        <v>80781.899999999994</v>
      </c>
      <c r="G382" s="54">
        <v>12.269855</v>
      </c>
    </row>
    <row r="383" spans="1:7" s="5" customFormat="1" x14ac:dyDescent="0.45">
      <c r="A383" s="51" t="s">
        <v>433</v>
      </c>
      <c r="B383" s="51" t="s">
        <v>395</v>
      </c>
      <c r="C383" s="51" t="s">
        <v>94</v>
      </c>
      <c r="D383" s="52">
        <v>22900</v>
      </c>
      <c r="E383" s="52">
        <v>372254</v>
      </c>
      <c r="F383" s="53">
        <v>38750.199999999997</v>
      </c>
      <c r="G383" s="54">
        <v>10.409613</v>
      </c>
    </row>
    <row r="384" spans="1:7" s="5" customFormat="1" x14ac:dyDescent="0.45">
      <c r="A384" s="51" t="s">
        <v>434</v>
      </c>
      <c r="B384" s="51" t="s">
        <v>395</v>
      </c>
      <c r="C384" s="51" t="s">
        <v>96</v>
      </c>
      <c r="D384" s="52">
        <v>5641</v>
      </c>
      <c r="E384" s="52">
        <v>174766</v>
      </c>
      <c r="F384" s="53">
        <v>21019</v>
      </c>
      <c r="G384" s="54">
        <v>12.026939</v>
      </c>
    </row>
    <row r="385" spans="1:7" s="5" customFormat="1" x14ac:dyDescent="0.45">
      <c r="A385" s="51" t="s">
        <v>435</v>
      </c>
      <c r="B385" s="51" t="s">
        <v>395</v>
      </c>
      <c r="C385" s="51" t="s">
        <v>94</v>
      </c>
      <c r="D385" s="52">
        <v>85299</v>
      </c>
      <c r="E385" s="52">
        <v>1691329</v>
      </c>
      <c r="F385" s="53">
        <v>204888.7</v>
      </c>
      <c r="G385" s="54">
        <v>12.114065</v>
      </c>
    </row>
    <row r="386" spans="1:7" s="5" customFormat="1" x14ac:dyDescent="0.45">
      <c r="A386" s="51" t="s">
        <v>436</v>
      </c>
      <c r="B386" s="51" t="s">
        <v>395</v>
      </c>
      <c r="C386" s="51" t="s">
        <v>96</v>
      </c>
      <c r="D386" s="52">
        <v>4623</v>
      </c>
      <c r="E386" s="52">
        <v>115998</v>
      </c>
      <c r="F386" s="53">
        <v>10377</v>
      </c>
      <c r="G386" s="54">
        <v>8.9458438999999998</v>
      </c>
    </row>
    <row r="387" spans="1:7" s="5" customFormat="1" x14ac:dyDescent="0.45">
      <c r="A387" s="51" t="s">
        <v>437</v>
      </c>
      <c r="B387" s="51" t="s">
        <v>395</v>
      </c>
      <c r="C387" s="51" t="s">
        <v>91</v>
      </c>
      <c r="D387" s="52">
        <v>2501473</v>
      </c>
      <c r="E387" s="52">
        <v>82400878</v>
      </c>
      <c r="F387" s="53">
        <v>7737463.4000000004</v>
      </c>
      <c r="G387" s="54">
        <v>9.3900254000000007</v>
      </c>
    </row>
    <row r="388" spans="1:7" s="5" customFormat="1" x14ac:dyDescent="0.45">
      <c r="A388" s="51" t="s">
        <v>438</v>
      </c>
      <c r="B388" s="51" t="s">
        <v>395</v>
      </c>
      <c r="C388" s="51" t="s">
        <v>94</v>
      </c>
      <c r="D388" s="52">
        <v>19767</v>
      </c>
      <c r="E388" s="52">
        <v>287124</v>
      </c>
      <c r="F388" s="53">
        <v>39768</v>
      </c>
      <c r="G388" s="54">
        <v>13.850462</v>
      </c>
    </row>
    <row r="389" spans="1:7" s="5" customFormat="1" x14ac:dyDescent="0.45">
      <c r="A389" s="51" t="s">
        <v>439</v>
      </c>
      <c r="B389" s="51" t="s">
        <v>395</v>
      </c>
      <c r="C389" s="51" t="s">
        <v>94</v>
      </c>
      <c r="D389" s="52">
        <v>130295</v>
      </c>
      <c r="E389" s="52">
        <v>2666125</v>
      </c>
      <c r="F389" s="53">
        <v>253757</v>
      </c>
      <c r="G389" s="54">
        <v>9.5178208000000009</v>
      </c>
    </row>
    <row r="390" spans="1:7" s="5" customFormat="1" x14ac:dyDescent="0.45">
      <c r="A390" s="51" t="s">
        <v>440</v>
      </c>
      <c r="B390" s="51" t="s">
        <v>395</v>
      </c>
      <c r="C390" s="51" t="s">
        <v>94</v>
      </c>
      <c r="D390" s="52">
        <v>34504</v>
      </c>
      <c r="E390" s="52">
        <v>491785</v>
      </c>
      <c r="F390" s="53">
        <v>63319</v>
      </c>
      <c r="G390" s="54">
        <v>12.875342</v>
      </c>
    </row>
    <row r="391" spans="1:7" s="5" customFormat="1" x14ac:dyDescent="0.45">
      <c r="A391" s="51" t="s">
        <v>441</v>
      </c>
      <c r="B391" s="51" t="s">
        <v>395</v>
      </c>
      <c r="C391" s="51" t="s">
        <v>94</v>
      </c>
      <c r="D391" s="52">
        <v>36002</v>
      </c>
      <c r="E391" s="52">
        <v>546767</v>
      </c>
      <c r="F391" s="53">
        <v>69065</v>
      </c>
      <c r="G391" s="54">
        <v>12.631523</v>
      </c>
    </row>
    <row r="392" spans="1:7" s="5" customFormat="1" x14ac:dyDescent="0.45">
      <c r="A392" s="51" t="s">
        <v>442</v>
      </c>
      <c r="B392" s="51" t="s">
        <v>395</v>
      </c>
      <c r="C392" s="51" t="s">
        <v>94</v>
      </c>
      <c r="D392" s="52">
        <v>394</v>
      </c>
      <c r="E392" s="52">
        <v>3004</v>
      </c>
      <c r="F392" s="53">
        <v>471</v>
      </c>
      <c r="G392" s="54">
        <v>15.679095</v>
      </c>
    </row>
    <row r="393" spans="1:7" s="5" customFormat="1" x14ac:dyDescent="0.45">
      <c r="A393" s="51" t="s">
        <v>443</v>
      </c>
      <c r="B393" s="51" t="s">
        <v>395</v>
      </c>
      <c r="C393" s="51" t="s">
        <v>94</v>
      </c>
      <c r="D393" s="52">
        <v>12413</v>
      </c>
      <c r="E393" s="52">
        <v>188181</v>
      </c>
      <c r="F393" s="53">
        <v>26787.4</v>
      </c>
      <c r="G393" s="54">
        <v>14.234912</v>
      </c>
    </row>
    <row r="394" spans="1:7" s="5" customFormat="1" x14ac:dyDescent="0.45">
      <c r="A394" s="51" t="s">
        <v>444</v>
      </c>
      <c r="B394" s="51" t="s">
        <v>395</v>
      </c>
      <c r="C394" s="51" t="s">
        <v>94</v>
      </c>
      <c r="D394" s="52">
        <v>225087</v>
      </c>
      <c r="E394" s="52">
        <v>5192316</v>
      </c>
      <c r="F394" s="53">
        <v>512576</v>
      </c>
      <c r="G394" s="54">
        <v>9.8718182999999993</v>
      </c>
    </row>
    <row r="395" spans="1:7" s="5" customFormat="1" x14ac:dyDescent="0.45">
      <c r="A395" s="51" t="s">
        <v>445</v>
      </c>
      <c r="B395" s="51" t="s">
        <v>395</v>
      </c>
      <c r="C395" s="51" t="s">
        <v>94</v>
      </c>
      <c r="D395" s="52">
        <v>34114</v>
      </c>
      <c r="E395" s="52">
        <v>543219</v>
      </c>
      <c r="F395" s="53">
        <v>67017</v>
      </c>
      <c r="G395" s="54">
        <v>12.337013000000001</v>
      </c>
    </row>
    <row r="396" spans="1:7" s="5" customFormat="1" x14ac:dyDescent="0.45">
      <c r="A396" s="51" t="s">
        <v>446</v>
      </c>
      <c r="B396" s="51" t="s">
        <v>395</v>
      </c>
      <c r="C396" s="51" t="s">
        <v>94</v>
      </c>
      <c r="D396" s="52">
        <v>11373</v>
      </c>
      <c r="E396" s="52">
        <v>179746</v>
      </c>
      <c r="F396" s="53">
        <v>22013.1</v>
      </c>
      <c r="G396" s="54">
        <v>12.246782</v>
      </c>
    </row>
    <row r="397" spans="1:7" s="5" customFormat="1" x14ac:dyDescent="0.45">
      <c r="A397" s="51" t="s">
        <v>447</v>
      </c>
      <c r="B397" s="51" t="s">
        <v>395</v>
      </c>
      <c r="C397" s="51" t="s">
        <v>94</v>
      </c>
      <c r="D397" s="52">
        <v>8045</v>
      </c>
      <c r="E397" s="52">
        <v>134403</v>
      </c>
      <c r="F397" s="53">
        <v>18333</v>
      </c>
      <c r="G397" s="54">
        <v>13.640321</v>
      </c>
    </row>
    <row r="398" spans="1:7" s="5" customFormat="1" x14ac:dyDescent="0.45">
      <c r="A398" s="51" t="s">
        <v>448</v>
      </c>
      <c r="B398" s="51" t="s">
        <v>395</v>
      </c>
      <c r="C398" s="51" t="s">
        <v>94</v>
      </c>
      <c r="D398" s="52">
        <v>25202</v>
      </c>
      <c r="E398" s="52">
        <v>432566</v>
      </c>
      <c r="F398" s="53">
        <v>59174.400000000001</v>
      </c>
      <c r="G398" s="54">
        <v>13.679855</v>
      </c>
    </row>
    <row r="399" spans="1:7" s="5" customFormat="1" x14ac:dyDescent="0.45">
      <c r="A399" s="51" t="s">
        <v>449</v>
      </c>
      <c r="B399" s="51" t="s">
        <v>395</v>
      </c>
      <c r="C399" s="51" t="s">
        <v>96</v>
      </c>
      <c r="D399" s="52">
        <v>10023</v>
      </c>
      <c r="E399" s="52">
        <v>313410</v>
      </c>
      <c r="F399" s="53">
        <v>34213</v>
      </c>
      <c r="G399" s="54">
        <v>10.916372000000001</v>
      </c>
    </row>
    <row r="400" spans="1:7" s="5" customFormat="1" x14ac:dyDescent="0.45">
      <c r="A400" s="51" t="s">
        <v>450</v>
      </c>
      <c r="B400" s="51" t="s">
        <v>395</v>
      </c>
      <c r="C400" s="51" t="s">
        <v>94</v>
      </c>
      <c r="D400" s="52">
        <v>99732</v>
      </c>
      <c r="E400" s="52">
        <v>2306810</v>
      </c>
      <c r="F400" s="53">
        <v>228717</v>
      </c>
      <c r="G400" s="54">
        <v>9.9148607999999996</v>
      </c>
    </row>
    <row r="401" spans="1:7" s="5" customFormat="1" x14ac:dyDescent="0.45">
      <c r="A401" s="51" t="s">
        <v>451</v>
      </c>
      <c r="B401" s="51" t="s">
        <v>395</v>
      </c>
      <c r="C401" s="51" t="s">
        <v>94</v>
      </c>
      <c r="D401" s="52">
        <v>12157</v>
      </c>
      <c r="E401" s="52">
        <v>180691</v>
      </c>
      <c r="F401" s="53">
        <v>21345</v>
      </c>
      <c r="G401" s="54">
        <v>11.812984999999999</v>
      </c>
    </row>
    <row r="402" spans="1:7" s="5" customFormat="1" x14ac:dyDescent="0.45">
      <c r="A402" s="51" t="s">
        <v>452</v>
      </c>
      <c r="B402" s="51" t="s">
        <v>395</v>
      </c>
      <c r="C402" s="51" t="s">
        <v>94</v>
      </c>
      <c r="D402" s="52">
        <v>12608</v>
      </c>
      <c r="E402" s="52">
        <v>261580</v>
      </c>
      <c r="F402" s="53">
        <v>28228.2</v>
      </c>
      <c r="G402" s="54">
        <v>10.791421</v>
      </c>
    </row>
    <row r="403" spans="1:7" s="5" customFormat="1" x14ac:dyDescent="0.45">
      <c r="A403" s="51" t="s">
        <v>384</v>
      </c>
      <c r="B403" s="51" t="s">
        <v>395</v>
      </c>
      <c r="C403" s="51" t="s">
        <v>94</v>
      </c>
      <c r="D403" s="52">
        <v>26199</v>
      </c>
      <c r="E403" s="52">
        <v>384402</v>
      </c>
      <c r="F403" s="53">
        <v>48416.5</v>
      </c>
      <c r="G403" s="54">
        <v>12.595278</v>
      </c>
    </row>
    <row r="404" spans="1:7" s="5" customFormat="1" x14ac:dyDescent="0.45">
      <c r="A404" s="51" t="s">
        <v>453</v>
      </c>
      <c r="B404" s="51" t="s">
        <v>395</v>
      </c>
      <c r="C404" s="51" t="s">
        <v>94</v>
      </c>
      <c r="D404" s="52">
        <v>16923</v>
      </c>
      <c r="E404" s="52">
        <v>262543</v>
      </c>
      <c r="F404" s="53">
        <v>33670</v>
      </c>
      <c r="G404" s="54">
        <v>12.824566000000001</v>
      </c>
    </row>
    <row r="405" spans="1:7" s="5" customFormat="1" x14ac:dyDescent="0.45">
      <c r="A405" s="51" t="s">
        <v>454</v>
      </c>
      <c r="B405" s="51" t="s">
        <v>395</v>
      </c>
      <c r="C405" s="51" t="s">
        <v>94</v>
      </c>
      <c r="D405" s="52">
        <v>18382</v>
      </c>
      <c r="E405" s="52">
        <v>248511</v>
      </c>
      <c r="F405" s="53">
        <v>34754</v>
      </c>
      <c r="G405" s="54">
        <v>13.984894000000001</v>
      </c>
    </row>
    <row r="406" spans="1:7" s="5" customFormat="1" x14ac:dyDescent="0.45">
      <c r="A406" s="51" t="s">
        <v>455</v>
      </c>
      <c r="B406" s="51" t="s">
        <v>395</v>
      </c>
      <c r="C406" s="51" t="s">
        <v>94</v>
      </c>
      <c r="D406" s="52">
        <v>55504</v>
      </c>
      <c r="E406" s="52">
        <v>1053174</v>
      </c>
      <c r="F406" s="53">
        <v>109170.2</v>
      </c>
      <c r="G406" s="54">
        <v>10.365826999999999</v>
      </c>
    </row>
    <row r="407" spans="1:7" s="5" customFormat="1" x14ac:dyDescent="0.45">
      <c r="A407" s="51" t="s">
        <v>456</v>
      </c>
      <c r="B407" s="51" t="s">
        <v>395</v>
      </c>
      <c r="C407" s="51" t="s">
        <v>94</v>
      </c>
      <c r="D407" s="52">
        <v>176599</v>
      </c>
      <c r="E407" s="52">
        <v>3375948</v>
      </c>
      <c r="F407" s="53">
        <v>355047.2</v>
      </c>
      <c r="G407" s="54">
        <v>10.516963000000001</v>
      </c>
    </row>
    <row r="408" spans="1:7" s="5" customFormat="1" x14ac:dyDescent="0.45">
      <c r="A408" s="51" t="s">
        <v>457</v>
      </c>
      <c r="B408" s="51" t="s">
        <v>395</v>
      </c>
      <c r="C408" s="51" t="s">
        <v>94</v>
      </c>
      <c r="D408" s="52">
        <v>8818</v>
      </c>
      <c r="E408" s="52">
        <v>173013</v>
      </c>
      <c r="F408" s="53">
        <v>20138.400000000001</v>
      </c>
      <c r="G408" s="54">
        <v>11.639818999999999</v>
      </c>
    </row>
    <row r="409" spans="1:7" s="5" customFormat="1" x14ac:dyDescent="0.45">
      <c r="A409" s="51" t="s">
        <v>458</v>
      </c>
      <c r="B409" s="51" t="s">
        <v>395</v>
      </c>
      <c r="C409" s="51" t="s">
        <v>94</v>
      </c>
      <c r="D409" s="52">
        <v>97980</v>
      </c>
      <c r="E409" s="52">
        <v>1870027</v>
      </c>
      <c r="F409" s="53">
        <v>175769</v>
      </c>
      <c r="G409" s="54">
        <v>9.3992760999999998</v>
      </c>
    </row>
    <row r="410" spans="1:7" s="5" customFormat="1" x14ac:dyDescent="0.45">
      <c r="A410" s="51" t="s">
        <v>459</v>
      </c>
      <c r="B410" s="51" t="s">
        <v>395</v>
      </c>
      <c r="C410" s="51" t="s">
        <v>94</v>
      </c>
      <c r="D410" s="52">
        <v>19197</v>
      </c>
      <c r="E410" s="52">
        <v>315047</v>
      </c>
      <c r="F410" s="53">
        <v>38707.5</v>
      </c>
      <c r="G410" s="54">
        <v>12.286262000000001</v>
      </c>
    </row>
    <row r="411" spans="1:7" s="5" customFormat="1" x14ac:dyDescent="0.45">
      <c r="A411" s="51" t="s">
        <v>460</v>
      </c>
      <c r="B411" s="51" t="s">
        <v>395</v>
      </c>
      <c r="C411" s="51" t="s">
        <v>94</v>
      </c>
      <c r="D411" s="52">
        <v>20512</v>
      </c>
      <c r="E411" s="52">
        <v>344507</v>
      </c>
      <c r="F411" s="53">
        <v>45780</v>
      </c>
      <c r="G411" s="54">
        <v>13.288554</v>
      </c>
    </row>
    <row r="412" spans="1:7" s="5" customFormat="1" x14ac:dyDescent="0.45">
      <c r="A412" s="51" t="s">
        <v>228</v>
      </c>
      <c r="B412" s="51" t="s">
        <v>395</v>
      </c>
      <c r="C412" s="51" t="s">
        <v>210</v>
      </c>
      <c r="D412" s="52">
        <v>2</v>
      </c>
      <c r="E412" s="52">
        <v>1412</v>
      </c>
      <c r="F412" s="53">
        <v>183.5</v>
      </c>
      <c r="G412" s="54">
        <v>12.995751</v>
      </c>
    </row>
    <row r="413" spans="1:7" s="5" customFormat="1" x14ac:dyDescent="0.45">
      <c r="A413" s="51" t="s">
        <v>2133</v>
      </c>
      <c r="B413" s="51" t="s">
        <v>395</v>
      </c>
      <c r="C413" s="51" t="s">
        <v>210</v>
      </c>
      <c r="D413" s="52">
        <v>5</v>
      </c>
      <c r="E413" s="52">
        <v>3344</v>
      </c>
      <c r="F413" s="53">
        <v>377</v>
      </c>
      <c r="G413" s="54">
        <v>11.273923</v>
      </c>
    </row>
    <row r="414" spans="1:7" s="5" customFormat="1" x14ac:dyDescent="0.45">
      <c r="A414" s="51" t="s">
        <v>461</v>
      </c>
      <c r="B414" s="51" t="s">
        <v>395</v>
      </c>
      <c r="C414" s="51" t="s">
        <v>94</v>
      </c>
      <c r="D414" s="52">
        <v>15291</v>
      </c>
      <c r="E414" s="52">
        <v>214225</v>
      </c>
      <c r="F414" s="53">
        <v>31459</v>
      </c>
      <c r="G414" s="54">
        <v>14.685027</v>
      </c>
    </row>
    <row r="415" spans="1:7" s="5" customFormat="1" x14ac:dyDescent="0.45">
      <c r="A415" s="51" t="s">
        <v>462</v>
      </c>
      <c r="B415" s="51" t="s">
        <v>395</v>
      </c>
      <c r="C415" s="51" t="s">
        <v>94</v>
      </c>
      <c r="D415" s="52">
        <v>21405</v>
      </c>
      <c r="E415" s="52">
        <v>352733</v>
      </c>
      <c r="F415" s="53">
        <v>40581.699999999997</v>
      </c>
      <c r="G415" s="54">
        <v>11.504934</v>
      </c>
    </row>
    <row r="416" spans="1:7" s="5" customFormat="1" x14ac:dyDescent="0.45">
      <c r="A416" s="51" t="s">
        <v>463</v>
      </c>
      <c r="B416" s="51" t="s">
        <v>395</v>
      </c>
      <c r="C416" s="51" t="s">
        <v>94</v>
      </c>
      <c r="D416" s="52">
        <v>14285</v>
      </c>
      <c r="E416" s="52">
        <v>210943</v>
      </c>
      <c r="F416" s="53">
        <v>26448</v>
      </c>
      <c r="G416" s="54">
        <v>12.537984</v>
      </c>
    </row>
    <row r="417" spans="1:7" s="5" customFormat="1" x14ac:dyDescent="0.45">
      <c r="A417" s="51" t="s">
        <v>464</v>
      </c>
      <c r="B417" s="51" t="s">
        <v>395</v>
      </c>
      <c r="C417" s="51" t="s">
        <v>94</v>
      </c>
      <c r="D417" s="52">
        <v>9102</v>
      </c>
      <c r="E417" s="52">
        <v>127448</v>
      </c>
      <c r="F417" s="53">
        <v>13861</v>
      </c>
      <c r="G417" s="54">
        <v>10.875807999999999</v>
      </c>
    </row>
    <row r="418" spans="1:7" s="5" customFormat="1" x14ac:dyDescent="0.45">
      <c r="A418" s="51" t="s">
        <v>465</v>
      </c>
      <c r="B418" s="51" t="s">
        <v>395</v>
      </c>
      <c r="C418" s="51" t="s">
        <v>94</v>
      </c>
      <c r="D418" s="52">
        <v>127189</v>
      </c>
      <c r="E418" s="52">
        <v>2442111</v>
      </c>
      <c r="F418" s="53">
        <v>267369.59999999998</v>
      </c>
      <c r="G418" s="54">
        <v>10.948297999999999</v>
      </c>
    </row>
    <row r="419" spans="1:7" s="5" customFormat="1" x14ac:dyDescent="0.45">
      <c r="A419" s="51" t="s">
        <v>466</v>
      </c>
      <c r="B419" s="51" t="s">
        <v>395</v>
      </c>
      <c r="C419" s="51" t="s">
        <v>94</v>
      </c>
      <c r="D419" s="52">
        <v>15469</v>
      </c>
      <c r="E419" s="52">
        <v>361368</v>
      </c>
      <c r="F419" s="53">
        <v>36529</v>
      </c>
      <c r="G419" s="54">
        <v>10.108532</v>
      </c>
    </row>
    <row r="420" spans="1:7" s="5" customFormat="1" x14ac:dyDescent="0.45">
      <c r="A420" s="51" t="s">
        <v>2126</v>
      </c>
      <c r="B420" s="51" t="s">
        <v>468</v>
      </c>
      <c r="C420" s="51" t="s">
        <v>210</v>
      </c>
      <c r="D420" s="52">
        <v>134</v>
      </c>
      <c r="E420" s="52">
        <v>972</v>
      </c>
      <c r="F420" s="53">
        <v>128</v>
      </c>
      <c r="G420" s="54">
        <v>13.168723999999999</v>
      </c>
    </row>
    <row r="421" spans="1:7" s="5" customFormat="1" x14ac:dyDescent="0.45">
      <c r="A421" s="51" t="s">
        <v>467</v>
      </c>
      <c r="B421" s="51" t="s">
        <v>468</v>
      </c>
      <c r="C421" s="51" t="s">
        <v>91</v>
      </c>
      <c r="D421" s="52">
        <v>85391</v>
      </c>
      <c r="E421" s="52">
        <v>1046950</v>
      </c>
      <c r="F421" s="53">
        <v>331697.40000000002</v>
      </c>
      <c r="G421" s="54">
        <v>31.682258000000001</v>
      </c>
    </row>
    <row r="422" spans="1:7" s="5" customFormat="1" x14ac:dyDescent="0.45">
      <c r="A422" s="51" t="s">
        <v>469</v>
      </c>
      <c r="B422" s="51" t="s">
        <v>468</v>
      </c>
      <c r="C422" s="51" t="s">
        <v>91</v>
      </c>
      <c r="D422" s="52">
        <v>304948</v>
      </c>
      <c r="E422" s="52">
        <v>6548697</v>
      </c>
      <c r="F422" s="53">
        <v>1592016</v>
      </c>
      <c r="G422" s="54">
        <v>24.310424000000001</v>
      </c>
    </row>
    <row r="423" spans="1:7" s="5" customFormat="1" x14ac:dyDescent="0.45">
      <c r="A423" s="51" t="s">
        <v>470</v>
      </c>
      <c r="B423" s="51" t="s">
        <v>468</v>
      </c>
      <c r="C423" s="51" t="s">
        <v>94</v>
      </c>
      <c r="D423" s="52">
        <v>33586</v>
      </c>
      <c r="E423" s="52">
        <v>445098</v>
      </c>
      <c r="F423" s="53">
        <v>147375.79999999999</v>
      </c>
      <c r="G423" s="54">
        <v>33.110864999999997</v>
      </c>
    </row>
    <row r="424" spans="1:7" s="5" customFormat="1" x14ac:dyDescent="0.45">
      <c r="A424" s="51" t="s">
        <v>2127</v>
      </c>
      <c r="B424" s="51" t="s">
        <v>468</v>
      </c>
      <c r="C424" s="51" t="s">
        <v>210</v>
      </c>
      <c r="D424" s="52">
        <v>4</v>
      </c>
      <c r="E424" s="52">
        <v>471</v>
      </c>
      <c r="F424" s="53">
        <v>112.7</v>
      </c>
      <c r="G424" s="54">
        <v>23.927813</v>
      </c>
    </row>
    <row r="425" spans="1:7" s="5" customFormat="1" x14ac:dyDescent="0.45">
      <c r="A425" s="51" t="s">
        <v>471</v>
      </c>
      <c r="B425" s="51" t="s">
        <v>468</v>
      </c>
      <c r="C425" s="51" t="s">
        <v>91</v>
      </c>
      <c r="D425" s="52">
        <v>71027</v>
      </c>
      <c r="E425" s="52">
        <v>1094786</v>
      </c>
      <c r="F425" s="53">
        <v>323881.59999999998</v>
      </c>
      <c r="G425" s="54">
        <v>29.584009999999999</v>
      </c>
    </row>
    <row r="426" spans="1:7" s="5" customFormat="1" x14ac:dyDescent="0.45">
      <c r="A426" s="51" t="s">
        <v>226</v>
      </c>
      <c r="B426" s="51" t="s">
        <v>468</v>
      </c>
      <c r="C426" s="51" t="s">
        <v>210</v>
      </c>
      <c r="D426" s="52">
        <v>4273</v>
      </c>
      <c r="E426" s="52">
        <v>61652</v>
      </c>
      <c r="F426" s="53">
        <v>7728.9</v>
      </c>
      <c r="G426" s="54">
        <v>12.536333000000001</v>
      </c>
    </row>
    <row r="427" spans="1:7" s="5" customFormat="1" x14ac:dyDescent="0.45">
      <c r="A427" s="51" t="s">
        <v>2130</v>
      </c>
      <c r="B427" s="51" t="s">
        <v>468</v>
      </c>
      <c r="C427" s="51" t="s">
        <v>210</v>
      </c>
      <c r="D427" s="52">
        <v>174</v>
      </c>
      <c r="E427" s="52">
        <v>1997</v>
      </c>
      <c r="F427" s="53">
        <v>387</v>
      </c>
      <c r="G427" s="54">
        <v>19.379069000000001</v>
      </c>
    </row>
    <row r="428" spans="1:7" s="5" customFormat="1" x14ac:dyDescent="0.45">
      <c r="A428" s="51" t="s">
        <v>228</v>
      </c>
      <c r="B428" s="51" t="s">
        <v>468</v>
      </c>
      <c r="C428" s="51" t="s">
        <v>210</v>
      </c>
      <c r="D428" s="52">
        <v>6</v>
      </c>
      <c r="E428" s="52">
        <v>1985</v>
      </c>
      <c r="F428" s="53">
        <v>437.9</v>
      </c>
      <c r="G428" s="54">
        <v>22.060452999999999</v>
      </c>
    </row>
    <row r="429" spans="1:7" s="5" customFormat="1" x14ac:dyDescent="0.45">
      <c r="A429" s="51" t="s">
        <v>2131</v>
      </c>
      <c r="B429" s="51" t="s">
        <v>468</v>
      </c>
      <c r="C429" s="51" t="s">
        <v>210</v>
      </c>
      <c r="D429" s="52">
        <v>180</v>
      </c>
      <c r="E429" s="52">
        <v>2081</v>
      </c>
      <c r="F429" s="53">
        <v>498.4</v>
      </c>
      <c r="G429" s="54">
        <v>23.950023999999999</v>
      </c>
    </row>
    <row r="430" spans="1:7" s="5" customFormat="1" x14ac:dyDescent="0.45">
      <c r="A430" s="51" t="s">
        <v>229</v>
      </c>
      <c r="B430" s="51" t="s">
        <v>468</v>
      </c>
      <c r="C430" s="51" t="s">
        <v>210</v>
      </c>
      <c r="D430" s="52">
        <v>973</v>
      </c>
      <c r="E430" s="52">
        <v>9877</v>
      </c>
      <c r="F430" s="53">
        <v>2010.8</v>
      </c>
      <c r="G430" s="54">
        <v>20.358408000000001</v>
      </c>
    </row>
    <row r="431" spans="1:7" s="5" customFormat="1" x14ac:dyDescent="0.45">
      <c r="A431" s="51" t="s">
        <v>230</v>
      </c>
      <c r="B431" s="51" t="s">
        <v>468</v>
      </c>
      <c r="C431" s="51" t="s">
        <v>210</v>
      </c>
      <c r="D431" s="52">
        <v>326</v>
      </c>
      <c r="E431" s="52">
        <v>3620</v>
      </c>
      <c r="F431" s="53">
        <v>760.9</v>
      </c>
      <c r="G431" s="54">
        <v>21.019337</v>
      </c>
    </row>
    <row r="432" spans="1:7" s="5" customFormat="1" x14ac:dyDescent="0.45">
      <c r="A432" s="51" t="s">
        <v>2132</v>
      </c>
      <c r="B432" s="51" t="s">
        <v>468</v>
      </c>
      <c r="C432" s="51" t="s">
        <v>210</v>
      </c>
      <c r="D432" s="52">
        <v>4220</v>
      </c>
      <c r="E432" s="52">
        <v>44094</v>
      </c>
      <c r="F432" s="53">
        <v>9079.5</v>
      </c>
      <c r="G432" s="54">
        <v>20.591237</v>
      </c>
    </row>
    <row r="433" spans="1:7" s="5" customFormat="1" x14ac:dyDescent="0.45">
      <c r="A433" s="51" t="s">
        <v>2133</v>
      </c>
      <c r="B433" s="51" t="s">
        <v>468</v>
      </c>
      <c r="C433" s="51" t="s">
        <v>210</v>
      </c>
      <c r="D433" s="52">
        <v>9</v>
      </c>
      <c r="E433" s="52">
        <v>758</v>
      </c>
      <c r="F433" s="53">
        <v>159</v>
      </c>
      <c r="G433" s="54">
        <v>20.976253</v>
      </c>
    </row>
    <row r="434" spans="1:7" s="5" customFormat="1" x14ac:dyDescent="0.45">
      <c r="A434" s="51" t="s">
        <v>235</v>
      </c>
      <c r="B434" s="51" t="s">
        <v>468</v>
      </c>
      <c r="C434" s="51" t="s">
        <v>210</v>
      </c>
      <c r="D434" s="52">
        <v>4578</v>
      </c>
      <c r="E434" s="52">
        <v>39742</v>
      </c>
      <c r="F434" s="53">
        <v>8755.1</v>
      </c>
      <c r="G434" s="54">
        <v>22.029841999999999</v>
      </c>
    </row>
    <row r="435" spans="1:7" s="5" customFormat="1" x14ac:dyDescent="0.45">
      <c r="A435" s="51" t="s">
        <v>472</v>
      </c>
      <c r="B435" s="51" t="s">
        <v>473</v>
      </c>
      <c r="C435" s="51" t="s">
        <v>94</v>
      </c>
      <c r="D435" s="52">
        <v>8878</v>
      </c>
      <c r="E435" s="52">
        <v>444616</v>
      </c>
      <c r="F435" s="53">
        <v>37215</v>
      </c>
      <c r="G435" s="54">
        <v>8.3701440999999992</v>
      </c>
    </row>
    <row r="436" spans="1:7" s="5" customFormat="1" x14ac:dyDescent="0.45">
      <c r="A436" s="51" t="s">
        <v>474</v>
      </c>
      <c r="B436" s="51" t="s">
        <v>473</v>
      </c>
      <c r="C436" s="51" t="s">
        <v>94</v>
      </c>
      <c r="D436" s="52">
        <v>9971</v>
      </c>
      <c r="E436" s="52">
        <v>126114</v>
      </c>
      <c r="F436" s="53">
        <v>18427.599999999999</v>
      </c>
      <c r="G436" s="54">
        <v>14.611859000000001</v>
      </c>
    </row>
    <row r="437" spans="1:7" s="5" customFormat="1" x14ac:dyDescent="0.45">
      <c r="A437" s="51" t="s">
        <v>475</v>
      </c>
      <c r="B437" s="51" t="s">
        <v>473</v>
      </c>
      <c r="C437" s="51" t="s">
        <v>91</v>
      </c>
      <c r="D437" s="52">
        <v>886</v>
      </c>
      <c r="E437" s="52">
        <v>99621</v>
      </c>
      <c r="F437" s="53">
        <v>7914</v>
      </c>
      <c r="G437" s="54">
        <v>7.9441081999999996</v>
      </c>
    </row>
    <row r="438" spans="1:7" s="5" customFormat="1" x14ac:dyDescent="0.45">
      <c r="A438" s="51" t="s">
        <v>476</v>
      </c>
      <c r="B438" s="51" t="s">
        <v>473</v>
      </c>
      <c r="C438" s="51" t="s">
        <v>94</v>
      </c>
      <c r="D438" s="52">
        <v>1164</v>
      </c>
      <c r="E438" s="52">
        <v>16122</v>
      </c>
      <c r="F438" s="53">
        <v>2160</v>
      </c>
      <c r="G438" s="54">
        <v>13.397841</v>
      </c>
    </row>
    <row r="439" spans="1:7" s="5" customFormat="1" x14ac:dyDescent="0.45">
      <c r="A439" s="51" t="s">
        <v>477</v>
      </c>
      <c r="B439" s="51" t="s">
        <v>473</v>
      </c>
      <c r="C439" s="51" t="s">
        <v>96</v>
      </c>
      <c r="D439" s="52">
        <v>4658</v>
      </c>
      <c r="E439" s="52">
        <v>108113</v>
      </c>
      <c r="F439" s="53">
        <v>8366</v>
      </c>
      <c r="G439" s="54">
        <v>7.7381998000000003</v>
      </c>
    </row>
    <row r="440" spans="1:7" s="5" customFormat="1" x14ac:dyDescent="0.45">
      <c r="A440" s="51" t="s">
        <v>478</v>
      </c>
      <c r="B440" s="51" t="s">
        <v>473</v>
      </c>
      <c r="C440" s="51" t="s">
        <v>96</v>
      </c>
      <c r="D440" s="52">
        <v>11431</v>
      </c>
      <c r="E440" s="52">
        <v>838307</v>
      </c>
      <c r="F440" s="53">
        <v>57727.1</v>
      </c>
      <c r="G440" s="54">
        <v>6.8861527000000002</v>
      </c>
    </row>
    <row r="441" spans="1:7" s="5" customFormat="1" x14ac:dyDescent="0.45">
      <c r="A441" s="51" t="s">
        <v>479</v>
      </c>
      <c r="B441" s="51" t="s">
        <v>473</v>
      </c>
      <c r="C441" s="51" t="s">
        <v>94</v>
      </c>
      <c r="D441" s="52">
        <v>5083</v>
      </c>
      <c r="E441" s="52">
        <v>203332</v>
      </c>
      <c r="F441" s="53">
        <v>22379.3</v>
      </c>
      <c r="G441" s="54">
        <v>11.006285</v>
      </c>
    </row>
    <row r="442" spans="1:7" s="5" customFormat="1" x14ac:dyDescent="0.45">
      <c r="A442" s="51" t="s">
        <v>480</v>
      </c>
      <c r="B442" s="51" t="s">
        <v>473</v>
      </c>
      <c r="C442" s="51" t="s">
        <v>94</v>
      </c>
      <c r="D442" s="52">
        <v>1695</v>
      </c>
      <c r="E442" s="52">
        <v>34431</v>
      </c>
      <c r="F442" s="53">
        <v>4769</v>
      </c>
      <c r="G442" s="54">
        <v>13.85089</v>
      </c>
    </row>
    <row r="443" spans="1:7" s="5" customFormat="1" x14ac:dyDescent="0.45">
      <c r="A443" s="51" t="s">
        <v>481</v>
      </c>
      <c r="B443" s="51" t="s">
        <v>473</v>
      </c>
      <c r="C443" s="51" t="s">
        <v>96</v>
      </c>
      <c r="D443" s="52">
        <v>19373</v>
      </c>
      <c r="E443" s="52">
        <v>482793</v>
      </c>
      <c r="F443" s="53">
        <v>38328.5</v>
      </c>
      <c r="G443" s="54">
        <v>7.9389095999999997</v>
      </c>
    </row>
    <row r="444" spans="1:7" s="5" customFormat="1" x14ac:dyDescent="0.45">
      <c r="A444" s="51" t="s">
        <v>482</v>
      </c>
      <c r="B444" s="51" t="s">
        <v>473</v>
      </c>
      <c r="C444" s="51" t="s">
        <v>94</v>
      </c>
      <c r="D444" s="52">
        <v>5997</v>
      </c>
      <c r="E444" s="52">
        <v>89900</v>
      </c>
      <c r="F444" s="53">
        <v>10756</v>
      </c>
      <c r="G444" s="54">
        <v>11.964404999999999</v>
      </c>
    </row>
    <row r="445" spans="1:7" s="5" customFormat="1" x14ac:dyDescent="0.45">
      <c r="A445" s="51" t="s">
        <v>483</v>
      </c>
      <c r="B445" s="51" t="s">
        <v>473</v>
      </c>
      <c r="C445" s="51" t="s">
        <v>96</v>
      </c>
      <c r="D445" s="52">
        <v>3730</v>
      </c>
      <c r="E445" s="52">
        <v>114097</v>
      </c>
      <c r="F445" s="53">
        <v>11375</v>
      </c>
      <c r="G445" s="54">
        <v>9.9695873000000006</v>
      </c>
    </row>
    <row r="446" spans="1:7" s="5" customFormat="1" x14ac:dyDescent="0.45">
      <c r="A446" s="51" t="s">
        <v>484</v>
      </c>
      <c r="B446" s="51" t="s">
        <v>473</v>
      </c>
      <c r="C446" s="51" t="s">
        <v>96</v>
      </c>
      <c r="D446" s="52">
        <v>26437</v>
      </c>
      <c r="E446" s="52">
        <v>640964</v>
      </c>
      <c r="F446" s="53">
        <v>60180.3</v>
      </c>
      <c r="G446" s="54">
        <v>9.3890296000000006</v>
      </c>
    </row>
    <row r="447" spans="1:7" s="5" customFormat="1" x14ac:dyDescent="0.45">
      <c r="A447" s="51" t="s">
        <v>486</v>
      </c>
      <c r="B447" s="51" t="s">
        <v>473</v>
      </c>
      <c r="C447" s="51" t="s">
        <v>96</v>
      </c>
      <c r="D447" s="52">
        <v>3292</v>
      </c>
      <c r="E447" s="52">
        <v>156817</v>
      </c>
      <c r="F447" s="53">
        <v>10612.6</v>
      </c>
      <c r="G447" s="54">
        <v>6.7675061000000003</v>
      </c>
    </row>
    <row r="448" spans="1:7" s="5" customFormat="1" x14ac:dyDescent="0.45">
      <c r="A448" s="51" t="s">
        <v>487</v>
      </c>
      <c r="B448" s="51" t="s">
        <v>473</v>
      </c>
      <c r="C448" s="51" t="s">
        <v>96</v>
      </c>
      <c r="D448" s="52">
        <v>3271</v>
      </c>
      <c r="E448" s="52">
        <v>54537</v>
      </c>
      <c r="F448" s="53">
        <v>6430</v>
      </c>
      <c r="G448" s="54">
        <v>11.790160999999999</v>
      </c>
    </row>
    <row r="449" spans="1:7" s="5" customFormat="1" x14ac:dyDescent="0.45">
      <c r="A449" s="51" t="s">
        <v>488</v>
      </c>
      <c r="B449" s="51" t="s">
        <v>473</v>
      </c>
      <c r="C449" s="51" t="s">
        <v>96</v>
      </c>
      <c r="D449" s="52">
        <v>2186</v>
      </c>
      <c r="E449" s="52">
        <v>60743</v>
      </c>
      <c r="F449" s="53">
        <v>5394</v>
      </c>
      <c r="G449" s="54">
        <v>8.8800355999999994</v>
      </c>
    </row>
    <row r="450" spans="1:7" s="5" customFormat="1" x14ac:dyDescent="0.45">
      <c r="A450" s="51" t="s">
        <v>489</v>
      </c>
      <c r="B450" s="51" t="s">
        <v>473</v>
      </c>
      <c r="C450" s="51" t="s">
        <v>96</v>
      </c>
      <c r="D450" s="52">
        <v>523</v>
      </c>
      <c r="E450" s="52">
        <v>9355</v>
      </c>
      <c r="F450" s="53">
        <v>867.6</v>
      </c>
      <c r="G450" s="54">
        <v>9.2741848999999998</v>
      </c>
    </row>
    <row r="451" spans="1:7" s="5" customFormat="1" x14ac:dyDescent="0.45">
      <c r="A451" s="51" t="s">
        <v>490</v>
      </c>
      <c r="B451" s="51" t="s">
        <v>473</v>
      </c>
      <c r="C451" s="51" t="s">
        <v>96</v>
      </c>
      <c r="D451" s="52">
        <v>1242</v>
      </c>
      <c r="E451" s="52">
        <v>44744</v>
      </c>
      <c r="F451" s="53">
        <v>4086.5</v>
      </c>
      <c r="G451" s="54">
        <v>9.1330680999999991</v>
      </c>
    </row>
    <row r="452" spans="1:7" s="5" customFormat="1" x14ac:dyDescent="0.45">
      <c r="A452" s="51" t="s">
        <v>491</v>
      </c>
      <c r="B452" s="51" t="s">
        <v>473</v>
      </c>
      <c r="C452" s="51" t="s">
        <v>96</v>
      </c>
      <c r="D452" s="52">
        <v>1294</v>
      </c>
      <c r="E452" s="52">
        <v>25447</v>
      </c>
      <c r="F452" s="53">
        <v>2198</v>
      </c>
      <c r="G452" s="54">
        <v>8.6375603999999999</v>
      </c>
    </row>
    <row r="453" spans="1:7" s="5" customFormat="1" x14ac:dyDescent="0.45">
      <c r="A453" s="51" t="s">
        <v>492</v>
      </c>
      <c r="B453" s="51" t="s">
        <v>473</v>
      </c>
      <c r="C453" s="51" t="s">
        <v>96</v>
      </c>
      <c r="D453" s="52">
        <v>374</v>
      </c>
      <c r="E453" s="52">
        <v>8852</v>
      </c>
      <c r="F453" s="53">
        <v>971.6</v>
      </c>
      <c r="G453" s="54">
        <v>10.976051</v>
      </c>
    </row>
    <row r="454" spans="1:7" s="5" customFormat="1" x14ac:dyDescent="0.45">
      <c r="A454" s="51" t="s">
        <v>493</v>
      </c>
      <c r="B454" s="51" t="s">
        <v>473</v>
      </c>
      <c r="C454" s="51" t="s">
        <v>96</v>
      </c>
      <c r="D454" s="52">
        <v>3165</v>
      </c>
      <c r="E454" s="52">
        <v>75931</v>
      </c>
      <c r="F454" s="53">
        <v>8356.7999999999993</v>
      </c>
      <c r="G454" s="54">
        <v>11.005782</v>
      </c>
    </row>
    <row r="455" spans="1:7" s="5" customFormat="1" x14ac:dyDescent="0.45">
      <c r="A455" s="51" t="s">
        <v>494</v>
      </c>
      <c r="B455" s="51" t="s">
        <v>473</v>
      </c>
      <c r="C455" s="51" t="s">
        <v>96</v>
      </c>
      <c r="D455" s="52">
        <v>1248</v>
      </c>
      <c r="E455" s="52">
        <v>23510</v>
      </c>
      <c r="F455" s="53">
        <v>2528.8000000000002</v>
      </c>
      <c r="G455" s="54">
        <v>10.756273999999999</v>
      </c>
    </row>
    <row r="456" spans="1:7" s="5" customFormat="1" x14ac:dyDescent="0.45">
      <c r="A456" s="51" t="s">
        <v>495</v>
      </c>
      <c r="B456" s="51" t="s">
        <v>473</v>
      </c>
      <c r="C456" s="51" t="s">
        <v>96</v>
      </c>
      <c r="D456" s="52">
        <v>1092</v>
      </c>
      <c r="E456" s="52">
        <v>22170</v>
      </c>
      <c r="F456" s="53">
        <v>2279</v>
      </c>
      <c r="G456" s="54">
        <v>10.279657</v>
      </c>
    </row>
    <row r="457" spans="1:7" s="5" customFormat="1" x14ac:dyDescent="0.45">
      <c r="A457" s="51" t="s">
        <v>496</v>
      </c>
      <c r="B457" s="51" t="s">
        <v>473</v>
      </c>
      <c r="C457" s="51" t="s">
        <v>96</v>
      </c>
      <c r="D457" s="52">
        <v>816</v>
      </c>
      <c r="E457" s="52">
        <v>24497</v>
      </c>
      <c r="F457" s="53">
        <v>2178</v>
      </c>
      <c r="G457" s="54">
        <v>8.8908845999999997</v>
      </c>
    </row>
    <row r="458" spans="1:7" s="5" customFormat="1" x14ac:dyDescent="0.45">
      <c r="A458" s="51" t="s">
        <v>497</v>
      </c>
      <c r="B458" s="51" t="s">
        <v>473</v>
      </c>
      <c r="C458" s="51" t="s">
        <v>96</v>
      </c>
      <c r="D458" s="52">
        <v>751</v>
      </c>
      <c r="E458" s="52">
        <v>16157</v>
      </c>
      <c r="F458" s="53">
        <v>1537.6</v>
      </c>
      <c r="G458" s="54">
        <v>9.5166181999999999</v>
      </c>
    </row>
    <row r="459" spans="1:7" s="5" customFormat="1" x14ac:dyDescent="0.45">
      <c r="A459" s="51" t="s">
        <v>498</v>
      </c>
      <c r="B459" s="51" t="s">
        <v>473</v>
      </c>
      <c r="C459" s="51" t="s">
        <v>96</v>
      </c>
      <c r="D459" s="52">
        <v>848</v>
      </c>
      <c r="E459" s="52">
        <v>36338</v>
      </c>
      <c r="F459" s="53">
        <v>2792</v>
      </c>
      <c r="G459" s="54">
        <v>7.6834167999999998</v>
      </c>
    </row>
    <row r="460" spans="1:7" s="5" customFormat="1" x14ac:dyDescent="0.45">
      <c r="A460" s="51" t="s">
        <v>499</v>
      </c>
      <c r="B460" s="51" t="s">
        <v>473</v>
      </c>
      <c r="C460" s="51" t="s">
        <v>96</v>
      </c>
      <c r="D460" s="52">
        <v>3363</v>
      </c>
      <c r="E460" s="52">
        <v>68937</v>
      </c>
      <c r="F460" s="53">
        <v>8258.1</v>
      </c>
      <c r="G460" s="54">
        <v>11.979198</v>
      </c>
    </row>
    <row r="461" spans="1:7" s="5" customFormat="1" x14ac:dyDescent="0.45">
      <c r="A461" s="51" t="s">
        <v>500</v>
      </c>
      <c r="B461" s="51" t="s">
        <v>473</v>
      </c>
      <c r="C461" s="51" t="s">
        <v>96</v>
      </c>
      <c r="D461" s="52">
        <v>1591</v>
      </c>
      <c r="E461" s="52">
        <v>29766</v>
      </c>
      <c r="F461" s="53">
        <v>3107</v>
      </c>
      <c r="G461" s="54">
        <v>10.438084</v>
      </c>
    </row>
    <row r="462" spans="1:7" s="5" customFormat="1" x14ac:dyDescent="0.45">
      <c r="A462" s="51" t="s">
        <v>501</v>
      </c>
      <c r="B462" s="51" t="s">
        <v>473</v>
      </c>
      <c r="C462" s="51" t="s">
        <v>96</v>
      </c>
      <c r="D462" s="52">
        <v>956</v>
      </c>
      <c r="E462" s="52">
        <v>23073</v>
      </c>
      <c r="F462" s="53">
        <v>2191.9</v>
      </c>
      <c r="G462" s="54">
        <v>9.4998483</v>
      </c>
    </row>
    <row r="463" spans="1:7" s="5" customFormat="1" x14ac:dyDescent="0.45">
      <c r="A463" s="51" t="s">
        <v>502</v>
      </c>
      <c r="B463" s="51" t="s">
        <v>473</v>
      </c>
      <c r="C463" s="51" t="s">
        <v>96</v>
      </c>
      <c r="D463" s="52">
        <v>4085</v>
      </c>
      <c r="E463" s="52">
        <v>69392</v>
      </c>
      <c r="F463" s="53">
        <v>8512.2999999999993</v>
      </c>
      <c r="G463" s="54">
        <v>12.266976</v>
      </c>
    </row>
    <row r="464" spans="1:7" s="5" customFormat="1" x14ac:dyDescent="0.45">
      <c r="A464" s="51" t="s">
        <v>503</v>
      </c>
      <c r="B464" s="51" t="s">
        <v>473</v>
      </c>
      <c r="C464" s="51" t="s">
        <v>96</v>
      </c>
      <c r="D464" s="52">
        <v>2421</v>
      </c>
      <c r="E464" s="52">
        <v>56239</v>
      </c>
      <c r="F464" s="53">
        <v>4933</v>
      </c>
      <c r="G464" s="54">
        <v>8.7714931000000007</v>
      </c>
    </row>
    <row r="465" spans="1:7" s="5" customFormat="1" x14ac:dyDescent="0.45">
      <c r="A465" s="51" t="s">
        <v>504</v>
      </c>
      <c r="B465" s="51" t="s">
        <v>473</v>
      </c>
      <c r="C465" s="51" t="s">
        <v>96</v>
      </c>
      <c r="D465" s="52">
        <v>1813</v>
      </c>
      <c r="E465" s="52">
        <v>29606</v>
      </c>
      <c r="F465" s="53">
        <v>2969.2</v>
      </c>
      <c r="G465" s="54">
        <v>10.029048</v>
      </c>
    </row>
    <row r="466" spans="1:7" s="5" customFormat="1" x14ac:dyDescent="0.45">
      <c r="A466" s="51" t="s">
        <v>505</v>
      </c>
      <c r="B466" s="51" t="s">
        <v>473</v>
      </c>
      <c r="C466" s="51" t="s">
        <v>96</v>
      </c>
      <c r="D466" s="52">
        <v>2336</v>
      </c>
      <c r="E466" s="52">
        <v>84370</v>
      </c>
      <c r="F466" s="53">
        <v>7798</v>
      </c>
      <c r="G466" s="54">
        <v>9.2426218000000002</v>
      </c>
    </row>
    <row r="467" spans="1:7" s="5" customFormat="1" x14ac:dyDescent="0.45">
      <c r="A467" s="51" t="s">
        <v>506</v>
      </c>
      <c r="B467" s="51" t="s">
        <v>473</v>
      </c>
      <c r="C467" s="51" t="s">
        <v>96</v>
      </c>
      <c r="D467" s="52">
        <v>2351</v>
      </c>
      <c r="E467" s="52">
        <v>51623</v>
      </c>
      <c r="F467" s="53">
        <v>4917.8</v>
      </c>
      <c r="G467" s="54">
        <v>9.5263738999999994</v>
      </c>
    </row>
    <row r="468" spans="1:7" s="5" customFormat="1" x14ac:dyDescent="0.45">
      <c r="A468" s="51" t="s">
        <v>507</v>
      </c>
      <c r="B468" s="51" t="s">
        <v>473</v>
      </c>
      <c r="C468" s="51" t="s">
        <v>96</v>
      </c>
      <c r="D468" s="52">
        <v>4990</v>
      </c>
      <c r="E468" s="52">
        <v>186501</v>
      </c>
      <c r="F468" s="53">
        <v>17015.099999999999</v>
      </c>
      <c r="G468" s="54">
        <v>9.1233290999999994</v>
      </c>
    </row>
    <row r="469" spans="1:7" s="5" customFormat="1" x14ac:dyDescent="0.45">
      <c r="A469" s="51" t="s">
        <v>508</v>
      </c>
      <c r="B469" s="51" t="s">
        <v>473</v>
      </c>
      <c r="C469" s="51" t="s">
        <v>96</v>
      </c>
      <c r="D469" s="52">
        <v>644</v>
      </c>
      <c r="E469" s="52">
        <v>7801</v>
      </c>
      <c r="F469" s="53">
        <v>1145.3</v>
      </c>
      <c r="G469" s="54">
        <v>14.681450999999999</v>
      </c>
    </row>
    <row r="470" spans="1:7" s="5" customFormat="1" x14ac:dyDescent="0.45">
      <c r="A470" s="51" t="s">
        <v>509</v>
      </c>
      <c r="B470" s="51" t="s">
        <v>473</v>
      </c>
      <c r="C470" s="51" t="s">
        <v>96</v>
      </c>
      <c r="D470" s="52">
        <v>867</v>
      </c>
      <c r="E470" s="52">
        <v>16299</v>
      </c>
      <c r="F470" s="53">
        <v>1561</v>
      </c>
      <c r="G470" s="54">
        <v>9.5772747000000003</v>
      </c>
    </row>
    <row r="471" spans="1:7" s="5" customFormat="1" x14ac:dyDescent="0.45">
      <c r="A471" s="51" t="s">
        <v>510</v>
      </c>
      <c r="B471" s="51" t="s">
        <v>473</v>
      </c>
      <c r="C471" s="51" t="s">
        <v>96</v>
      </c>
      <c r="D471" s="52">
        <v>715</v>
      </c>
      <c r="E471" s="52">
        <v>22172</v>
      </c>
      <c r="F471" s="53">
        <v>2067.1</v>
      </c>
      <c r="G471" s="54">
        <v>9.3230199999999996</v>
      </c>
    </row>
    <row r="472" spans="1:7" s="5" customFormat="1" x14ac:dyDescent="0.45">
      <c r="A472" s="51" t="s">
        <v>511</v>
      </c>
      <c r="B472" s="51" t="s">
        <v>473</v>
      </c>
      <c r="C472" s="51" t="s">
        <v>96</v>
      </c>
      <c r="D472" s="52">
        <v>1725</v>
      </c>
      <c r="E472" s="52">
        <v>31466</v>
      </c>
      <c r="F472" s="53">
        <v>4814.8999999999996</v>
      </c>
      <c r="G472" s="54">
        <v>15.301913000000001</v>
      </c>
    </row>
    <row r="473" spans="1:7" s="5" customFormat="1" x14ac:dyDescent="0.45">
      <c r="A473" s="51" t="s">
        <v>512</v>
      </c>
      <c r="B473" s="51" t="s">
        <v>473</v>
      </c>
      <c r="C473" s="51" t="s">
        <v>96</v>
      </c>
      <c r="D473" s="52">
        <v>1570</v>
      </c>
      <c r="E473" s="52">
        <v>32839</v>
      </c>
      <c r="F473" s="53">
        <v>2987</v>
      </c>
      <c r="G473" s="54">
        <v>9.0958921000000004</v>
      </c>
    </row>
    <row r="474" spans="1:7" s="5" customFormat="1" x14ac:dyDescent="0.45">
      <c r="A474" s="51" t="s">
        <v>513</v>
      </c>
      <c r="B474" s="51" t="s">
        <v>473</v>
      </c>
      <c r="C474" s="51" t="s">
        <v>96</v>
      </c>
      <c r="D474" s="52">
        <v>2776</v>
      </c>
      <c r="E474" s="52">
        <v>121575</v>
      </c>
      <c r="F474" s="53">
        <v>10011</v>
      </c>
      <c r="G474" s="54">
        <v>8.2344232000000002</v>
      </c>
    </row>
    <row r="475" spans="1:7" s="5" customFormat="1" x14ac:dyDescent="0.45">
      <c r="A475" s="51" t="s">
        <v>514</v>
      </c>
      <c r="B475" s="51" t="s">
        <v>473</v>
      </c>
      <c r="C475" s="51" t="s">
        <v>96</v>
      </c>
      <c r="D475" s="52">
        <v>6365</v>
      </c>
      <c r="E475" s="52">
        <v>143272</v>
      </c>
      <c r="F475" s="53">
        <v>12425</v>
      </c>
      <c r="G475" s="54">
        <v>8.6723155999999992</v>
      </c>
    </row>
    <row r="476" spans="1:7" s="5" customFormat="1" x14ac:dyDescent="0.45">
      <c r="A476" s="51" t="s">
        <v>515</v>
      </c>
      <c r="B476" s="51" t="s">
        <v>473</v>
      </c>
      <c r="C476" s="51" t="s">
        <v>96</v>
      </c>
      <c r="D476" s="52">
        <v>1943</v>
      </c>
      <c r="E476" s="52">
        <v>57111</v>
      </c>
      <c r="F476" s="53">
        <v>5268.3</v>
      </c>
      <c r="G476" s="54">
        <v>9.2246678000000006</v>
      </c>
    </row>
    <row r="477" spans="1:7" s="5" customFormat="1" x14ac:dyDescent="0.45">
      <c r="A477" s="51" t="s">
        <v>516</v>
      </c>
      <c r="B477" s="51" t="s">
        <v>473</v>
      </c>
      <c r="C477" s="51" t="s">
        <v>96</v>
      </c>
      <c r="D477" s="52">
        <v>1787</v>
      </c>
      <c r="E477" s="52">
        <v>31417</v>
      </c>
      <c r="F477" s="53">
        <v>3158</v>
      </c>
      <c r="G477" s="54">
        <v>10.051883</v>
      </c>
    </row>
    <row r="478" spans="1:7" s="5" customFormat="1" x14ac:dyDescent="0.45">
      <c r="A478" s="51" t="s">
        <v>517</v>
      </c>
      <c r="B478" s="51" t="s">
        <v>473</v>
      </c>
      <c r="C478" s="51" t="s">
        <v>96</v>
      </c>
      <c r="D478" s="52">
        <v>2507</v>
      </c>
      <c r="E478" s="52">
        <v>38112</v>
      </c>
      <c r="F478" s="53">
        <v>4283</v>
      </c>
      <c r="G478" s="54">
        <v>11.23793</v>
      </c>
    </row>
    <row r="479" spans="1:7" s="5" customFormat="1" x14ac:dyDescent="0.45">
      <c r="A479" s="51" t="s">
        <v>518</v>
      </c>
      <c r="B479" s="51" t="s">
        <v>473</v>
      </c>
      <c r="C479" s="51" t="s">
        <v>96</v>
      </c>
      <c r="D479" s="52">
        <v>4409</v>
      </c>
      <c r="E479" s="52">
        <v>96311</v>
      </c>
      <c r="F479" s="53">
        <v>10043</v>
      </c>
      <c r="G479" s="54">
        <v>10.427676999999999</v>
      </c>
    </row>
    <row r="480" spans="1:7" s="5" customFormat="1" x14ac:dyDescent="0.45">
      <c r="A480" s="51" t="s">
        <v>519</v>
      </c>
      <c r="B480" s="51" t="s">
        <v>473</v>
      </c>
      <c r="C480" s="51" t="s">
        <v>96</v>
      </c>
      <c r="D480" s="52">
        <v>1571</v>
      </c>
      <c r="E480" s="52">
        <v>50596</v>
      </c>
      <c r="F480" s="53">
        <v>5049</v>
      </c>
      <c r="G480" s="54">
        <v>9.9790496999999991</v>
      </c>
    </row>
    <row r="481" spans="1:7" s="5" customFormat="1" x14ac:dyDescent="0.45">
      <c r="A481" s="51" t="s">
        <v>520</v>
      </c>
      <c r="B481" s="51" t="s">
        <v>473</v>
      </c>
      <c r="C481" s="51" t="s">
        <v>96</v>
      </c>
      <c r="D481" s="52">
        <v>1527</v>
      </c>
      <c r="E481" s="52">
        <v>23339</v>
      </c>
      <c r="F481" s="53">
        <v>2484.8000000000002</v>
      </c>
      <c r="G481" s="54">
        <v>10.646557</v>
      </c>
    </row>
    <row r="482" spans="1:7" s="5" customFormat="1" x14ac:dyDescent="0.45">
      <c r="A482" s="51" t="s">
        <v>521</v>
      </c>
      <c r="B482" s="51" t="s">
        <v>473</v>
      </c>
      <c r="C482" s="51" t="s">
        <v>96</v>
      </c>
      <c r="D482" s="52">
        <v>2663</v>
      </c>
      <c r="E482" s="52">
        <v>47136</v>
      </c>
      <c r="F482" s="53">
        <v>5307</v>
      </c>
      <c r="G482" s="54">
        <v>11.25891</v>
      </c>
    </row>
    <row r="483" spans="1:7" s="5" customFormat="1" x14ac:dyDescent="0.45">
      <c r="A483" s="51" t="s">
        <v>522</v>
      </c>
      <c r="B483" s="51" t="s">
        <v>473</v>
      </c>
      <c r="C483" s="51" t="s">
        <v>94</v>
      </c>
      <c r="D483" s="52">
        <v>5335</v>
      </c>
      <c r="E483" s="52">
        <v>99620</v>
      </c>
      <c r="F483" s="53">
        <v>11978.5</v>
      </c>
      <c r="G483" s="54">
        <v>12.024191999999999</v>
      </c>
    </row>
    <row r="484" spans="1:7" s="5" customFormat="1" x14ac:dyDescent="0.45">
      <c r="A484" s="51" t="s">
        <v>523</v>
      </c>
      <c r="B484" s="51" t="s">
        <v>473</v>
      </c>
      <c r="C484" s="51" t="s">
        <v>94</v>
      </c>
      <c r="D484" s="52">
        <v>6530</v>
      </c>
      <c r="E484" s="52">
        <v>132559</v>
      </c>
      <c r="F484" s="53">
        <v>17000</v>
      </c>
      <c r="G484" s="54">
        <v>12.824477999999999</v>
      </c>
    </row>
    <row r="485" spans="1:7" s="5" customFormat="1" x14ac:dyDescent="0.45">
      <c r="A485" s="51" t="s">
        <v>524</v>
      </c>
      <c r="B485" s="51" t="s">
        <v>473</v>
      </c>
      <c r="C485" s="51" t="s">
        <v>94</v>
      </c>
      <c r="D485" s="52">
        <v>8772</v>
      </c>
      <c r="E485" s="52">
        <v>207928</v>
      </c>
      <c r="F485" s="53">
        <v>22060</v>
      </c>
      <c r="G485" s="54">
        <v>10.609442</v>
      </c>
    </row>
    <row r="486" spans="1:7" s="5" customFormat="1" x14ac:dyDescent="0.45">
      <c r="A486" s="51" t="s">
        <v>525</v>
      </c>
      <c r="B486" s="51" t="s">
        <v>473</v>
      </c>
      <c r="C486" s="51" t="s">
        <v>94</v>
      </c>
      <c r="D486" s="52">
        <v>23662</v>
      </c>
      <c r="E486" s="52">
        <v>602702</v>
      </c>
      <c r="F486" s="53">
        <v>60862.9</v>
      </c>
      <c r="G486" s="54">
        <v>10.09834</v>
      </c>
    </row>
    <row r="487" spans="1:7" s="5" customFormat="1" x14ac:dyDescent="0.45">
      <c r="A487" s="51" t="s">
        <v>526</v>
      </c>
      <c r="B487" s="51" t="s">
        <v>473</v>
      </c>
      <c r="C487" s="51" t="s">
        <v>96</v>
      </c>
      <c r="D487" s="52">
        <v>2639</v>
      </c>
      <c r="E487" s="52">
        <v>39360</v>
      </c>
      <c r="F487" s="53">
        <v>2977</v>
      </c>
      <c r="G487" s="54">
        <v>7.5635162999999999</v>
      </c>
    </row>
    <row r="488" spans="1:7" s="5" customFormat="1" x14ac:dyDescent="0.45">
      <c r="A488" s="51" t="s">
        <v>527</v>
      </c>
      <c r="B488" s="51" t="s">
        <v>473</v>
      </c>
      <c r="C488" s="51" t="s">
        <v>94</v>
      </c>
      <c r="D488" s="52">
        <v>628</v>
      </c>
      <c r="E488" s="52">
        <v>17136</v>
      </c>
      <c r="F488" s="53">
        <v>2223</v>
      </c>
      <c r="G488" s="54">
        <v>12.972689000000001</v>
      </c>
    </row>
    <row r="489" spans="1:7" s="5" customFormat="1" x14ac:dyDescent="0.45">
      <c r="A489" s="51" t="s">
        <v>528</v>
      </c>
      <c r="B489" s="51" t="s">
        <v>473</v>
      </c>
      <c r="C489" s="51" t="s">
        <v>94</v>
      </c>
      <c r="D489" s="52">
        <v>4786</v>
      </c>
      <c r="E489" s="52">
        <v>119937</v>
      </c>
      <c r="F489" s="53">
        <v>12626.5</v>
      </c>
      <c r="G489" s="54">
        <v>10.527609999999999</v>
      </c>
    </row>
    <row r="490" spans="1:7" s="5" customFormat="1" x14ac:dyDescent="0.45">
      <c r="A490" s="51" t="s">
        <v>529</v>
      </c>
      <c r="B490" s="51" t="s">
        <v>473</v>
      </c>
      <c r="C490" s="51" t="s">
        <v>94</v>
      </c>
      <c r="D490" s="52">
        <v>63</v>
      </c>
      <c r="E490" s="52">
        <v>1183</v>
      </c>
      <c r="F490" s="53">
        <v>128.1</v>
      </c>
      <c r="G490" s="54">
        <v>10.828402000000001</v>
      </c>
    </row>
    <row r="491" spans="1:7" s="5" customFormat="1" x14ac:dyDescent="0.45">
      <c r="A491" s="51" t="s">
        <v>530</v>
      </c>
      <c r="B491" s="51" t="s">
        <v>473</v>
      </c>
      <c r="C491" s="51" t="s">
        <v>94</v>
      </c>
      <c r="D491" s="52">
        <v>1927</v>
      </c>
      <c r="E491" s="52">
        <v>61497</v>
      </c>
      <c r="F491" s="53">
        <v>7274.5</v>
      </c>
      <c r="G491" s="54">
        <v>11.829032</v>
      </c>
    </row>
    <row r="492" spans="1:7" s="5" customFormat="1" x14ac:dyDescent="0.45">
      <c r="A492" s="51" t="s">
        <v>531</v>
      </c>
      <c r="B492" s="51" t="s">
        <v>473</v>
      </c>
      <c r="C492" s="51" t="s">
        <v>94</v>
      </c>
      <c r="D492" s="52">
        <v>6</v>
      </c>
      <c r="E492" s="52">
        <v>95</v>
      </c>
      <c r="F492" s="53">
        <v>13</v>
      </c>
      <c r="G492" s="54">
        <v>13.684210999999999</v>
      </c>
    </row>
    <row r="493" spans="1:7" s="5" customFormat="1" x14ac:dyDescent="0.45">
      <c r="A493" s="51" t="s">
        <v>532</v>
      </c>
      <c r="B493" s="51" t="s">
        <v>473</v>
      </c>
      <c r="C493" s="51" t="s">
        <v>96</v>
      </c>
      <c r="D493" s="52">
        <v>1521</v>
      </c>
      <c r="E493" s="52">
        <v>25162</v>
      </c>
      <c r="F493" s="53">
        <v>2408</v>
      </c>
      <c r="G493" s="54">
        <v>9.5699865000000006</v>
      </c>
    </row>
    <row r="494" spans="1:7" s="5" customFormat="1" x14ac:dyDescent="0.45">
      <c r="A494" s="51" t="s">
        <v>533</v>
      </c>
      <c r="B494" s="51" t="s">
        <v>473</v>
      </c>
      <c r="C494" s="51" t="s">
        <v>94</v>
      </c>
      <c r="D494" s="52">
        <v>2252</v>
      </c>
      <c r="E494" s="52">
        <v>57983</v>
      </c>
      <c r="F494" s="53">
        <v>6913</v>
      </c>
      <c r="G494" s="54">
        <v>11.922459999999999</v>
      </c>
    </row>
    <row r="495" spans="1:7" s="5" customFormat="1" x14ac:dyDescent="0.45">
      <c r="A495" s="51" t="s">
        <v>534</v>
      </c>
      <c r="B495" s="51" t="s">
        <v>473</v>
      </c>
      <c r="C495" s="51" t="s">
        <v>94</v>
      </c>
      <c r="D495" s="52">
        <v>236</v>
      </c>
      <c r="E495" s="52">
        <v>3018</v>
      </c>
      <c r="F495" s="53">
        <v>377.4</v>
      </c>
      <c r="G495" s="54">
        <v>12.50497</v>
      </c>
    </row>
    <row r="496" spans="1:7" s="5" customFormat="1" x14ac:dyDescent="0.45">
      <c r="A496" s="51" t="s">
        <v>535</v>
      </c>
      <c r="B496" s="51" t="s">
        <v>473</v>
      </c>
      <c r="C496" s="51" t="s">
        <v>94</v>
      </c>
      <c r="D496" s="52">
        <v>4647</v>
      </c>
      <c r="E496" s="52">
        <v>162245</v>
      </c>
      <c r="F496" s="53">
        <v>13368.9</v>
      </c>
      <c r="G496" s="54">
        <v>8.2399457999999992</v>
      </c>
    </row>
    <row r="497" spans="1:7" s="5" customFormat="1" x14ac:dyDescent="0.45">
      <c r="A497" s="51" t="s">
        <v>536</v>
      </c>
      <c r="B497" s="51" t="s">
        <v>473</v>
      </c>
      <c r="C497" s="51" t="s">
        <v>96</v>
      </c>
      <c r="D497" s="52">
        <v>2771</v>
      </c>
      <c r="E497" s="52">
        <v>54313</v>
      </c>
      <c r="F497" s="53">
        <v>5756</v>
      </c>
      <c r="G497" s="54">
        <v>10.597830999999999</v>
      </c>
    </row>
    <row r="498" spans="1:7" s="5" customFormat="1" x14ac:dyDescent="0.45">
      <c r="A498" s="51" t="s">
        <v>537</v>
      </c>
      <c r="B498" s="51" t="s">
        <v>473</v>
      </c>
      <c r="C498" s="51" t="s">
        <v>94</v>
      </c>
      <c r="D498" s="52">
        <v>3752</v>
      </c>
      <c r="E498" s="52">
        <v>98722</v>
      </c>
      <c r="F498" s="53">
        <v>11145</v>
      </c>
      <c r="G498" s="54">
        <v>11.289277</v>
      </c>
    </row>
    <row r="499" spans="1:7" s="5" customFormat="1" x14ac:dyDescent="0.45">
      <c r="A499" s="51" t="s">
        <v>539</v>
      </c>
      <c r="B499" s="51" t="s">
        <v>473</v>
      </c>
      <c r="C499" s="51" t="s">
        <v>94</v>
      </c>
      <c r="D499" s="52">
        <v>5187</v>
      </c>
      <c r="E499" s="52">
        <v>313099</v>
      </c>
      <c r="F499" s="53">
        <v>27895.1</v>
      </c>
      <c r="G499" s="54">
        <v>8.9093544999999992</v>
      </c>
    </row>
    <row r="500" spans="1:7" s="5" customFormat="1" x14ac:dyDescent="0.45">
      <c r="A500" s="51" t="s">
        <v>540</v>
      </c>
      <c r="B500" s="51" t="s">
        <v>473</v>
      </c>
      <c r="C500" s="51" t="s">
        <v>96</v>
      </c>
      <c r="D500" s="52">
        <v>8014</v>
      </c>
      <c r="E500" s="52">
        <v>124408</v>
      </c>
      <c r="F500" s="53">
        <v>13511</v>
      </c>
      <c r="G500" s="54">
        <v>10.860234</v>
      </c>
    </row>
    <row r="501" spans="1:7" s="5" customFormat="1" x14ac:dyDescent="0.45">
      <c r="A501" s="51" t="s">
        <v>541</v>
      </c>
      <c r="B501" s="51" t="s">
        <v>473</v>
      </c>
      <c r="C501" s="51" t="s">
        <v>91</v>
      </c>
      <c r="D501" s="52">
        <v>489605</v>
      </c>
      <c r="E501" s="52">
        <v>14393847</v>
      </c>
      <c r="F501" s="53">
        <v>1459624</v>
      </c>
      <c r="G501" s="54">
        <v>10.140611</v>
      </c>
    </row>
    <row r="502" spans="1:7" s="5" customFormat="1" x14ac:dyDescent="0.45">
      <c r="A502" s="51" t="s">
        <v>542</v>
      </c>
      <c r="B502" s="51" t="s">
        <v>473</v>
      </c>
      <c r="C502" s="51" t="s">
        <v>94</v>
      </c>
      <c r="D502" s="52">
        <v>12660</v>
      </c>
      <c r="E502" s="52">
        <v>590437</v>
      </c>
      <c r="F502" s="53">
        <v>60998.1</v>
      </c>
      <c r="G502" s="54">
        <v>10.331009</v>
      </c>
    </row>
    <row r="503" spans="1:7" s="5" customFormat="1" x14ac:dyDescent="0.45">
      <c r="A503" s="51" t="s">
        <v>543</v>
      </c>
      <c r="B503" s="51" t="s">
        <v>473</v>
      </c>
      <c r="C503" s="51" t="s">
        <v>94</v>
      </c>
      <c r="D503" s="52">
        <v>29024</v>
      </c>
      <c r="E503" s="52">
        <v>446389</v>
      </c>
      <c r="F503" s="53">
        <v>49265</v>
      </c>
      <c r="G503" s="54">
        <v>11.036338000000001</v>
      </c>
    </row>
    <row r="504" spans="1:7" s="5" customFormat="1" x14ac:dyDescent="0.45">
      <c r="A504" s="51" t="s">
        <v>544</v>
      </c>
      <c r="B504" s="51" t="s">
        <v>473</v>
      </c>
      <c r="C504" s="51" t="s">
        <v>94</v>
      </c>
      <c r="D504" s="52">
        <v>2211</v>
      </c>
      <c r="E504" s="52">
        <v>107234</v>
      </c>
      <c r="F504" s="53">
        <v>10204</v>
      </c>
      <c r="G504" s="54">
        <v>9.5156387000000002</v>
      </c>
    </row>
    <row r="505" spans="1:7" s="5" customFormat="1" x14ac:dyDescent="0.45">
      <c r="A505" s="51" t="s">
        <v>545</v>
      </c>
      <c r="B505" s="51" t="s">
        <v>473</v>
      </c>
      <c r="C505" s="51" t="s">
        <v>94</v>
      </c>
      <c r="D505" s="52">
        <v>16113</v>
      </c>
      <c r="E505" s="52">
        <v>278811</v>
      </c>
      <c r="F505" s="53">
        <v>31648.9</v>
      </c>
      <c r="G505" s="54">
        <v>11.351381</v>
      </c>
    </row>
    <row r="506" spans="1:7" s="5" customFormat="1" x14ac:dyDescent="0.45">
      <c r="A506" s="51" t="s">
        <v>2142</v>
      </c>
      <c r="B506" s="51" t="s">
        <v>473</v>
      </c>
      <c r="C506" s="51" t="s">
        <v>94</v>
      </c>
      <c r="D506" s="52">
        <v>6855</v>
      </c>
      <c r="E506" s="52">
        <v>201655</v>
      </c>
      <c r="F506" s="53">
        <v>24075.5</v>
      </c>
      <c r="G506" s="54">
        <v>11.938955</v>
      </c>
    </row>
    <row r="507" spans="1:7" s="5" customFormat="1" x14ac:dyDescent="0.45">
      <c r="A507" s="51" t="s">
        <v>546</v>
      </c>
      <c r="B507" s="51" t="s">
        <v>473</v>
      </c>
      <c r="C507" s="51" t="s">
        <v>91</v>
      </c>
      <c r="D507" s="52">
        <v>680025</v>
      </c>
      <c r="E507" s="52">
        <v>22365098</v>
      </c>
      <c r="F507" s="53">
        <v>1613586.4</v>
      </c>
      <c r="G507" s="54">
        <v>7.2147522000000004</v>
      </c>
    </row>
    <row r="508" spans="1:7" s="5" customFormat="1" x14ac:dyDescent="0.45">
      <c r="A508" s="51" t="s">
        <v>547</v>
      </c>
      <c r="B508" s="51" t="s">
        <v>473</v>
      </c>
      <c r="C508" s="51" t="s">
        <v>94</v>
      </c>
      <c r="D508" s="52">
        <v>11635</v>
      </c>
      <c r="E508" s="52">
        <v>460658</v>
      </c>
      <c r="F508" s="53">
        <v>48559</v>
      </c>
      <c r="G508" s="54">
        <v>10.541226</v>
      </c>
    </row>
    <row r="509" spans="1:7" s="5" customFormat="1" x14ac:dyDescent="0.45">
      <c r="A509" s="51" t="s">
        <v>548</v>
      </c>
      <c r="B509" s="51" t="s">
        <v>473</v>
      </c>
      <c r="C509" s="51" t="s">
        <v>94</v>
      </c>
      <c r="D509" s="52">
        <v>3699</v>
      </c>
      <c r="E509" s="52">
        <v>176607</v>
      </c>
      <c r="F509" s="53">
        <v>17352.7</v>
      </c>
      <c r="G509" s="54">
        <v>9.8256014999999994</v>
      </c>
    </row>
    <row r="510" spans="1:7" s="5" customFormat="1" x14ac:dyDescent="0.45">
      <c r="A510" s="51" t="s">
        <v>549</v>
      </c>
      <c r="B510" s="51" t="s">
        <v>473</v>
      </c>
      <c r="C510" s="51" t="s">
        <v>94</v>
      </c>
      <c r="D510" s="52">
        <v>12</v>
      </c>
      <c r="E510" s="52">
        <v>201</v>
      </c>
      <c r="F510" s="53">
        <v>23.3</v>
      </c>
      <c r="G510" s="54">
        <v>11.592040000000001</v>
      </c>
    </row>
    <row r="511" spans="1:7" s="5" customFormat="1" x14ac:dyDescent="0.45">
      <c r="A511" s="51" t="s">
        <v>550</v>
      </c>
      <c r="B511" s="51" t="s">
        <v>473</v>
      </c>
      <c r="C511" s="51" t="s">
        <v>94</v>
      </c>
      <c r="D511" s="52">
        <v>9954</v>
      </c>
      <c r="E511" s="52">
        <v>683732</v>
      </c>
      <c r="F511" s="53">
        <v>53383.6</v>
      </c>
      <c r="G511" s="54">
        <v>7.8076790000000003</v>
      </c>
    </row>
    <row r="512" spans="1:7" s="5" customFormat="1" x14ac:dyDescent="0.45">
      <c r="A512" s="51" t="s">
        <v>551</v>
      </c>
      <c r="B512" s="51" t="s">
        <v>473</v>
      </c>
      <c r="C512" s="51" t="s">
        <v>94</v>
      </c>
      <c r="D512" s="52">
        <v>1184</v>
      </c>
      <c r="E512" s="52">
        <v>71379</v>
      </c>
      <c r="F512" s="53">
        <v>7395.1</v>
      </c>
      <c r="G512" s="54">
        <v>10.360329999999999</v>
      </c>
    </row>
    <row r="513" spans="1:7" s="5" customFormat="1" x14ac:dyDescent="0.45">
      <c r="A513" s="51" t="s">
        <v>552</v>
      </c>
      <c r="B513" s="51" t="s">
        <v>473</v>
      </c>
      <c r="C513" s="51" t="s">
        <v>94</v>
      </c>
      <c r="D513" s="52">
        <v>2963</v>
      </c>
      <c r="E513" s="52">
        <v>53649</v>
      </c>
      <c r="F513" s="53">
        <v>6906.6</v>
      </c>
      <c r="G513" s="54">
        <v>12.873678999999999</v>
      </c>
    </row>
    <row r="514" spans="1:7" s="5" customFormat="1" x14ac:dyDescent="0.45">
      <c r="A514" s="51" t="s">
        <v>2143</v>
      </c>
      <c r="B514" s="51" t="s">
        <v>473</v>
      </c>
      <c r="C514" s="51" t="s">
        <v>94</v>
      </c>
      <c r="D514" s="52">
        <v>125</v>
      </c>
      <c r="E514" s="52">
        <v>4801</v>
      </c>
      <c r="F514" s="53">
        <v>454</v>
      </c>
      <c r="G514" s="54">
        <v>9.4563632999999996</v>
      </c>
    </row>
    <row r="515" spans="1:7" s="5" customFormat="1" x14ac:dyDescent="0.45">
      <c r="A515" s="51" t="s">
        <v>553</v>
      </c>
      <c r="B515" s="51" t="s">
        <v>473</v>
      </c>
      <c r="C515" s="51" t="s">
        <v>94</v>
      </c>
      <c r="D515" s="52">
        <v>4266</v>
      </c>
      <c r="E515" s="52">
        <v>274287</v>
      </c>
      <c r="F515" s="53">
        <v>26266.7</v>
      </c>
      <c r="G515" s="54">
        <v>9.5763561999999993</v>
      </c>
    </row>
    <row r="516" spans="1:7" s="5" customFormat="1" x14ac:dyDescent="0.45">
      <c r="A516" s="51" t="s">
        <v>554</v>
      </c>
      <c r="B516" s="51" t="s">
        <v>473</v>
      </c>
      <c r="C516" s="51" t="s">
        <v>94</v>
      </c>
      <c r="D516" s="52">
        <v>2698</v>
      </c>
      <c r="E516" s="52">
        <v>134826</v>
      </c>
      <c r="F516" s="53">
        <v>14687</v>
      </c>
      <c r="G516" s="54">
        <v>10.8933</v>
      </c>
    </row>
    <row r="517" spans="1:7" s="5" customFormat="1" x14ac:dyDescent="0.45">
      <c r="A517" s="51" t="s">
        <v>555</v>
      </c>
      <c r="B517" s="51" t="s">
        <v>473</v>
      </c>
      <c r="C517" s="51" t="s">
        <v>96</v>
      </c>
      <c r="D517" s="52">
        <v>1373</v>
      </c>
      <c r="E517" s="52">
        <v>27527</v>
      </c>
      <c r="F517" s="53">
        <v>2362.9</v>
      </c>
      <c r="G517" s="54">
        <v>8.5839358000000008</v>
      </c>
    </row>
    <row r="518" spans="1:7" s="5" customFormat="1" x14ac:dyDescent="0.45">
      <c r="A518" s="51" t="s">
        <v>556</v>
      </c>
      <c r="B518" s="51" t="s">
        <v>473</v>
      </c>
      <c r="C518" s="51" t="s">
        <v>94</v>
      </c>
      <c r="D518" s="52">
        <v>4723</v>
      </c>
      <c r="E518" s="52">
        <v>73829</v>
      </c>
      <c r="F518" s="53">
        <v>10717</v>
      </c>
      <c r="G518" s="54">
        <v>14.515976</v>
      </c>
    </row>
    <row r="519" spans="1:7" s="5" customFormat="1" x14ac:dyDescent="0.45">
      <c r="A519" s="51" t="s">
        <v>557</v>
      </c>
      <c r="B519" s="51" t="s">
        <v>473</v>
      </c>
      <c r="C519" s="51" t="s">
        <v>94</v>
      </c>
      <c r="D519" s="52">
        <v>5881</v>
      </c>
      <c r="E519" s="52">
        <v>99788</v>
      </c>
      <c r="F519" s="53">
        <v>11760.3</v>
      </c>
      <c r="G519" s="54">
        <v>11.785285</v>
      </c>
    </row>
    <row r="520" spans="1:7" s="5" customFormat="1" x14ac:dyDescent="0.45">
      <c r="A520" s="51" t="s">
        <v>558</v>
      </c>
      <c r="B520" s="51" t="s">
        <v>473</v>
      </c>
      <c r="C520" s="51" t="s">
        <v>94</v>
      </c>
      <c r="D520" s="52">
        <v>6313</v>
      </c>
      <c r="E520" s="52">
        <v>149934</v>
      </c>
      <c r="F520" s="53">
        <v>15849.7</v>
      </c>
      <c r="G520" s="54">
        <v>10.571118</v>
      </c>
    </row>
    <row r="521" spans="1:7" s="5" customFormat="1" x14ac:dyDescent="0.45">
      <c r="A521" s="51" t="s">
        <v>559</v>
      </c>
      <c r="B521" s="51" t="s">
        <v>473</v>
      </c>
      <c r="C521" s="51" t="s">
        <v>96</v>
      </c>
      <c r="D521" s="52">
        <v>485</v>
      </c>
      <c r="E521" s="52">
        <v>6866</v>
      </c>
      <c r="F521" s="53">
        <v>562</v>
      </c>
      <c r="G521" s="54">
        <v>8.1852607000000006</v>
      </c>
    </row>
    <row r="522" spans="1:7" s="5" customFormat="1" x14ac:dyDescent="0.45">
      <c r="A522" s="51" t="s">
        <v>561</v>
      </c>
      <c r="B522" s="51" t="s">
        <v>473</v>
      </c>
      <c r="C522" s="51" t="s">
        <v>94</v>
      </c>
      <c r="D522" s="52">
        <v>537</v>
      </c>
      <c r="E522" s="52">
        <v>6936</v>
      </c>
      <c r="F522" s="53">
        <v>1125</v>
      </c>
      <c r="G522" s="54">
        <v>16.219722999999998</v>
      </c>
    </row>
    <row r="523" spans="1:7" s="5" customFormat="1" x14ac:dyDescent="0.45">
      <c r="A523" s="51" t="s">
        <v>562</v>
      </c>
      <c r="B523" s="51" t="s">
        <v>473</v>
      </c>
      <c r="C523" s="51" t="s">
        <v>96</v>
      </c>
      <c r="D523" s="52">
        <v>5157</v>
      </c>
      <c r="E523" s="52">
        <v>138043</v>
      </c>
      <c r="F523" s="53">
        <v>14995.3</v>
      </c>
      <c r="G523" s="54">
        <v>10.862774999999999</v>
      </c>
    </row>
    <row r="524" spans="1:7" s="5" customFormat="1" x14ac:dyDescent="0.45">
      <c r="A524" s="51" t="s">
        <v>563</v>
      </c>
      <c r="B524" s="51" t="s">
        <v>473</v>
      </c>
      <c r="C524" s="51" t="s">
        <v>94</v>
      </c>
      <c r="D524" s="52">
        <v>5519</v>
      </c>
      <c r="E524" s="52">
        <v>97517</v>
      </c>
      <c r="F524" s="53">
        <v>13773.1</v>
      </c>
      <c r="G524" s="54">
        <v>14.123794</v>
      </c>
    </row>
    <row r="525" spans="1:7" s="5" customFormat="1" x14ac:dyDescent="0.45">
      <c r="A525" s="51" t="s">
        <v>564</v>
      </c>
      <c r="B525" s="51" t="s">
        <v>473</v>
      </c>
      <c r="C525" s="51" t="s">
        <v>94</v>
      </c>
      <c r="D525" s="52">
        <v>3323</v>
      </c>
      <c r="E525" s="52">
        <v>73124</v>
      </c>
      <c r="F525" s="53">
        <v>9203.1</v>
      </c>
      <c r="G525" s="54">
        <v>12.585608000000001</v>
      </c>
    </row>
    <row r="526" spans="1:7" s="5" customFormat="1" x14ac:dyDescent="0.45">
      <c r="A526" s="51" t="s">
        <v>565</v>
      </c>
      <c r="B526" s="51" t="s">
        <v>566</v>
      </c>
      <c r="C526" s="51" t="s">
        <v>91</v>
      </c>
      <c r="D526" s="52">
        <v>131394</v>
      </c>
      <c r="E526" s="52">
        <v>3092420</v>
      </c>
      <c r="F526" s="53">
        <v>263727.40000000002</v>
      </c>
      <c r="G526" s="54">
        <v>8.5281883000000001</v>
      </c>
    </row>
    <row r="527" spans="1:7" s="5" customFormat="1" x14ac:dyDescent="0.45">
      <c r="A527" s="51" t="s">
        <v>568</v>
      </c>
      <c r="B527" s="51" t="s">
        <v>566</v>
      </c>
      <c r="C527" s="51" t="s">
        <v>96</v>
      </c>
      <c r="D527" s="52">
        <v>4716</v>
      </c>
      <c r="E527" s="52">
        <v>119241</v>
      </c>
      <c r="F527" s="53">
        <v>8103.9</v>
      </c>
      <c r="G527" s="54">
        <v>6.7962362000000001</v>
      </c>
    </row>
    <row r="528" spans="1:7" s="5" customFormat="1" x14ac:dyDescent="0.45">
      <c r="A528" s="51" t="s">
        <v>569</v>
      </c>
      <c r="B528" s="51" t="s">
        <v>566</v>
      </c>
      <c r="C528" s="51" t="s">
        <v>96</v>
      </c>
      <c r="D528" s="52">
        <v>27974</v>
      </c>
      <c r="E528" s="52">
        <v>690566</v>
      </c>
      <c r="F528" s="53">
        <v>45091.199999999997</v>
      </c>
      <c r="G528" s="54">
        <v>6.5296003999999996</v>
      </c>
    </row>
    <row r="529" spans="1:7" s="5" customFormat="1" x14ac:dyDescent="0.45">
      <c r="A529" s="51" t="s">
        <v>570</v>
      </c>
      <c r="B529" s="51" t="s">
        <v>566</v>
      </c>
      <c r="C529" s="51" t="s">
        <v>96</v>
      </c>
      <c r="D529" s="52">
        <v>3065</v>
      </c>
      <c r="E529" s="52">
        <v>79051</v>
      </c>
      <c r="F529" s="53">
        <v>5298.2</v>
      </c>
      <c r="G529" s="54">
        <v>6.7022554999999997</v>
      </c>
    </row>
    <row r="530" spans="1:7" s="5" customFormat="1" x14ac:dyDescent="0.45">
      <c r="A530" s="51" t="s">
        <v>571</v>
      </c>
      <c r="B530" s="51" t="s">
        <v>566</v>
      </c>
      <c r="C530" s="51" t="s">
        <v>94</v>
      </c>
      <c r="D530" s="52">
        <v>9501</v>
      </c>
      <c r="E530" s="52">
        <v>175984</v>
      </c>
      <c r="F530" s="53">
        <v>17195.599999999999</v>
      </c>
      <c r="G530" s="54">
        <v>9.7711155999999999</v>
      </c>
    </row>
    <row r="531" spans="1:7" s="5" customFormat="1" x14ac:dyDescent="0.45">
      <c r="A531" s="51" t="s">
        <v>572</v>
      </c>
      <c r="B531" s="51" t="s">
        <v>566</v>
      </c>
      <c r="C531" s="51" t="s">
        <v>94</v>
      </c>
      <c r="D531" s="52">
        <v>14343</v>
      </c>
      <c r="E531" s="52">
        <v>252783</v>
      </c>
      <c r="F531" s="53">
        <v>24267</v>
      </c>
      <c r="G531" s="54">
        <v>9.5999335000000006</v>
      </c>
    </row>
    <row r="532" spans="1:7" s="5" customFormat="1" x14ac:dyDescent="0.45">
      <c r="A532" s="51" t="s">
        <v>573</v>
      </c>
      <c r="B532" s="51" t="s">
        <v>566</v>
      </c>
      <c r="C532" s="51" t="s">
        <v>91</v>
      </c>
      <c r="D532" s="52">
        <v>520652</v>
      </c>
      <c r="E532" s="52">
        <v>13888788</v>
      </c>
      <c r="F532" s="53">
        <v>1162848.1000000001</v>
      </c>
      <c r="G532" s="54">
        <v>8.3725670999999995</v>
      </c>
    </row>
    <row r="533" spans="1:7" s="5" customFormat="1" x14ac:dyDescent="0.45">
      <c r="A533" s="51" t="s">
        <v>574</v>
      </c>
      <c r="B533" s="51" t="s">
        <v>566</v>
      </c>
      <c r="C533" s="51" t="s">
        <v>94</v>
      </c>
      <c r="D533" s="52">
        <v>1754</v>
      </c>
      <c r="E533" s="52">
        <v>32121</v>
      </c>
      <c r="F533" s="53">
        <v>2536</v>
      </c>
      <c r="G533" s="54">
        <v>7.8951465000000001</v>
      </c>
    </row>
    <row r="534" spans="1:7" s="5" customFormat="1" x14ac:dyDescent="0.45">
      <c r="A534" s="51" t="s">
        <v>2144</v>
      </c>
      <c r="B534" s="51" t="s">
        <v>566</v>
      </c>
      <c r="C534" s="51" t="s">
        <v>94</v>
      </c>
      <c r="D534" s="52">
        <v>24578</v>
      </c>
      <c r="E534" s="52">
        <v>467196</v>
      </c>
      <c r="F534" s="53">
        <v>43438.400000000001</v>
      </c>
      <c r="G534" s="54">
        <v>9.2976823</v>
      </c>
    </row>
    <row r="535" spans="1:7" s="5" customFormat="1" x14ac:dyDescent="0.45">
      <c r="A535" s="51" t="s">
        <v>576</v>
      </c>
      <c r="B535" s="51" t="s">
        <v>566</v>
      </c>
      <c r="C535" s="51" t="s">
        <v>94</v>
      </c>
      <c r="D535" s="52">
        <v>1728</v>
      </c>
      <c r="E535" s="52">
        <v>62518</v>
      </c>
      <c r="F535" s="53">
        <v>3115.6</v>
      </c>
      <c r="G535" s="54">
        <v>4.9835247000000003</v>
      </c>
    </row>
    <row r="536" spans="1:7" s="5" customFormat="1" x14ac:dyDescent="0.45">
      <c r="A536" s="51" t="s">
        <v>577</v>
      </c>
      <c r="B536" s="51" t="s">
        <v>566</v>
      </c>
      <c r="C536" s="51" t="s">
        <v>94</v>
      </c>
      <c r="D536" s="52">
        <v>57</v>
      </c>
      <c r="E536" s="52">
        <v>1464</v>
      </c>
      <c r="F536" s="53">
        <v>138.80000000000001</v>
      </c>
      <c r="G536" s="54">
        <v>9.4808743</v>
      </c>
    </row>
    <row r="537" spans="1:7" s="5" customFormat="1" x14ac:dyDescent="0.45">
      <c r="A537" s="51" t="s">
        <v>578</v>
      </c>
      <c r="B537" s="51" t="s">
        <v>566</v>
      </c>
      <c r="C537" s="51" t="s">
        <v>94</v>
      </c>
      <c r="D537" s="52">
        <v>15728</v>
      </c>
      <c r="E537" s="52">
        <v>255870</v>
      </c>
      <c r="F537" s="53">
        <v>25962</v>
      </c>
      <c r="G537" s="54">
        <v>10.146559</v>
      </c>
    </row>
    <row r="538" spans="1:7" s="5" customFormat="1" x14ac:dyDescent="0.45">
      <c r="A538" s="51" t="s">
        <v>272</v>
      </c>
      <c r="B538" s="51" t="s">
        <v>566</v>
      </c>
      <c r="C538" s="51" t="s">
        <v>91</v>
      </c>
      <c r="D538" s="52">
        <v>77623</v>
      </c>
      <c r="E538" s="52">
        <v>3602666</v>
      </c>
      <c r="F538" s="53">
        <v>293281.40000000002</v>
      </c>
      <c r="G538" s="54">
        <v>8.1406769000000008</v>
      </c>
    </row>
    <row r="539" spans="1:7" s="5" customFormat="1" x14ac:dyDescent="0.45">
      <c r="A539" s="51" t="s">
        <v>2145</v>
      </c>
      <c r="B539" s="51" t="s">
        <v>566</v>
      </c>
      <c r="C539" s="51" t="s">
        <v>94</v>
      </c>
      <c r="D539" s="52">
        <v>2587</v>
      </c>
      <c r="E539" s="52">
        <v>194653</v>
      </c>
      <c r="F539" s="53">
        <v>11007</v>
      </c>
      <c r="G539" s="54">
        <v>5.6546778</v>
      </c>
    </row>
    <row r="540" spans="1:7" s="5" customFormat="1" x14ac:dyDescent="0.45">
      <c r="A540" s="51" t="s">
        <v>580</v>
      </c>
      <c r="B540" s="51" t="s">
        <v>566</v>
      </c>
      <c r="C540" s="51" t="s">
        <v>94</v>
      </c>
      <c r="D540" s="52">
        <v>2773</v>
      </c>
      <c r="E540" s="52">
        <v>100661</v>
      </c>
      <c r="F540" s="53">
        <v>6828.5</v>
      </c>
      <c r="G540" s="54">
        <v>6.7836600000000002</v>
      </c>
    </row>
    <row r="541" spans="1:7" s="5" customFormat="1" x14ac:dyDescent="0.45">
      <c r="A541" s="51" t="s">
        <v>581</v>
      </c>
      <c r="B541" s="51" t="s">
        <v>566</v>
      </c>
      <c r="C541" s="51" t="s">
        <v>94</v>
      </c>
      <c r="D541" s="52">
        <v>6372</v>
      </c>
      <c r="E541" s="52">
        <v>288917</v>
      </c>
      <c r="F541" s="53">
        <v>17162</v>
      </c>
      <c r="G541" s="54">
        <v>5.9401143000000003</v>
      </c>
    </row>
    <row r="542" spans="1:7" s="5" customFormat="1" x14ac:dyDescent="0.45">
      <c r="A542" s="51" t="s">
        <v>582</v>
      </c>
      <c r="B542" s="51" t="s">
        <v>566</v>
      </c>
      <c r="C542" s="51" t="s">
        <v>94</v>
      </c>
      <c r="D542" s="52">
        <v>35</v>
      </c>
      <c r="E542" s="52">
        <v>126</v>
      </c>
      <c r="F542" s="53">
        <v>17.2</v>
      </c>
      <c r="G542" s="54">
        <v>13.650793999999999</v>
      </c>
    </row>
    <row r="543" spans="1:7" s="5" customFormat="1" x14ac:dyDescent="0.45">
      <c r="A543" s="51" t="s">
        <v>583</v>
      </c>
      <c r="B543" s="51" t="s">
        <v>584</v>
      </c>
      <c r="C543" s="51" t="s">
        <v>94</v>
      </c>
      <c r="D543" s="52">
        <v>8825</v>
      </c>
      <c r="E543" s="52">
        <v>164358</v>
      </c>
      <c r="F543" s="53">
        <v>22070</v>
      </c>
      <c r="G543" s="54">
        <v>13.428005000000001</v>
      </c>
    </row>
    <row r="544" spans="1:7" s="5" customFormat="1" x14ac:dyDescent="0.45">
      <c r="A544" s="51" t="s">
        <v>585</v>
      </c>
      <c r="B544" s="51" t="s">
        <v>584</v>
      </c>
      <c r="C544" s="51" t="s">
        <v>91</v>
      </c>
      <c r="D544" s="52">
        <v>497789</v>
      </c>
      <c r="E544" s="52">
        <v>8093784</v>
      </c>
      <c r="F544" s="53">
        <v>758380.4</v>
      </c>
      <c r="G544" s="54">
        <v>9.3699115000000006</v>
      </c>
    </row>
    <row r="545" spans="1:7" s="5" customFormat="1" x14ac:dyDescent="0.45">
      <c r="A545" s="51" t="s">
        <v>586</v>
      </c>
      <c r="B545" s="51" t="s">
        <v>584</v>
      </c>
      <c r="C545" s="51" t="s">
        <v>96</v>
      </c>
      <c r="D545" s="52">
        <v>10929</v>
      </c>
      <c r="E545" s="52">
        <v>416903</v>
      </c>
      <c r="F545" s="53">
        <v>46984.7</v>
      </c>
      <c r="G545" s="54">
        <v>11.269936</v>
      </c>
    </row>
    <row r="546" spans="1:7" s="5" customFormat="1" x14ac:dyDescent="0.45">
      <c r="A546" s="51" t="s">
        <v>587</v>
      </c>
      <c r="B546" s="51" t="s">
        <v>584</v>
      </c>
      <c r="C546" s="51" t="s">
        <v>96</v>
      </c>
      <c r="D546" s="52">
        <v>2808</v>
      </c>
      <c r="E546" s="52">
        <v>114607</v>
      </c>
      <c r="F546" s="53">
        <v>13039</v>
      </c>
      <c r="G546" s="54">
        <v>11.377141</v>
      </c>
    </row>
    <row r="547" spans="1:7" s="5" customFormat="1" x14ac:dyDescent="0.45">
      <c r="A547" s="51" t="s">
        <v>588</v>
      </c>
      <c r="B547" s="51" t="s">
        <v>584</v>
      </c>
      <c r="C547" s="51" t="s">
        <v>96</v>
      </c>
      <c r="D547" s="52">
        <v>10952</v>
      </c>
      <c r="E547" s="52">
        <v>386897</v>
      </c>
      <c r="F547" s="53">
        <v>40048</v>
      </c>
      <c r="G547" s="54">
        <v>10.351075</v>
      </c>
    </row>
    <row r="548" spans="1:7" s="5" customFormat="1" x14ac:dyDescent="0.45">
      <c r="A548" s="51" t="s">
        <v>589</v>
      </c>
      <c r="B548" s="51" t="s">
        <v>584</v>
      </c>
      <c r="C548" s="51" t="s">
        <v>96</v>
      </c>
      <c r="D548" s="52">
        <v>6648</v>
      </c>
      <c r="E548" s="52">
        <v>122011</v>
      </c>
      <c r="F548" s="53">
        <v>13969.4</v>
      </c>
      <c r="G548" s="54">
        <v>11.449296</v>
      </c>
    </row>
    <row r="549" spans="1:7" s="5" customFormat="1" x14ac:dyDescent="0.45">
      <c r="A549" s="51" t="s">
        <v>590</v>
      </c>
      <c r="B549" s="51" t="s">
        <v>584</v>
      </c>
      <c r="C549" s="51" t="s">
        <v>96</v>
      </c>
      <c r="D549" s="52">
        <v>59424</v>
      </c>
      <c r="E549" s="52">
        <v>1317879</v>
      </c>
      <c r="F549" s="53">
        <v>155134.29999999999</v>
      </c>
      <c r="G549" s="54">
        <v>11.771513000000001</v>
      </c>
    </row>
    <row r="550" spans="1:7" s="5" customFormat="1" x14ac:dyDescent="0.45">
      <c r="A550" s="51" t="s">
        <v>591</v>
      </c>
      <c r="B550" s="51" t="s">
        <v>584</v>
      </c>
      <c r="C550" s="51" t="s">
        <v>96</v>
      </c>
      <c r="D550" s="52">
        <v>5859</v>
      </c>
      <c r="E550" s="52">
        <v>251001</v>
      </c>
      <c r="F550" s="53">
        <v>25263</v>
      </c>
      <c r="G550" s="54">
        <v>10.0649</v>
      </c>
    </row>
    <row r="551" spans="1:7" s="5" customFormat="1" x14ac:dyDescent="0.45">
      <c r="A551" s="51" t="s">
        <v>592</v>
      </c>
      <c r="B551" s="51" t="s">
        <v>584</v>
      </c>
      <c r="C551" s="51" t="s">
        <v>96</v>
      </c>
      <c r="D551" s="52">
        <v>4539</v>
      </c>
      <c r="E551" s="52">
        <v>95588</v>
      </c>
      <c r="F551" s="53">
        <v>9814</v>
      </c>
      <c r="G551" s="54">
        <v>10.266978999999999</v>
      </c>
    </row>
    <row r="552" spans="1:7" s="5" customFormat="1" x14ac:dyDescent="0.45">
      <c r="A552" s="51" t="s">
        <v>593</v>
      </c>
      <c r="B552" s="51" t="s">
        <v>584</v>
      </c>
      <c r="C552" s="51" t="s">
        <v>96</v>
      </c>
      <c r="D552" s="52">
        <v>71376</v>
      </c>
      <c r="E552" s="52">
        <v>1666960</v>
      </c>
      <c r="F552" s="53">
        <v>214665.9</v>
      </c>
      <c r="G552" s="54">
        <v>12.877687999999999</v>
      </c>
    </row>
    <row r="553" spans="1:7" s="5" customFormat="1" x14ac:dyDescent="0.45">
      <c r="A553" s="51" t="s">
        <v>594</v>
      </c>
      <c r="B553" s="51" t="s">
        <v>584</v>
      </c>
      <c r="C553" s="51" t="s">
        <v>96</v>
      </c>
      <c r="D553" s="52">
        <v>15629</v>
      </c>
      <c r="E553" s="52">
        <v>510934</v>
      </c>
      <c r="F553" s="53">
        <v>59547.8</v>
      </c>
      <c r="G553" s="54">
        <v>11.654695</v>
      </c>
    </row>
    <row r="554" spans="1:7" s="5" customFormat="1" x14ac:dyDescent="0.45">
      <c r="A554" s="51" t="s">
        <v>595</v>
      </c>
      <c r="B554" s="51" t="s">
        <v>584</v>
      </c>
      <c r="C554" s="51" t="s">
        <v>94</v>
      </c>
      <c r="D554" s="52">
        <v>6000</v>
      </c>
      <c r="E554" s="52">
        <v>136066</v>
      </c>
      <c r="F554" s="53">
        <v>16387</v>
      </c>
      <c r="G554" s="54">
        <v>12.043419999999999</v>
      </c>
    </row>
    <row r="555" spans="1:7" s="5" customFormat="1" x14ac:dyDescent="0.45">
      <c r="A555" s="51" t="s">
        <v>596</v>
      </c>
      <c r="B555" s="51" t="s">
        <v>584</v>
      </c>
      <c r="C555" s="51" t="s">
        <v>94</v>
      </c>
      <c r="D555" s="52">
        <v>9620</v>
      </c>
      <c r="E555" s="52">
        <v>195571</v>
      </c>
      <c r="F555" s="53">
        <v>24823</v>
      </c>
      <c r="G555" s="54">
        <v>12.692577</v>
      </c>
    </row>
    <row r="556" spans="1:7" s="5" customFormat="1" x14ac:dyDescent="0.45">
      <c r="A556" s="51" t="s">
        <v>597</v>
      </c>
      <c r="B556" s="51" t="s">
        <v>584</v>
      </c>
      <c r="C556" s="51" t="s">
        <v>91</v>
      </c>
      <c r="D556" s="52">
        <v>2589987</v>
      </c>
      <c r="E556" s="52">
        <v>25783309</v>
      </c>
      <c r="F556" s="53">
        <v>2969046.5</v>
      </c>
      <c r="G556" s="54">
        <v>11.515382000000001</v>
      </c>
    </row>
    <row r="557" spans="1:7" s="5" customFormat="1" x14ac:dyDescent="0.45">
      <c r="A557" s="51" t="s">
        <v>598</v>
      </c>
      <c r="B557" s="51" t="s">
        <v>584</v>
      </c>
      <c r="C557" s="51" t="s">
        <v>94</v>
      </c>
      <c r="D557" s="52">
        <v>35887</v>
      </c>
      <c r="E557" s="52">
        <v>633819</v>
      </c>
      <c r="F557" s="53">
        <v>77096.399999999994</v>
      </c>
      <c r="G557" s="54">
        <v>12.163788</v>
      </c>
    </row>
    <row r="558" spans="1:7" s="5" customFormat="1" x14ac:dyDescent="0.45">
      <c r="A558" s="51" t="s">
        <v>599</v>
      </c>
      <c r="B558" s="51" t="s">
        <v>584</v>
      </c>
      <c r="C558" s="51" t="s">
        <v>94</v>
      </c>
      <c r="D558" s="52">
        <v>13513</v>
      </c>
      <c r="E558" s="52">
        <v>233910</v>
      </c>
      <c r="F558" s="53">
        <v>34219</v>
      </c>
      <c r="G558" s="54">
        <v>14.629130999999999</v>
      </c>
    </row>
    <row r="559" spans="1:7" s="5" customFormat="1" x14ac:dyDescent="0.45">
      <c r="A559" s="51" t="s">
        <v>600</v>
      </c>
      <c r="B559" s="51" t="s">
        <v>584</v>
      </c>
      <c r="C559" s="51" t="s">
        <v>94</v>
      </c>
      <c r="D559" s="52">
        <v>14988</v>
      </c>
      <c r="E559" s="52">
        <v>333771</v>
      </c>
      <c r="F559" s="53">
        <v>39034</v>
      </c>
      <c r="G559" s="54">
        <v>11.694845000000001</v>
      </c>
    </row>
    <row r="560" spans="1:7" s="5" customFormat="1" x14ac:dyDescent="0.45">
      <c r="A560" s="51" t="s">
        <v>601</v>
      </c>
      <c r="B560" s="51" t="s">
        <v>584</v>
      </c>
      <c r="C560" s="51" t="s">
        <v>94</v>
      </c>
      <c r="D560" s="52">
        <v>10339</v>
      </c>
      <c r="E560" s="52">
        <v>173998</v>
      </c>
      <c r="F560" s="53">
        <v>29379</v>
      </c>
      <c r="G560" s="54">
        <v>16.884677</v>
      </c>
    </row>
    <row r="561" spans="1:7" s="5" customFormat="1" x14ac:dyDescent="0.45">
      <c r="A561" s="51" t="s">
        <v>2146</v>
      </c>
      <c r="B561" s="51" t="s">
        <v>584</v>
      </c>
      <c r="C561" s="51" t="s">
        <v>94</v>
      </c>
      <c r="D561" s="52">
        <v>20968</v>
      </c>
      <c r="E561" s="52">
        <v>528613</v>
      </c>
      <c r="F561" s="53">
        <v>57601.5</v>
      </c>
      <c r="G561" s="54">
        <v>10.896724000000001</v>
      </c>
    </row>
    <row r="562" spans="1:7" s="5" customFormat="1" x14ac:dyDescent="0.45">
      <c r="A562" s="51" t="s">
        <v>603</v>
      </c>
      <c r="B562" s="51" t="s">
        <v>584</v>
      </c>
      <c r="C562" s="51" t="s">
        <v>94</v>
      </c>
      <c r="D562" s="52">
        <v>9343</v>
      </c>
      <c r="E562" s="52">
        <v>127239</v>
      </c>
      <c r="F562" s="53">
        <v>18987.3</v>
      </c>
      <c r="G562" s="54">
        <v>14.922547</v>
      </c>
    </row>
    <row r="563" spans="1:7" s="5" customFormat="1" x14ac:dyDescent="0.45">
      <c r="A563" s="51" t="s">
        <v>604</v>
      </c>
      <c r="B563" s="51" t="s">
        <v>584</v>
      </c>
      <c r="C563" s="51" t="s">
        <v>94</v>
      </c>
      <c r="D563" s="52">
        <v>10878</v>
      </c>
      <c r="E563" s="52">
        <v>205228</v>
      </c>
      <c r="F563" s="53">
        <v>28389.1</v>
      </c>
      <c r="G563" s="54">
        <v>13.832957</v>
      </c>
    </row>
    <row r="564" spans="1:7" s="5" customFormat="1" x14ac:dyDescent="0.45">
      <c r="A564" s="51" t="s">
        <v>546</v>
      </c>
      <c r="B564" s="51" t="s">
        <v>584</v>
      </c>
      <c r="C564" s="51" t="s">
        <v>91</v>
      </c>
      <c r="D564" s="52">
        <v>85028</v>
      </c>
      <c r="E564" s="52">
        <v>1891042</v>
      </c>
      <c r="F564" s="53">
        <v>157819</v>
      </c>
      <c r="G564" s="54">
        <v>8.3456104999999994</v>
      </c>
    </row>
    <row r="565" spans="1:7" s="5" customFormat="1" x14ac:dyDescent="0.45">
      <c r="A565" s="51" t="s">
        <v>605</v>
      </c>
      <c r="B565" s="51" t="s">
        <v>584</v>
      </c>
      <c r="C565" s="51" t="s">
        <v>94</v>
      </c>
      <c r="D565" s="52">
        <v>7329</v>
      </c>
      <c r="E565" s="52">
        <v>112965</v>
      </c>
      <c r="F565" s="53">
        <v>16236</v>
      </c>
      <c r="G565" s="54">
        <v>14.372593</v>
      </c>
    </row>
    <row r="566" spans="1:7" s="5" customFormat="1" x14ac:dyDescent="0.45">
      <c r="A566" s="51" t="s">
        <v>606</v>
      </c>
      <c r="B566" s="51" t="s">
        <v>584</v>
      </c>
      <c r="C566" s="51" t="s">
        <v>91</v>
      </c>
      <c r="D566" s="52">
        <v>5381</v>
      </c>
      <c r="E566" s="52">
        <v>91713</v>
      </c>
      <c r="F566" s="53">
        <v>12739.2</v>
      </c>
      <c r="G566" s="54">
        <v>13.890288</v>
      </c>
    </row>
    <row r="567" spans="1:7" s="5" customFormat="1" x14ac:dyDescent="0.45">
      <c r="A567" s="51" t="s">
        <v>607</v>
      </c>
      <c r="B567" s="51" t="s">
        <v>584</v>
      </c>
      <c r="C567" s="51" t="s">
        <v>94</v>
      </c>
      <c r="D567" s="52">
        <v>19772</v>
      </c>
      <c r="E567" s="52">
        <v>347259</v>
      </c>
      <c r="F567" s="53">
        <v>46516.4</v>
      </c>
      <c r="G567" s="54">
        <v>13.395303999999999</v>
      </c>
    </row>
    <row r="568" spans="1:7" s="5" customFormat="1" x14ac:dyDescent="0.45">
      <c r="A568" s="51" t="s">
        <v>608</v>
      </c>
      <c r="B568" s="51" t="s">
        <v>584</v>
      </c>
      <c r="C568" s="51" t="s">
        <v>96</v>
      </c>
      <c r="D568" s="52">
        <v>6903</v>
      </c>
      <c r="E568" s="52">
        <v>348255</v>
      </c>
      <c r="F568" s="53">
        <v>36640</v>
      </c>
      <c r="G568" s="54">
        <v>10.521026000000001</v>
      </c>
    </row>
    <row r="569" spans="1:7" s="5" customFormat="1" x14ac:dyDescent="0.45">
      <c r="A569" s="51" t="s">
        <v>609</v>
      </c>
      <c r="B569" s="51" t="s">
        <v>584</v>
      </c>
      <c r="C569" s="51" t="s">
        <v>94</v>
      </c>
      <c r="D569" s="52">
        <v>10259</v>
      </c>
      <c r="E569" s="52">
        <v>230378</v>
      </c>
      <c r="F569" s="53">
        <v>25590</v>
      </c>
      <c r="G569" s="54">
        <v>11.107830999999999</v>
      </c>
    </row>
    <row r="570" spans="1:7" s="5" customFormat="1" x14ac:dyDescent="0.45">
      <c r="A570" s="51" t="s">
        <v>610</v>
      </c>
      <c r="B570" s="51" t="s">
        <v>584</v>
      </c>
      <c r="C570" s="51" t="s">
        <v>94</v>
      </c>
      <c r="D570" s="52">
        <v>5807</v>
      </c>
      <c r="E570" s="52">
        <v>104907</v>
      </c>
      <c r="F570" s="53">
        <v>14783.8</v>
      </c>
      <c r="G570" s="54">
        <v>14.092290999999999</v>
      </c>
    </row>
    <row r="571" spans="1:7" s="5" customFormat="1" x14ac:dyDescent="0.45">
      <c r="A571" s="51" t="s">
        <v>611</v>
      </c>
      <c r="B571" s="51" t="s">
        <v>584</v>
      </c>
      <c r="C571" s="51" t="s">
        <v>94</v>
      </c>
      <c r="D571" s="52">
        <v>13</v>
      </c>
      <c r="E571" s="52">
        <v>224</v>
      </c>
      <c r="F571" s="53">
        <v>27</v>
      </c>
      <c r="G571" s="54">
        <v>12.053571</v>
      </c>
    </row>
    <row r="572" spans="1:7" s="5" customFormat="1" x14ac:dyDescent="0.45">
      <c r="A572" s="51" t="s">
        <v>612</v>
      </c>
      <c r="B572" s="51" t="s">
        <v>584</v>
      </c>
      <c r="C572" s="51" t="s">
        <v>94</v>
      </c>
      <c r="D572" s="52">
        <v>9849</v>
      </c>
      <c r="E572" s="52">
        <v>241792</v>
      </c>
      <c r="F572" s="53">
        <v>33754.800000000003</v>
      </c>
      <c r="G572" s="54">
        <v>13.960262999999999</v>
      </c>
    </row>
    <row r="573" spans="1:7" s="5" customFormat="1" x14ac:dyDescent="0.45">
      <c r="A573" s="51" t="s">
        <v>613</v>
      </c>
      <c r="B573" s="51" t="s">
        <v>584</v>
      </c>
      <c r="C573" s="51" t="s">
        <v>94</v>
      </c>
      <c r="D573" s="52">
        <v>24242</v>
      </c>
      <c r="E573" s="52">
        <v>982496</v>
      </c>
      <c r="F573" s="53">
        <v>101000</v>
      </c>
      <c r="G573" s="54">
        <v>10.27994</v>
      </c>
    </row>
    <row r="574" spans="1:7" s="5" customFormat="1" x14ac:dyDescent="0.45">
      <c r="A574" s="51" t="s">
        <v>614</v>
      </c>
      <c r="B574" s="51" t="s">
        <v>584</v>
      </c>
      <c r="C574" s="51" t="s">
        <v>94</v>
      </c>
      <c r="D574" s="52">
        <v>11300</v>
      </c>
      <c r="E574" s="52">
        <v>177591</v>
      </c>
      <c r="F574" s="53">
        <v>25744</v>
      </c>
      <c r="G574" s="54">
        <v>14.496230000000001</v>
      </c>
    </row>
    <row r="575" spans="1:7" s="5" customFormat="1" x14ac:dyDescent="0.45">
      <c r="A575" s="51" t="s">
        <v>615</v>
      </c>
      <c r="B575" s="51" t="s">
        <v>584</v>
      </c>
      <c r="C575" s="51" t="s">
        <v>94</v>
      </c>
      <c r="D575" s="52">
        <v>23024</v>
      </c>
      <c r="E575" s="52">
        <v>419074</v>
      </c>
      <c r="F575" s="53">
        <v>56497.4</v>
      </c>
      <c r="G575" s="54">
        <v>13.481484999999999</v>
      </c>
    </row>
    <row r="576" spans="1:7" s="5" customFormat="1" x14ac:dyDescent="0.45">
      <c r="A576" s="51" t="s">
        <v>319</v>
      </c>
      <c r="B576" s="51" t="s">
        <v>584</v>
      </c>
      <c r="C576" s="51" t="s">
        <v>94</v>
      </c>
      <c r="D576" s="52">
        <v>16201</v>
      </c>
      <c r="E576" s="52">
        <v>362111</v>
      </c>
      <c r="F576" s="53">
        <v>46272.6</v>
      </c>
      <c r="G576" s="54">
        <v>12.778568</v>
      </c>
    </row>
    <row r="577" spans="1:7" s="5" customFormat="1" x14ac:dyDescent="0.45">
      <c r="A577" s="51" t="s">
        <v>616</v>
      </c>
      <c r="B577" s="51" t="s">
        <v>584</v>
      </c>
      <c r="C577" s="51" t="s">
        <v>96</v>
      </c>
      <c r="D577" s="52">
        <v>6084</v>
      </c>
      <c r="E577" s="52">
        <v>145516</v>
      </c>
      <c r="F577" s="53">
        <v>16825</v>
      </c>
      <c r="G577" s="54">
        <v>11.562302000000001</v>
      </c>
    </row>
    <row r="578" spans="1:7" s="5" customFormat="1" x14ac:dyDescent="0.45">
      <c r="A578" s="51" t="s">
        <v>617</v>
      </c>
      <c r="B578" s="51" t="s">
        <v>584</v>
      </c>
      <c r="C578" s="51" t="s">
        <v>96</v>
      </c>
      <c r="D578" s="52">
        <v>5896</v>
      </c>
      <c r="E578" s="52">
        <v>121837</v>
      </c>
      <c r="F578" s="53">
        <v>14173</v>
      </c>
      <c r="G578" s="54">
        <v>11.632755</v>
      </c>
    </row>
    <row r="579" spans="1:7" s="5" customFormat="1" x14ac:dyDescent="0.45">
      <c r="A579" s="51" t="s">
        <v>618</v>
      </c>
      <c r="B579" s="51" t="s">
        <v>584</v>
      </c>
      <c r="C579" s="51" t="s">
        <v>94</v>
      </c>
      <c r="D579" s="52">
        <v>13601</v>
      </c>
      <c r="E579" s="52">
        <v>379568</v>
      </c>
      <c r="F579" s="53">
        <v>42819.5</v>
      </c>
      <c r="G579" s="54">
        <v>11.281114000000001</v>
      </c>
    </row>
    <row r="580" spans="1:7" s="5" customFormat="1" x14ac:dyDescent="0.45">
      <c r="A580" s="51" t="s">
        <v>619</v>
      </c>
      <c r="B580" s="51" t="s">
        <v>620</v>
      </c>
      <c r="C580" s="51" t="s">
        <v>91</v>
      </c>
      <c r="D580" s="52">
        <v>1</v>
      </c>
      <c r="E580" s="52">
        <v>431636</v>
      </c>
      <c r="F580" s="53">
        <v>65899</v>
      </c>
      <c r="G580" s="54">
        <v>15.267262000000001</v>
      </c>
    </row>
    <row r="581" spans="1:7" s="5" customFormat="1" x14ac:dyDescent="0.45">
      <c r="A581" s="51" t="s">
        <v>621</v>
      </c>
      <c r="B581" s="51" t="s">
        <v>620</v>
      </c>
      <c r="C581" s="51" t="s">
        <v>94</v>
      </c>
      <c r="D581" s="52">
        <v>11564</v>
      </c>
      <c r="E581" s="52">
        <v>403712</v>
      </c>
      <c r="F581" s="53">
        <v>40168</v>
      </c>
      <c r="G581" s="54">
        <v>9.9496670999999992</v>
      </c>
    </row>
    <row r="582" spans="1:7" s="5" customFormat="1" x14ac:dyDescent="0.45">
      <c r="A582" s="51" t="s">
        <v>622</v>
      </c>
      <c r="B582" s="51" t="s">
        <v>620</v>
      </c>
      <c r="C582" s="51" t="s">
        <v>94</v>
      </c>
      <c r="D582" s="52">
        <v>14227</v>
      </c>
      <c r="E582" s="52">
        <v>343965</v>
      </c>
      <c r="F582" s="53">
        <v>42439</v>
      </c>
      <c r="G582" s="54">
        <v>12.338174</v>
      </c>
    </row>
    <row r="583" spans="1:7" s="5" customFormat="1" x14ac:dyDescent="0.45">
      <c r="A583" s="51" t="s">
        <v>623</v>
      </c>
      <c r="B583" s="51" t="s">
        <v>620</v>
      </c>
      <c r="C583" s="51" t="s">
        <v>96</v>
      </c>
      <c r="D583" s="52">
        <v>2297</v>
      </c>
      <c r="E583" s="52">
        <v>163218</v>
      </c>
      <c r="F583" s="53">
        <v>12925.1</v>
      </c>
      <c r="G583" s="54">
        <v>7.9189182999999996</v>
      </c>
    </row>
    <row r="584" spans="1:7" s="5" customFormat="1" x14ac:dyDescent="0.45">
      <c r="A584" s="51" t="s">
        <v>624</v>
      </c>
      <c r="B584" s="51" t="s">
        <v>620</v>
      </c>
      <c r="C584" s="51" t="s">
        <v>94</v>
      </c>
      <c r="D584" s="52">
        <v>14641</v>
      </c>
      <c r="E584" s="52">
        <v>367551</v>
      </c>
      <c r="F584" s="53">
        <v>41638</v>
      </c>
      <c r="G584" s="54">
        <v>11.328495999999999</v>
      </c>
    </row>
    <row r="585" spans="1:7" s="5" customFormat="1" x14ac:dyDescent="0.45">
      <c r="A585" s="51" t="s">
        <v>625</v>
      </c>
      <c r="B585" s="51" t="s">
        <v>620</v>
      </c>
      <c r="C585" s="51" t="s">
        <v>96</v>
      </c>
      <c r="D585" s="52">
        <v>35610</v>
      </c>
      <c r="E585" s="52">
        <v>843558</v>
      </c>
      <c r="F585" s="53">
        <v>83762.5</v>
      </c>
      <c r="G585" s="54">
        <v>9.9296670000000002</v>
      </c>
    </row>
    <row r="586" spans="1:7" s="5" customFormat="1" x14ac:dyDescent="0.45">
      <c r="A586" s="51" t="s">
        <v>626</v>
      </c>
      <c r="B586" s="51" t="s">
        <v>620</v>
      </c>
      <c r="C586" s="51" t="s">
        <v>96</v>
      </c>
      <c r="D586" s="52">
        <v>7557</v>
      </c>
      <c r="E586" s="52">
        <v>426676</v>
      </c>
      <c r="F586" s="53">
        <v>38677.599999999999</v>
      </c>
      <c r="G586" s="54">
        <v>9.0648642000000006</v>
      </c>
    </row>
    <row r="587" spans="1:7" s="5" customFormat="1" x14ac:dyDescent="0.45">
      <c r="A587" s="51" t="s">
        <v>627</v>
      </c>
      <c r="B587" s="51" t="s">
        <v>620</v>
      </c>
      <c r="C587" s="51" t="s">
        <v>96</v>
      </c>
      <c r="D587" s="52">
        <v>5874</v>
      </c>
      <c r="E587" s="52">
        <v>273123</v>
      </c>
      <c r="F587" s="53">
        <v>22275</v>
      </c>
      <c r="G587" s="54">
        <v>8.1556660999999995</v>
      </c>
    </row>
    <row r="588" spans="1:7" s="5" customFormat="1" x14ac:dyDescent="0.45">
      <c r="A588" s="51" t="s">
        <v>628</v>
      </c>
      <c r="B588" s="51" t="s">
        <v>620</v>
      </c>
      <c r="C588" s="51" t="s">
        <v>96</v>
      </c>
      <c r="D588" s="52">
        <v>4826</v>
      </c>
      <c r="E588" s="52">
        <v>99185</v>
      </c>
      <c r="F588" s="53">
        <v>11050</v>
      </c>
      <c r="G588" s="54">
        <v>11.140796999999999</v>
      </c>
    </row>
    <row r="589" spans="1:7" s="5" customFormat="1" x14ac:dyDescent="0.45">
      <c r="A589" s="51" t="s">
        <v>629</v>
      </c>
      <c r="B589" s="51" t="s">
        <v>620</v>
      </c>
      <c r="C589" s="51" t="s">
        <v>96</v>
      </c>
      <c r="D589" s="52">
        <v>9240</v>
      </c>
      <c r="E589" s="52">
        <v>368047</v>
      </c>
      <c r="F589" s="53">
        <v>31353</v>
      </c>
      <c r="G589" s="54">
        <v>8.5187489999999997</v>
      </c>
    </row>
    <row r="590" spans="1:7" s="5" customFormat="1" x14ac:dyDescent="0.45">
      <c r="A590" s="51" t="s">
        <v>630</v>
      </c>
      <c r="B590" s="51" t="s">
        <v>620</v>
      </c>
      <c r="C590" s="51" t="s">
        <v>96</v>
      </c>
      <c r="D590" s="52">
        <v>2185</v>
      </c>
      <c r="E590" s="52">
        <v>112332</v>
      </c>
      <c r="F590" s="53">
        <v>9622</v>
      </c>
      <c r="G590" s="54">
        <v>8.5656803000000004</v>
      </c>
    </row>
    <row r="591" spans="1:7" s="5" customFormat="1" x14ac:dyDescent="0.45">
      <c r="A591" s="51" t="s">
        <v>631</v>
      </c>
      <c r="B591" s="51" t="s">
        <v>620</v>
      </c>
      <c r="C591" s="51" t="s">
        <v>96</v>
      </c>
      <c r="D591" s="52">
        <v>11066</v>
      </c>
      <c r="E591" s="52">
        <v>350831</v>
      </c>
      <c r="F591" s="53">
        <v>31385.4</v>
      </c>
      <c r="G591" s="54">
        <v>8.9460166999999995</v>
      </c>
    </row>
    <row r="592" spans="1:7" s="5" customFormat="1" x14ac:dyDescent="0.45">
      <c r="A592" s="51" t="s">
        <v>632</v>
      </c>
      <c r="B592" s="51" t="s">
        <v>620</v>
      </c>
      <c r="C592" s="51" t="s">
        <v>96</v>
      </c>
      <c r="D592" s="52">
        <v>7304</v>
      </c>
      <c r="E592" s="52">
        <v>296259</v>
      </c>
      <c r="F592" s="53">
        <v>29427.1</v>
      </c>
      <c r="G592" s="54">
        <v>9.9328965999999994</v>
      </c>
    </row>
    <row r="593" spans="1:7" s="5" customFormat="1" x14ac:dyDescent="0.45">
      <c r="A593" s="51" t="s">
        <v>633</v>
      </c>
      <c r="B593" s="51" t="s">
        <v>620</v>
      </c>
      <c r="C593" s="51" t="s">
        <v>96</v>
      </c>
      <c r="D593" s="52">
        <v>9164</v>
      </c>
      <c r="E593" s="52">
        <v>216431</v>
      </c>
      <c r="F593" s="53">
        <v>22373.7</v>
      </c>
      <c r="G593" s="54">
        <v>10.337567</v>
      </c>
    </row>
    <row r="594" spans="1:7" s="5" customFormat="1" x14ac:dyDescent="0.45">
      <c r="A594" s="51" t="s">
        <v>634</v>
      </c>
      <c r="B594" s="51" t="s">
        <v>620</v>
      </c>
      <c r="C594" s="51" t="s">
        <v>96</v>
      </c>
      <c r="D594" s="52">
        <v>12544</v>
      </c>
      <c r="E594" s="52">
        <v>414490</v>
      </c>
      <c r="F594" s="53">
        <v>40164</v>
      </c>
      <c r="G594" s="54">
        <v>9.6899805000000008</v>
      </c>
    </row>
    <row r="595" spans="1:7" s="5" customFormat="1" x14ac:dyDescent="0.45">
      <c r="A595" s="51" t="s">
        <v>635</v>
      </c>
      <c r="B595" s="51" t="s">
        <v>620</v>
      </c>
      <c r="C595" s="51" t="s">
        <v>96</v>
      </c>
      <c r="D595" s="52">
        <v>26259</v>
      </c>
      <c r="E595" s="52">
        <v>561314</v>
      </c>
      <c r="F595" s="53">
        <v>61617</v>
      </c>
      <c r="G595" s="54">
        <v>10.977278</v>
      </c>
    </row>
    <row r="596" spans="1:7" s="5" customFormat="1" x14ac:dyDescent="0.45">
      <c r="A596" s="51" t="s">
        <v>636</v>
      </c>
      <c r="B596" s="51" t="s">
        <v>620</v>
      </c>
      <c r="C596" s="51" t="s">
        <v>96</v>
      </c>
      <c r="D596" s="52">
        <v>10225</v>
      </c>
      <c r="E596" s="52">
        <v>229194</v>
      </c>
      <c r="F596" s="53">
        <v>23539.4</v>
      </c>
      <c r="G596" s="54">
        <v>10.270512999999999</v>
      </c>
    </row>
    <row r="597" spans="1:7" s="5" customFormat="1" x14ac:dyDescent="0.45">
      <c r="A597" s="51" t="s">
        <v>637</v>
      </c>
      <c r="B597" s="51" t="s">
        <v>620</v>
      </c>
      <c r="C597" s="51" t="s">
        <v>96</v>
      </c>
      <c r="D597" s="52">
        <v>3177</v>
      </c>
      <c r="E597" s="52">
        <v>104399</v>
      </c>
      <c r="F597" s="53">
        <v>11486</v>
      </c>
      <c r="G597" s="54">
        <v>11.002020999999999</v>
      </c>
    </row>
    <row r="598" spans="1:7" s="5" customFormat="1" x14ac:dyDescent="0.45">
      <c r="A598" s="51" t="s">
        <v>638</v>
      </c>
      <c r="B598" s="51" t="s">
        <v>620</v>
      </c>
      <c r="C598" s="51" t="s">
        <v>96</v>
      </c>
      <c r="D598" s="52">
        <v>21052</v>
      </c>
      <c r="E598" s="52">
        <v>863079</v>
      </c>
      <c r="F598" s="53">
        <v>81049</v>
      </c>
      <c r="G598" s="54">
        <v>9.3906814999999995</v>
      </c>
    </row>
    <row r="599" spans="1:7" s="5" customFormat="1" x14ac:dyDescent="0.45">
      <c r="A599" s="51" t="s">
        <v>639</v>
      </c>
      <c r="B599" s="51" t="s">
        <v>620</v>
      </c>
      <c r="C599" s="51" t="s">
        <v>96</v>
      </c>
      <c r="D599" s="52">
        <v>3600</v>
      </c>
      <c r="E599" s="52">
        <v>149974</v>
      </c>
      <c r="F599" s="53">
        <v>13392</v>
      </c>
      <c r="G599" s="54">
        <v>8.9295477999999999</v>
      </c>
    </row>
    <row r="600" spans="1:7" s="5" customFormat="1" x14ac:dyDescent="0.45">
      <c r="A600" s="51" t="s">
        <v>640</v>
      </c>
      <c r="B600" s="51" t="s">
        <v>620</v>
      </c>
      <c r="C600" s="51" t="s">
        <v>96</v>
      </c>
      <c r="D600" s="52">
        <v>4247</v>
      </c>
      <c r="E600" s="52">
        <v>191272</v>
      </c>
      <c r="F600" s="53">
        <v>17080.5</v>
      </c>
      <c r="G600" s="54">
        <v>8.9299531999999999</v>
      </c>
    </row>
    <row r="601" spans="1:7" s="5" customFormat="1" x14ac:dyDescent="0.45">
      <c r="A601" s="51" t="s">
        <v>641</v>
      </c>
      <c r="B601" s="51" t="s">
        <v>620</v>
      </c>
      <c r="C601" s="51" t="s">
        <v>96</v>
      </c>
      <c r="D601" s="52">
        <v>7522</v>
      </c>
      <c r="E601" s="52">
        <v>174272</v>
      </c>
      <c r="F601" s="53">
        <v>16956</v>
      </c>
      <c r="G601" s="54">
        <v>9.7296180999999997</v>
      </c>
    </row>
    <row r="602" spans="1:7" s="5" customFormat="1" x14ac:dyDescent="0.45">
      <c r="A602" s="51" t="s">
        <v>642</v>
      </c>
      <c r="B602" s="51" t="s">
        <v>620</v>
      </c>
      <c r="C602" s="51" t="s">
        <v>94</v>
      </c>
      <c r="D602" s="52">
        <v>24038</v>
      </c>
      <c r="E602" s="52">
        <v>459055</v>
      </c>
      <c r="F602" s="53">
        <v>54988</v>
      </c>
      <c r="G602" s="54">
        <v>11.978521000000001</v>
      </c>
    </row>
    <row r="603" spans="1:7" s="5" customFormat="1" x14ac:dyDescent="0.45">
      <c r="A603" s="51" t="s">
        <v>643</v>
      </c>
      <c r="B603" s="51" t="s">
        <v>620</v>
      </c>
      <c r="C603" s="51" t="s">
        <v>96</v>
      </c>
      <c r="D603" s="52">
        <v>9909</v>
      </c>
      <c r="E603" s="52">
        <v>392925</v>
      </c>
      <c r="F603" s="53">
        <v>35801</v>
      </c>
      <c r="G603" s="54">
        <v>9.1114080000000008</v>
      </c>
    </row>
    <row r="604" spans="1:7" s="5" customFormat="1" x14ac:dyDescent="0.45">
      <c r="A604" s="51" t="s">
        <v>644</v>
      </c>
      <c r="B604" s="51" t="s">
        <v>620</v>
      </c>
      <c r="C604" s="51" t="s">
        <v>94</v>
      </c>
      <c r="D604" s="52">
        <v>8152</v>
      </c>
      <c r="E604" s="52">
        <v>398572</v>
      </c>
      <c r="F604" s="53">
        <v>34313.5</v>
      </c>
      <c r="G604" s="54">
        <v>8.6091095000000006</v>
      </c>
    </row>
    <row r="605" spans="1:7" s="5" customFormat="1" x14ac:dyDescent="0.45">
      <c r="A605" s="51" t="s">
        <v>645</v>
      </c>
      <c r="B605" s="51" t="s">
        <v>620</v>
      </c>
      <c r="C605" s="51" t="s">
        <v>94</v>
      </c>
      <c r="D605" s="52">
        <v>7925</v>
      </c>
      <c r="E605" s="52">
        <v>361743</v>
      </c>
      <c r="F605" s="53">
        <v>34071.699999999997</v>
      </c>
      <c r="G605" s="54">
        <v>9.4187586000000003</v>
      </c>
    </row>
    <row r="606" spans="1:7" s="5" customFormat="1" x14ac:dyDescent="0.45">
      <c r="A606" s="51" t="s">
        <v>646</v>
      </c>
      <c r="B606" s="51" t="s">
        <v>620</v>
      </c>
      <c r="C606" s="51" t="s">
        <v>94</v>
      </c>
      <c r="D606" s="52">
        <v>13653</v>
      </c>
      <c r="E606" s="52">
        <v>277776</v>
      </c>
      <c r="F606" s="53">
        <v>30694</v>
      </c>
      <c r="G606" s="54">
        <v>11.049911</v>
      </c>
    </row>
    <row r="607" spans="1:7" s="5" customFormat="1" x14ac:dyDescent="0.45">
      <c r="A607" s="51" t="s">
        <v>2147</v>
      </c>
      <c r="B607" s="51" t="s">
        <v>620</v>
      </c>
      <c r="C607" s="51" t="s">
        <v>91</v>
      </c>
      <c r="D607" s="52">
        <v>819569</v>
      </c>
      <c r="E607" s="52">
        <v>27496412</v>
      </c>
      <c r="F607" s="53">
        <v>2552046.4</v>
      </c>
      <c r="G607" s="54">
        <v>9.2813797000000005</v>
      </c>
    </row>
    <row r="608" spans="1:7" s="5" customFormat="1" x14ac:dyDescent="0.45">
      <c r="A608" s="51" t="s">
        <v>648</v>
      </c>
      <c r="B608" s="51" t="s">
        <v>620</v>
      </c>
      <c r="C608" s="51" t="s">
        <v>94</v>
      </c>
      <c r="D608" s="52">
        <v>23019</v>
      </c>
      <c r="E608" s="52">
        <v>496855</v>
      </c>
      <c r="F608" s="53">
        <v>55040.4</v>
      </c>
      <c r="G608" s="54">
        <v>11.077759</v>
      </c>
    </row>
    <row r="609" spans="1:7" s="5" customFormat="1" x14ac:dyDescent="0.45">
      <c r="A609" s="51" t="s">
        <v>649</v>
      </c>
      <c r="B609" s="51" t="s">
        <v>620</v>
      </c>
      <c r="C609" s="51" t="s">
        <v>94</v>
      </c>
      <c r="D609" s="52">
        <v>17369</v>
      </c>
      <c r="E609" s="52">
        <v>628026</v>
      </c>
      <c r="F609" s="53">
        <v>64373</v>
      </c>
      <c r="G609" s="54">
        <v>10.250052999999999</v>
      </c>
    </row>
    <row r="610" spans="1:7" s="5" customFormat="1" x14ac:dyDescent="0.45">
      <c r="A610" s="51" t="s">
        <v>650</v>
      </c>
      <c r="B610" s="51" t="s">
        <v>620</v>
      </c>
      <c r="C610" s="51" t="s">
        <v>94</v>
      </c>
      <c r="D610" s="52">
        <v>31646</v>
      </c>
      <c r="E610" s="52">
        <v>750478</v>
      </c>
      <c r="F610" s="53">
        <v>84595</v>
      </c>
      <c r="G610" s="54">
        <v>11.272149000000001</v>
      </c>
    </row>
    <row r="611" spans="1:7" s="5" customFormat="1" x14ac:dyDescent="0.45">
      <c r="A611" s="51" t="s">
        <v>651</v>
      </c>
      <c r="B611" s="51" t="s">
        <v>620</v>
      </c>
      <c r="C611" s="51" t="s">
        <v>94</v>
      </c>
      <c r="D611" s="52">
        <v>9560</v>
      </c>
      <c r="E611" s="52">
        <v>191190</v>
      </c>
      <c r="F611" s="53">
        <v>22126</v>
      </c>
      <c r="G611" s="54">
        <v>11.572781000000001</v>
      </c>
    </row>
    <row r="612" spans="1:7" s="5" customFormat="1" x14ac:dyDescent="0.45">
      <c r="A612" s="51" t="s">
        <v>652</v>
      </c>
      <c r="B612" s="51" t="s">
        <v>620</v>
      </c>
      <c r="C612" s="51" t="s">
        <v>91</v>
      </c>
      <c r="D612" s="52">
        <v>463352</v>
      </c>
      <c r="E612" s="52">
        <v>15166074</v>
      </c>
      <c r="F612" s="53">
        <v>1291549.8999999999</v>
      </c>
      <c r="G612" s="54">
        <v>8.5160464000000005</v>
      </c>
    </row>
    <row r="613" spans="1:7" s="5" customFormat="1" x14ac:dyDescent="0.45">
      <c r="A613" s="51" t="s">
        <v>653</v>
      </c>
      <c r="B613" s="51" t="s">
        <v>620</v>
      </c>
      <c r="C613" s="51" t="s">
        <v>91</v>
      </c>
      <c r="D613" s="52">
        <v>491347</v>
      </c>
      <c r="E613" s="52">
        <v>13216391</v>
      </c>
      <c r="F613" s="53">
        <v>1318478</v>
      </c>
      <c r="G613" s="54">
        <v>9.9760819999999999</v>
      </c>
    </row>
    <row r="614" spans="1:7" s="5" customFormat="1" x14ac:dyDescent="0.45">
      <c r="A614" s="51" t="s">
        <v>654</v>
      </c>
      <c r="B614" s="51" t="s">
        <v>620</v>
      </c>
      <c r="C614" s="51" t="s">
        <v>94</v>
      </c>
      <c r="D614" s="52">
        <v>24496</v>
      </c>
      <c r="E614" s="52">
        <v>443275</v>
      </c>
      <c r="F614" s="53">
        <v>52510</v>
      </c>
      <c r="G614" s="54">
        <v>11.84592</v>
      </c>
    </row>
    <row r="615" spans="1:7" s="5" customFormat="1" x14ac:dyDescent="0.45">
      <c r="A615" s="51" t="s">
        <v>655</v>
      </c>
      <c r="B615" s="51" t="s">
        <v>620</v>
      </c>
      <c r="C615" s="51" t="s">
        <v>94</v>
      </c>
      <c r="D615" s="52">
        <v>9026</v>
      </c>
      <c r="E615" s="52">
        <v>222409</v>
      </c>
      <c r="F615" s="53">
        <v>23858.6</v>
      </c>
      <c r="G615" s="54">
        <v>10.727354</v>
      </c>
    </row>
    <row r="616" spans="1:7" s="5" customFormat="1" x14ac:dyDescent="0.45">
      <c r="A616" s="51" t="s">
        <v>656</v>
      </c>
      <c r="B616" s="51" t="s">
        <v>620</v>
      </c>
      <c r="C616" s="51" t="s">
        <v>94</v>
      </c>
      <c r="D616" s="52">
        <v>5426</v>
      </c>
      <c r="E616" s="52">
        <v>180153</v>
      </c>
      <c r="F616" s="53">
        <v>19330</v>
      </c>
      <c r="G616" s="54">
        <v>10.729768999999999</v>
      </c>
    </row>
    <row r="617" spans="1:7" s="5" customFormat="1" x14ac:dyDescent="0.45">
      <c r="A617" s="51" t="s">
        <v>657</v>
      </c>
      <c r="B617" s="51" t="s">
        <v>620</v>
      </c>
      <c r="C617" s="51" t="s">
        <v>94</v>
      </c>
      <c r="D617" s="52">
        <v>26621</v>
      </c>
      <c r="E617" s="52">
        <v>474548</v>
      </c>
      <c r="F617" s="53">
        <v>55058.5</v>
      </c>
      <c r="G617" s="54">
        <v>11.602304</v>
      </c>
    </row>
    <row r="618" spans="1:7" s="5" customFormat="1" x14ac:dyDescent="0.45">
      <c r="A618" s="51" t="s">
        <v>658</v>
      </c>
      <c r="B618" s="51" t="s">
        <v>620</v>
      </c>
      <c r="C618" s="51" t="s">
        <v>94</v>
      </c>
      <c r="D618" s="52">
        <v>20857</v>
      </c>
      <c r="E618" s="52">
        <v>279950</v>
      </c>
      <c r="F618" s="53">
        <v>35048</v>
      </c>
      <c r="G618" s="54">
        <v>12.519378</v>
      </c>
    </row>
    <row r="619" spans="1:7" s="5" customFormat="1" x14ac:dyDescent="0.45">
      <c r="A619" s="51" t="s">
        <v>659</v>
      </c>
      <c r="B619" s="51" t="s">
        <v>620</v>
      </c>
      <c r="C619" s="51" t="s">
        <v>94</v>
      </c>
      <c r="D619" s="52">
        <v>18234</v>
      </c>
      <c r="E619" s="52">
        <v>467398</v>
      </c>
      <c r="F619" s="53">
        <v>47885.3</v>
      </c>
      <c r="G619" s="54">
        <v>10.24508</v>
      </c>
    </row>
    <row r="620" spans="1:7" s="5" customFormat="1" x14ac:dyDescent="0.45">
      <c r="A620" s="51" t="s">
        <v>660</v>
      </c>
      <c r="B620" s="51" t="s">
        <v>620</v>
      </c>
      <c r="C620" s="51" t="s">
        <v>94</v>
      </c>
      <c r="D620" s="52">
        <v>7193</v>
      </c>
      <c r="E620" s="52">
        <v>93859</v>
      </c>
      <c r="F620" s="53">
        <v>12072</v>
      </c>
      <c r="G620" s="54">
        <v>12.861846</v>
      </c>
    </row>
    <row r="621" spans="1:7" s="5" customFormat="1" x14ac:dyDescent="0.45">
      <c r="A621" s="51" t="s">
        <v>661</v>
      </c>
      <c r="B621" s="51" t="s">
        <v>620</v>
      </c>
      <c r="C621" s="51" t="s">
        <v>96</v>
      </c>
      <c r="D621" s="52">
        <v>3462</v>
      </c>
      <c r="E621" s="52">
        <v>147044</v>
      </c>
      <c r="F621" s="53">
        <v>15202</v>
      </c>
      <c r="G621" s="54">
        <v>10.338402</v>
      </c>
    </row>
    <row r="622" spans="1:7" s="5" customFormat="1" x14ac:dyDescent="0.45">
      <c r="A622" s="51" t="s">
        <v>662</v>
      </c>
      <c r="B622" s="51" t="s">
        <v>620</v>
      </c>
      <c r="C622" s="51" t="s">
        <v>94</v>
      </c>
      <c r="D622" s="52">
        <v>7209</v>
      </c>
      <c r="E622" s="52">
        <v>93811</v>
      </c>
      <c r="F622" s="53">
        <v>14644</v>
      </c>
      <c r="G622" s="54">
        <v>15.610110000000001</v>
      </c>
    </row>
    <row r="623" spans="1:7" s="5" customFormat="1" x14ac:dyDescent="0.45">
      <c r="A623" s="51" t="s">
        <v>663</v>
      </c>
      <c r="B623" s="51" t="s">
        <v>620</v>
      </c>
      <c r="C623" s="51" t="s">
        <v>94</v>
      </c>
      <c r="D623" s="52">
        <v>5977</v>
      </c>
      <c r="E623" s="52">
        <v>125066</v>
      </c>
      <c r="F623" s="53">
        <v>15201</v>
      </c>
      <c r="G623" s="54">
        <v>12.154382</v>
      </c>
    </row>
    <row r="624" spans="1:7" s="5" customFormat="1" x14ac:dyDescent="0.45">
      <c r="A624" s="51" t="s">
        <v>664</v>
      </c>
      <c r="B624" s="51" t="s">
        <v>620</v>
      </c>
      <c r="C624" s="51" t="s">
        <v>94</v>
      </c>
      <c r="D624" s="52">
        <v>343</v>
      </c>
      <c r="E624" s="52">
        <v>4138</v>
      </c>
      <c r="F624" s="53">
        <v>566.4</v>
      </c>
      <c r="G624" s="54">
        <v>13.687772000000001</v>
      </c>
    </row>
    <row r="625" spans="1:7" s="5" customFormat="1" x14ac:dyDescent="0.45">
      <c r="A625" s="51" t="s">
        <v>665</v>
      </c>
      <c r="B625" s="51" t="s">
        <v>620</v>
      </c>
      <c r="C625" s="51" t="s">
        <v>94</v>
      </c>
      <c r="D625" s="52">
        <v>14664</v>
      </c>
      <c r="E625" s="52">
        <v>265411</v>
      </c>
      <c r="F625" s="53">
        <v>34631</v>
      </c>
      <c r="G625" s="54">
        <v>13.048064999999999</v>
      </c>
    </row>
    <row r="626" spans="1:7" s="5" customFormat="1" x14ac:dyDescent="0.45">
      <c r="A626" s="51" t="s">
        <v>666</v>
      </c>
      <c r="B626" s="51" t="s">
        <v>620</v>
      </c>
      <c r="C626" s="51" t="s">
        <v>94</v>
      </c>
      <c r="D626" s="52">
        <v>11247</v>
      </c>
      <c r="E626" s="52">
        <v>211712</v>
      </c>
      <c r="F626" s="53">
        <v>24344.9</v>
      </c>
      <c r="G626" s="54">
        <v>11.499065</v>
      </c>
    </row>
    <row r="627" spans="1:7" s="5" customFormat="1" x14ac:dyDescent="0.45">
      <c r="A627" s="51" t="s">
        <v>667</v>
      </c>
      <c r="B627" s="51" t="s">
        <v>620</v>
      </c>
      <c r="C627" s="51" t="s">
        <v>94</v>
      </c>
      <c r="D627" s="52">
        <v>30110</v>
      </c>
      <c r="E627" s="52">
        <v>1568663</v>
      </c>
      <c r="F627" s="53">
        <v>100542</v>
      </c>
      <c r="G627" s="54">
        <v>6.4094072000000004</v>
      </c>
    </row>
    <row r="628" spans="1:7" s="5" customFormat="1" x14ac:dyDescent="0.45">
      <c r="A628" s="51" t="s">
        <v>668</v>
      </c>
      <c r="B628" s="51" t="s">
        <v>620</v>
      </c>
      <c r="C628" s="51" t="s">
        <v>91</v>
      </c>
      <c r="D628" s="52">
        <v>468590</v>
      </c>
      <c r="E628" s="52">
        <v>16693050</v>
      </c>
      <c r="F628" s="53">
        <v>1696055.8</v>
      </c>
      <c r="G628" s="54">
        <v>10.160251000000001</v>
      </c>
    </row>
    <row r="629" spans="1:7" s="5" customFormat="1" x14ac:dyDescent="0.45">
      <c r="A629" s="51" t="s">
        <v>669</v>
      </c>
      <c r="B629" s="51" t="s">
        <v>620</v>
      </c>
      <c r="C629" s="51" t="s">
        <v>94</v>
      </c>
      <c r="D629" s="52">
        <v>7868</v>
      </c>
      <c r="E629" s="52">
        <v>106916</v>
      </c>
      <c r="F629" s="53">
        <v>14705.6</v>
      </c>
      <c r="G629" s="54">
        <v>13.754348999999999</v>
      </c>
    </row>
    <row r="630" spans="1:7" s="5" customFormat="1" x14ac:dyDescent="0.45">
      <c r="A630" s="51" t="s">
        <v>670</v>
      </c>
      <c r="B630" s="51" t="s">
        <v>620</v>
      </c>
      <c r="C630" s="51" t="s">
        <v>94</v>
      </c>
      <c r="D630" s="52">
        <v>12326</v>
      </c>
      <c r="E630" s="52">
        <v>176919</v>
      </c>
      <c r="F630" s="53">
        <v>23397.200000000001</v>
      </c>
      <c r="G630" s="54">
        <v>13.224809</v>
      </c>
    </row>
    <row r="631" spans="1:7" s="5" customFormat="1" x14ac:dyDescent="0.45">
      <c r="A631" s="51" t="s">
        <v>671</v>
      </c>
      <c r="B631" s="51" t="s">
        <v>620</v>
      </c>
      <c r="C631" s="51" t="s">
        <v>94</v>
      </c>
      <c r="D631" s="52">
        <v>3535</v>
      </c>
      <c r="E631" s="52">
        <v>94321</v>
      </c>
      <c r="F631" s="53">
        <v>10037.9</v>
      </c>
      <c r="G631" s="54">
        <v>10.642275</v>
      </c>
    </row>
    <row r="632" spans="1:7" s="5" customFormat="1" x14ac:dyDescent="0.45">
      <c r="A632" s="51" t="s">
        <v>672</v>
      </c>
      <c r="B632" s="51" t="s">
        <v>620</v>
      </c>
      <c r="C632" s="51" t="s">
        <v>94</v>
      </c>
      <c r="D632" s="52">
        <v>14619</v>
      </c>
      <c r="E632" s="52">
        <v>381433</v>
      </c>
      <c r="F632" s="53">
        <v>42768</v>
      </c>
      <c r="G632" s="54">
        <v>11.212453999999999</v>
      </c>
    </row>
    <row r="633" spans="1:7" s="5" customFormat="1" x14ac:dyDescent="0.45">
      <c r="A633" s="51" t="s">
        <v>673</v>
      </c>
      <c r="B633" s="51" t="s">
        <v>620</v>
      </c>
      <c r="C633" s="51" t="s">
        <v>94</v>
      </c>
      <c r="D633" s="52">
        <v>33539</v>
      </c>
      <c r="E633" s="52">
        <v>539910</v>
      </c>
      <c r="F633" s="53">
        <v>77364.800000000003</v>
      </c>
      <c r="G633" s="54">
        <v>14.329203</v>
      </c>
    </row>
    <row r="634" spans="1:7" s="5" customFormat="1" x14ac:dyDescent="0.45">
      <c r="A634" s="51" t="s">
        <v>674</v>
      </c>
      <c r="B634" s="51" t="s">
        <v>620</v>
      </c>
      <c r="C634" s="51" t="s">
        <v>94</v>
      </c>
      <c r="D634" s="52">
        <v>23161</v>
      </c>
      <c r="E634" s="52">
        <v>503297</v>
      </c>
      <c r="F634" s="53">
        <v>62748</v>
      </c>
      <c r="G634" s="54">
        <v>12.46739</v>
      </c>
    </row>
    <row r="635" spans="1:7" s="5" customFormat="1" x14ac:dyDescent="0.45">
      <c r="A635" s="51" t="s">
        <v>675</v>
      </c>
      <c r="B635" s="51" t="s">
        <v>620</v>
      </c>
      <c r="C635" s="51" t="s">
        <v>91</v>
      </c>
      <c r="D635" s="52">
        <v>141341</v>
      </c>
      <c r="E635" s="52">
        <v>4757567</v>
      </c>
      <c r="F635" s="53">
        <v>533565.1</v>
      </c>
      <c r="G635" s="54">
        <v>11.215083</v>
      </c>
    </row>
    <row r="636" spans="1:7" s="5" customFormat="1" x14ac:dyDescent="0.45">
      <c r="A636" s="51" t="s">
        <v>676</v>
      </c>
      <c r="B636" s="51" t="s">
        <v>620</v>
      </c>
      <c r="C636" s="51" t="s">
        <v>94</v>
      </c>
      <c r="D636" s="52">
        <v>9300</v>
      </c>
      <c r="E636" s="52">
        <v>456870</v>
      </c>
      <c r="F636" s="53">
        <v>36785</v>
      </c>
      <c r="G636" s="54">
        <v>8.0515244999999993</v>
      </c>
    </row>
    <row r="637" spans="1:7" s="5" customFormat="1" x14ac:dyDescent="0.45">
      <c r="A637" s="51" t="s">
        <v>677</v>
      </c>
      <c r="B637" s="51" t="s">
        <v>620</v>
      </c>
      <c r="C637" s="51" t="s">
        <v>94</v>
      </c>
      <c r="D637" s="52">
        <v>9677</v>
      </c>
      <c r="E637" s="52">
        <v>182043</v>
      </c>
      <c r="F637" s="53">
        <v>20104</v>
      </c>
      <c r="G637" s="54">
        <v>11.043545</v>
      </c>
    </row>
    <row r="638" spans="1:7" s="5" customFormat="1" x14ac:dyDescent="0.45">
      <c r="A638" s="51" t="s">
        <v>230</v>
      </c>
      <c r="B638" s="51" t="s">
        <v>620</v>
      </c>
      <c r="C638" s="51" t="s">
        <v>210</v>
      </c>
      <c r="D638" s="52">
        <v>2</v>
      </c>
      <c r="E638" s="52">
        <v>24</v>
      </c>
      <c r="F638" s="53">
        <v>4.2</v>
      </c>
      <c r="G638" s="54">
        <v>17.5</v>
      </c>
    </row>
    <row r="639" spans="1:7" s="5" customFormat="1" x14ac:dyDescent="0.45">
      <c r="A639" s="51" t="s">
        <v>678</v>
      </c>
      <c r="B639" s="51" t="s">
        <v>620</v>
      </c>
      <c r="C639" s="51" t="s">
        <v>94</v>
      </c>
      <c r="D639" s="52">
        <v>27209</v>
      </c>
      <c r="E639" s="52">
        <v>514396</v>
      </c>
      <c r="F639" s="53">
        <v>60712</v>
      </c>
      <c r="G639" s="54">
        <v>11.802580000000001</v>
      </c>
    </row>
    <row r="640" spans="1:7" s="5" customFormat="1" x14ac:dyDescent="0.45">
      <c r="A640" s="51" t="s">
        <v>679</v>
      </c>
      <c r="B640" s="51" t="s">
        <v>620</v>
      </c>
      <c r="C640" s="51" t="s">
        <v>96</v>
      </c>
      <c r="D640" s="52">
        <v>4188</v>
      </c>
      <c r="E640" s="52">
        <v>138123</v>
      </c>
      <c r="F640" s="53">
        <v>12898.6</v>
      </c>
      <c r="G640" s="54">
        <v>9.3384882000000005</v>
      </c>
    </row>
    <row r="641" spans="1:7" s="5" customFormat="1" x14ac:dyDescent="0.45">
      <c r="A641" s="51" t="s">
        <v>680</v>
      </c>
      <c r="B641" s="51" t="s">
        <v>620</v>
      </c>
      <c r="C641" s="51" t="s">
        <v>94</v>
      </c>
      <c r="D641" s="52">
        <v>18953</v>
      </c>
      <c r="E641" s="52">
        <v>298500</v>
      </c>
      <c r="F641" s="53">
        <v>43386</v>
      </c>
      <c r="G641" s="54">
        <v>14.534673</v>
      </c>
    </row>
    <row r="642" spans="1:7" s="5" customFormat="1" x14ac:dyDescent="0.45">
      <c r="A642" s="51" t="s">
        <v>681</v>
      </c>
      <c r="B642" s="51" t="s">
        <v>620</v>
      </c>
      <c r="C642" s="51" t="s">
        <v>94</v>
      </c>
      <c r="D642" s="52">
        <v>16880</v>
      </c>
      <c r="E642" s="52">
        <v>630442</v>
      </c>
      <c r="F642" s="53">
        <v>63985.8</v>
      </c>
      <c r="G642" s="54">
        <v>10.149355999999999</v>
      </c>
    </row>
    <row r="643" spans="1:7" s="5" customFormat="1" x14ac:dyDescent="0.45">
      <c r="A643" s="51" t="s">
        <v>682</v>
      </c>
      <c r="B643" s="51" t="s">
        <v>620</v>
      </c>
      <c r="C643" s="51" t="s">
        <v>94</v>
      </c>
      <c r="D643" s="52">
        <v>11880</v>
      </c>
      <c r="E643" s="52">
        <v>216343</v>
      </c>
      <c r="F643" s="53">
        <v>25904</v>
      </c>
      <c r="G643" s="54">
        <v>11.973579000000001</v>
      </c>
    </row>
    <row r="644" spans="1:7" s="5" customFormat="1" x14ac:dyDescent="0.45">
      <c r="A644" s="51" t="s">
        <v>683</v>
      </c>
      <c r="B644" s="51" t="s">
        <v>684</v>
      </c>
      <c r="C644" s="51" t="s">
        <v>94</v>
      </c>
      <c r="D644" s="52">
        <v>962</v>
      </c>
      <c r="E644" s="52">
        <v>33339</v>
      </c>
      <c r="F644" s="53">
        <v>2920</v>
      </c>
      <c r="G644" s="54">
        <v>8.7585110999999998</v>
      </c>
    </row>
    <row r="645" spans="1:7" s="5" customFormat="1" x14ac:dyDescent="0.45">
      <c r="A645" s="51" t="s">
        <v>685</v>
      </c>
      <c r="B645" s="51" t="s">
        <v>684</v>
      </c>
      <c r="C645" s="51" t="s">
        <v>94</v>
      </c>
      <c r="D645" s="52">
        <v>5175</v>
      </c>
      <c r="E645" s="52">
        <v>97075</v>
      </c>
      <c r="F645" s="53">
        <v>13137</v>
      </c>
      <c r="G645" s="54">
        <v>13.532835</v>
      </c>
    </row>
    <row r="646" spans="1:7" s="5" customFormat="1" x14ac:dyDescent="0.45">
      <c r="A646" s="51" t="s">
        <v>686</v>
      </c>
      <c r="B646" s="51" t="s">
        <v>684</v>
      </c>
      <c r="C646" s="51" t="s">
        <v>94</v>
      </c>
      <c r="D646" s="52">
        <v>7166</v>
      </c>
      <c r="E646" s="52">
        <v>101084</v>
      </c>
      <c r="F646" s="53">
        <v>16508.3</v>
      </c>
      <c r="G646" s="54">
        <v>16.331268999999999</v>
      </c>
    </row>
    <row r="647" spans="1:7" s="5" customFormat="1" x14ac:dyDescent="0.45">
      <c r="A647" s="51" t="s">
        <v>687</v>
      </c>
      <c r="B647" s="51" t="s">
        <v>684</v>
      </c>
      <c r="C647" s="51" t="s">
        <v>94</v>
      </c>
      <c r="D647" s="52">
        <v>3236</v>
      </c>
      <c r="E647" s="52">
        <v>47130</v>
      </c>
      <c r="F647" s="53">
        <v>6542.5</v>
      </c>
      <c r="G647" s="54">
        <v>13.881816000000001</v>
      </c>
    </row>
    <row r="648" spans="1:7" s="5" customFormat="1" x14ac:dyDescent="0.45">
      <c r="A648" s="51" t="s">
        <v>688</v>
      </c>
      <c r="B648" s="51" t="s">
        <v>684</v>
      </c>
      <c r="C648" s="51" t="s">
        <v>94</v>
      </c>
      <c r="D648" s="52">
        <v>7450</v>
      </c>
      <c r="E648" s="52">
        <v>122188</v>
      </c>
      <c r="F648" s="53">
        <v>17350</v>
      </c>
      <c r="G648" s="54">
        <v>14.19943</v>
      </c>
    </row>
    <row r="649" spans="1:7" s="5" customFormat="1" x14ac:dyDescent="0.45">
      <c r="A649" s="51" t="s">
        <v>689</v>
      </c>
      <c r="B649" s="51" t="s">
        <v>684</v>
      </c>
      <c r="C649" s="51" t="s">
        <v>94</v>
      </c>
      <c r="D649" s="52">
        <v>5881</v>
      </c>
      <c r="E649" s="52">
        <v>221999</v>
      </c>
      <c r="F649" s="53">
        <v>24619</v>
      </c>
      <c r="G649" s="54">
        <v>11.089689999999999</v>
      </c>
    </row>
    <row r="650" spans="1:7" s="5" customFormat="1" x14ac:dyDescent="0.45">
      <c r="A650" s="51" t="s">
        <v>690</v>
      </c>
      <c r="B650" s="51" t="s">
        <v>684</v>
      </c>
      <c r="C650" s="51" t="s">
        <v>94</v>
      </c>
      <c r="D650" s="52">
        <v>5398</v>
      </c>
      <c r="E650" s="52">
        <v>58185</v>
      </c>
      <c r="F650" s="53">
        <v>8709.6</v>
      </c>
      <c r="G650" s="54">
        <v>14.968806000000001</v>
      </c>
    </row>
    <row r="651" spans="1:7" s="5" customFormat="1" x14ac:dyDescent="0.45">
      <c r="A651" s="51" t="s">
        <v>691</v>
      </c>
      <c r="B651" s="51" t="s">
        <v>684</v>
      </c>
      <c r="C651" s="51" t="s">
        <v>96</v>
      </c>
      <c r="D651" s="52">
        <v>4331</v>
      </c>
      <c r="E651" s="52">
        <v>66039</v>
      </c>
      <c r="F651" s="53">
        <v>6996.2</v>
      </c>
      <c r="G651" s="54">
        <v>10.594042999999999</v>
      </c>
    </row>
    <row r="652" spans="1:7" s="5" customFormat="1" x14ac:dyDescent="0.45">
      <c r="A652" s="51" t="s">
        <v>692</v>
      </c>
      <c r="B652" s="51" t="s">
        <v>684</v>
      </c>
      <c r="C652" s="51" t="s">
        <v>96</v>
      </c>
      <c r="D652" s="52">
        <v>1982</v>
      </c>
      <c r="E652" s="52">
        <v>30691</v>
      </c>
      <c r="F652" s="53">
        <v>4313.8</v>
      </c>
      <c r="G652" s="54">
        <v>14.055586</v>
      </c>
    </row>
    <row r="653" spans="1:7" s="5" customFormat="1" x14ac:dyDescent="0.45">
      <c r="A653" s="51" t="s">
        <v>693</v>
      </c>
      <c r="B653" s="51" t="s">
        <v>684</v>
      </c>
      <c r="C653" s="51" t="s">
        <v>96</v>
      </c>
      <c r="D653" s="52">
        <v>2317</v>
      </c>
      <c r="E653" s="52">
        <v>41992</v>
      </c>
      <c r="F653" s="53">
        <v>4828</v>
      </c>
      <c r="G653" s="54">
        <v>11.497427999999999</v>
      </c>
    </row>
    <row r="654" spans="1:7" s="5" customFormat="1" x14ac:dyDescent="0.45">
      <c r="A654" s="51" t="s">
        <v>694</v>
      </c>
      <c r="B654" s="51" t="s">
        <v>684</v>
      </c>
      <c r="C654" s="51" t="s">
        <v>96</v>
      </c>
      <c r="D654" s="52">
        <v>1587</v>
      </c>
      <c r="E654" s="52">
        <v>29781</v>
      </c>
      <c r="F654" s="53">
        <v>3606.7</v>
      </c>
      <c r="G654" s="54">
        <v>12.110742</v>
      </c>
    </row>
    <row r="655" spans="1:7" s="5" customFormat="1" x14ac:dyDescent="0.45">
      <c r="A655" s="51" t="s">
        <v>695</v>
      </c>
      <c r="B655" s="51" t="s">
        <v>684</v>
      </c>
      <c r="C655" s="51" t="s">
        <v>96</v>
      </c>
      <c r="D655" s="52">
        <v>5651</v>
      </c>
      <c r="E655" s="52">
        <v>281270</v>
      </c>
      <c r="F655" s="53">
        <v>20858.599999999999</v>
      </c>
      <c r="G655" s="54">
        <v>7.4158638000000003</v>
      </c>
    </row>
    <row r="656" spans="1:7" s="5" customFormat="1" x14ac:dyDescent="0.45">
      <c r="A656" s="51" t="s">
        <v>696</v>
      </c>
      <c r="B656" s="51" t="s">
        <v>684</v>
      </c>
      <c r="C656" s="51" t="s">
        <v>96</v>
      </c>
      <c r="D656" s="52">
        <v>2764</v>
      </c>
      <c r="E656" s="52">
        <v>44148</v>
      </c>
      <c r="F656" s="53">
        <v>5311.2</v>
      </c>
      <c r="G656" s="54">
        <v>12.030443</v>
      </c>
    </row>
    <row r="657" spans="1:7" s="5" customFormat="1" x14ac:dyDescent="0.45">
      <c r="A657" s="51" t="s">
        <v>697</v>
      </c>
      <c r="B657" s="51" t="s">
        <v>684</v>
      </c>
      <c r="C657" s="51" t="s">
        <v>96</v>
      </c>
      <c r="D657" s="52">
        <v>6052</v>
      </c>
      <c r="E657" s="52">
        <v>758659</v>
      </c>
      <c r="F657" s="53">
        <v>50898.1</v>
      </c>
      <c r="G657" s="54">
        <v>6.7089562000000003</v>
      </c>
    </row>
    <row r="658" spans="1:7" s="5" customFormat="1" x14ac:dyDescent="0.45">
      <c r="A658" s="51" t="s">
        <v>698</v>
      </c>
      <c r="B658" s="51" t="s">
        <v>684</v>
      </c>
      <c r="C658" s="51" t="s">
        <v>96</v>
      </c>
      <c r="D658" s="52">
        <v>3083</v>
      </c>
      <c r="E658" s="52">
        <v>58667</v>
      </c>
      <c r="F658" s="53">
        <v>5828.3</v>
      </c>
      <c r="G658" s="54">
        <v>9.9345458000000004</v>
      </c>
    </row>
    <row r="659" spans="1:7" s="5" customFormat="1" x14ac:dyDescent="0.45">
      <c r="A659" s="51" t="s">
        <v>699</v>
      </c>
      <c r="B659" s="51" t="s">
        <v>684</v>
      </c>
      <c r="C659" s="51" t="s">
        <v>96</v>
      </c>
      <c r="D659" s="52">
        <v>2516</v>
      </c>
      <c r="E659" s="52">
        <v>40584</v>
      </c>
      <c r="F659" s="53">
        <v>4837.8999999999996</v>
      </c>
      <c r="G659" s="54">
        <v>11.920707999999999</v>
      </c>
    </row>
    <row r="660" spans="1:7" s="5" customFormat="1" x14ac:dyDescent="0.45">
      <c r="A660" s="51" t="s">
        <v>700</v>
      </c>
      <c r="B660" s="51" t="s">
        <v>684</v>
      </c>
      <c r="C660" s="51" t="s">
        <v>96</v>
      </c>
      <c r="D660" s="52">
        <v>11638</v>
      </c>
      <c r="E660" s="52">
        <v>289832</v>
      </c>
      <c r="F660" s="53">
        <v>29141</v>
      </c>
      <c r="G660" s="54">
        <v>10.054444999999999</v>
      </c>
    </row>
    <row r="661" spans="1:7" s="5" customFormat="1" x14ac:dyDescent="0.45">
      <c r="A661" s="51" t="s">
        <v>701</v>
      </c>
      <c r="B661" s="51" t="s">
        <v>684</v>
      </c>
      <c r="C661" s="51" t="s">
        <v>96</v>
      </c>
      <c r="D661" s="52">
        <v>8602</v>
      </c>
      <c r="E661" s="52">
        <v>142543</v>
      </c>
      <c r="F661" s="53">
        <v>14589</v>
      </c>
      <c r="G661" s="54">
        <v>10.234806000000001</v>
      </c>
    </row>
    <row r="662" spans="1:7" s="5" customFormat="1" x14ac:dyDescent="0.45">
      <c r="A662" s="51" t="s">
        <v>702</v>
      </c>
      <c r="B662" s="51" t="s">
        <v>684</v>
      </c>
      <c r="C662" s="51" t="s">
        <v>96</v>
      </c>
      <c r="D662" s="52">
        <v>1822</v>
      </c>
      <c r="E662" s="52">
        <v>25604</v>
      </c>
      <c r="F662" s="53">
        <v>2759.5</v>
      </c>
      <c r="G662" s="54">
        <v>10.777613000000001</v>
      </c>
    </row>
    <row r="663" spans="1:7" s="5" customFormat="1" x14ac:dyDescent="0.45">
      <c r="A663" s="51" t="s">
        <v>703</v>
      </c>
      <c r="B663" s="51" t="s">
        <v>684</v>
      </c>
      <c r="C663" s="51" t="s">
        <v>96</v>
      </c>
      <c r="D663" s="52">
        <v>1571</v>
      </c>
      <c r="E663" s="52">
        <v>29587</v>
      </c>
      <c r="F663" s="53">
        <v>3699</v>
      </c>
      <c r="G663" s="54">
        <v>12.502112</v>
      </c>
    </row>
    <row r="664" spans="1:7" s="5" customFormat="1" x14ac:dyDescent="0.45">
      <c r="A664" s="51" t="s">
        <v>704</v>
      </c>
      <c r="B664" s="51" t="s">
        <v>684</v>
      </c>
      <c r="C664" s="51" t="s">
        <v>96</v>
      </c>
      <c r="D664" s="52">
        <v>2688</v>
      </c>
      <c r="E664" s="52">
        <v>44061</v>
      </c>
      <c r="F664" s="53">
        <v>5859</v>
      </c>
      <c r="G664" s="54">
        <v>13.297473999999999</v>
      </c>
    </row>
    <row r="665" spans="1:7" s="5" customFormat="1" x14ac:dyDescent="0.45">
      <c r="A665" s="51" t="s">
        <v>2148</v>
      </c>
      <c r="B665" s="51" t="s">
        <v>684</v>
      </c>
      <c r="C665" s="51" t="s">
        <v>96</v>
      </c>
      <c r="D665" s="52">
        <v>2480</v>
      </c>
      <c r="E665" s="52">
        <v>43446</v>
      </c>
      <c r="F665" s="53">
        <v>3431</v>
      </c>
      <c r="G665" s="54">
        <v>7.8971596999999996</v>
      </c>
    </row>
    <row r="666" spans="1:7" s="5" customFormat="1" x14ac:dyDescent="0.45">
      <c r="A666" s="51" t="s">
        <v>706</v>
      </c>
      <c r="B666" s="51" t="s">
        <v>684</v>
      </c>
      <c r="C666" s="51" t="s">
        <v>96</v>
      </c>
      <c r="D666" s="52">
        <v>2013</v>
      </c>
      <c r="E666" s="52">
        <v>36170</v>
      </c>
      <c r="F666" s="53">
        <v>4442</v>
      </c>
      <c r="G666" s="54">
        <v>12.280896</v>
      </c>
    </row>
    <row r="667" spans="1:7" s="5" customFormat="1" x14ac:dyDescent="0.45">
      <c r="A667" s="51" t="s">
        <v>707</v>
      </c>
      <c r="B667" s="51" t="s">
        <v>684</v>
      </c>
      <c r="C667" s="51" t="s">
        <v>96</v>
      </c>
      <c r="D667" s="52">
        <v>3659</v>
      </c>
      <c r="E667" s="52">
        <v>98189</v>
      </c>
      <c r="F667" s="53">
        <v>8986</v>
      </c>
      <c r="G667" s="54">
        <v>9.1517379999999999</v>
      </c>
    </row>
    <row r="668" spans="1:7" s="5" customFormat="1" x14ac:dyDescent="0.45">
      <c r="A668" s="51" t="s">
        <v>708</v>
      </c>
      <c r="B668" s="51" t="s">
        <v>684</v>
      </c>
      <c r="C668" s="51" t="s">
        <v>96</v>
      </c>
      <c r="D668" s="52">
        <v>65501</v>
      </c>
      <c r="E668" s="52">
        <v>2136486</v>
      </c>
      <c r="F668" s="53">
        <v>227648</v>
      </c>
      <c r="G668" s="54">
        <v>10.655253999999999</v>
      </c>
    </row>
    <row r="669" spans="1:7" s="5" customFormat="1" x14ac:dyDescent="0.45">
      <c r="A669" s="51" t="s">
        <v>709</v>
      </c>
      <c r="B669" s="51" t="s">
        <v>684</v>
      </c>
      <c r="C669" s="51" t="s">
        <v>96</v>
      </c>
      <c r="D669" s="52">
        <v>1975</v>
      </c>
      <c r="E669" s="52">
        <v>38825</v>
      </c>
      <c r="F669" s="53">
        <v>4846</v>
      </c>
      <c r="G669" s="54">
        <v>12.481648</v>
      </c>
    </row>
    <row r="670" spans="1:7" s="5" customFormat="1" x14ac:dyDescent="0.45">
      <c r="A670" s="51" t="s">
        <v>710</v>
      </c>
      <c r="B670" s="51" t="s">
        <v>684</v>
      </c>
      <c r="C670" s="51" t="s">
        <v>96</v>
      </c>
      <c r="D670" s="52">
        <v>2515</v>
      </c>
      <c r="E670" s="52">
        <v>38814</v>
      </c>
      <c r="F670" s="53">
        <v>4752</v>
      </c>
      <c r="G670" s="54">
        <v>12.243005</v>
      </c>
    </row>
    <row r="671" spans="1:7" s="5" customFormat="1" x14ac:dyDescent="0.45">
      <c r="A671" s="51" t="s">
        <v>711</v>
      </c>
      <c r="B671" s="51" t="s">
        <v>684</v>
      </c>
      <c r="C671" s="51" t="s">
        <v>96</v>
      </c>
      <c r="D671" s="52">
        <v>8402</v>
      </c>
      <c r="E671" s="52">
        <v>969480</v>
      </c>
      <c r="F671" s="53">
        <v>53908</v>
      </c>
      <c r="G671" s="54">
        <v>5.5605067000000004</v>
      </c>
    </row>
    <row r="672" spans="1:7" s="5" customFormat="1" x14ac:dyDescent="0.45">
      <c r="A672" s="51" t="s">
        <v>712</v>
      </c>
      <c r="B672" s="51" t="s">
        <v>684</v>
      </c>
      <c r="C672" s="51" t="s">
        <v>96</v>
      </c>
      <c r="D672" s="52">
        <v>1027</v>
      </c>
      <c r="E672" s="52">
        <v>29158</v>
      </c>
      <c r="F672" s="53">
        <v>2970.7</v>
      </c>
      <c r="G672" s="54">
        <v>10.188285</v>
      </c>
    </row>
    <row r="673" spans="1:7" s="5" customFormat="1" x14ac:dyDescent="0.45">
      <c r="A673" s="51" t="s">
        <v>713</v>
      </c>
      <c r="B673" s="51" t="s">
        <v>684</v>
      </c>
      <c r="C673" s="51" t="s">
        <v>96</v>
      </c>
      <c r="D673" s="52">
        <v>2718</v>
      </c>
      <c r="E673" s="52">
        <v>37115</v>
      </c>
      <c r="F673" s="53">
        <v>4790</v>
      </c>
      <c r="G673" s="54">
        <v>12.905832999999999</v>
      </c>
    </row>
    <row r="674" spans="1:7" s="5" customFormat="1" x14ac:dyDescent="0.45">
      <c r="A674" s="51" t="s">
        <v>714</v>
      </c>
      <c r="B674" s="51" t="s">
        <v>684</v>
      </c>
      <c r="C674" s="51" t="s">
        <v>96</v>
      </c>
      <c r="D674" s="52">
        <v>1577</v>
      </c>
      <c r="E674" s="52">
        <v>36665</v>
      </c>
      <c r="F674" s="53">
        <v>2821</v>
      </c>
      <c r="G674" s="54">
        <v>7.6939861000000001</v>
      </c>
    </row>
    <row r="675" spans="1:7" s="5" customFormat="1" x14ac:dyDescent="0.45">
      <c r="A675" s="51" t="s">
        <v>715</v>
      </c>
      <c r="B675" s="51" t="s">
        <v>684</v>
      </c>
      <c r="C675" s="51" t="s">
        <v>96</v>
      </c>
      <c r="D675" s="52">
        <v>1560</v>
      </c>
      <c r="E675" s="52">
        <v>31285</v>
      </c>
      <c r="F675" s="53">
        <v>3498</v>
      </c>
      <c r="G675" s="54">
        <v>11.181077</v>
      </c>
    </row>
    <row r="676" spans="1:7" s="5" customFormat="1" x14ac:dyDescent="0.45">
      <c r="A676" s="51" t="s">
        <v>716</v>
      </c>
      <c r="B676" s="51" t="s">
        <v>684</v>
      </c>
      <c r="C676" s="51" t="s">
        <v>96</v>
      </c>
      <c r="D676" s="52">
        <v>2082</v>
      </c>
      <c r="E676" s="52">
        <v>27389</v>
      </c>
      <c r="F676" s="53">
        <v>3427</v>
      </c>
      <c r="G676" s="54">
        <v>12.512321999999999</v>
      </c>
    </row>
    <row r="677" spans="1:7" s="5" customFormat="1" x14ac:dyDescent="0.45">
      <c r="A677" s="51" t="s">
        <v>717</v>
      </c>
      <c r="B677" s="51" t="s">
        <v>684</v>
      </c>
      <c r="C677" s="51" t="s">
        <v>96</v>
      </c>
      <c r="D677" s="52">
        <v>6125</v>
      </c>
      <c r="E677" s="52">
        <v>140808</v>
      </c>
      <c r="F677" s="53">
        <v>12401.7</v>
      </c>
      <c r="G677" s="54">
        <v>8.8075250999999994</v>
      </c>
    </row>
    <row r="678" spans="1:7" s="5" customFormat="1" x14ac:dyDescent="0.45">
      <c r="A678" s="51" t="s">
        <v>718</v>
      </c>
      <c r="B678" s="51" t="s">
        <v>684</v>
      </c>
      <c r="C678" s="51" t="s">
        <v>96</v>
      </c>
      <c r="D678" s="52">
        <v>4066</v>
      </c>
      <c r="E678" s="52">
        <v>73382</v>
      </c>
      <c r="F678" s="53">
        <v>9567.2999999999993</v>
      </c>
      <c r="G678" s="54">
        <v>13.037666</v>
      </c>
    </row>
    <row r="679" spans="1:7" s="5" customFormat="1" x14ac:dyDescent="0.45">
      <c r="A679" s="51" t="s">
        <v>719</v>
      </c>
      <c r="B679" s="51" t="s">
        <v>684</v>
      </c>
      <c r="C679" s="51" t="s">
        <v>96</v>
      </c>
      <c r="D679" s="52">
        <v>3385</v>
      </c>
      <c r="E679" s="52">
        <v>106623</v>
      </c>
      <c r="F679" s="53">
        <v>10081</v>
      </c>
      <c r="G679" s="54">
        <v>9.4548080999999993</v>
      </c>
    </row>
    <row r="680" spans="1:7" s="5" customFormat="1" x14ac:dyDescent="0.45">
      <c r="A680" s="51" t="s">
        <v>720</v>
      </c>
      <c r="B680" s="51" t="s">
        <v>684</v>
      </c>
      <c r="C680" s="51" t="s">
        <v>96</v>
      </c>
      <c r="D680" s="52">
        <v>1901</v>
      </c>
      <c r="E680" s="52">
        <v>44802</v>
      </c>
      <c r="F680" s="53">
        <v>4662</v>
      </c>
      <c r="G680" s="54">
        <v>10.405785</v>
      </c>
    </row>
    <row r="681" spans="1:7" s="5" customFormat="1" x14ac:dyDescent="0.45">
      <c r="A681" s="51" t="s">
        <v>721</v>
      </c>
      <c r="B681" s="51" t="s">
        <v>684</v>
      </c>
      <c r="C681" s="51" t="s">
        <v>96</v>
      </c>
      <c r="D681" s="52">
        <v>1271</v>
      </c>
      <c r="E681" s="52">
        <v>32257</v>
      </c>
      <c r="F681" s="53">
        <v>2443</v>
      </c>
      <c r="G681" s="54">
        <v>7.5735498999999997</v>
      </c>
    </row>
    <row r="682" spans="1:7" s="5" customFormat="1" x14ac:dyDescent="0.45">
      <c r="A682" s="51" t="s">
        <v>722</v>
      </c>
      <c r="B682" s="51" t="s">
        <v>684</v>
      </c>
      <c r="C682" s="51" t="s">
        <v>96</v>
      </c>
      <c r="D682" s="52">
        <v>2358</v>
      </c>
      <c r="E682" s="52">
        <v>45089</v>
      </c>
      <c r="F682" s="53">
        <v>4788</v>
      </c>
      <c r="G682" s="54">
        <v>10.618997999999999</v>
      </c>
    </row>
    <row r="683" spans="1:7" s="5" customFormat="1" x14ac:dyDescent="0.45">
      <c r="A683" s="51" t="s">
        <v>723</v>
      </c>
      <c r="B683" s="51" t="s">
        <v>684</v>
      </c>
      <c r="C683" s="51" t="s">
        <v>96</v>
      </c>
      <c r="D683" s="52">
        <v>4404</v>
      </c>
      <c r="E683" s="52">
        <v>99848</v>
      </c>
      <c r="F683" s="53">
        <v>13875.9</v>
      </c>
      <c r="G683" s="54">
        <v>13.897023000000001</v>
      </c>
    </row>
    <row r="684" spans="1:7" s="5" customFormat="1" x14ac:dyDescent="0.45">
      <c r="A684" s="51" t="s">
        <v>724</v>
      </c>
      <c r="B684" s="51" t="s">
        <v>684</v>
      </c>
      <c r="C684" s="51" t="s">
        <v>96</v>
      </c>
      <c r="D684" s="52">
        <v>6928</v>
      </c>
      <c r="E684" s="52">
        <v>291868</v>
      </c>
      <c r="F684" s="53">
        <v>27212</v>
      </c>
      <c r="G684" s="54">
        <v>9.3233928000000006</v>
      </c>
    </row>
    <row r="685" spans="1:7" s="5" customFormat="1" x14ac:dyDescent="0.45">
      <c r="A685" s="51" t="s">
        <v>725</v>
      </c>
      <c r="B685" s="51" t="s">
        <v>684</v>
      </c>
      <c r="C685" s="51" t="s">
        <v>94</v>
      </c>
      <c r="D685" s="52">
        <v>8320</v>
      </c>
      <c r="E685" s="52">
        <v>121867</v>
      </c>
      <c r="F685" s="53">
        <v>19403</v>
      </c>
      <c r="G685" s="54">
        <v>15.921455</v>
      </c>
    </row>
    <row r="686" spans="1:7" s="5" customFormat="1" x14ac:dyDescent="0.45">
      <c r="A686" s="51" t="s">
        <v>186</v>
      </c>
      <c r="B686" s="51" t="s">
        <v>684</v>
      </c>
      <c r="C686" s="51" t="s">
        <v>91</v>
      </c>
      <c r="D686" s="52">
        <v>9667</v>
      </c>
      <c r="E686" s="52">
        <v>219420</v>
      </c>
      <c r="F686" s="53">
        <v>23138.799999999999</v>
      </c>
      <c r="G686" s="54">
        <v>10.545438000000001</v>
      </c>
    </row>
    <row r="687" spans="1:7" s="5" customFormat="1" x14ac:dyDescent="0.45">
      <c r="A687" s="51" t="s">
        <v>726</v>
      </c>
      <c r="B687" s="51" t="s">
        <v>684</v>
      </c>
      <c r="C687" s="51" t="s">
        <v>94</v>
      </c>
      <c r="D687" s="52">
        <v>6646</v>
      </c>
      <c r="E687" s="52">
        <v>75842</v>
      </c>
      <c r="F687" s="53">
        <v>11289</v>
      </c>
      <c r="G687" s="54">
        <v>14.884892000000001</v>
      </c>
    </row>
    <row r="688" spans="1:7" s="5" customFormat="1" x14ac:dyDescent="0.45">
      <c r="A688" s="51" t="s">
        <v>2149</v>
      </c>
      <c r="B688" s="51" t="s">
        <v>684</v>
      </c>
      <c r="C688" s="51" t="s">
        <v>94</v>
      </c>
      <c r="D688" s="52">
        <v>17918</v>
      </c>
      <c r="E688" s="52">
        <v>259069</v>
      </c>
      <c r="F688" s="53">
        <v>37802</v>
      </c>
      <c r="G688" s="54">
        <v>14.591479</v>
      </c>
    </row>
    <row r="689" spans="1:7" s="5" customFormat="1" x14ac:dyDescent="0.45">
      <c r="A689" s="51" t="s">
        <v>727</v>
      </c>
      <c r="B689" s="51" t="s">
        <v>684</v>
      </c>
      <c r="C689" s="51" t="s">
        <v>94</v>
      </c>
      <c r="D689" s="52">
        <v>11289</v>
      </c>
      <c r="E689" s="52">
        <v>176097</v>
      </c>
      <c r="F689" s="53">
        <v>22754.5</v>
      </c>
      <c r="G689" s="54">
        <v>12.921571999999999</v>
      </c>
    </row>
    <row r="690" spans="1:7" s="5" customFormat="1" x14ac:dyDescent="0.45">
      <c r="A690" s="51" t="s">
        <v>728</v>
      </c>
      <c r="B690" s="51" t="s">
        <v>684</v>
      </c>
      <c r="C690" s="51" t="s">
        <v>91</v>
      </c>
      <c r="D690" s="52">
        <v>254913</v>
      </c>
      <c r="E690" s="52">
        <v>6245054</v>
      </c>
      <c r="F690" s="53">
        <v>739553.3</v>
      </c>
      <c r="G690" s="54">
        <v>11.842224</v>
      </c>
    </row>
    <row r="691" spans="1:7" s="5" customFormat="1" x14ac:dyDescent="0.45">
      <c r="A691" s="51" t="s">
        <v>729</v>
      </c>
      <c r="B691" s="51" t="s">
        <v>684</v>
      </c>
      <c r="C691" s="51" t="s">
        <v>91</v>
      </c>
      <c r="D691" s="52">
        <v>328084</v>
      </c>
      <c r="E691" s="52">
        <v>9683824</v>
      </c>
      <c r="F691" s="53">
        <v>960586.8</v>
      </c>
      <c r="G691" s="54">
        <v>9.9194987000000001</v>
      </c>
    </row>
    <row r="692" spans="1:7" s="5" customFormat="1" x14ac:dyDescent="0.45">
      <c r="A692" s="51" t="s">
        <v>731</v>
      </c>
      <c r="B692" s="51" t="s">
        <v>684</v>
      </c>
      <c r="C692" s="51" t="s">
        <v>94</v>
      </c>
      <c r="D692" s="52">
        <v>5834</v>
      </c>
      <c r="E692" s="52">
        <v>129976</v>
      </c>
      <c r="F692" s="53">
        <v>16010</v>
      </c>
      <c r="G692" s="54">
        <v>12.317659000000001</v>
      </c>
    </row>
    <row r="693" spans="1:7" s="5" customFormat="1" x14ac:dyDescent="0.45">
      <c r="A693" s="51" t="s">
        <v>733</v>
      </c>
      <c r="B693" s="51" t="s">
        <v>684</v>
      </c>
      <c r="C693" s="51" t="s">
        <v>94</v>
      </c>
      <c r="D693" s="52">
        <v>7338</v>
      </c>
      <c r="E693" s="52">
        <v>92716</v>
      </c>
      <c r="F693" s="53">
        <v>14545.8</v>
      </c>
      <c r="G693" s="54">
        <v>15.688554</v>
      </c>
    </row>
    <row r="694" spans="1:7" s="5" customFormat="1" x14ac:dyDescent="0.45">
      <c r="A694" s="51" t="s">
        <v>734</v>
      </c>
      <c r="B694" s="51" t="s">
        <v>684</v>
      </c>
      <c r="C694" s="51" t="s">
        <v>94</v>
      </c>
      <c r="D694" s="52">
        <v>50118</v>
      </c>
      <c r="E694" s="52">
        <v>1467395</v>
      </c>
      <c r="F694" s="53">
        <v>148035.5</v>
      </c>
      <c r="G694" s="54">
        <v>10.08832</v>
      </c>
    </row>
    <row r="695" spans="1:7" s="5" customFormat="1" x14ac:dyDescent="0.45">
      <c r="A695" s="51" t="s">
        <v>735</v>
      </c>
      <c r="B695" s="51" t="s">
        <v>684</v>
      </c>
      <c r="C695" s="51" t="s">
        <v>94</v>
      </c>
      <c r="D695" s="52">
        <v>3453</v>
      </c>
      <c r="E695" s="52">
        <v>43965</v>
      </c>
      <c r="F695" s="53">
        <v>6143.2</v>
      </c>
      <c r="G695" s="54">
        <v>13.972932999999999</v>
      </c>
    </row>
    <row r="696" spans="1:7" s="5" customFormat="1" x14ac:dyDescent="0.45">
      <c r="A696" s="51" t="s">
        <v>736</v>
      </c>
      <c r="B696" s="51" t="s">
        <v>684</v>
      </c>
      <c r="C696" s="51" t="s">
        <v>94</v>
      </c>
      <c r="D696" s="52">
        <v>4111</v>
      </c>
      <c r="E696" s="52">
        <v>89981</v>
      </c>
      <c r="F696" s="53">
        <v>12190</v>
      </c>
      <c r="G696" s="54">
        <v>13.547304</v>
      </c>
    </row>
    <row r="697" spans="1:7" s="5" customFormat="1" x14ac:dyDescent="0.45">
      <c r="A697" s="51" t="s">
        <v>737</v>
      </c>
      <c r="B697" s="51" t="s">
        <v>684</v>
      </c>
      <c r="C697" s="51" t="s">
        <v>94</v>
      </c>
      <c r="D697" s="52">
        <v>16618</v>
      </c>
      <c r="E697" s="52">
        <v>812625</v>
      </c>
      <c r="F697" s="53">
        <v>73067</v>
      </c>
      <c r="G697" s="54">
        <v>8.9914781999999995</v>
      </c>
    </row>
    <row r="698" spans="1:7" s="5" customFormat="1" x14ac:dyDescent="0.45">
      <c r="A698" s="51" t="s">
        <v>738</v>
      </c>
      <c r="B698" s="51" t="s">
        <v>684</v>
      </c>
      <c r="C698" s="51" t="s">
        <v>94</v>
      </c>
      <c r="D698" s="52">
        <v>24831</v>
      </c>
      <c r="E698" s="52">
        <v>479086</v>
      </c>
      <c r="F698" s="53">
        <v>55220</v>
      </c>
      <c r="G698" s="54">
        <v>11.526114</v>
      </c>
    </row>
    <row r="699" spans="1:7" s="5" customFormat="1" x14ac:dyDescent="0.45">
      <c r="A699" s="51" t="s">
        <v>739</v>
      </c>
      <c r="B699" s="51" t="s">
        <v>684</v>
      </c>
      <c r="C699" s="51" t="s">
        <v>94</v>
      </c>
      <c r="D699" s="52">
        <v>5434</v>
      </c>
      <c r="E699" s="52">
        <v>66564</v>
      </c>
      <c r="F699" s="53">
        <v>9398</v>
      </c>
      <c r="G699" s="54">
        <v>14.118743</v>
      </c>
    </row>
    <row r="700" spans="1:7" s="5" customFormat="1" x14ac:dyDescent="0.45">
      <c r="A700" s="51" t="s">
        <v>740</v>
      </c>
      <c r="B700" s="51" t="s">
        <v>684</v>
      </c>
      <c r="C700" s="51" t="s">
        <v>94</v>
      </c>
      <c r="D700" s="52">
        <v>11000</v>
      </c>
      <c r="E700" s="52">
        <v>163426</v>
      </c>
      <c r="F700" s="53">
        <v>23289</v>
      </c>
      <c r="G700" s="54">
        <v>14.250486</v>
      </c>
    </row>
    <row r="701" spans="1:7" s="5" customFormat="1" x14ac:dyDescent="0.45">
      <c r="A701" s="51" t="s">
        <v>741</v>
      </c>
      <c r="B701" s="51" t="s">
        <v>684</v>
      </c>
      <c r="C701" s="51" t="s">
        <v>94</v>
      </c>
      <c r="D701" s="52">
        <v>6747</v>
      </c>
      <c r="E701" s="52">
        <v>132623</v>
      </c>
      <c r="F701" s="53">
        <v>16703</v>
      </c>
      <c r="G701" s="54">
        <v>12.594346</v>
      </c>
    </row>
    <row r="702" spans="1:7" s="5" customFormat="1" x14ac:dyDescent="0.45">
      <c r="A702" s="51" t="s">
        <v>2150</v>
      </c>
      <c r="B702" s="51" t="s">
        <v>684</v>
      </c>
      <c r="C702" s="51" t="s">
        <v>94</v>
      </c>
      <c r="D702" s="52">
        <v>16939</v>
      </c>
      <c r="E702" s="52">
        <v>753478</v>
      </c>
      <c r="F702" s="53">
        <v>67509</v>
      </c>
      <c r="G702" s="54">
        <v>8.9596511000000003</v>
      </c>
    </row>
    <row r="703" spans="1:7" s="5" customFormat="1" x14ac:dyDescent="0.45">
      <c r="A703" s="51" t="s">
        <v>742</v>
      </c>
      <c r="B703" s="51" t="s">
        <v>684</v>
      </c>
      <c r="C703" s="51" t="s">
        <v>94</v>
      </c>
      <c r="D703" s="52">
        <v>4452</v>
      </c>
      <c r="E703" s="52">
        <v>73071</v>
      </c>
      <c r="F703" s="53">
        <v>11567</v>
      </c>
      <c r="G703" s="54">
        <v>15.829808999999999</v>
      </c>
    </row>
    <row r="704" spans="1:7" s="5" customFormat="1" x14ac:dyDescent="0.45">
      <c r="A704" s="51" t="s">
        <v>319</v>
      </c>
      <c r="B704" s="51" t="s">
        <v>684</v>
      </c>
      <c r="C704" s="51" t="s">
        <v>94</v>
      </c>
      <c r="D704" s="52">
        <v>1292</v>
      </c>
      <c r="E704" s="52">
        <v>20464</v>
      </c>
      <c r="F704" s="53">
        <v>2837.3</v>
      </c>
      <c r="G704" s="54">
        <v>13.864836</v>
      </c>
    </row>
    <row r="705" spans="1:7" s="5" customFormat="1" x14ac:dyDescent="0.45">
      <c r="A705" s="51" t="s">
        <v>743</v>
      </c>
      <c r="B705" s="51" t="s">
        <v>684</v>
      </c>
      <c r="C705" s="51" t="s">
        <v>94</v>
      </c>
      <c r="D705" s="52">
        <v>3045</v>
      </c>
      <c r="E705" s="52">
        <v>33089</v>
      </c>
      <c r="F705" s="53">
        <v>5964.7</v>
      </c>
      <c r="G705" s="54">
        <v>18.026232</v>
      </c>
    </row>
    <row r="706" spans="1:7" s="5" customFormat="1" x14ac:dyDescent="0.45">
      <c r="A706" s="51" t="s">
        <v>744</v>
      </c>
      <c r="B706" s="51" t="s">
        <v>684</v>
      </c>
      <c r="C706" s="51" t="s">
        <v>94</v>
      </c>
      <c r="D706" s="52">
        <v>19654</v>
      </c>
      <c r="E706" s="52">
        <v>690158</v>
      </c>
      <c r="F706" s="53">
        <v>68872.800000000003</v>
      </c>
      <c r="G706" s="54">
        <v>9.9792801000000004</v>
      </c>
    </row>
    <row r="707" spans="1:7" s="5" customFormat="1" x14ac:dyDescent="0.45">
      <c r="A707" s="51" t="s">
        <v>236</v>
      </c>
      <c r="B707" s="51" t="s">
        <v>684</v>
      </c>
      <c r="C707" s="51" t="s">
        <v>167</v>
      </c>
      <c r="D707" s="52">
        <v>6</v>
      </c>
      <c r="E707" s="52">
        <v>24146</v>
      </c>
      <c r="F707" s="53">
        <v>882.2</v>
      </c>
      <c r="G707" s="54">
        <v>3.6536072000000002</v>
      </c>
    </row>
    <row r="708" spans="1:7" s="5" customFormat="1" x14ac:dyDescent="0.45">
      <c r="A708" s="51" t="s">
        <v>745</v>
      </c>
      <c r="B708" s="51" t="s">
        <v>684</v>
      </c>
      <c r="C708" s="51" t="s">
        <v>91</v>
      </c>
      <c r="D708" s="52">
        <v>379759</v>
      </c>
      <c r="E708" s="52">
        <v>9609360</v>
      </c>
      <c r="F708" s="53">
        <v>1030671.3</v>
      </c>
      <c r="G708" s="54">
        <v>10.725702</v>
      </c>
    </row>
    <row r="709" spans="1:7" s="5" customFormat="1" x14ac:dyDescent="0.45">
      <c r="A709" s="51" t="s">
        <v>746</v>
      </c>
      <c r="B709" s="51" t="s">
        <v>684</v>
      </c>
      <c r="C709" s="51" t="s">
        <v>94</v>
      </c>
      <c r="D709" s="52">
        <v>12234</v>
      </c>
      <c r="E709" s="52">
        <v>360736</v>
      </c>
      <c r="F709" s="53">
        <v>36779.9</v>
      </c>
      <c r="G709" s="54">
        <v>10.195793999999999</v>
      </c>
    </row>
    <row r="710" spans="1:7" s="5" customFormat="1" x14ac:dyDescent="0.45">
      <c r="A710" s="51" t="s">
        <v>321</v>
      </c>
      <c r="B710" s="51" t="s">
        <v>684</v>
      </c>
      <c r="C710" s="51" t="s">
        <v>94</v>
      </c>
      <c r="D710" s="52">
        <v>32433</v>
      </c>
      <c r="E710" s="52">
        <v>773833</v>
      </c>
      <c r="F710" s="53">
        <v>93368.5</v>
      </c>
      <c r="G710" s="54">
        <v>12.065716999999999</v>
      </c>
    </row>
    <row r="711" spans="1:7" s="5" customFormat="1" x14ac:dyDescent="0.45">
      <c r="A711" s="51" t="s">
        <v>747</v>
      </c>
      <c r="B711" s="51" t="s">
        <v>748</v>
      </c>
      <c r="C711" s="51" t="s">
        <v>96</v>
      </c>
      <c r="D711" s="52">
        <v>4128</v>
      </c>
      <c r="E711" s="52">
        <v>88488</v>
      </c>
      <c r="F711" s="53">
        <v>8282.1</v>
      </c>
      <c r="G711" s="54">
        <v>9.3595742000000008</v>
      </c>
    </row>
    <row r="712" spans="1:7" s="5" customFormat="1" x14ac:dyDescent="0.45">
      <c r="A712" s="51" t="s">
        <v>749</v>
      </c>
      <c r="B712" s="51" t="s">
        <v>748</v>
      </c>
      <c r="C712" s="51" t="s">
        <v>94</v>
      </c>
      <c r="D712" s="52">
        <v>12939</v>
      </c>
      <c r="E712" s="52">
        <v>191158</v>
      </c>
      <c r="F712" s="53">
        <v>22147</v>
      </c>
      <c r="G712" s="54">
        <v>11.585704</v>
      </c>
    </row>
    <row r="713" spans="1:7" s="5" customFormat="1" x14ac:dyDescent="0.45">
      <c r="A713" s="51" t="s">
        <v>750</v>
      </c>
      <c r="B713" s="51" t="s">
        <v>748</v>
      </c>
      <c r="C713" s="51" t="s">
        <v>94</v>
      </c>
      <c r="D713" s="52">
        <v>57912</v>
      </c>
      <c r="E713" s="52">
        <v>1274926</v>
      </c>
      <c r="F713" s="53">
        <v>118843</v>
      </c>
      <c r="G713" s="54">
        <v>9.3215605999999998</v>
      </c>
    </row>
    <row r="714" spans="1:7" s="5" customFormat="1" x14ac:dyDescent="0.45">
      <c r="A714" s="51" t="s">
        <v>751</v>
      </c>
      <c r="B714" s="51" t="s">
        <v>748</v>
      </c>
      <c r="C714" s="51" t="s">
        <v>96</v>
      </c>
      <c r="D714" s="52">
        <v>4584</v>
      </c>
      <c r="E714" s="52">
        <v>192741</v>
      </c>
      <c r="F714" s="53">
        <v>16095</v>
      </c>
      <c r="G714" s="54">
        <v>8.3505845000000001</v>
      </c>
    </row>
    <row r="715" spans="1:7" s="5" customFormat="1" x14ac:dyDescent="0.45">
      <c r="A715" s="51" t="s">
        <v>752</v>
      </c>
      <c r="B715" s="51" t="s">
        <v>748</v>
      </c>
      <c r="C715" s="51" t="s">
        <v>96</v>
      </c>
      <c r="D715" s="52">
        <v>2523</v>
      </c>
      <c r="E715" s="52">
        <v>67399</v>
      </c>
      <c r="F715" s="53">
        <v>7422</v>
      </c>
      <c r="G715" s="54">
        <v>11.012033000000001</v>
      </c>
    </row>
    <row r="716" spans="1:7" s="5" customFormat="1" x14ac:dyDescent="0.45">
      <c r="A716" s="51" t="s">
        <v>753</v>
      </c>
      <c r="B716" s="51" t="s">
        <v>748</v>
      </c>
      <c r="C716" s="51" t="s">
        <v>96</v>
      </c>
      <c r="D716" s="52">
        <v>5268</v>
      </c>
      <c r="E716" s="52">
        <v>119176</v>
      </c>
      <c r="F716" s="53">
        <v>9931.5</v>
      </c>
      <c r="G716" s="54">
        <v>8.3334732000000002</v>
      </c>
    </row>
    <row r="717" spans="1:7" s="5" customFormat="1" x14ac:dyDescent="0.45">
      <c r="A717" s="51" t="s">
        <v>754</v>
      </c>
      <c r="B717" s="51" t="s">
        <v>748</v>
      </c>
      <c r="C717" s="51" t="s">
        <v>96</v>
      </c>
      <c r="D717" s="52">
        <v>29729</v>
      </c>
      <c r="E717" s="52">
        <v>877253</v>
      </c>
      <c r="F717" s="53">
        <v>82848</v>
      </c>
      <c r="G717" s="54">
        <v>9.4440258000000004</v>
      </c>
    </row>
    <row r="718" spans="1:7" s="5" customFormat="1" x14ac:dyDescent="0.45">
      <c r="A718" s="51" t="s">
        <v>755</v>
      </c>
      <c r="B718" s="51" t="s">
        <v>748</v>
      </c>
      <c r="C718" s="51" t="s">
        <v>96</v>
      </c>
      <c r="D718" s="52">
        <v>21594</v>
      </c>
      <c r="E718" s="52">
        <v>667030</v>
      </c>
      <c r="F718" s="53">
        <v>61188.7</v>
      </c>
      <c r="G718" s="54">
        <v>9.1733054999999997</v>
      </c>
    </row>
    <row r="719" spans="1:7" s="5" customFormat="1" x14ac:dyDescent="0.45">
      <c r="A719" s="51" t="s">
        <v>756</v>
      </c>
      <c r="B719" s="51" t="s">
        <v>748</v>
      </c>
      <c r="C719" s="51" t="s">
        <v>96</v>
      </c>
      <c r="D719" s="52">
        <v>4989</v>
      </c>
      <c r="E719" s="52">
        <v>190841</v>
      </c>
      <c r="F719" s="53">
        <v>16777</v>
      </c>
      <c r="G719" s="54">
        <v>8.7910879000000008</v>
      </c>
    </row>
    <row r="720" spans="1:7" s="5" customFormat="1" x14ac:dyDescent="0.45">
      <c r="A720" s="51" t="s">
        <v>757</v>
      </c>
      <c r="B720" s="51" t="s">
        <v>748</v>
      </c>
      <c r="C720" s="51" t="s">
        <v>96</v>
      </c>
      <c r="D720" s="52">
        <v>1627</v>
      </c>
      <c r="E720" s="52">
        <v>52302</v>
      </c>
      <c r="F720" s="53">
        <v>5278</v>
      </c>
      <c r="G720" s="54">
        <v>10.091392000000001</v>
      </c>
    </row>
    <row r="721" spans="1:7" s="5" customFormat="1" x14ac:dyDescent="0.45">
      <c r="A721" s="51" t="s">
        <v>758</v>
      </c>
      <c r="B721" s="51" t="s">
        <v>748</v>
      </c>
      <c r="C721" s="51" t="s">
        <v>96</v>
      </c>
      <c r="D721" s="52">
        <v>7428</v>
      </c>
      <c r="E721" s="52">
        <v>276821</v>
      </c>
      <c r="F721" s="53">
        <v>27612</v>
      </c>
      <c r="G721" s="54">
        <v>9.9746767999999992</v>
      </c>
    </row>
    <row r="722" spans="1:7" s="5" customFormat="1" x14ac:dyDescent="0.45">
      <c r="A722" s="51" t="s">
        <v>759</v>
      </c>
      <c r="B722" s="51" t="s">
        <v>748</v>
      </c>
      <c r="C722" s="51" t="s">
        <v>96</v>
      </c>
      <c r="D722" s="52">
        <v>1099</v>
      </c>
      <c r="E722" s="52">
        <v>16910</v>
      </c>
      <c r="F722" s="53">
        <v>2313</v>
      </c>
      <c r="G722" s="54">
        <v>13.678297000000001</v>
      </c>
    </row>
    <row r="723" spans="1:7" s="5" customFormat="1" x14ac:dyDescent="0.45">
      <c r="A723" s="51" t="s">
        <v>760</v>
      </c>
      <c r="B723" s="51" t="s">
        <v>748</v>
      </c>
      <c r="C723" s="51" t="s">
        <v>96</v>
      </c>
      <c r="D723" s="52">
        <v>12980</v>
      </c>
      <c r="E723" s="52">
        <v>342871</v>
      </c>
      <c r="F723" s="53">
        <v>32717</v>
      </c>
      <c r="G723" s="54">
        <v>9.5420727000000003</v>
      </c>
    </row>
    <row r="724" spans="1:7" s="5" customFormat="1" x14ac:dyDescent="0.45">
      <c r="A724" s="51" t="s">
        <v>761</v>
      </c>
      <c r="B724" s="51" t="s">
        <v>748</v>
      </c>
      <c r="C724" s="51" t="s">
        <v>96</v>
      </c>
      <c r="D724" s="52">
        <v>2161</v>
      </c>
      <c r="E724" s="52">
        <v>27765</v>
      </c>
      <c r="F724" s="53">
        <v>3023</v>
      </c>
      <c r="G724" s="54">
        <v>10.887808</v>
      </c>
    </row>
    <row r="725" spans="1:7" s="5" customFormat="1" x14ac:dyDescent="0.45">
      <c r="A725" s="51" t="s">
        <v>762</v>
      </c>
      <c r="B725" s="51" t="s">
        <v>748</v>
      </c>
      <c r="C725" s="51" t="s">
        <v>96</v>
      </c>
      <c r="D725" s="52">
        <v>5424</v>
      </c>
      <c r="E725" s="52">
        <v>137869</v>
      </c>
      <c r="F725" s="53">
        <v>15251</v>
      </c>
      <c r="G725" s="54">
        <v>11.06195</v>
      </c>
    </row>
    <row r="726" spans="1:7" s="5" customFormat="1" x14ac:dyDescent="0.45">
      <c r="A726" s="51" t="s">
        <v>763</v>
      </c>
      <c r="B726" s="51" t="s">
        <v>748</v>
      </c>
      <c r="C726" s="51" t="s">
        <v>96</v>
      </c>
      <c r="D726" s="52">
        <v>8018</v>
      </c>
      <c r="E726" s="52">
        <v>285278</v>
      </c>
      <c r="F726" s="53">
        <v>27239</v>
      </c>
      <c r="G726" s="54">
        <v>9.5482300999999996</v>
      </c>
    </row>
    <row r="727" spans="1:7" s="5" customFormat="1" x14ac:dyDescent="0.45">
      <c r="A727" s="51" t="s">
        <v>764</v>
      </c>
      <c r="B727" s="51" t="s">
        <v>748</v>
      </c>
      <c r="C727" s="51" t="s">
        <v>96</v>
      </c>
      <c r="D727" s="52">
        <v>6694</v>
      </c>
      <c r="E727" s="52">
        <v>185834</v>
      </c>
      <c r="F727" s="53">
        <v>15361</v>
      </c>
      <c r="G727" s="54">
        <v>8.2659792999999997</v>
      </c>
    </row>
    <row r="728" spans="1:7" s="5" customFormat="1" x14ac:dyDescent="0.45">
      <c r="A728" s="51" t="s">
        <v>765</v>
      </c>
      <c r="B728" s="51" t="s">
        <v>748</v>
      </c>
      <c r="C728" s="51" t="s">
        <v>96</v>
      </c>
      <c r="D728" s="52">
        <v>26216</v>
      </c>
      <c r="E728" s="52">
        <v>776912</v>
      </c>
      <c r="F728" s="53">
        <v>96147.1</v>
      </c>
      <c r="G728" s="54">
        <v>12.375546</v>
      </c>
    </row>
    <row r="729" spans="1:7" s="5" customFormat="1" x14ac:dyDescent="0.45">
      <c r="A729" s="51" t="s">
        <v>766</v>
      </c>
      <c r="B729" s="51" t="s">
        <v>748</v>
      </c>
      <c r="C729" s="51" t="s">
        <v>96</v>
      </c>
      <c r="D729" s="52">
        <v>22522</v>
      </c>
      <c r="E729" s="52">
        <v>558406</v>
      </c>
      <c r="F729" s="53">
        <v>74980.2</v>
      </c>
      <c r="G729" s="54">
        <v>13.427542000000001</v>
      </c>
    </row>
    <row r="730" spans="1:7" s="5" customFormat="1" x14ac:dyDescent="0.45">
      <c r="A730" s="51" t="s">
        <v>767</v>
      </c>
      <c r="B730" s="51" t="s">
        <v>748</v>
      </c>
      <c r="C730" s="51" t="s">
        <v>96</v>
      </c>
      <c r="D730" s="52">
        <v>3855</v>
      </c>
      <c r="E730" s="52">
        <v>110132</v>
      </c>
      <c r="F730" s="53">
        <v>14527</v>
      </c>
      <c r="G730" s="54">
        <v>13.190535000000001</v>
      </c>
    </row>
    <row r="731" spans="1:7" s="5" customFormat="1" x14ac:dyDescent="0.45">
      <c r="A731" s="51" t="s">
        <v>768</v>
      </c>
      <c r="B731" s="51" t="s">
        <v>748</v>
      </c>
      <c r="C731" s="51" t="s">
        <v>96</v>
      </c>
      <c r="D731" s="52">
        <v>4068</v>
      </c>
      <c r="E731" s="52">
        <v>127832</v>
      </c>
      <c r="F731" s="53">
        <v>11914</v>
      </c>
      <c r="G731" s="54">
        <v>9.3200450999999997</v>
      </c>
    </row>
    <row r="732" spans="1:7" s="5" customFormat="1" x14ac:dyDescent="0.45">
      <c r="A732" s="51" t="s">
        <v>769</v>
      </c>
      <c r="B732" s="51" t="s">
        <v>748</v>
      </c>
      <c r="C732" s="51" t="s">
        <v>94</v>
      </c>
      <c r="D732" s="52">
        <v>26400</v>
      </c>
      <c r="E732" s="52">
        <v>402407</v>
      </c>
      <c r="F732" s="53">
        <v>44179</v>
      </c>
      <c r="G732" s="54">
        <v>10.978686</v>
      </c>
    </row>
    <row r="733" spans="1:7" s="5" customFormat="1" x14ac:dyDescent="0.45">
      <c r="A733" s="51" t="s">
        <v>770</v>
      </c>
      <c r="B733" s="51" t="s">
        <v>748</v>
      </c>
      <c r="C733" s="51" t="s">
        <v>94</v>
      </c>
      <c r="D733" s="52">
        <v>23564</v>
      </c>
      <c r="E733" s="52">
        <v>412498</v>
      </c>
      <c r="F733" s="53">
        <v>40897</v>
      </c>
      <c r="G733" s="54">
        <v>9.9144722999999999</v>
      </c>
    </row>
    <row r="734" spans="1:7" s="5" customFormat="1" x14ac:dyDescent="0.45">
      <c r="A734" s="51" t="s">
        <v>2151</v>
      </c>
      <c r="B734" s="51" t="s">
        <v>748</v>
      </c>
      <c r="C734" s="51" t="s">
        <v>91</v>
      </c>
      <c r="D734" s="52">
        <v>141273</v>
      </c>
      <c r="E734" s="52">
        <v>3957490</v>
      </c>
      <c r="F734" s="53">
        <v>300925.5</v>
      </c>
      <c r="G734" s="54">
        <v>7.6039485000000004</v>
      </c>
    </row>
    <row r="735" spans="1:7" s="5" customFormat="1" x14ac:dyDescent="0.45">
      <c r="A735" s="51" t="s">
        <v>773</v>
      </c>
      <c r="B735" s="51" t="s">
        <v>748</v>
      </c>
      <c r="C735" s="51" t="s">
        <v>94</v>
      </c>
      <c r="D735" s="52">
        <v>25308</v>
      </c>
      <c r="E735" s="52">
        <v>486575</v>
      </c>
      <c r="F735" s="53">
        <v>47244</v>
      </c>
      <c r="G735" s="54">
        <v>9.7095000999999996</v>
      </c>
    </row>
    <row r="736" spans="1:7" s="5" customFormat="1" x14ac:dyDescent="0.45">
      <c r="A736" s="51" t="s">
        <v>774</v>
      </c>
      <c r="B736" s="51" t="s">
        <v>748</v>
      </c>
      <c r="C736" s="51" t="s">
        <v>94</v>
      </c>
      <c r="D736" s="52">
        <v>24355</v>
      </c>
      <c r="E736" s="52">
        <v>977646</v>
      </c>
      <c r="F736" s="53">
        <v>70144</v>
      </c>
      <c r="G736" s="54">
        <v>7.1747851000000002</v>
      </c>
    </row>
    <row r="737" spans="1:7" s="5" customFormat="1" x14ac:dyDescent="0.45">
      <c r="A737" s="51" t="s">
        <v>775</v>
      </c>
      <c r="B737" s="51" t="s">
        <v>748</v>
      </c>
      <c r="C737" s="51" t="s">
        <v>94</v>
      </c>
      <c r="D737" s="52">
        <v>15390</v>
      </c>
      <c r="E737" s="52">
        <v>223363</v>
      </c>
      <c r="F737" s="53">
        <v>26471</v>
      </c>
      <c r="G737" s="54">
        <v>11.851112000000001</v>
      </c>
    </row>
    <row r="738" spans="1:7" s="5" customFormat="1" x14ac:dyDescent="0.45">
      <c r="A738" s="51" t="s">
        <v>776</v>
      </c>
      <c r="B738" s="51" t="s">
        <v>748</v>
      </c>
      <c r="C738" s="51" t="s">
        <v>96</v>
      </c>
      <c r="D738" s="52">
        <v>11933</v>
      </c>
      <c r="E738" s="52">
        <v>575695</v>
      </c>
      <c r="F738" s="53">
        <v>40583</v>
      </c>
      <c r="G738" s="54">
        <v>7.0493924999999997</v>
      </c>
    </row>
    <row r="739" spans="1:7" s="5" customFormat="1" x14ac:dyDescent="0.45">
      <c r="A739" s="51" t="s">
        <v>777</v>
      </c>
      <c r="B739" s="51" t="s">
        <v>748</v>
      </c>
      <c r="C739" s="51" t="s">
        <v>94</v>
      </c>
      <c r="D739" s="52">
        <v>3422</v>
      </c>
      <c r="E739" s="52">
        <v>72556</v>
      </c>
      <c r="F739" s="53">
        <v>8647</v>
      </c>
      <c r="G739" s="54">
        <v>11.917691</v>
      </c>
    </row>
    <row r="740" spans="1:7" s="5" customFormat="1" x14ac:dyDescent="0.45">
      <c r="A740" s="51" t="s">
        <v>778</v>
      </c>
      <c r="B740" s="51" t="s">
        <v>748</v>
      </c>
      <c r="C740" s="51" t="s">
        <v>94</v>
      </c>
      <c r="D740" s="52">
        <v>26245</v>
      </c>
      <c r="E740" s="52">
        <v>440469</v>
      </c>
      <c r="F740" s="53">
        <v>45274</v>
      </c>
      <c r="G740" s="54">
        <v>10.278589</v>
      </c>
    </row>
    <row r="741" spans="1:7" s="5" customFormat="1" x14ac:dyDescent="0.45">
      <c r="A741" s="51" t="s">
        <v>779</v>
      </c>
      <c r="B741" s="51" t="s">
        <v>748</v>
      </c>
      <c r="C741" s="51" t="s">
        <v>94</v>
      </c>
      <c r="D741" s="52">
        <v>51391</v>
      </c>
      <c r="E741" s="52">
        <v>838183</v>
      </c>
      <c r="F741" s="53">
        <v>94294</v>
      </c>
      <c r="G741" s="54">
        <v>11.249810999999999</v>
      </c>
    </row>
    <row r="742" spans="1:7" s="5" customFormat="1" x14ac:dyDescent="0.45">
      <c r="A742" s="51" t="s">
        <v>780</v>
      </c>
      <c r="B742" s="51" t="s">
        <v>748</v>
      </c>
      <c r="C742" s="51" t="s">
        <v>94</v>
      </c>
      <c r="D742" s="52">
        <v>30002</v>
      </c>
      <c r="E742" s="52">
        <v>605194</v>
      </c>
      <c r="F742" s="53">
        <v>69594</v>
      </c>
      <c r="G742" s="54">
        <v>11.499453000000001</v>
      </c>
    </row>
    <row r="743" spans="1:7" s="5" customFormat="1" x14ac:dyDescent="0.45">
      <c r="A743" s="51" t="s">
        <v>781</v>
      </c>
      <c r="B743" s="51" t="s">
        <v>748</v>
      </c>
      <c r="C743" s="51" t="s">
        <v>94</v>
      </c>
      <c r="D743" s="52">
        <v>57319</v>
      </c>
      <c r="E743" s="52">
        <v>7108898</v>
      </c>
      <c r="F743" s="53">
        <v>360931</v>
      </c>
      <c r="G743" s="54">
        <v>5.0771723</v>
      </c>
    </row>
    <row r="744" spans="1:7" s="5" customFormat="1" x14ac:dyDescent="0.45">
      <c r="A744" s="51" t="s">
        <v>782</v>
      </c>
      <c r="B744" s="51" t="s">
        <v>748</v>
      </c>
      <c r="C744" s="51" t="s">
        <v>91</v>
      </c>
      <c r="D744" s="52">
        <v>167599</v>
      </c>
      <c r="E744" s="52">
        <v>5590206</v>
      </c>
      <c r="F744" s="53">
        <v>542148.80000000005</v>
      </c>
      <c r="G744" s="54">
        <v>9.6981900000000003</v>
      </c>
    </row>
    <row r="745" spans="1:7" s="5" customFormat="1" x14ac:dyDescent="0.45">
      <c r="A745" s="51" t="s">
        <v>783</v>
      </c>
      <c r="B745" s="51" t="s">
        <v>748</v>
      </c>
      <c r="C745" s="51" t="s">
        <v>91</v>
      </c>
      <c r="D745" s="52">
        <v>522511</v>
      </c>
      <c r="E745" s="52">
        <v>17526414</v>
      </c>
      <c r="F745" s="53">
        <v>1513771</v>
      </c>
      <c r="G745" s="54">
        <v>8.6370833999999999</v>
      </c>
    </row>
    <row r="746" spans="1:7" s="5" customFormat="1" x14ac:dyDescent="0.45">
      <c r="A746" s="51" t="s">
        <v>784</v>
      </c>
      <c r="B746" s="51" t="s">
        <v>748</v>
      </c>
      <c r="C746" s="51" t="s">
        <v>94</v>
      </c>
      <c r="D746" s="52">
        <v>17342</v>
      </c>
      <c r="E746" s="52">
        <v>234176</v>
      </c>
      <c r="F746" s="53">
        <v>26558</v>
      </c>
      <c r="G746" s="54">
        <v>11.341043000000001</v>
      </c>
    </row>
    <row r="747" spans="1:7" s="5" customFormat="1" x14ac:dyDescent="0.45">
      <c r="A747" s="51" t="s">
        <v>785</v>
      </c>
      <c r="B747" s="51" t="s">
        <v>748</v>
      </c>
      <c r="C747" s="51" t="s">
        <v>91</v>
      </c>
      <c r="D747" s="52">
        <v>408738</v>
      </c>
      <c r="E747" s="52">
        <v>11526591</v>
      </c>
      <c r="F747" s="53">
        <v>1085461.3</v>
      </c>
      <c r="G747" s="54">
        <v>9.4170192999999998</v>
      </c>
    </row>
    <row r="748" spans="1:7" s="5" customFormat="1" x14ac:dyDescent="0.45">
      <c r="A748" s="51" t="s">
        <v>786</v>
      </c>
      <c r="B748" s="51" t="s">
        <v>748</v>
      </c>
      <c r="C748" s="51" t="s">
        <v>96</v>
      </c>
      <c r="D748" s="52">
        <v>8350</v>
      </c>
      <c r="E748" s="52">
        <v>272267</v>
      </c>
      <c r="F748" s="53">
        <v>26098</v>
      </c>
      <c r="G748" s="54">
        <v>9.5854437000000008</v>
      </c>
    </row>
    <row r="749" spans="1:7" s="5" customFormat="1" x14ac:dyDescent="0.45">
      <c r="A749" s="51" t="s">
        <v>787</v>
      </c>
      <c r="B749" s="51" t="s">
        <v>748</v>
      </c>
      <c r="C749" s="51" t="s">
        <v>94</v>
      </c>
      <c r="D749" s="52">
        <v>29579</v>
      </c>
      <c r="E749" s="52">
        <v>423849</v>
      </c>
      <c r="F749" s="53">
        <v>52864</v>
      </c>
      <c r="G749" s="54">
        <v>12.472365999999999</v>
      </c>
    </row>
    <row r="750" spans="1:7" s="5" customFormat="1" x14ac:dyDescent="0.45">
      <c r="A750" s="51" t="s">
        <v>788</v>
      </c>
      <c r="B750" s="51" t="s">
        <v>748</v>
      </c>
      <c r="C750" s="51" t="s">
        <v>94</v>
      </c>
      <c r="D750" s="52">
        <v>36186</v>
      </c>
      <c r="E750" s="52">
        <v>734885</v>
      </c>
      <c r="F750" s="53">
        <v>68816</v>
      </c>
      <c r="G750" s="54">
        <v>9.3641862000000007</v>
      </c>
    </row>
    <row r="751" spans="1:7" s="5" customFormat="1" x14ac:dyDescent="0.45">
      <c r="A751" s="51" t="s">
        <v>789</v>
      </c>
      <c r="B751" s="51" t="s">
        <v>748</v>
      </c>
      <c r="C751" s="51" t="s">
        <v>94</v>
      </c>
      <c r="D751" s="52">
        <v>60886</v>
      </c>
      <c r="E751" s="52">
        <v>2240581</v>
      </c>
      <c r="F751" s="53">
        <v>163817</v>
      </c>
      <c r="G751" s="54">
        <v>7.3113625000000004</v>
      </c>
    </row>
    <row r="752" spans="1:7" s="5" customFormat="1" x14ac:dyDescent="0.45">
      <c r="A752" s="51" t="s">
        <v>790</v>
      </c>
      <c r="B752" s="51" t="s">
        <v>748</v>
      </c>
      <c r="C752" s="51" t="s">
        <v>94</v>
      </c>
      <c r="D752" s="52">
        <v>43606</v>
      </c>
      <c r="E752" s="52">
        <v>1157660</v>
      </c>
      <c r="F752" s="53">
        <v>117529</v>
      </c>
      <c r="G752" s="54">
        <v>10.152290000000001</v>
      </c>
    </row>
    <row r="753" spans="1:7" s="5" customFormat="1" x14ac:dyDescent="0.45">
      <c r="A753" s="51" t="s">
        <v>791</v>
      </c>
      <c r="B753" s="51" t="s">
        <v>748</v>
      </c>
      <c r="C753" s="51" t="s">
        <v>94</v>
      </c>
      <c r="D753" s="52">
        <v>50935</v>
      </c>
      <c r="E753" s="52">
        <v>1140882</v>
      </c>
      <c r="F753" s="53">
        <v>98861</v>
      </c>
      <c r="G753" s="54">
        <v>8.6653132999999993</v>
      </c>
    </row>
    <row r="754" spans="1:7" s="5" customFormat="1" x14ac:dyDescent="0.45">
      <c r="A754" s="51" t="s">
        <v>792</v>
      </c>
      <c r="B754" s="51" t="s">
        <v>748</v>
      </c>
      <c r="C754" s="51" t="s">
        <v>94</v>
      </c>
      <c r="D754" s="52">
        <v>16136</v>
      </c>
      <c r="E754" s="52">
        <v>484761</v>
      </c>
      <c r="F754" s="53">
        <v>43237</v>
      </c>
      <c r="G754" s="54">
        <v>8.9192406000000002</v>
      </c>
    </row>
    <row r="755" spans="1:7" s="5" customFormat="1" x14ac:dyDescent="0.45">
      <c r="A755" s="51" t="s">
        <v>2152</v>
      </c>
      <c r="B755" s="51" t="s">
        <v>748</v>
      </c>
      <c r="C755" s="51" t="s">
        <v>94</v>
      </c>
      <c r="D755" s="52">
        <v>67630</v>
      </c>
      <c r="E755" s="52">
        <v>1198387</v>
      </c>
      <c r="F755" s="53">
        <v>118558.5</v>
      </c>
      <c r="G755" s="54">
        <v>9.8931731000000003</v>
      </c>
    </row>
    <row r="756" spans="1:7" s="5" customFormat="1" x14ac:dyDescent="0.45">
      <c r="A756" s="51" t="s">
        <v>794</v>
      </c>
      <c r="B756" s="51" t="s">
        <v>748</v>
      </c>
      <c r="C756" s="51" t="s">
        <v>94</v>
      </c>
      <c r="D756" s="52">
        <v>26459</v>
      </c>
      <c r="E756" s="52">
        <v>534465</v>
      </c>
      <c r="F756" s="53">
        <v>44846</v>
      </c>
      <c r="G756" s="54">
        <v>8.3908207000000008</v>
      </c>
    </row>
    <row r="757" spans="1:7" s="5" customFormat="1" x14ac:dyDescent="0.45">
      <c r="A757" s="51" t="s">
        <v>166</v>
      </c>
      <c r="B757" s="51" t="s">
        <v>748</v>
      </c>
      <c r="C757" s="51" t="s">
        <v>167</v>
      </c>
      <c r="D757" s="52">
        <v>17</v>
      </c>
      <c r="E757" s="52">
        <v>3158872</v>
      </c>
      <c r="F757" s="53">
        <v>144492</v>
      </c>
      <c r="G757" s="54">
        <v>4.5741643999999999</v>
      </c>
    </row>
    <row r="758" spans="1:7" s="5" customFormat="1" x14ac:dyDescent="0.45">
      <c r="A758" s="51" t="s">
        <v>462</v>
      </c>
      <c r="B758" s="51" t="s">
        <v>748</v>
      </c>
      <c r="C758" s="51" t="s">
        <v>94</v>
      </c>
      <c r="D758" s="52">
        <v>24843</v>
      </c>
      <c r="E758" s="52">
        <v>688668</v>
      </c>
      <c r="F758" s="53">
        <v>65781</v>
      </c>
      <c r="G758" s="54">
        <v>9.5519175999999995</v>
      </c>
    </row>
    <row r="759" spans="1:7" s="5" customFormat="1" x14ac:dyDescent="0.45">
      <c r="A759" s="51" t="s">
        <v>795</v>
      </c>
      <c r="B759" s="51" t="s">
        <v>748</v>
      </c>
      <c r="C759" s="51" t="s">
        <v>94</v>
      </c>
      <c r="D759" s="52">
        <v>64895</v>
      </c>
      <c r="E759" s="52">
        <v>1977410</v>
      </c>
      <c r="F759" s="53">
        <v>179196</v>
      </c>
      <c r="G759" s="54">
        <v>9.0621571000000003</v>
      </c>
    </row>
    <row r="760" spans="1:7" s="5" customFormat="1" x14ac:dyDescent="0.45">
      <c r="A760" s="51" t="s">
        <v>796</v>
      </c>
      <c r="B760" s="51" t="s">
        <v>748</v>
      </c>
      <c r="C760" s="51" t="s">
        <v>94</v>
      </c>
      <c r="D760" s="52">
        <v>38623</v>
      </c>
      <c r="E760" s="52">
        <v>646519</v>
      </c>
      <c r="F760" s="53">
        <v>76879</v>
      </c>
      <c r="G760" s="54">
        <v>11.891221</v>
      </c>
    </row>
    <row r="761" spans="1:7" s="5" customFormat="1" x14ac:dyDescent="0.45">
      <c r="A761" s="51" t="s">
        <v>797</v>
      </c>
      <c r="B761" s="51" t="s">
        <v>798</v>
      </c>
      <c r="C761" s="51" t="s">
        <v>94</v>
      </c>
      <c r="D761" s="52">
        <v>42711</v>
      </c>
      <c r="E761" s="52">
        <v>1055813</v>
      </c>
      <c r="F761" s="53">
        <v>93573</v>
      </c>
      <c r="G761" s="54">
        <v>8.8626489999999993</v>
      </c>
    </row>
    <row r="762" spans="1:7" s="5" customFormat="1" x14ac:dyDescent="0.45">
      <c r="A762" s="51" t="s">
        <v>799</v>
      </c>
      <c r="B762" s="51" t="s">
        <v>798</v>
      </c>
      <c r="C762" s="51" t="s">
        <v>96</v>
      </c>
      <c r="D762" s="52">
        <v>5523</v>
      </c>
      <c r="E762" s="52">
        <v>127849</v>
      </c>
      <c r="F762" s="53">
        <v>12574.4</v>
      </c>
      <c r="G762" s="54">
        <v>9.8353526000000002</v>
      </c>
    </row>
    <row r="763" spans="1:7" s="5" customFormat="1" x14ac:dyDescent="0.45">
      <c r="A763" s="51" t="s">
        <v>800</v>
      </c>
      <c r="B763" s="51" t="s">
        <v>798</v>
      </c>
      <c r="C763" s="51" t="s">
        <v>96</v>
      </c>
      <c r="D763" s="52">
        <v>24000</v>
      </c>
      <c r="E763" s="52">
        <v>660204</v>
      </c>
      <c r="F763" s="53">
        <v>66890.5</v>
      </c>
      <c r="G763" s="54">
        <v>10.131793</v>
      </c>
    </row>
    <row r="764" spans="1:7" s="5" customFormat="1" x14ac:dyDescent="0.45">
      <c r="A764" s="51" t="s">
        <v>801</v>
      </c>
      <c r="B764" s="51" t="s">
        <v>798</v>
      </c>
      <c r="C764" s="51" t="s">
        <v>96</v>
      </c>
      <c r="D764" s="52">
        <v>66861</v>
      </c>
      <c r="E764" s="52">
        <v>1980653</v>
      </c>
      <c r="F764" s="53">
        <v>171382</v>
      </c>
      <c r="G764" s="54">
        <v>8.6528028999999993</v>
      </c>
    </row>
    <row r="765" spans="1:7" s="5" customFormat="1" x14ac:dyDescent="0.45">
      <c r="A765" s="51" t="s">
        <v>802</v>
      </c>
      <c r="B765" s="51" t="s">
        <v>798</v>
      </c>
      <c r="C765" s="51" t="s">
        <v>96</v>
      </c>
      <c r="D765" s="52">
        <v>6411</v>
      </c>
      <c r="E765" s="52">
        <v>127825</v>
      </c>
      <c r="F765" s="53">
        <v>17126</v>
      </c>
      <c r="G765" s="54">
        <v>13.398004999999999</v>
      </c>
    </row>
    <row r="766" spans="1:7" s="5" customFormat="1" x14ac:dyDescent="0.45">
      <c r="A766" s="51" t="s">
        <v>803</v>
      </c>
      <c r="B766" s="51" t="s">
        <v>798</v>
      </c>
      <c r="C766" s="51" t="s">
        <v>96</v>
      </c>
      <c r="D766" s="52">
        <v>8779</v>
      </c>
      <c r="E766" s="52">
        <v>276557</v>
      </c>
      <c r="F766" s="53">
        <v>18267.900000000001</v>
      </c>
      <c r="G766" s="54">
        <v>6.6054737000000001</v>
      </c>
    </row>
    <row r="767" spans="1:7" s="5" customFormat="1" x14ac:dyDescent="0.45">
      <c r="A767" s="51" t="s">
        <v>804</v>
      </c>
      <c r="B767" s="51" t="s">
        <v>798</v>
      </c>
      <c r="C767" s="51" t="s">
        <v>96</v>
      </c>
      <c r="D767" s="52">
        <v>10572</v>
      </c>
      <c r="E767" s="52">
        <v>260272</v>
      </c>
      <c r="F767" s="53">
        <v>8345</v>
      </c>
      <c r="G767" s="54">
        <v>3.2062610999999999</v>
      </c>
    </row>
    <row r="768" spans="1:7" s="5" customFormat="1" x14ac:dyDescent="0.45">
      <c r="A768" s="51" t="s">
        <v>805</v>
      </c>
      <c r="B768" s="51" t="s">
        <v>798</v>
      </c>
      <c r="C768" s="51" t="s">
        <v>94</v>
      </c>
      <c r="D768" s="52">
        <v>23623</v>
      </c>
      <c r="E768" s="52">
        <v>609415</v>
      </c>
      <c r="F768" s="53">
        <v>52973.1</v>
      </c>
      <c r="G768" s="54">
        <v>8.6924510000000001</v>
      </c>
    </row>
    <row r="769" spans="1:7" s="5" customFormat="1" x14ac:dyDescent="0.45">
      <c r="A769" s="51" t="s">
        <v>806</v>
      </c>
      <c r="B769" s="51" t="s">
        <v>798</v>
      </c>
      <c r="C769" s="51" t="s">
        <v>91</v>
      </c>
      <c r="D769" s="52">
        <v>286400</v>
      </c>
      <c r="E769" s="52">
        <v>8385065</v>
      </c>
      <c r="F769" s="53">
        <v>870893</v>
      </c>
      <c r="G769" s="54">
        <v>10.386240000000001</v>
      </c>
    </row>
    <row r="770" spans="1:7" s="5" customFormat="1" x14ac:dyDescent="0.45">
      <c r="A770" s="51" t="s">
        <v>807</v>
      </c>
      <c r="B770" s="51" t="s">
        <v>798</v>
      </c>
      <c r="C770" s="51" t="s">
        <v>94</v>
      </c>
      <c r="D770" s="52">
        <v>13767</v>
      </c>
      <c r="E770" s="52">
        <v>193400</v>
      </c>
      <c r="F770" s="53">
        <v>21290</v>
      </c>
      <c r="G770" s="54">
        <v>11.008273000000001</v>
      </c>
    </row>
    <row r="771" spans="1:7" s="5" customFormat="1" x14ac:dyDescent="0.45">
      <c r="A771" s="51" t="s">
        <v>808</v>
      </c>
      <c r="B771" s="51" t="s">
        <v>798</v>
      </c>
      <c r="C771" s="51" t="s">
        <v>94</v>
      </c>
      <c r="D771" s="52">
        <v>110025</v>
      </c>
      <c r="E771" s="52">
        <v>2030799</v>
      </c>
      <c r="F771" s="53">
        <v>202798</v>
      </c>
      <c r="G771" s="54">
        <v>9.9861187999999999</v>
      </c>
    </row>
    <row r="772" spans="1:7" s="5" customFormat="1" x14ac:dyDescent="0.45">
      <c r="A772" s="51" t="s">
        <v>810</v>
      </c>
      <c r="B772" s="51" t="s">
        <v>798</v>
      </c>
      <c r="C772" s="51" t="s">
        <v>91</v>
      </c>
      <c r="D772" s="52">
        <v>1078545</v>
      </c>
      <c r="E772" s="52">
        <v>55243264</v>
      </c>
      <c r="F772" s="53">
        <v>3731956</v>
      </c>
      <c r="G772" s="54">
        <v>6.7554951000000001</v>
      </c>
    </row>
    <row r="773" spans="1:7" s="5" customFormat="1" x14ac:dyDescent="0.45">
      <c r="A773" s="51" t="s">
        <v>2153</v>
      </c>
      <c r="B773" s="51" t="s">
        <v>798</v>
      </c>
      <c r="C773" s="51" t="s">
        <v>91</v>
      </c>
      <c r="D773" s="52">
        <v>200137</v>
      </c>
      <c r="E773" s="52">
        <v>5623978</v>
      </c>
      <c r="F773" s="53">
        <v>577760.80000000005</v>
      </c>
      <c r="G773" s="54">
        <v>10.27317</v>
      </c>
    </row>
    <row r="774" spans="1:7" s="5" customFormat="1" x14ac:dyDescent="0.45">
      <c r="A774" s="51" t="s">
        <v>812</v>
      </c>
      <c r="B774" s="51" t="s">
        <v>798</v>
      </c>
      <c r="C774" s="51" t="s">
        <v>94</v>
      </c>
      <c r="D774" s="52">
        <v>10219</v>
      </c>
      <c r="E774" s="52">
        <v>238196</v>
      </c>
      <c r="F774" s="53">
        <v>23646</v>
      </c>
      <c r="G774" s="54">
        <v>9.9271188000000006</v>
      </c>
    </row>
    <row r="775" spans="1:7" s="5" customFormat="1" x14ac:dyDescent="0.45">
      <c r="A775" s="51" t="s">
        <v>813</v>
      </c>
      <c r="B775" s="51" t="s">
        <v>798</v>
      </c>
      <c r="C775" s="51" t="s">
        <v>96</v>
      </c>
      <c r="D775" s="52">
        <v>5693</v>
      </c>
      <c r="E775" s="52">
        <v>163466</v>
      </c>
      <c r="F775" s="53">
        <v>14824</v>
      </c>
      <c r="G775" s="54">
        <v>9.0685524999999991</v>
      </c>
    </row>
    <row r="776" spans="1:7" s="5" customFormat="1" x14ac:dyDescent="0.45">
      <c r="A776" s="51" t="s">
        <v>814</v>
      </c>
      <c r="B776" s="51" t="s">
        <v>798</v>
      </c>
      <c r="C776" s="51" t="s">
        <v>94</v>
      </c>
      <c r="D776" s="52">
        <v>17191</v>
      </c>
      <c r="E776" s="52">
        <v>239007</v>
      </c>
      <c r="F776" s="53">
        <v>23690</v>
      </c>
      <c r="G776" s="54">
        <v>9.9118435999999992</v>
      </c>
    </row>
    <row r="777" spans="1:7" s="5" customFormat="1" x14ac:dyDescent="0.45">
      <c r="A777" s="51" t="s">
        <v>815</v>
      </c>
      <c r="B777" s="51" t="s">
        <v>798</v>
      </c>
      <c r="C777" s="51" t="s">
        <v>94</v>
      </c>
      <c r="D777" s="52">
        <v>9267</v>
      </c>
      <c r="E777" s="52">
        <v>152055</v>
      </c>
      <c r="F777" s="53">
        <v>15152.9</v>
      </c>
      <c r="G777" s="54">
        <v>9.9654073000000007</v>
      </c>
    </row>
    <row r="778" spans="1:7" s="5" customFormat="1" x14ac:dyDescent="0.45">
      <c r="A778" s="51" t="s">
        <v>816</v>
      </c>
      <c r="B778" s="51" t="s">
        <v>798</v>
      </c>
      <c r="C778" s="51" t="s">
        <v>94</v>
      </c>
      <c r="D778" s="52">
        <v>10517</v>
      </c>
      <c r="E778" s="52">
        <v>214214</v>
      </c>
      <c r="F778" s="53">
        <v>21576</v>
      </c>
      <c r="G778" s="54">
        <v>10.072171000000001</v>
      </c>
    </row>
    <row r="779" spans="1:7" s="5" customFormat="1" x14ac:dyDescent="0.45">
      <c r="A779" s="51" t="s">
        <v>817</v>
      </c>
      <c r="B779" s="51" t="s">
        <v>798</v>
      </c>
      <c r="C779" s="51" t="s">
        <v>94</v>
      </c>
      <c r="D779" s="52">
        <v>21584</v>
      </c>
      <c r="E779" s="52">
        <v>544426</v>
      </c>
      <c r="F779" s="53">
        <v>48075</v>
      </c>
      <c r="G779" s="54">
        <v>8.8304012000000007</v>
      </c>
    </row>
    <row r="780" spans="1:7" s="5" customFormat="1" x14ac:dyDescent="0.45">
      <c r="A780" s="51" t="s">
        <v>818</v>
      </c>
      <c r="B780" s="51" t="s">
        <v>798</v>
      </c>
      <c r="C780" s="51" t="s">
        <v>94</v>
      </c>
      <c r="D780" s="52">
        <v>108068</v>
      </c>
      <c r="E780" s="52">
        <v>2300770</v>
      </c>
      <c r="F780" s="53">
        <v>212220.2</v>
      </c>
      <c r="G780" s="54">
        <v>9.2238772000000004</v>
      </c>
    </row>
    <row r="781" spans="1:7" s="5" customFormat="1" x14ac:dyDescent="0.45">
      <c r="A781" s="51" t="s">
        <v>199</v>
      </c>
      <c r="B781" s="51" t="s">
        <v>798</v>
      </c>
      <c r="C781" s="51" t="s">
        <v>91</v>
      </c>
      <c r="D781" s="52">
        <v>230568</v>
      </c>
      <c r="E781" s="52">
        <v>6337219</v>
      </c>
      <c r="F781" s="53">
        <v>582132.69999999995</v>
      </c>
      <c r="G781" s="54">
        <v>9.1859330999999997</v>
      </c>
    </row>
    <row r="782" spans="1:7" s="5" customFormat="1" x14ac:dyDescent="0.45">
      <c r="A782" s="51" t="s">
        <v>2130</v>
      </c>
      <c r="B782" s="51" t="s">
        <v>798</v>
      </c>
      <c r="C782" s="51" t="s">
        <v>210</v>
      </c>
      <c r="D782" s="52">
        <v>77</v>
      </c>
      <c r="E782" s="52">
        <v>599</v>
      </c>
      <c r="F782" s="53">
        <v>44</v>
      </c>
      <c r="G782" s="54">
        <v>7.3455760000000003</v>
      </c>
    </row>
    <row r="783" spans="1:7" s="5" customFormat="1" x14ac:dyDescent="0.45">
      <c r="A783" s="51" t="s">
        <v>230</v>
      </c>
      <c r="B783" s="51" t="s">
        <v>798</v>
      </c>
      <c r="C783" s="51" t="s">
        <v>210</v>
      </c>
      <c r="D783" s="52">
        <v>28</v>
      </c>
      <c r="E783" s="52">
        <v>201</v>
      </c>
      <c r="F783" s="53">
        <v>28.4</v>
      </c>
      <c r="G783" s="54">
        <v>14.129353</v>
      </c>
    </row>
    <row r="784" spans="1:7" s="5" customFormat="1" x14ac:dyDescent="0.45">
      <c r="A784" s="51" t="s">
        <v>819</v>
      </c>
      <c r="B784" s="51" t="s">
        <v>798</v>
      </c>
      <c r="C784" s="51" t="s">
        <v>96</v>
      </c>
      <c r="D784" s="52">
        <v>13860</v>
      </c>
      <c r="E784" s="52">
        <v>349091</v>
      </c>
      <c r="F784" s="53">
        <v>32250</v>
      </c>
      <c r="G784" s="54">
        <v>9.2382787999999998</v>
      </c>
    </row>
    <row r="785" spans="1:7" s="5" customFormat="1" x14ac:dyDescent="0.45">
      <c r="A785" s="51" t="s">
        <v>820</v>
      </c>
      <c r="B785" s="51" t="s">
        <v>798</v>
      </c>
      <c r="C785" s="51" t="s">
        <v>203</v>
      </c>
      <c r="D785" s="52">
        <v>3</v>
      </c>
      <c r="E785" s="52">
        <v>2542577</v>
      </c>
      <c r="F785" s="53">
        <v>137502.5</v>
      </c>
      <c r="G785" s="54">
        <v>5.4079974999999996</v>
      </c>
    </row>
    <row r="786" spans="1:7" s="5" customFormat="1" x14ac:dyDescent="0.45">
      <c r="A786" s="51" t="s">
        <v>821</v>
      </c>
      <c r="B786" s="51" t="s">
        <v>798</v>
      </c>
      <c r="C786" s="51" t="s">
        <v>94</v>
      </c>
      <c r="D786" s="52">
        <v>51137</v>
      </c>
      <c r="E786" s="52">
        <v>962794</v>
      </c>
      <c r="F786" s="53">
        <v>91108.5</v>
      </c>
      <c r="G786" s="54">
        <v>9.4629276999999998</v>
      </c>
    </row>
    <row r="787" spans="1:7" s="5" customFormat="1" x14ac:dyDescent="0.45">
      <c r="A787" s="51" t="s">
        <v>239</v>
      </c>
      <c r="B787" s="51" t="s">
        <v>822</v>
      </c>
      <c r="C787" s="51" t="s">
        <v>210</v>
      </c>
      <c r="D787" s="52">
        <v>16</v>
      </c>
      <c r="E787" s="52">
        <v>33176</v>
      </c>
      <c r="F787" s="53">
        <v>7471.1</v>
      </c>
      <c r="G787" s="54">
        <v>22.519591999999999</v>
      </c>
    </row>
    <row r="788" spans="1:7" s="5" customFormat="1" x14ac:dyDescent="0.45">
      <c r="A788" s="51" t="s">
        <v>823</v>
      </c>
      <c r="B788" s="51" t="s">
        <v>822</v>
      </c>
      <c r="C788" s="51" t="s">
        <v>96</v>
      </c>
      <c r="D788" s="52">
        <v>25705</v>
      </c>
      <c r="E788" s="52">
        <v>449829</v>
      </c>
      <c r="F788" s="53">
        <v>54442.9</v>
      </c>
      <c r="G788" s="54">
        <v>12.103021</v>
      </c>
    </row>
    <row r="789" spans="1:7" s="5" customFormat="1" x14ac:dyDescent="0.45">
      <c r="A789" s="51" t="s">
        <v>824</v>
      </c>
      <c r="B789" s="51" t="s">
        <v>822</v>
      </c>
      <c r="C789" s="51" t="s">
        <v>96</v>
      </c>
      <c r="D789" s="52">
        <v>9593</v>
      </c>
      <c r="E789" s="52">
        <v>195841</v>
      </c>
      <c r="F789" s="53">
        <v>27473</v>
      </c>
      <c r="G789" s="54">
        <v>14.028217</v>
      </c>
    </row>
    <row r="790" spans="1:7" s="5" customFormat="1" x14ac:dyDescent="0.45">
      <c r="A790" s="51" t="s">
        <v>825</v>
      </c>
      <c r="B790" s="51" t="s">
        <v>822</v>
      </c>
      <c r="C790" s="51" t="s">
        <v>96</v>
      </c>
      <c r="D790" s="52">
        <v>17578</v>
      </c>
      <c r="E790" s="52">
        <v>331556</v>
      </c>
      <c r="F790" s="53">
        <v>42190</v>
      </c>
      <c r="G790" s="54">
        <v>12.724849000000001</v>
      </c>
    </row>
    <row r="791" spans="1:7" s="5" customFormat="1" x14ac:dyDescent="0.45">
      <c r="A791" s="51" t="s">
        <v>826</v>
      </c>
      <c r="B791" s="51" t="s">
        <v>822</v>
      </c>
      <c r="C791" s="51" t="s">
        <v>96</v>
      </c>
      <c r="D791" s="52">
        <v>10942</v>
      </c>
      <c r="E791" s="52">
        <v>106718</v>
      </c>
      <c r="F791" s="53">
        <v>16037</v>
      </c>
      <c r="G791" s="54">
        <v>15.027456000000001</v>
      </c>
    </row>
    <row r="792" spans="1:7" s="5" customFormat="1" x14ac:dyDescent="0.45">
      <c r="A792" s="51" t="s">
        <v>827</v>
      </c>
      <c r="B792" s="51" t="s">
        <v>822</v>
      </c>
      <c r="C792" s="51" t="s">
        <v>96</v>
      </c>
      <c r="D792" s="52">
        <v>15837</v>
      </c>
      <c r="E792" s="52">
        <v>315245</v>
      </c>
      <c r="F792" s="53">
        <v>48035</v>
      </c>
      <c r="G792" s="54">
        <v>15.237355000000001</v>
      </c>
    </row>
    <row r="793" spans="1:7" s="5" customFormat="1" x14ac:dyDescent="0.45">
      <c r="A793" s="51" t="s">
        <v>828</v>
      </c>
      <c r="B793" s="51" t="s">
        <v>822</v>
      </c>
      <c r="C793" s="51" t="s">
        <v>96</v>
      </c>
      <c r="D793" s="52">
        <v>26174</v>
      </c>
      <c r="E793" s="52">
        <v>482073</v>
      </c>
      <c r="F793" s="53">
        <v>58486.9</v>
      </c>
      <c r="G793" s="54">
        <v>12.132374</v>
      </c>
    </row>
    <row r="794" spans="1:7" s="5" customFormat="1" x14ac:dyDescent="0.45">
      <c r="A794" s="51" t="s">
        <v>829</v>
      </c>
      <c r="B794" s="51" t="s">
        <v>822</v>
      </c>
      <c r="C794" s="51" t="s">
        <v>96</v>
      </c>
      <c r="D794" s="52">
        <v>38046</v>
      </c>
      <c r="E794" s="52">
        <v>666904</v>
      </c>
      <c r="F794" s="53">
        <v>97068</v>
      </c>
      <c r="G794" s="54">
        <v>14.555018</v>
      </c>
    </row>
    <row r="795" spans="1:7" s="5" customFormat="1" x14ac:dyDescent="0.45">
      <c r="A795" s="51" t="s">
        <v>830</v>
      </c>
      <c r="B795" s="51" t="s">
        <v>822</v>
      </c>
      <c r="C795" s="51" t="s">
        <v>96</v>
      </c>
      <c r="D795" s="52">
        <v>17989</v>
      </c>
      <c r="E795" s="52">
        <v>360621</v>
      </c>
      <c r="F795" s="53">
        <v>48636</v>
      </c>
      <c r="G795" s="54">
        <v>13.486734999999999</v>
      </c>
    </row>
    <row r="796" spans="1:7" s="5" customFormat="1" x14ac:dyDescent="0.45">
      <c r="A796" s="51" t="s">
        <v>209</v>
      </c>
      <c r="B796" s="51" t="s">
        <v>822</v>
      </c>
      <c r="C796" s="51" t="s">
        <v>210</v>
      </c>
      <c r="D796" s="52">
        <v>5</v>
      </c>
      <c r="E796" s="52">
        <v>3781</v>
      </c>
      <c r="F796" s="53">
        <v>417.5</v>
      </c>
      <c r="G796" s="54">
        <v>11.042052</v>
      </c>
    </row>
    <row r="797" spans="1:7" s="5" customFormat="1" x14ac:dyDescent="0.45">
      <c r="A797" s="51" t="s">
        <v>2154</v>
      </c>
      <c r="B797" s="51" t="s">
        <v>822</v>
      </c>
      <c r="C797" s="51" t="s">
        <v>91</v>
      </c>
      <c r="D797" s="52">
        <v>20547</v>
      </c>
      <c r="E797" s="52">
        <v>163357</v>
      </c>
      <c r="F797" s="53">
        <v>35180.400000000001</v>
      </c>
      <c r="G797" s="54">
        <v>21.535900000000002</v>
      </c>
    </row>
    <row r="798" spans="1:7" s="5" customFormat="1" x14ac:dyDescent="0.45">
      <c r="A798" s="51" t="s">
        <v>2126</v>
      </c>
      <c r="B798" s="51" t="s">
        <v>822</v>
      </c>
      <c r="C798" s="51" t="s">
        <v>210</v>
      </c>
      <c r="D798" s="52">
        <v>451</v>
      </c>
      <c r="E798" s="52">
        <v>2525</v>
      </c>
      <c r="F798" s="53">
        <v>192</v>
      </c>
      <c r="G798" s="54">
        <v>7.6039604000000001</v>
      </c>
    </row>
    <row r="799" spans="1:7" s="5" customFormat="1" x14ac:dyDescent="0.45">
      <c r="A799" s="51" t="s">
        <v>2127</v>
      </c>
      <c r="B799" s="51" t="s">
        <v>822</v>
      </c>
      <c r="C799" s="51" t="s">
        <v>210</v>
      </c>
      <c r="D799" s="52">
        <v>1</v>
      </c>
      <c r="E799" s="52">
        <v>102</v>
      </c>
      <c r="F799" s="53">
        <v>16</v>
      </c>
      <c r="G799" s="54">
        <v>15.686275</v>
      </c>
    </row>
    <row r="800" spans="1:7" s="5" customFormat="1" x14ac:dyDescent="0.45">
      <c r="A800" s="51" t="s">
        <v>832</v>
      </c>
      <c r="B800" s="51" t="s">
        <v>822</v>
      </c>
      <c r="C800" s="51" t="s">
        <v>91</v>
      </c>
      <c r="D800" s="52">
        <v>755114</v>
      </c>
      <c r="E800" s="52">
        <v>6423818</v>
      </c>
      <c r="F800" s="53">
        <v>1207292</v>
      </c>
      <c r="G800" s="54">
        <v>18.793994000000001</v>
      </c>
    </row>
    <row r="801" spans="1:7" s="5" customFormat="1" x14ac:dyDescent="0.45">
      <c r="A801" s="51" t="s">
        <v>833</v>
      </c>
      <c r="B801" s="51" t="s">
        <v>822</v>
      </c>
      <c r="C801" s="51" t="s">
        <v>91</v>
      </c>
      <c r="D801" s="52">
        <v>701224</v>
      </c>
      <c r="E801" s="52">
        <v>5818742</v>
      </c>
      <c r="F801" s="53">
        <v>1129345</v>
      </c>
      <c r="G801" s="54">
        <v>19.408747999999999</v>
      </c>
    </row>
    <row r="802" spans="1:7" s="5" customFormat="1" x14ac:dyDescent="0.45">
      <c r="A802" s="51" t="s">
        <v>834</v>
      </c>
      <c r="B802" s="51" t="s">
        <v>822</v>
      </c>
      <c r="C802" s="51" t="s">
        <v>91</v>
      </c>
      <c r="D802" s="52">
        <v>3816</v>
      </c>
      <c r="E802" s="52">
        <v>30351</v>
      </c>
      <c r="F802" s="53">
        <v>6932</v>
      </c>
      <c r="G802" s="54">
        <v>22.839445000000001</v>
      </c>
    </row>
    <row r="803" spans="1:7" s="5" customFormat="1" x14ac:dyDescent="0.45">
      <c r="A803" s="51" t="s">
        <v>226</v>
      </c>
      <c r="B803" s="51" t="s">
        <v>822</v>
      </c>
      <c r="C803" s="51" t="s">
        <v>210</v>
      </c>
      <c r="D803" s="52">
        <v>18521</v>
      </c>
      <c r="E803" s="52">
        <v>123997</v>
      </c>
      <c r="F803" s="53">
        <v>16819.5</v>
      </c>
      <c r="G803" s="54">
        <v>13.564441</v>
      </c>
    </row>
    <row r="804" spans="1:7" s="5" customFormat="1" x14ac:dyDescent="0.45">
      <c r="A804" s="51" t="s">
        <v>2130</v>
      </c>
      <c r="B804" s="51" t="s">
        <v>822</v>
      </c>
      <c r="C804" s="51" t="s">
        <v>210</v>
      </c>
      <c r="D804" s="52">
        <v>323</v>
      </c>
      <c r="E804" s="52">
        <v>2536</v>
      </c>
      <c r="F804" s="53">
        <v>329</v>
      </c>
      <c r="G804" s="54">
        <v>12.973186</v>
      </c>
    </row>
    <row r="805" spans="1:7" s="5" customFormat="1" x14ac:dyDescent="0.45">
      <c r="A805" s="51" t="s">
        <v>228</v>
      </c>
      <c r="B805" s="51" t="s">
        <v>822</v>
      </c>
      <c r="C805" s="51" t="s">
        <v>210</v>
      </c>
      <c r="D805" s="52">
        <v>71</v>
      </c>
      <c r="E805" s="52">
        <v>4898</v>
      </c>
      <c r="F805" s="53">
        <v>702.6</v>
      </c>
      <c r="G805" s="54">
        <v>14.34463</v>
      </c>
    </row>
    <row r="806" spans="1:7" s="5" customFormat="1" x14ac:dyDescent="0.45">
      <c r="A806" s="51" t="s">
        <v>2131</v>
      </c>
      <c r="B806" s="51" t="s">
        <v>822</v>
      </c>
      <c r="C806" s="51" t="s">
        <v>210</v>
      </c>
      <c r="D806" s="52">
        <v>48</v>
      </c>
      <c r="E806" s="52">
        <v>429</v>
      </c>
      <c r="F806" s="53">
        <v>119.7</v>
      </c>
      <c r="G806" s="54">
        <v>27.902097999999999</v>
      </c>
    </row>
    <row r="807" spans="1:7" s="5" customFormat="1" x14ac:dyDescent="0.45">
      <c r="A807" s="51" t="s">
        <v>229</v>
      </c>
      <c r="B807" s="51" t="s">
        <v>822</v>
      </c>
      <c r="C807" s="51" t="s">
        <v>210</v>
      </c>
      <c r="D807" s="52">
        <v>307</v>
      </c>
      <c r="E807" s="52">
        <v>2111</v>
      </c>
      <c r="F807" s="53">
        <v>111.4</v>
      </c>
      <c r="G807" s="54">
        <v>5.2771198000000004</v>
      </c>
    </row>
    <row r="808" spans="1:7" s="5" customFormat="1" x14ac:dyDescent="0.45">
      <c r="A808" s="51" t="s">
        <v>230</v>
      </c>
      <c r="B808" s="51" t="s">
        <v>822</v>
      </c>
      <c r="C808" s="51" t="s">
        <v>210</v>
      </c>
      <c r="D808" s="52">
        <v>2287</v>
      </c>
      <c r="E808" s="52">
        <v>17837</v>
      </c>
      <c r="F808" s="53">
        <v>2686</v>
      </c>
      <c r="G808" s="54">
        <v>15.058586</v>
      </c>
    </row>
    <row r="809" spans="1:7" s="5" customFormat="1" x14ac:dyDescent="0.45">
      <c r="A809" s="51" t="s">
        <v>2132</v>
      </c>
      <c r="B809" s="51" t="s">
        <v>822</v>
      </c>
      <c r="C809" s="51" t="s">
        <v>210</v>
      </c>
      <c r="D809" s="52">
        <v>6443</v>
      </c>
      <c r="E809" s="52">
        <v>44404</v>
      </c>
      <c r="F809" s="53">
        <v>6590.3</v>
      </c>
      <c r="G809" s="54">
        <v>14.841680999999999</v>
      </c>
    </row>
    <row r="810" spans="1:7" s="5" customFormat="1" x14ac:dyDescent="0.45">
      <c r="A810" s="51" t="s">
        <v>2133</v>
      </c>
      <c r="B810" s="51" t="s">
        <v>822</v>
      </c>
      <c r="C810" s="51" t="s">
        <v>210</v>
      </c>
      <c r="D810" s="52">
        <v>26</v>
      </c>
      <c r="E810" s="52">
        <v>10123</v>
      </c>
      <c r="F810" s="53">
        <v>1070</v>
      </c>
      <c r="G810" s="54">
        <v>10.569989</v>
      </c>
    </row>
    <row r="811" spans="1:7" s="5" customFormat="1" x14ac:dyDescent="0.45">
      <c r="A811" s="51" t="s">
        <v>835</v>
      </c>
      <c r="B811" s="51" t="s">
        <v>822</v>
      </c>
      <c r="C811" s="51" t="s">
        <v>96</v>
      </c>
      <c r="D811" s="52">
        <v>11456</v>
      </c>
      <c r="E811" s="52">
        <v>122072</v>
      </c>
      <c r="F811" s="53">
        <v>24415.9</v>
      </c>
      <c r="G811" s="54">
        <v>20.001228999999999</v>
      </c>
    </row>
    <row r="812" spans="1:7" s="5" customFormat="1" x14ac:dyDescent="0.45">
      <c r="A812" s="51" t="s">
        <v>836</v>
      </c>
      <c r="B812" s="51" t="s">
        <v>822</v>
      </c>
      <c r="C812" s="51" t="s">
        <v>96</v>
      </c>
      <c r="D812" s="52">
        <v>16635</v>
      </c>
      <c r="E812" s="52">
        <v>335165</v>
      </c>
      <c r="F812" s="53">
        <v>49399</v>
      </c>
      <c r="G812" s="54">
        <v>14.738711</v>
      </c>
    </row>
    <row r="813" spans="1:7" s="5" customFormat="1" x14ac:dyDescent="0.45">
      <c r="A813" s="51" t="s">
        <v>837</v>
      </c>
      <c r="B813" s="51" t="s">
        <v>822</v>
      </c>
      <c r="C813" s="51" t="s">
        <v>96</v>
      </c>
      <c r="D813" s="52">
        <v>8218</v>
      </c>
      <c r="E813" s="52">
        <v>163833</v>
      </c>
      <c r="F813" s="53">
        <v>25084.7</v>
      </c>
      <c r="G813" s="54">
        <v>15.31114</v>
      </c>
    </row>
    <row r="814" spans="1:7" s="5" customFormat="1" x14ac:dyDescent="0.45">
      <c r="A814" s="51" t="s">
        <v>838</v>
      </c>
      <c r="B814" s="51" t="s">
        <v>822</v>
      </c>
      <c r="C814" s="51" t="s">
        <v>96</v>
      </c>
      <c r="D814" s="52">
        <v>13235</v>
      </c>
      <c r="E814" s="52">
        <v>300250</v>
      </c>
      <c r="F814" s="53">
        <v>41443.800000000003</v>
      </c>
      <c r="G814" s="54">
        <v>13.803096999999999</v>
      </c>
    </row>
    <row r="815" spans="1:7" s="5" customFormat="1" x14ac:dyDescent="0.45">
      <c r="A815" s="51" t="s">
        <v>839</v>
      </c>
      <c r="B815" s="51" t="s">
        <v>822</v>
      </c>
      <c r="C815" s="51" t="s">
        <v>96</v>
      </c>
      <c r="D815" s="52">
        <v>13093</v>
      </c>
      <c r="E815" s="52">
        <v>222832</v>
      </c>
      <c r="F815" s="53">
        <v>21181.1</v>
      </c>
      <c r="G815" s="54">
        <v>9.5054120999999991</v>
      </c>
    </row>
    <row r="816" spans="1:7" s="5" customFormat="1" x14ac:dyDescent="0.45">
      <c r="A816" s="51" t="s">
        <v>840</v>
      </c>
      <c r="B816" s="51" t="s">
        <v>822</v>
      </c>
      <c r="C816" s="51" t="s">
        <v>96</v>
      </c>
      <c r="D816" s="52">
        <v>7123</v>
      </c>
      <c r="E816" s="52">
        <v>111519</v>
      </c>
      <c r="F816" s="53">
        <v>15264</v>
      </c>
      <c r="G816" s="54">
        <v>13.687353999999999</v>
      </c>
    </row>
    <row r="817" spans="1:7" s="5" customFormat="1" x14ac:dyDescent="0.45">
      <c r="A817" s="51" t="s">
        <v>841</v>
      </c>
      <c r="B817" s="51" t="s">
        <v>822</v>
      </c>
      <c r="C817" s="51" t="s">
        <v>96</v>
      </c>
      <c r="D817" s="52">
        <v>7171</v>
      </c>
      <c r="E817" s="52">
        <v>273012</v>
      </c>
      <c r="F817" s="53">
        <v>30457.5</v>
      </c>
      <c r="G817" s="54">
        <v>11.156103</v>
      </c>
    </row>
    <row r="818" spans="1:7" s="5" customFormat="1" x14ac:dyDescent="0.45">
      <c r="A818" s="51" t="s">
        <v>842</v>
      </c>
      <c r="B818" s="51" t="s">
        <v>822</v>
      </c>
      <c r="C818" s="51" t="s">
        <v>96</v>
      </c>
      <c r="D818" s="52">
        <v>9966</v>
      </c>
      <c r="E818" s="52">
        <v>201282</v>
      </c>
      <c r="F818" s="53">
        <v>25266.5</v>
      </c>
      <c r="G818" s="54">
        <v>12.552787</v>
      </c>
    </row>
    <row r="819" spans="1:7" s="5" customFormat="1" x14ac:dyDescent="0.45">
      <c r="A819" s="51" t="s">
        <v>843</v>
      </c>
      <c r="B819" s="51" t="s">
        <v>822</v>
      </c>
      <c r="C819" s="51" t="s">
        <v>96</v>
      </c>
      <c r="D819" s="52">
        <v>16621</v>
      </c>
      <c r="E819" s="52">
        <v>266601</v>
      </c>
      <c r="F819" s="53">
        <v>33493</v>
      </c>
      <c r="G819" s="54">
        <v>12.562969000000001</v>
      </c>
    </row>
    <row r="820" spans="1:7" s="5" customFormat="1" x14ac:dyDescent="0.45">
      <c r="A820" s="51" t="s">
        <v>844</v>
      </c>
      <c r="B820" s="51" t="s">
        <v>822</v>
      </c>
      <c r="C820" s="51" t="s">
        <v>96</v>
      </c>
      <c r="D820" s="52">
        <v>3701</v>
      </c>
      <c r="E820" s="52">
        <v>94578</v>
      </c>
      <c r="F820" s="53">
        <v>13606.4</v>
      </c>
      <c r="G820" s="54">
        <v>14.386431999999999</v>
      </c>
    </row>
    <row r="821" spans="1:7" s="5" customFormat="1" x14ac:dyDescent="0.45">
      <c r="A821" s="51" t="s">
        <v>845</v>
      </c>
      <c r="B821" s="51" t="s">
        <v>822</v>
      </c>
      <c r="C821" s="51" t="s">
        <v>96</v>
      </c>
      <c r="D821" s="52">
        <v>13333</v>
      </c>
      <c r="E821" s="52">
        <v>218788</v>
      </c>
      <c r="F821" s="53">
        <v>33407</v>
      </c>
      <c r="G821" s="54">
        <v>15.269119</v>
      </c>
    </row>
    <row r="822" spans="1:7" s="5" customFormat="1" x14ac:dyDescent="0.45">
      <c r="A822" s="51" t="s">
        <v>846</v>
      </c>
      <c r="B822" s="51" t="s">
        <v>822</v>
      </c>
      <c r="C822" s="51" t="s">
        <v>96</v>
      </c>
      <c r="D822" s="52">
        <v>30269</v>
      </c>
      <c r="E822" s="52">
        <v>659587</v>
      </c>
      <c r="F822" s="53">
        <v>89558.2</v>
      </c>
      <c r="G822" s="54">
        <v>13.577921</v>
      </c>
    </row>
    <row r="823" spans="1:7" s="5" customFormat="1" x14ac:dyDescent="0.45">
      <c r="A823" s="51" t="s">
        <v>847</v>
      </c>
      <c r="B823" s="51" t="s">
        <v>822</v>
      </c>
      <c r="C823" s="51" t="s">
        <v>96</v>
      </c>
      <c r="D823" s="52">
        <v>16206</v>
      </c>
      <c r="E823" s="52">
        <v>273481</v>
      </c>
      <c r="F823" s="53">
        <v>29558.6</v>
      </c>
      <c r="G823" s="54">
        <v>10.808282999999999</v>
      </c>
    </row>
    <row r="824" spans="1:7" s="5" customFormat="1" x14ac:dyDescent="0.45">
      <c r="A824" s="51" t="s">
        <v>848</v>
      </c>
      <c r="B824" s="51" t="s">
        <v>822</v>
      </c>
      <c r="C824" s="51" t="s">
        <v>96</v>
      </c>
      <c r="D824" s="52">
        <v>8063</v>
      </c>
      <c r="E824" s="52">
        <v>109872</v>
      </c>
      <c r="F824" s="53">
        <v>12834.1</v>
      </c>
      <c r="G824" s="54">
        <v>11.680956</v>
      </c>
    </row>
    <row r="825" spans="1:7" s="5" customFormat="1" x14ac:dyDescent="0.45">
      <c r="A825" s="51" t="s">
        <v>849</v>
      </c>
      <c r="B825" s="51" t="s">
        <v>822</v>
      </c>
      <c r="C825" s="51" t="s">
        <v>96</v>
      </c>
      <c r="D825" s="52">
        <v>3823</v>
      </c>
      <c r="E825" s="52">
        <v>57141</v>
      </c>
      <c r="F825" s="53">
        <v>7319.5</v>
      </c>
      <c r="G825" s="54">
        <v>12.809540999999999</v>
      </c>
    </row>
    <row r="826" spans="1:7" s="5" customFormat="1" x14ac:dyDescent="0.45">
      <c r="A826" s="51" t="s">
        <v>850</v>
      </c>
      <c r="B826" s="51" t="s">
        <v>822</v>
      </c>
      <c r="C826" s="51" t="s">
        <v>96</v>
      </c>
      <c r="D826" s="52">
        <v>13055</v>
      </c>
      <c r="E826" s="52">
        <v>182764</v>
      </c>
      <c r="F826" s="53">
        <v>26812</v>
      </c>
      <c r="G826" s="54">
        <v>14.670285</v>
      </c>
    </row>
    <row r="827" spans="1:7" s="5" customFormat="1" x14ac:dyDescent="0.45">
      <c r="A827" s="51" t="s">
        <v>851</v>
      </c>
      <c r="B827" s="51" t="s">
        <v>822</v>
      </c>
      <c r="C827" s="51" t="s">
        <v>96</v>
      </c>
      <c r="D827" s="52">
        <v>10108</v>
      </c>
      <c r="E827" s="52">
        <v>234202</v>
      </c>
      <c r="F827" s="53">
        <v>32246.799999999999</v>
      </c>
      <c r="G827" s="54">
        <v>13.768798</v>
      </c>
    </row>
    <row r="828" spans="1:7" s="5" customFormat="1" x14ac:dyDescent="0.45">
      <c r="A828" s="51" t="s">
        <v>235</v>
      </c>
      <c r="B828" s="51" t="s">
        <v>822</v>
      </c>
      <c r="C828" s="51" t="s">
        <v>210</v>
      </c>
      <c r="D828" s="52">
        <v>13289</v>
      </c>
      <c r="E828" s="52">
        <v>78892</v>
      </c>
      <c r="F828" s="53">
        <v>9329.4</v>
      </c>
      <c r="G828" s="54">
        <v>11.825533999999999</v>
      </c>
    </row>
    <row r="829" spans="1:7" s="5" customFormat="1" x14ac:dyDescent="0.45">
      <c r="A829" s="51" t="s">
        <v>852</v>
      </c>
      <c r="B829" s="51" t="s">
        <v>822</v>
      </c>
      <c r="C829" s="51" t="s">
        <v>91</v>
      </c>
      <c r="D829" s="52">
        <v>159406</v>
      </c>
      <c r="E829" s="52">
        <v>1328510</v>
      </c>
      <c r="F829" s="53">
        <v>241957.2</v>
      </c>
      <c r="G829" s="54">
        <v>18.212674</v>
      </c>
    </row>
    <row r="830" spans="1:7" s="5" customFormat="1" x14ac:dyDescent="0.45">
      <c r="A830" s="51" t="s">
        <v>853</v>
      </c>
      <c r="B830" s="51" t="s">
        <v>854</v>
      </c>
      <c r="C830" s="51" t="s">
        <v>94</v>
      </c>
      <c r="D830" s="52">
        <v>301</v>
      </c>
      <c r="E830" s="52">
        <v>2393</v>
      </c>
      <c r="F830" s="53">
        <v>275.3</v>
      </c>
      <c r="G830" s="54">
        <v>11.504388000000001</v>
      </c>
    </row>
    <row r="831" spans="1:7" s="5" customFormat="1" x14ac:dyDescent="0.45">
      <c r="A831" s="51" t="s">
        <v>855</v>
      </c>
      <c r="B831" s="51" t="s">
        <v>854</v>
      </c>
      <c r="C831" s="51" t="s">
        <v>91</v>
      </c>
      <c r="D831" s="52">
        <v>941241</v>
      </c>
      <c r="E831" s="52">
        <v>11645890</v>
      </c>
      <c r="F831" s="53">
        <v>1588834.2</v>
      </c>
      <c r="G831" s="54">
        <v>13.642875</v>
      </c>
    </row>
    <row r="832" spans="1:7" s="5" customFormat="1" x14ac:dyDescent="0.45">
      <c r="A832" s="51" t="s">
        <v>856</v>
      </c>
      <c r="B832" s="51" t="s">
        <v>854</v>
      </c>
      <c r="C832" s="51" t="s">
        <v>94</v>
      </c>
      <c r="D832" s="52">
        <v>53825</v>
      </c>
      <c r="E832" s="52">
        <v>967285</v>
      </c>
      <c r="F832" s="53">
        <v>125980</v>
      </c>
      <c r="G832" s="54">
        <v>13.024082999999999</v>
      </c>
    </row>
    <row r="833" spans="1:7" s="5" customFormat="1" x14ac:dyDescent="0.45">
      <c r="A833" s="51" t="s">
        <v>209</v>
      </c>
      <c r="B833" s="51" t="s">
        <v>854</v>
      </c>
      <c r="C833" s="51" t="s">
        <v>210</v>
      </c>
      <c r="D833" s="52">
        <v>11</v>
      </c>
      <c r="E833" s="52">
        <v>5680</v>
      </c>
      <c r="F833" s="53">
        <v>490.3</v>
      </c>
      <c r="G833" s="54">
        <v>8.6320423000000002</v>
      </c>
    </row>
    <row r="834" spans="1:7" s="5" customFormat="1" x14ac:dyDescent="0.45">
      <c r="A834" s="51" t="s">
        <v>344</v>
      </c>
      <c r="B834" s="51" t="s">
        <v>854</v>
      </c>
      <c r="C834" s="51" t="s">
        <v>91</v>
      </c>
      <c r="D834" s="52">
        <v>167448</v>
      </c>
      <c r="E834" s="52">
        <v>2124292</v>
      </c>
      <c r="F834" s="53">
        <v>301009.90000000002</v>
      </c>
      <c r="G834" s="54">
        <v>14.169893</v>
      </c>
    </row>
    <row r="835" spans="1:7" s="5" customFormat="1" x14ac:dyDescent="0.45">
      <c r="A835" s="51" t="s">
        <v>857</v>
      </c>
      <c r="B835" s="51" t="s">
        <v>854</v>
      </c>
      <c r="C835" s="51" t="s">
        <v>96</v>
      </c>
      <c r="D835" s="52">
        <v>10659</v>
      </c>
      <c r="E835" s="52">
        <v>251765</v>
      </c>
      <c r="F835" s="53">
        <v>24317.599999999999</v>
      </c>
      <c r="G835" s="54">
        <v>9.6588484999999995</v>
      </c>
    </row>
    <row r="836" spans="1:7" s="5" customFormat="1" x14ac:dyDescent="0.45">
      <c r="A836" s="51" t="s">
        <v>2126</v>
      </c>
      <c r="B836" s="51" t="s">
        <v>854</v>
      </c>
      <c r="C836" s="51" t="s">
        <v>210</v>
      </c>
      <c r="D836" s="52">
        <v>231</v>
      </c>
      <c r="E836" s="52">
        <v>1553</v>
      </c>
      <c r="F836" s="53">
        <v>75</v>
      </c>
      <c r="G836" s="54">
        <v>4.8293625000000002</v>
      </c>
    </row>
    <row r="837" spans="1:7" s="5" customFormat="1" x14ac:dyDescent="0.45">
      <c r="A837" s="51" t="s">
        <v>858</v>
      </c>
      <c r="B837" s="51" t="s">
        <v>854</v>
      </c>
      <c r="C837" s="51" t="s">
        <v>96</v>
      </c>
      <c r="D837" s="52">
        <v>17466</v>
      </c>
      <c r="E837" s="52">
        <v>295000</v>
      </c>
      <c r="F837" s="53">
        <v>22266.9</v>
      </c>
      <c r="G837" s="54">
        <v>7.5481017000000001</v>
      </c>
    </row>
    <row r="838" spans="1:7" s="5" customFormat="1" x14ac:dyDescent="0.45">
      <c r="A838" s="51" t="s">
        <v>2127</v>
      </c>
      <c r="B838" s="51" t="s">
        <v>854</v>
      </c>
      <c r="C838" s="51" t="s">
        <v>210</v>
      </c>
      <c r="D838" s="52">
        <v>27</v>
      </c>
      <c r="E838" s="52">
        <v>1830</v>
      </c>
      <c r="F838" s="53">
        <v>322.8</v>
      </c>
      <c r="G838" s="54">
        <v>17.639344000000001</v>
      </c>
    </row>
    <row r="839" spans="1:7" s="5" customFormat="1" x14ac:dyDescent="0.45">
      <c r="A839" s="51" t="s">
        <v>337</v>
      </c>
      <c r="B839" s="51" t="s">
        <v>854</v>
      </c>
      <c r="C839" s="51" t="s">
        <v>91</v>
      </c>
      <c r="D839" s="52">
        <v>439519</v>
      </c>
      <c r="E839" s="52">
        <v>5575441</v>
      </c>
      <c r="F839" s="53">
        <v>779029.3</v>
      </c>
      <c r="G839" s="54">
        <v>13.972514</v>
      </c>
    </row>
    <row r="840" spans="1:7" s="5" customFormat="1" x14ac:dyDescent="0.45">
      <c r="A840" s="51" t="s">
        <v>226</v>
      </c>
      <c r="B840" s="51" t="s">
        <v>854</v>
      </c>
      <c r="C840" s="51" t="s">
        <v>210</v>
      </c>
      <c r="D840" s="52">
        <v>23851</v>
      </c>
      <c r="E840" s="52">
        <v>235580</v>
      </c>
      <c r="F840" s="53">
        <v>27532</v>
      </c>
      <c r="G840" s="54">
        <v>11.6869</v>
      </c>
    </row>
    <row r="841" spans="1:7" s="5" customFormat="1" x14ac:dyDescent="0.45">
      <c r="A841" s="51" t="s">
        <v>859</v>
      </c>
      <c r="B841" s="51" t="s">
        <v>854</v>
      </c>
      <c r="C841" s="51" t="s">
        <v>94</v>
      </c>
      <c r="D841" s="52">
        <v>159680</v>
      </c>
      <c r="E841" s="52">
        <v>3292736</v>
      </c>
      <c r="F841" s="53">
        <v>389283.9</v>
      </c>
      <c r="G841" s="54">
        <v>11.822506000000001</v>
      </c>
    </row>
    <row r="842" spans="1:7" s="5" customFormat="1" x14ac:dyDescent="0.45">
      <c r="A842" s="51" t="s">
        <v>2130</v>
      </c>
      <c r="B842" s="51" t="s">
        <v>854</v>
      </c>
      <c r="C842" s="51" t="s">
        <v>210</v>
      </c>
      <c r="D842" s="52">
        <v>53</v>
      </c>
      <c r="E842" s="52">
        <v>762</v>
      </c>
      <c r="F842" s="53">
        <v>79</v>
      </c>
      <c r="G842" s="54">
        <v>10.367454</v>
      </c>
    </row>
    <row r="843" spans="1:7" s="5" customFormat="1" x14ac:dyDescent="0.45">
      <c r="A843" s="51" t="s">
        <v>228</v>
      </c>
      <c r="B843" s="51" t="s">
        <v>854</v>
      </c>
      <c r="C843" s="51" t="s">
        <v>210</v>
      </c>
      <c r="D843" s="52">
        <v>64</v>
      </c>
      <c r="E843" s="52">
        <v>3033</v>
      </c>
      <c r="F843" s="53">
        <v>257.60000000000002</v>
      </c>
      <c r="G843" s="54">
        <v>8.4932409999999994</v>
      </c>
    </row>
    <row r="844" spans="1:7" s="5" customFormat="1" x14ac:dyDescent="0.45">
      <c r="A844" s="51" t="s">
        <v>230</v>
      </c>
      <c r="B844" s="51" t="s">
        <v>854</v>
      </c>
      <c r="C844" s="51" t="s">
        <v>210</v>
      </c>
      <c r="D844" s="52">
        <v>478</v>
      </c>
      <c r="E844" s="52">
        <v>5269</v>
      </c>
      <c r="F844" s="53">
        <v>633.4</v>
      </c>
      <c r="G844" s="54">
        <v>12.021255999999999</v>
      </c>
    </row>
    <row r="845" spans="1:7" s="5" customFormat="1" x14ac:dyDescent="0.45">
      <c r="A845" s="51" t="s">
        <v>2132</v>
      </c>
      <c r="B845" s="51" t="s">
        <v>854</v>
      </c>
      <c r="C845" s="51" t="s">
        <v>210</v>
      </c>
      <c r="D845" s="52">
        <v>2605</v>
      </c>
      <c r="E845" s="52">
        <v>29651</v>
      </c>
      <c r="F845" s="53">
        <v>4071.6</v>
      </c>
      <c r="G845" s="54">
        <v>13.731745999999999</v>
      </c>
    </row>
    <row r="846" spans="1:7" s="5" customFormat="1" x14ac:dyDescent="0.45">
      <c r="A846" s="51" t="s">
        <v>2133</v>
      </c>
      <c r="B846" s="51" t="s">
        <v>854</v>
      </c>
      <c r="C846" s="51" t="s">
        <v>210</v>
      </c>
      <c r="D846" s="52">
        <v>7</v>
      </c>
      <c r="E846" s="52">
        <v>2226</v>
      </c>
      <c r="F846" s="53">
        <v>157</v>
      </c>
      <c r="G846" s="54">
        <v>7.0530099000000002</v>
      </c>
    </row>
    <row r="847" spans="1:7" s="5" customFormat="1" x14ac:dyDescent="0.45">
      <c r="A847" s="51" t="s">
        <v>2155</v>
      </c>
      <c r="B847" s="51" t="s">
        <v>854</v>
      </c>
      <c r="C847" s="51" t="s">
        <v>91</v>
      </c>
      <c r="D847" s="52">
        <v>228656</v>
      </c>
      <c r="E847" s="52">
        <v>3393547</v>
      </c>
      <c r="F847" s="53">
        <v>374031.3</v>
      </c>
      <c r="G847" s="54">
        <v>11.021839</v>
      </c>
    </row>
    <row r="848" spans="1:7" s="5" customFormat="1" x14ac:dyDescent="0.45">
      <c r="A848" s="51" t="s">
        <v>235</v>
      </c>
      <c r="B848" s="51" t="s">
        <v>854</v>
      </c>
      <c r="C848" s="51" t="s">
        <v>210</v>
      </c>
      <c r="D848" s="52">
        <v>14364</v>
      </c>
      <c r="E848" s="52">
        <v>118069</v>
      </c>
      <c r="F848" s="53">
        <v>12103.2</v>
      </c>
      <c r="G848" s="54">
        <v>10.250954999999999</v>
      </c>
    </row>
    <row r="849" spans="1:7" s="5" customFormat="1" x14ac:dyDescent="0.45">
      <c r="A849" s="51" t="s">
        <v>861</v>
      </c>
      <c r="B849" s="51" t="s">
        <v>862</v>
      </c>
      <c r="C849" s="51" t="s">
        <v>91</v>
      </c>
      <c r="D849" s="52">
        <v>502991</v>
      </c>
      <c r="E849" s="52">
        <v>4337182</v>
      </c>
      <c r="F849" s="53">
        <v>604533.4</v>
      </c>
      <c r="G849" s="54">
        <v>13.938390999999999</v>
      </c>
    </row>
    <row r="850" spans="1:7" s="5" customFormat="1" x14ac:dyDescent="0.45">
      <c r="A850" s="51" t="s">
        <v>2156</v>
      </c>
      <c r="B850" s="51" t="s">
        <v>862</v>
      </c>
      <c r="C850" s="51" t="s">
        <v>94</v>
      </c>
      <c r="D850" s="52">
        <v>12620</v>
      </c>
      <c r="E850" s="52">
        <v>91487</v>
      </c>
      <c r="F850" s="53">
        <v>15011.2</v>
      </c>
      <c r="G850" s="54">
        <v>16.408014000000001</v>
      </c>
    </row>
    <row r="851" spans="1:7" s="5" customFormat="1" x14ac:dyDescent="0.45">
      <c r="A851" s="51" t="s">
        <v>2157</v>
      </c>
      <c r="B851" s="51" t="s">
        <v>862</v>
      </c>
      <c r="C851" s="51" t="s">
        <v>91</v>
      </c>
      <c r="D851" s="52">
        <v>146615</v>
      </c>
      <c r="E851" s="52">
        <v>1382488</v>
      </c>
      <c r="F851" s="53">
        <v>205439.6</v>
      </c>
      <c r="G851" s="54">
        <v>14.860136000000001</v>
      </c>
    </row>
    <row r="852" spans="1:7" s="5" customFormat="1" x14ac:dyDescent="0.45">
      <c r="A852" s="51" t="s">
        <v>863</v>
      </c>
      <c r="B852" s="51" t="s">
        <v>862</v>
      </c>
      <c r="C852" s="51" t="s">
        <v>94</v>
      </c>
      <c r="D852" s="52">
        <v>2029</v>
      </c>
      <c r="E852" s="52">
        <v>10245</v>
      </c>
      <c r="F852" s="53">
        <v>2925.3</v>
      </c>
      <c r="G852" s="54">
        <v>28.553440999999999</v>
      </c>
    </row>
    <row r="853" spans="1:7" s="5" customFormat="1" x14ac:dyDescent="0.45">
      <c r="A853" s="51" t="s">
        <v>2158</v>
      </c>
      <c r="B853" s="51" t="s">
        <v>862</v>
      </c>
      <c r="C853" s="51" t="s">
        <v>96</v>
      </c>
      <c r="D853" s="52">
        <v>5411</v>
      </c>
      <c r="E853" s="52">
        <v>73583</v>
      </c>
      <c r="F853" s="53">
        <v>7523.3</v>
      </c>
      <c r="G853" s="54">
        <v>10.224237</v>
      </c>
    </row>
    <row r="854" spans="1:7" s="5" customFormat="1" x14ac:dyDescent="0.45">
      <c r="A854" s="51" t="s">
        <v>864</v>
      </c>
      <c r="B854" s="51" t="s">
        <v>862</v>
      </c>
      <c r="C854" s="51" t="s">
        <v>96</v>
      </c>
      <c r="D854" s="52">
        <v>6956</v>
      </c>
      <c r="E854" s="52">
        <v>91462</v>
      </c>
      <c r="F854" s="53">
        <v>12156</v>
      </c>
      <c r="G854" s="54">
        <v>13.290766</v>
      </c>
    </row>
    <row r="855" spans="1:7" s="5" customFormat="1" x14ac:dyDescent="0.45">
      <c r="A855" s="51" t="s">
        <v>226</v>
      </c>
      <c r="B855" s="51" t="s">
        <v>862</v>
      </c>
      <c r="C855" s="51" t="s">
        <v>210</v>
      </c>
      <c r="D855" s="52">
        <v>4</v>
      </c>
      <c r="E855" s="52">
        <v>1243</v>
      </c>
      <c r="F855" s="53">
        <v>146</v>
      </c>
      <c r="G855" s="54">
        <v>11.745775999999999</v>
      </c>
    </row>
    <row r="856" spans="1:7" s="5" customFormat="1" x14ac:dyDescent="0.45">
      <c r="A856" s="51" t="s">
        <v>865</v>
      </c>
      <c r="B856" s="51" t="s">
        <v>862</v>
      </c>
      <c r="C856" s="51" t="s">
        <v>96</v>
      </c>
      <c r="D856" s="52">
        <v>2498</v>
      </c>
      <c r="E856" s="52">
        <v>24812</v>
      </c>
      <c r="F856" s="53">
        <v>3707.3</v>
      </c>
      <c r="G856" s="54">
        <v>14.941561</v>
      </c>
    </row>
    <row r="857" spans="1:7" s="5" customFormat="1" x14ac:dyDescent="0.45">
      <c r="A857" s="51" t="s">
        <v>866</v>
      </c>
      <c r="B857" s="51" t="s">
        <v>867</v>
      </c>
      <c r="C857" s="51" t="s">
        <v>94</v>
      </c>
      <c r="D857" s="52">
        <v>9951</v>
      </c>
      <c r="E857" s="52">
        <v>83141</v>
      </c>
      <c r="F857" s="53">
        <v>14836</v>
      </c>
      <c r="G857" s="54">
        <v>17.844384999999999</v>
      </c>
    </row>
    <row r="858" spans="1:7" s="5" customFormat="1" x14ac:dyDescent="0.45">
      <c r="A858" s="51" t="s">
        <v>868</v>
      </c>
      <c r="B858" s="51" t="s">
        <v>867</v>
      </c>
      <c r="C858" s="51" t="s">
        <v>91</v>
      </c>
      <c r="D858" s="52">
        <v>17691</v>
      </c>
      <c r="E858" s="52">
        <v>358831</v>
      </c>
      <c r="F858" s="53">
        <v>34742.1</v>
      </c>
      <c r="G858" s="54">
        <v>9.6820229999999992</v>
      </c>
    </row>
    <row r="859" spans="1:7" s="5" customFormat="1" x14ac:dyDescent="0.45">
      <c r="A859" s="51" t="s">
        <v>869</v>
      </c>
      <c r="B859" s="51" t="s">
        <v>867</v>
      </c>
      <c r="C859" s="51" t="s">
        <v>94</v>
      </c>
      <c r="D859" s="52">
        <v>65</v>
      </c>
      <c r="E859" s="52">
        <v>170</v>
      </c>
      <c r="F859" s="53">
        <v>50</v>
      </c>
      <c r="G859" s="54">
        <v>29.411764999999999</v>
      </c>
    </row>
    <row r="860" spans="1:7" s="5" customFormat="1" x14ac:dyDescent="0.45">
      <c r="A860" s="51" t="s">
        <v>870</v>
      </c>
      <c r="B860" s="51" t="s">
        <v>867</v>
      </c>
      <c r="C860" s="51" t="s">
        <v>94</v>
      </c>
      <c r="D860" s="52">
        <v>35145</v>
      </c>
      <c r="E860" s="52">
        <v>385994</v>
      </c>
      <c r="F860" s="53">
        <v>49663.9</v>
      </c>
      <c r="G860" s="54">
        <v>12.866495</v>
      </c>
    </row>
    <row r="861" spans="1:7" s="5" customFormat="1" x14ac:dyDescent="0.45">
      <c r="A861" s="51" t="s">
        <v>871</v>
      </c>
      <c r="B861" s="51" t="s">
        <v>867</v>
      </c>
      <c r="C861" s="51" t="s">
        <v>96</v>
      </c>
      <c r="D861" s="52">
        <v>20206</v>
      </c>
      <c r="E861" s="52">
        <v>307941</v>
      </c>
      <c r="F861" s="53">
        <v>38275</v>
      </c>
      <c r="G861" s="54">
        <v>12.429328999999999</v>
      </c>
    </row>
    <row r="862" spans="1:7" s="5" customFormat="1" x14ac:dyDescent="0.45">
      <c r="A862" s="51" t="s">
        <v>872</v>
      </c>
      <c r="B862" s="51" t="s">
        <v>867</v>
      </c>
      <c r="C862" s="51" t="s">
        <v>96</v>
      </c>
      <c r="D862" s="52">
        <v>1630</v>
      </c>
      <c r="E862" s="52">
        <v>16017</v>
      </c>
      <c r="F862" s="53">
        <v>2369</v>
      </c>
      <c r="G862" s="54">
        <v>14.790535</v>
      </c>
    </row>
    <row r="863" spans="1:7" s="5" customFormat="1" x14ac:dyDescent="0.45">
      <c r="A863" s="51" t="s">
        <v>874</v>
      </c>
      <c r="B863" s="51" t="s">
        <v>867</v>
      </c>
      <c r="C863" s="51" t="s">
        <v>96</v>
      </c>
      <c r="D863" s="52">
        <v>7243</v>
      </c>
      <c r="E863" s="52">
        <v>134420</v>
      </c>
      <c r="F863" s="53">
        <v>12619</v>
      </c>
      <c r="G863" s="54">
        <v>9.3877398999999997</v>
      </c>
    </row>
    <row r="864" spans="1:7" s="5" customFormat="1" x14ac:dyDescent="0.45">
      <c r="A864" s="51" t="s">
        <v>875</v>
      </c>
      <c r="B864" s="51" t="s">
        <v>867</v>
      </c>
      <c r="C864" s="51" t="s">
        <v>96</v>
      </c>
      <c r="D864" s="52">
        <v>2864</v>
      </c>
      <c r="E864" s="52">
        <v>30739</v>
      </c>
      <c r="F864" s="53">
        <v>3773.8</v>
      </c>
      <c r="G864" s="54">
        <v>12.276911999999999</v>
      </c>
    </row>
    <row r="865" spans="1:7" s="5" customFormat="1" x14ac:dyDescent="0.45">
      <c r="A865" s="51" t="s">
        <v>876</v>
      </c>
      <c r="B865" s="51" t="s">
        <v>867</v>
      </c>
      <c r="C865" s="51" t="s">
        <v>96</v>
      </c>
      <c r="D865" s="52">
        <v>13850</v>
      </c>
      <c r="E865" s="52">
        <v>293903</v>
      </c>
      <c r="F865" s="53">
        <v>36177.599999999999</v>
      </c>
      <c r="G865" s="54">
        <v>12.309367</v>
      </c>
    </row>
    <row r="866" spans="1:7" s="5" customFormat="1" x14ac:dyDescent="0.45">
      <c r="A866" s="51" t="s">
        <v>877</v>
      </c>
      <c r="B866" s="51" t="s">
        <v>867</v>
      </c>
      <c r="C866" s="51" t="s">
        <v>96</v>
      </c>
      <c r="D866" s="52">
        <v>28578</v>
      </c>
      <c r="E866" s="52">
        <v>1077300</v>
      </c>
      <c r="F866" s="53">
        <v>107038</v>
      </c>
      <c r="G866" s="54">
        <v>9.9357652999999999</v>
      </c>
    </row>
    <row r="867" spans="1:7" s="5" customFormat="1" x14ac:dyDescent="0.45">
      <c r="A867" s="51" t="s">
        <v>878</v>
      </c>
      <c r="B867" s="51" t="s">
        <v>867</v>
      </c>
      <c r="C867" s="51" t="s">
        <v>96</v>
      </c>
      <c r="D867" s="52">
        <v>97185</v>
      </c>
      <c r="E867" s="52">
        <v>2096596</v>
      </c>
      <c r="F867" s="53">
        <v>273808</v>
      </c>
      <c r="G867" s="54">
        <v>13.059645</v>
      </c>
    </row>
    <row r="868" spans="1:7" s="5" customFormat="1" x14ac:dyDescent="0.45">
      <c r="A868" s="51" t="s">
        <v>879</v>
      </c>
      <c r="B868" s="51" t="s">
        <v>867</v>
      </c>
      <c r="C868" s="51" t="s">
        <v>96</v>
      </c>
      <c r="D868" s="52">
        <v>17163</v>
      </c>
      <c r="E868" s="52">
        <v>283285</v>
      </c>
      <c r="F868" s="53">
        <v>45584.3</v>
      </c>
      <c r="G868" s="54">
        <v>16.091321000000001</v>
      </c>
    </row>
    <row r="869" spans="1:7" s="5" customFormat="1" x14ac:dyDescent="0.45">
      <c r="A869" s="51" t="s">
        <v>880</v>
      </c>
      <c r="B869" s="51" t="s">
        <v>867</v>
      </c>
      <c r="C869" s="51" t="s">
        <v>96</v>
      </c>
      <c r="D869" s="52">
        <v>4557</v>
      </c>
      <c r="E869" s="52">
        <v>105610</v>
      </c>
      <c r="F869" s="53">
        <v>12100</v>
      </c>
      <c r="G869" s="54">
        <v>11.457248</v>
      </c>
    </row>
    <row r="870" spans="1:7" s="5" customFormat="1" x14ac:dyDescent="0.45">
      <c r="A870" s="51" t="s">
        <v>881</v>
      </c>
      <c r="B870" s="51" t="s">
        <v>867</v>
      </c>
      <c r="C870" s="51" t="s">
        <v>96</v>
      </c>
      <c r="D870" s="52">
        <v>2215</v>
      </c>
      <c r="E870" s="52">
        <v>21045</v>
      </c>
      <c r="F870" s="53">
        <v>3275</v>
      </c>
      <c r="G870" s="54">
        <v>15.561890999999999</v>
      </c>
    </row>
    <row r="871" spans="1:7" s="5" customFormat="1" x14ac:dyDescent="0.45">
      <c r="A871" s="51" t="s">
        <v>882</v>
      </c>
      <c r="B871" s="51" t="s">
        <v>867</v>
      </c>
      <c r="C871" s="51" t="s">
        <v>96</v>
      </c>
      <c r="D871" s="52">
        <v>7026</v>
      </c>
      <c r="E871" s="52">
        <v>119309</v>
      </c>
      <c r="F871" s="53">
        <v>13099</v>
      </c>
      <c r="G871" s="54">
        <v>10.979054</v>
      </c>
    </row>
    <row r="872" spans="1:7" s="5" customFormat="1" x14ac:dyDescent="0.45">
      <c r="A872" s="51" t="s">
        <v>883</v>
      </c>
      <c r="B872" s="51" t="s">
        <v>867</v>
      </c>
      <c r="C872" s="51" t="s">
        <v>96</v>
      </c>
      <c r="D872" s="52">
        <v>2090</v>
      </c>
      <c r="E872" s="52">
        <v>23572</v>
      </c>
      <c r="F872" s="53">
        <v>3376</v>
      </c>
      <c r="G872" s="54">
        <v>14.322077</v>
      </c>
    </row>
    <row r="873" spans="1:7" s="5" customFormat="1" x14ac:dyDescent="0.45">
      <c r="A873" s="51" t="s">
        <v>884</v>
      </c>
      <c r="B873" s="51" t="s">
        <v>867</v>
      </c>
      <c r="C873" s="51" t="s">
        <v>96</v>
      </c>
      <c r="D873" s="52">
        <v>5373</v>
      </c>
      <c r="E873" s="52">
        <v>99081</v>
      </c>
      <c r="F873" s="53">
        <v>10167</v>
      </c>
      <c r="G873" s="54">
        <v>10.261301</v>
      </c>
    </row>
    <row r="874" spans="1:7" s="5" customFormat="1" x14ac:dyDescent="0.45">
      <c r="A874" s="51" t="s">
        <v>885</v>
      </c>
      <c r="B874" s="51" t="s">
        <v>867</v>
      </c>
      <c r="C874" s="51" t="s">
        <v>96</v>
      </c>
      <c r="D874" s="52">
        <v>8334</v>
      </c>
      <c r="E874" s="52">
        <v>136725</v>
      </c>
      <c r="F874" s="53">
        <v>16075.8</v>
      </c>
      <c r="G874" s="54">
        <v>11.757762</v>
      </c>
    </row>
    <row r="875" spans="1:7" s="5" customFormat="1" x14ac:dyDescent="0.45">
      <c r="A875" s="51" t="s">
        <v>886</v>
      </c>
      <c r="B875" s="51" t="s">
        <v>867</v>
      </c>
      <c r="C875" s="51" t="s">
        <v>96</v>
      </c>
      <c r="D875" s="52">
        <v>7080</v>
      </c>
      <c r="E875" s="52">
        <v>218963</v>
      </c>
      <c r="F875" s="53">
        <v>26459</v>
      </c>
      <c r="G875" s="54">
        <v>12.083777</v>
      </c>
    </row>
    <row r="876" spans="1:7" s="5" customFormat="1" x14ac:dyDescent="0.45">
      <c r="A876" s="51" t="s">
        <v>887</v>
      </c>
      <c r="B876" s="51" t="s">
        <v>867</v>
      </c>
      <c r="C876" s="51" t="s">
        <v>96</v>
      </c>
      <c r="D876" s="52">
        <v>12098</v>
      </c>
      <c r="E876" s="52">
        <v>318111</v>
      </c>
      <c r="F876" s="53">
        <v>30644</v>
      </c>
      <c r="G876" s="54">
        <v>9.6331155000000006</v>
      </c>
    </row>
    <row r="877" spans="1:7" s="5" customFormat="1" x14ac:dyDescent="0.45">
      <c r="A877" s="51" t="s">
        <v>888</v>
      </c>
      <c r="B877" s="51" t="s">
        <v>867</v>
      </c>
      <c r="C877" s="51" t="s">
        <v>96</v>
      </c>
      <c r="D877" s="52">
        <v>6606</v>
      </c>
      <c r="E877" s="52">
        <v>384535</v>
      </c>
      <c r="F877" s="53">
        <v>28678</v>
      </c>
      <c r="G877" s="54">
        <v>7.4578386999999999</v>
      </c>
    </row>
    <row r="878" spans="1:7" s="5" customFormat="1" x14ac:dyDescent="0.45">
      <c r="A878" s="51" t="s">
        <v>889</v>
      </c>
      <c r="B878" s="51" t="s">
        <v>867</v>
      </c>
      <c r="C878" s="51" t="s">
        <v>94</v>
      </c>
      <c r="D878" s="52">
        <v>42503</v>
      </c>
      <c r="E878" s="52">
        <v>710453</v>
      </c>
      <c r="F878" s="53">
        <v>76930.8</v>
      </c>
      <c r="G878" s="54">
        <v>10.828415</v>
      </c>
    </row>
    <row r="879" spans="1:7" s="5" customFormat="1" x14ac:dyDescent="0.45">
      <c r="A879" s="51" t="s">
        <v>890</v>
      </c>
      <c r="B879" s="51" t="s">
        <v>867</v>
      </c>
      <c r="C879" s="51" t="s">
        <v>96</v>
      </c>
      <c r="D879" s="52">
        <v>7127</v>
      </c>
      <c r="E879" s="52">
        <v>427577</v>
      </c>
      <c r="F879" s="53">
        <v>37461</v>
      </c>
      <c r="G879" s="54">
        <v>8.7612290000000002</v>
      </c>
    </row>
    <row r="880" spans="1:7" s="5" customFormat="1" x14ac:dyDescent="0.45">
      <c r="A880" s="51" t="s">
        <v>891</v>
      </c>
      <c r="B880" s="51" t="s">
        <v>867</v>
      </c>
      <c r="C880" s="51" t="s">
        <v>91</v>
      </c>
      <c r="D880" s="52">
        <v>1816948</v>
      </c>
      <c r="E880" s="52">
        <v>33248491</v>
      </c>
      <c r="F880" s="53">
        <v>4210442.0999999996</v>
      </c>
      <c r="G880" s="54">
        <v>12.663558</v>
      </c>
    </row>
    <row r="881" spans="1:7" s="5" customFormat="1" x14ac:dyDescent="0.45">
      <c r="A881" s="51" t="s">
        <v>892</v>
      </c>
      <c r="B881" s="51" t="s">
        <v>867</v>
      </c>
      <c r="C881" s="51" t="s">
        <v>91</v>
      </c>
      <c r="D881" s="52">
        <v>2184813</v>
      </c>
      <c r="E881" s="52">
        <v>42243910</v>
      </c>
      <c r="F881" s="53">
        <v>4777824.8</v>
      </c>
      <c r="G881" s="54">
        <v>11.310091</v>
      </c>
    </row>
    <row r="882" spans="1:7" s="5" customFormat="1" x14ac:dyDescent="0.45">
      <c r="A882" s="51" t="s">
        <v>893</v>
      </c>
      <c r="B882" s="51" t="s">
        <v>867</v>
      </c>
      <c r="C882" s="51" t="s">
        <v>94</v>
      </c>
      <c r="D882" s="52">
        <v>124622</v>
      </c>
      <c r="E882" s="52">
        <v>1416604</v>
      </c>
      <c r="F882" s="53">
        <v>181534.3</v>
      </c>
      <c r="G882" s="54">
        <v>12.814753</v>
      </c>
    </row>
    <row r="883" spans="1:7" s="5" customFormat="1" x14ac:dyDescent="0.45">
      <c r="A883" s="51" t="s">
        <v>894</v>
      </c>
      <c r="B883" s="51" t="s">
        <v>867</v>
      </c>
      <c r="C883" s="51" t="s">
        <v>96</v>
      </c>
      <c r="D883" s="52">
        <v>6041</v>
      </c>
      <c r="E883" s="52">
        <v>121769</v>
      </c>
      <c r="F883" s="53">
        <v>14103.9</v>
      </c>
      <c r="G883" s="54">
        <v>11.582504999999999</v>
      </c>
    </row>
    <row r="884" spans="1:7" s="5" customFormat="1" x14ac:dyDescent="0.45">
      <c r="A884" s="51" t="s">
        <v>652</v>
      </c>
      <c r="B884" s="51" t="s">
        <v>867</v>
      </c>
      <c r="C884" s="51" t="s">
        <v>91</v>
      </c>
      <c r="D884" s="52">
        <v>128632</v>
      </c>
      <c r="E884" s="52">
        <v>2780497</v>
      </c>
      <c r="F884" s="53">
        <v>283408.5</v>
      </c>
      <c r="G884" s="54">
        <v>10.192728000000001</v>
      </c>
    </row>
    <row r="885" spans="1:7" s="5" customFormat="1" x14ac:dyDescent="0.45">
      <c r="A885" s="51" t="s">
        <v>664</v>
      </c>
      <c r="B885" s="51" t="s">
        <v>867</v>
      </c>
      <c r="C885" s="51" t="s">
        <v>94</v>
      </c>
      <c r="D885" s="52">
        <v>34578</v>
      </c>
      <c r="E885" s="52">
        <v>597810</v>
      </c>
      <c r="F885" s="53">
        <v>75540.899999999994</v>
      </c>
      <c r="G885" s="54">
        <v>12.636272</v>
      </c>
    </row>
    <row r="886" spans="1:7" s="5" customFormat="1" x14ac:dyDescent="0.45">
      <c r="A886" s="51" t="s">
        <v>2159</v>
      </c>
      <c r="B886" s="51" t="s">
        <v>867</v>
      </c>
      <c r="C886" s="51" t="s">
        <v>91</v>
      </c>
      <c r="D886" s="52">
        <v>8958</v>
      </c>
      <c r="E886" s="52">
        <v>137226</v>
      </c>
      <c r="F886" s="53">
        <v>15310.7</v>
      </c>
      <c r="G886" s="54">
        <v>11.157287999999999</v>
      </c>
    </row>
    <row r="887" spans="1:7" s="5" customFormat="1" x14ac:dyDescent="0.45">
      <c r="A887" s="51" t="s">
        <v>896</v>
      </c>
      <c r="B887" s="51" t="s">
        <v>867</v>
      </c>
      <c r="C887" s="51" t="s">
        <v>94</v>
      </c>
      <c r="D887" s="52">
        <v>33468</v>
      </c>
      <c r="E887" s="52">
        <v>236536</v>
      </c>
      <c r="F887" s="53">
        <v>34787.199999999997</v>
      </c>
      <c r="G887" s="54">
        <v>14.706937</v>
      </c>
    </row>
    <row r="888" spans="1:7" s="5" customFormat="1" x14ac:dyDescent="0.45">
      <c r="A888" s="51" t="s">
        <v>897</v>
      </c>
      <c r="B888" s="51" t="s">
        <v>867</v>
      </c>
      <c r="C888" s="51" t="s">
        <v>94</v>
      </c>
      <c r="D888" s="52">
        <v>12232</v>
      </c>
      <c r="E888" s="52">
        <v>164684</v>
      </c>
      <c r="F888" s="53">
        <v>20907</v>
      </c>
      <c r="G888" s="54">
        <v>12.695221999999999</v>
      </c>
    </row>
    <row r="889" spans="1:7" s="5" customFormat="1" x14ac:dyDescent="0.45">
      <c r="A889" s="51" t="s">
        <v>560</v>
      </c>
      <c r="B889" s="51" t="s">
        <v>867</v>
      </c>
      <c r="C889" s="51" t="s">
        <v>94</v>
      </c>
      <c r="D889" s="52">
        <v>25873</v>
      </c>
      <c r="E889" s="52">
        <v>339455</v>
      </c>
      <c r="F889" s="53">
        <v>45043.9</v>
      </c>
      <c r="G889" s="54">
        <v>13.269475999999999</v>
      </c>
    </row>
    <row r="890" spans="1:7" s="5" customFormat="1" x14ac:dyDescent="0.45">
      <c r="A890" s="51" t="s">
        <v>2160</v>
      </c>
      <c r="B890" s="51" t="s">
        <v>867</v>
      </c>
      <c r="C890" s="51" t="s">
        <v>91</v>
      </c>
      <c r="D890" s="52">
        <v>36727</v>
      </c>
      <c r="E890" s="52">
        <v>601553</v>
      </c>
      <c r="F890" s="53">
        <v>68096.5</v>
      </c>
      <c r="G890" s="54">
        <v>11.320116000000001</v>
      </c>
    </row>
    <row r="891" spans="1:7" s="5" customFormat="1" x14ac:dyDescent="0.45">
      <c r="A891" s="51" t="s">
        <v>2161</v>
      </c>
      <c r="B891" s="51" t="s">
        <v>867</v>
      </c>
      <c r="C891" s="51" t="s">
        <v>91</v>
      </c>
      <c r="D891" s="52">
        <v>62872</v>
      </c>
      <c r="E891" s="52">
        <v>730716</v>
      </c>
      <c r="F891" s="53">
        <v>107997.7</v>
      </c>
      <c r="G891" s="54">
        <v>14.779709</v>
      </c>
    </row>
    <row r="892" spans="1:7" s="5" customFormat="1" x14ac:dyDescent="0.45">
      <c r="A892" s="51" t="s">
        <v>899</v>
      </c>
      <c r="B892" s="51" t="s">
        <v>867</v>
      </c>
      <c r="C892" s="51" t="s">
        <v>96</v>
      </c>
      <c r="D892" s="52">
        <v>894</v>
      </c>
      <c r="E892" s="52">
        <v>19176</v>
      </c>
      <c r="F892" s="53">
        <v>2432</v>
      </c>
      <c r="G892" s="54">
        <v>12.68252</v>
      </c>
    </row>
    <row r="893" spans="1:7" s="5" customFormat="1" x14ac:dyDescent="0.45">
      <c r="A893" s="51" t="s">
        <v>900</v>
      </c>
      <c r="B893" s="51" t="s">
        <v>867</v>
      </c>
      <c r="C893" s="51" t="s">
        <v>96</v>
      </c>
      <c r="D893" s="52">
        <v>1184</v>
      </c>
      <c r="E893" s="52">
        <v>11632</v>
      </c>
      <c r="F893" s="53">
        <v>1584.4</v>
      </c>
      <c r="G893" s="54">
        <v>13.621045000000001</v>
      </c>
    </row>
    <row r="894" spans="1:7" s="5" customFormat="1" x14ac:dyDescent="0.45">
      <c r="A894" s="51" t="s">
        <v>901</v>
      </c>
      <c r="B894" s="51" t="s">
        <v>867</v>
      </c>
      <c r="C894" s="51" t="s">
        <v>91</v>
      </c>
      <c r="D894" s="52">
        <v>1</v>
      </c>
      <c r="E894" s="52">
        <v>1246490</v>
      </c>
      <c r="F894" s="53">
        <v>72449.899999999994</v>
      </c>
      <c r="G894" s="54">
        <v>5.8123129999999996</v>
      </c>
    </row>
    <row r="895" spans="1:7" s="5" customFormat="1" x14ac:dyDescent="0.45">
      <c r="A895" s="51" t="s">
        <v>903</v>
      </c>
      <c r="B895" s="51" t="s">
        <v>867</v>
      </c>
      <c r="C895" s="51" t="s">
        <v>96</v>
      </c>
      <c r="D895" s="52">
        <v>12728</v>
      </c>
      <c r="E895" s="52">
        <v>291363</v>
      </c>
      <c r="F895" s="53">
        <v>32378.2</v>
      </c>
      <c r="G895" s="54">
        <v>11.112667</v>
      </c>
    </row>
    <row r="896" spans="1:7" s="5" customFormat="1" x14ac:dyDescent="0.45">
      <c r="A896" s="51" t="s">
        <v>904</v>
      </c>
      <c r="B896" s="51" t="s">
        <v>905</v>
      </c>
      <c r="C896" s="51" t="s">
        <v>91</v>
      </c>
      <c r="D896" s="52">
        <v>146353</v>
      </c>
      <c r="E896" s="52">
        <v>8997352</v>
      </c>
      <c r="F896" s="53">
        <v>664307.6</v>
      </c>
      <c r="G896" s="54">
        <v>7.3833678999999997</v>
      </c>
    </row>
    <row r="897" spans="1:7" s="5" customFormat="1" x14ac:dyDescent="0.45">
      <c r="A897" s="51" t="s">
        <v>906</v>
      </c>
      <c r="B897" s="51" t="s">
        <v>905</v>
      </c>
      <c r="C897" s="51" t="s">
        <v>96</v>
      </c>
      <c r="D897" s="52">
        <v>651</v>
      </c>
      <c r="E897" s="52">
        <v>12761</v>
      </c>
      <c r="F897" s="53">
        <v>1473</v>
      </c>
      <c r="G897" s="54">
        <v>11.542983</v>
      </c>
    </row>
    <row r="898" spans="1:7" s="5" customFormat="1" x14ac:dyDescent="0.45">
      <c r="A898" s="51" t="s">
        <v>907</v>
      </c>
      <c r="B898" s="51" t="s">
        <v>905</v>
      </c>
      <c r="C898" s="51" t="s">
        <v>94</v>
      </c>
      <c r="D898" s="52">
        <v>5226</v>
      </c>
      <c r="E898" s="52">
        <v>232971</v>
      </c>
      <c r="F898" s="53">
        <v>22389</v>
      </c>
      <c r="G898" s="54">
        <v>9.6102089999999993</v>
      </c>
    </row>
    <row r="899" spans="1:7" s="5" customFormat="1" x14ac:dyDescent="0.45">
      <c r="A899" s="51" t="s">
        <v>908</v>
      </c>
      <c r="B899" s="51" t="s">
        <v>905</v>
      </c>
      <c r="C899" s="51" t="s">
        <v>94</v>
      </c>
      <c r="D899" s="52">
        <v>4234</v>
      </c>
      <c r="E899" s="52">
        <v>71976</v>
      </c>
      <c r="F899" s="53">
        <v>9608</v>
      </c>
      <c r="G899" s="54">
        <v>13.348894</v>
      </c>
    </row>
    <row r="900" spans="1:7" s="5" customFormat="1" x14ac:dyDescent="0.45">
      <c r="A900" s="51" t="s">
        <v>909</v>
      </c>
      <c r="B900" s="51" t="s">
        <v>905</v>
      </c>
      <c r="C900" s="51" t="s">
        <v>94</v>
      </c>
      <c r="D900" s="52">
        <v>18526</v>
      </c>
      <c r="E900" s="52">
        <v>393014</v>
      </c>
      <c r="F900" s="53">
        <v>45194.5</v>
      </c>
      <c r="G900" s="54">
        <v>11.499463</v>
      </c>
    </row>
    <row r="901" spans="1:7" s="5" customFormat="1" x14ac:dyDescent="0.45">
      <c r="A901" s="51" t="s">
        <v>910</v>
      </c>
      <c r="B901" s="51" t="s">
        <v>905</v>
      </c>
      <c r="C901" s="51" t="s">
        <v>96</v>
      </c>
      <c r="D901" s="52">
        <v>761</v>
      </c>
      <c r="E901" s="52">
        <v>24112</v>
      </c>
      <c r="F901" s="53">
        <v>2710.3</v>
      </c>
      <c r="G901" s="54">
        <v>11.240461</v>
      </c>
    </row>
    <row r="902" spans="1:7" s="5" customFormat="1" x14ac:dyDescent="0.45">
      <c r="A902" s="51" t="s">
        <v>911</v>
      </c>
      <c r="B902" s="51" t="s">
        <v>905</v>
      </c>
      <c r="C902" s="51" t="s">
        <v>94</v>
      </c>
      <c r="D902" s="52">
        <v>20890</v>
      </c>
      <c r="E902" s="52">
        <v>363492</v>
      </c>
      <c r="F902" s="53">
        <v>44025</v>
      </c>
      <c r="G902" s="54">
        <v>12.111682999999999</v>
      </c>
    </row>
    <row r="903" spans="1:7" s="5" customFormat="1" x14ac:dyDescent="0.45">
      <c r="A903" s="51" t="s">
        <v>912</v>
      </c>
      <c r="B903" s="51" t="s">
        <v>905</v>
      </c>
      <c r="C903" s="51" t="s">
        <v>96</v>
      </c>
      <c r="D903" s="52">
        <v>2306</v>
      </c>
      <c r="E903" s="52">
        <v>53400</v>
      </c>
      <c r="F903" s="53">
        <v>5411</v>
      </c>
      <c r="G903" s="54">
        <v>10.132959</v>
      </c>
    </row>
    <row r="904" spans="1:7" s="5" customFormat="1" x14ac:dyDescent="0.45">
      <c r="A904" s="51" t="s">
        <v>913</v>
      </c>
      <c r="B904" s="51" t="s">
        <v>905</v>
      </c>
      <c r="C904" s="51" t="s">
        <v>96</v>
      </c>
      <c r="D904" s="52">
        <v>8039</v>
      </c>
      <c r="E904" s="52">
        <v>178511</v>
      </c>
      <c r="F904" s="53">
        <v>19412</v>
      </c>
      <c r="G904" s="54">
        <v>10.8744</v>
      </c>
    </row>
    <row r="905" spans="1:7" s="5" customFormat="1" x14ac:dyDescent="0.45">
      <c r="A905" s="51" t="s">
        <v>914</v>
      </c>
      <c r="B905" s="51" t="s">
        <v>905</v>
      </c>
      <c r="C905" s="51" t="s">
        <v>94</v>
      </c>
      <c r="D905" s="52">
        <v>4498</v>
      </c>
      <c r="E905" s="52">
        <v>129324</v>
      </c>
      <c r="F905" s="53">
        <v>14548.9</v>
      </c>
      <c r="G905" s="54">
        <v>11.249961000000001</v>
      </c>
    </row>
    <row r="906" spans="1:7" s="5" customFormat="1" x14ac:dyDescent="0.45">
      <c r="A906" s="51" t="s">
        <v>915</v>
      </c>
      <c r="B906" s="51" t="s">
        <v>905</v>
      </c>
      <c r="C906" s="51" t="s">
        <v>96</v>
      </c>
      <c r="D906" s="52">
        <v>9870</v>
      </c>
      <c r="E906" s="52">
        <v>280236</v>
      </c>
      <c r="F906" s="53">
        <v>24724</v>
      </c>
      <c r="G906" s="54">
        <v>8.8225637999999993</v>
      </c>
    </row>
    <row r="907" spans="1:7" s="5" customFormat="1" x14ac:dyDescent="0.45">
      <c r="A907" s="51" t="s">
        <v>916</v>
      </c>
      <c r="B907" s="51" t="s">
        <v>905</v>
      </c>
      <c r="C907" s="51" t="s">
        <v>96</v>
      </c>
      <c r="D907" s="52">
        <v>12105</v>
      </c>
      <c r="E907" s="52">
        <v>268852</v>
      </c>
      <c r="F907" s="53">
        <v>27493</v>
      </c>
      <c r="G907" s="54">
        <v>10.226072</v>
      </c>
    </row>
    <row r="908" spans="1:7" s="5" customFormat="1" x14ac:dyDescent="0.45">
      <c r="A908" s="51" t="s">
        <v>917</v>
      </c>
      <c r="B908" s="51" t="s">
        <v>905</v>
      </c>
      <c r="C908" s="51" t="s">
        <v>96</v>
      </c>
      <c r="D908" s="52">
        <v>1134</v>
      </c>
      <c r="E908" s="52">
        <v>15679</v>
      </c>
      <c r="F908" s="53">
        <v>1518.8</v>
      </c>
      <c r="G908" s="54">
        <v>9.6868423000000003</v>
      </c>
    </row>
    <row r="909" spans="1:7" s="5" customFormat="1" x14ac:dyDescent="0.45">
      <c r="A909" s="51" t="s">
        <v>918</v>
      </c>
      <c r="B909" s="51" t="s">
        <v>905</v>
      </c>
      <c r="C909" s="51" t="s">
        <v>96</v>
      </c>
      <c r="D909" s="52">
        <v>12179</v>
      </c>
      <c r="E909" s="52">
        <v>335917</v>
      </c>
      <c r="F909" s="53">
        <v>35895.199999999997</v>
      </c>
      <c r="G909" s="54">
        <v>10.685734999999999</v>
      </c>
    </row>
    <row r="910" spans="1:7" s="5" customFormat="1" x14ac:dyDescent="0.45">
      <c r="A910" s="51" t="s">
        <v>919</v>
      </c>
      <c r="B910" s="51" t="s">
        <v>905</v>
      </c>
      <c r="C910" s="51" t="s">
        <v>96</v>
      </c>
      <c r="D910" s="52">
        <v>1322</v>
      </c>
      <c r="E910" s="52">
        <v>21830</v>
      </c>
      <c r="F910" s="53">
        <v>2052.5</v>
      </c>
      <c r="G910" s="54">
        <v>9.4021988000000007</v>
      </c>
    </row>
    <row r="911" spans="1:7" s="5" customFormat="1" x14ac:dyDescent="0.45">
      <c r="A911" s="51" t="s">
        <v>920</v>
      </c>
      <c r="B911" s="51" t="s">
        <v>905</v>
      </c>
      <c r="C911" s="51" t="s">
        <v>96</v>
      </c>
      <c r="D911" s="52">
        <v>1837</v>
      </c>
      <c r="E911" s="52">
        <v>33217</v>
      </c>
      <c r="F911" s="53">
        <v>2923.3</v>
      </c>
      <c r="G911" s="54">
        <v>8.8006141000000007</v>
      </c>
    </row>
    <row r="912" spans="1:7" s="5" customFormat="1" x14ac:dyDescent="0.45">
      <c r="A912" s="51" t="s">
        <v>921</v>
      </c>
      <c r="B912" s="51" t="s">
        <v>905</v>
      </c>
      <c r="C912" s="51" t="s">
        <v>96</v>
      </c>
      <c r="D912" s="52">
        <v>1847</v>
      </c>
      <c r="E912" s="52">
        <v>36659</v>
      </c>
      <c r="F912" s="53">
        <v>2987</v>
      </c>
      <c r="G912" s="54">
        <v>8.1480672999999992</v>
      </c>
    </row>
    <row r="913" spans="1:7" s="5" customFormat="1" x14ac:dyDescent="0.45">
      <c r="A913" s="51" t="s">
        <v>922</v>
      </c>
      <c r="B913" s="51" t="s">
        <v>905</v>
      </c>
      <c r="C913" s="51" t="s">
        <v>96</v>
      </c>
      <c r="D913" s="52">
        <v>261</v>
      </c>
      <c r="E913" s="52">
        <v>4503</v>
      </c>
      <c r="F913" s="53">
        <v>522.70000000000005</v>
      </c>
      <c r="G913" s="54">
        <v>11.607817000000001</v>
      </c>
    </row>
    <row r="914" spans="1:7" s="5" customFormat="1" x14ac:dyDescent="0.45">
      <c r="A914" s="51" t="s">
        <v>923</v>
      </c>
      <c r="B914" s="51" t="s">
        <v>905</v>
      </c>
      <c r="C914" s="51" t="s">
        <v>96</v>
      </c>
      <c r="D914" s="52">
        <v>5935</v>
      </c>
      <c r="E914" s="52">
        <v>109253</v>
      </c>
      <c r="F914" s="53">
        <v>13739.1</v>
      </c>
      <c r="G914" s="54">
        <v>12.57549</v>
      </c>
    </row>
    <row r="915" spans="1:7" s="5" customFormat="1" x14ac:dyDescent="0.45">
      <c r="A915" s="51" t="s">
        <v>924</v>
      </c>
      <c r="B915" s="51" t="s">
        <v>905</v>
      </c>
      <c r="C915" s="51" t="s">
        <v>96</v>
      </c>
      <c r="D915" s="52">
        <v>10231</v>
      </c>
      <c r="E915" s="52">
        <v>354975</v>
      </c>
      <c r="F915" s="53">
        <v>38322.800000000003</v>
      </c>
      <c r="G915" s="54">
        <v>10.795915000000001</v>
      </c>
    </row>
    <row r="916" spans="1:7" s="5" customFormat="1" x14ac:dyDescent="0.45">
      <c r="A916" s="51" t="s">
        <v>925</v>
      </c>
      <c r="B916" s="51" t="s">
        <v>905</v>
      </c>
      <c r="C916" s="51" t="s">
        <v>96</v>
      </c>
      <c r="D916" s="52">
        <v>7348</v>
      </c>
      <c r="E916" s="52">
        <v>181586</v>
      </c>
      <c r="F916" s="53">
        <v>17403.599999999999</v>
      </c>
      <c r="G916" s="54">
        <v>9.5842189999999992</v>
      </c>
    </row>
    <row r="917" spans="1:7" s="5" customFormat="1" x14ac:dyDescent="0.45">
      <c r="A917" s="51" t="s">
        <v>926</v>
      </c>
      <c r="B917" s="51" t="s">
        <v>905</v>
      </c>
      <c r="C917" s="51" t="s">
        <v>96</v>
      </c>
      <c r="D917" s="52">
        <v>4387</v>
      </c>
      <c r="E917" s="52">
        <v>157583</v>
      </c>
      <c r="F917" s="53">
        <v>14126.9</v>
      </c>
      <c r="G917" s="54">
        <v>8.9647360000000003</v>
      </c>
    </row>
    <row r="918" spans="1:7" s="5" customFormat="1" x14ac:dyDescent="0.45">
      <c r="A918" s="51" t="s">
        <v>927</v>
      </c>
      <c r="B918" s="51" t="s">
        <v>905</v>
      </c>
      <c r="C918" s="51" t="s">
        <v>96</v>
      </c>
      <c r="D918" s="52">
        <v>11448</v>
      </c>
      <c r="E918" s="52">
        <v>313953</v>
      </c>
      <c r="F918" s="53">
        <v>35320</v>
      </c>
      <c r="G918" s="54">
        <v>11.250092</v>
      </c>
    </row>
    <row r="919" spans="1:7" s="5" customFormat="1" x14ac:dyDescent="0.45">
      <c r="A919" s="51" t="s">
        <v>928</v>
      </c>
      <c r="B919" s="51" t="s">
        <v>905</v>
      </c>
      <c r="C919" s="51" t="s">
        <v>96</v>
      </c>
      <c r="D919" s="52">
        <v>2024</v>
      </c>
      <c r="E919" s="52">
        <v>34439</v>
      </c>
      <c r="F919" s="53">
        <v>3418.1</v>
      </c>
      <c r="G919" s="54">
        <v>9.9250848999999999</v>
      </c>
    </row>
    <row r="920" spans="1:7" s="5" customFormat="1" x14ac:dyDescent="0.45">
      <c r="A920" s="51" t="s">
        <v>929</v>
      </c>
      <c r="B920" s="51" t="s">
        <v>905</v>
      </c>
      <c r="C920" s="51" t="s">
        <v>96</v>
      </c>
      <c r="D920" s="52">
        <v>725</v>
      </c>
      <c r="E920" s="52">
        <v>10529</v>
      </c>
      <c r="F920" s="53">
        <v>984</v>
      </c>
      <c r="G920" s="54">
        <v>9.3456168999999996</v>
      </c>
    </row>
    <row r="921" spans="1:7" s="5" customFormat="1" x14ac:dyDescent="0.45">
      <c r="A921" s="51" t="s">
        <v>930</v>
      </c>
      <c r="B921" s="51" t="s">
        <v>905</v>
      </c>
      <c r="C921" s="51" t="s">
        <v>96</v>
      </c>
      <c r="D921" s="52">
        <v>339</v>
      </c>
      <c r="E921" s="52">
        <v>8219</v>
      </c>
      <c r="F921" s="53">
        <v>888</v>
      </c>
      <c r="G921" s="54">
        <v>10.804233999999999</v>
      </c>
    </row>
    <row r="922" spans="1:7" s="5" customFormat="1" x14ac:dyDescent="0.45">
      <c r="A922" s="51" t="s">
        <v>931</v>
      </c>
      <c r="B922" s="51" t="s">
        <v>905</v>
      </c>
      <c r="C922" s="51" t="s">
        <v>96</v>
      </c>
      <c r="D922" s="52">
        <v>1973</v>
      </c>
      <c r="E922" s="52">
        <v>44580</v>
      </c>
      <c r="F922" s="53">
        <v>5795.5</v>
      </c>
      <c r="G922" s="54">
        <v>13.000223999999999</v>
      </c>
    </row>
    <row r="923" spans="1:7" s="5" customFormat="1" x14ac:dyDescent="0.45">
      <c r="A923" s="51" t="s">
        <v>932</v>
      </c>
      <c r="B923" s="51" t="s">
        <v>905</v>
      </c>
      <c r="C923" s="51" t="s">
        <v>96</v>
      </c>
      <c r="D923" s="52">
        <v>3241</v>
      </c>
      <c r="E923" s="52">
        <v>145014</v>
      </c>
      <c r="F923" s="53">
        <v>13547</v>
      </c>
      <c r="G923" s="54">
        <v>9.3418565999999998</v>
      </c>
    </row>
    <row r="924" spans="1:7" s="5" customFormat="1" x14ac:dyDescent="0.45">
      <c r="A924" s="51" t="s">
        <v>933</v>
      </c>
      <c r="B924" s="51" t="s">
        <v>905</v>
      </c>
      <c r="C924" s="51" t="s">
        <v>96</v>
      </c>
      <c r="D924" s="52">
        <v>1207</v>
      </c>
      <c r="E924" s="52">
        <v>15820</v>
      </c>
      <c r="F924" s="53">
        <v>2708</v>
      </c>
      <c r="G924" s="54">
        <v>17.117573</v>
      </c>
    </row>
    <row r="925" spans="1:7" s="5" customFormat="1" x14ac:dyDescent="0.45">
      <c r="A925" s="51" t="s">
        <v>934</v>
      </c>
      <c r="B925" s="51" t="s">
        <v>905</v>
      </c>
      <c r="C925" s="51" t="s">
        <v>96</v>
      </c>
      <c r="D925" s="52">
        <v>2216</v>
      </c>
      <c r="E925" s="52">
        <v>95637</v>
      </c>
      <c r="F925" s="53">
        <v>9245</v>
      </c>
      <c r="G925" s="54">
        <v>9.6667608000000005</v>
      </c>
    </row>
    <row r="926" spans="1:7" s="5" customFormat="1" x14ac:dyDescent="0.45">
      <c r="A926" s="51" t="s">
        <v>935</v>
      </c>
      <c r="B926" s="51" t="s">
        <v>905</v>
      </c>
      <c r="C926" s="51" t="s">
        <v>96</v>
      </c>
      <c r="D926" s="52">
        <v>2533</v>
      </c>
      <c r="E926" s="52">
        <v>83335</v>
      </c>
      <c r="F926" s="53">
        <v>7571.1</v>
      </c>
      <c r="G926" s="54">
        <v>9.0851383000000006</v>
      </c>
    </row>
    <row r="927" spans="1:7" s="5" customFormat="1" x14ac:dyDescent="0.45">
      <c r="A927" s="51" t="s">
        <v>936</v>
      </c>
      <c r="B927" s="51" t="s">
        <v>905</v>
      </c>
      <c r="C927" s="51" t="s">
        <v>96</v>
      </c>
      <c r="D927" s="52">
        <v>6623</v>
      </c>
      <c r="E927" s="52">
        <v>570044</v>
      </c>
      <c r="F927" s="53">
        <v>41780.1</v>
      </c>
      <c r="G927" s="54">
        <v>7.3292763000000001</v>
      </c>
    </row>
    <row r="928" spans="1:7" s="5" customFormat="1" x14ac:dyDescent="0.45">
      <c r="A928" s="51" t="s">
        <v>937</v>
      </c>
      <c r="B928" s="51" t="s">
        <v>905</v>
      </c>
      <c r="C928" s="51" t="s">
        <v>96</v>
      </c>
      <c r="D928" s="52">
        <v>18983</v>
      </c>
      <c r="E928" s="52">
        <v>434064</v>
      </c>
      <c r="F928" s="53">
        <v>40828.199999999997</v>
      </c>
      <c r="G928" s="54">
        <v>9.4060322999999997</v>
      </c>
    </row>
    <row r="929" spans="1:7" s="5" customFormat="1" x14ac:dyDescent="0.45">
      <c r="A929" s="51" t="s">
        <v>938</v>
      </c>
      <c r="B929" s="51" t="s">
        <v>905</v>
      </c>
      <c r="C929" s="51" t="s">
        <v>96</v>
      </c>
      <c r="D929" s="52">
        <v>1828</v>
      </c>
      <c r="E929" s="52">
        <v>51173</v>
      </c>
      <c r="F929" s="53">
        <v>4966.3999999999996</v>
      </c>
      <c r="G929" s="54">
        <v>9.7051178999999994</v>
      </c>
    </row>
    <row r="930" spans="1:7" s="5" customFormat="1" x14ac:dyDescent="0.45">
      <c r="A930" s="51" t="s">
        <v>939</v>
      </c>
      <c r="B930" s="51" t="s">
        <v>905</v>
      </c>
      <c r="C930" s="51" t="s">
        <v>96</v>
      </c>
      <c r="D930" s="52">
        <v>6503</v>
      </c>
      <c r="E930" s="52">
        <v>68238</v>
      </c>
      <c r="F930" s="53">
        <v>9273.1</v>
      </c>
      <c r="G930" s="54">
        <v>13.589349</v>
      </c>
    </row>
    <row r="931" spans="1:7" s="5" customFormat="1" x14ac:dyDescent="0.45">
      <c r="A931" s="51" t="s">
        <v>940</v>
      </c>
      <c r="B931" s="51" t="s">
        <v>905</v>
      </c>
      <c r="C931" s="51" t="s">
        <v>96</v>
      </c>
      <c r="D931" s="52">
        <v>1262</v>
      </c>
      <c r="E931" s="52">
        <v>26205</v>
      </c>
      <c r="F931" s="53">
        <v>2501.1999999999998</v>
      </c>
      <c r="G931" s="54">
        <v>9.5447433999999998</v>
      </c>
    </row>
    <row r="932" spans="1:7" s="5" customFormat="1" x14ac:dyDescent="0.45">
      <c r="A932" s="51" t="s">
        <v>941</v>
      </c>
      <c r="B932" s="51" t="s">
        <v>905</v>
      </c>
      <c r="C932" s="51" t="s">
        <v>96</v>
      </c>
      <c r="D932" s="52">
        <v>11928</v>
      </c>
      <c r="E932" s="52">
        <v>362429</v>
      </c>
      <c r="F932" s="53">
        <v>35946</v>
      </c>
      <c r="G932" s="54">
        <v>9.9180805000000003</v>
      </c>
    </row>
    <row r="933" spans="1:7" s="5" customFormat="1" x14ac:dyDescent="0.45">
      <c r="A933" s="51" t="s">
        <v>942</v>
      </c>
      <c r="B933" s="51" t="s">
        <v>905</v>
      </c>
      <c r="C933" s="51" t="s">
        <v>96</v>
      </c>
      <c r="D933" s="52">
        <v>4311</v>
      </c>
      <c r="E933" s="52">
        <v>94758</v>
      </c>
      <c r="F933" s="53">
        <v>10651.9</v>
      </c>
      <c r="G933" s="54">
        <v>11.241161999999999</v>
      </c>
    </row>
    <row r="934" spans="1:7" s="5" customFormat="1" x14ac:dyDescent="0.45">
      <c r="A934" s="51" t="s">
        <v>943</v>
      </c>
      <c r="B934" s="51" t="s">
        <v>905</v>
      </c>
      <c r="C934" s="51" t="s">
        <v>96</v>
      </c>
      <c r="D934" s="52">
        <v>2308</v>
      </c>
      <c r="E934" s="52">
        <v>59058</v>
      </c>
      <c r="F934" s="53">
        <v>5173.2</v>
      </c>
      <c r="G934" s="54">
        <v>8.7595244999999995</v>
      </c>
    </row>
    <row r="935" spans="1:7" s="5" customFormat="1" x14ac:dyDescent="0.45">
      <c r="A935" s="51" t="s">
        <v>944</v>
      </c>
      <c r="B935" s="51" t="s">
        <v>905</v>
      </c>
      <c r="C935" s="51" t="s">
        <v>96</v>
      </c>
      <c r="D935" s="52">
        <v>2216</v>
      </c>
      <c r="E935" s="52">
        <v>53008</v>
      </c>
      <c r="F935" s="53">
        <v>4596</v>
      </c>
      <c r="G935" s="54">
        <v>8.6703893999999995</v>
      </c>
    </row>
    <row r="936" spans="1:7" s="5" customFormat="1" x14ac:dyDescent="0.45">
      <c r="A936" s="51" t="s">
        <v>945</v>
      </c>
      <c r="B936" s="51" t="s">
        <v>905</v>
      </c>
      <c r="C936" s="51" t="s">
        <v>96</v>
      </c>
      <c r="D936" s="52">
        <v>1252</v>
      </c>
      <c r="E936" s="52">
        <v>25810</v>
      </c>
      <c r="F936" s="53">
        <v>2884</v>
      </c>
      <c r="G936" s="54">
        <v>11.173964</v>
      </c>
    </row>
    <row r="937" spans="1:7" s="5" customFormat="1" x14ac:dyDescent="0.45">
      <c r="A937" s="51" t="s">
        <v>946</v>
      </c>
      <c r="B937" s="51" t="s">
        <v>905</v>
      </c>
      <c r="C937" s="51" t="s">
        <v>96</v>
      </c>
      <c r="D937" s="52">
        <v>4907</v>
      </c>
      <c r="E937" s="52">
        <v>133144</v>
      </c>
      <c r="F937" s="53">
        <v>13983</v>
      </c>
      <c r="G937" s="54">
        <v>10.502162999999999</v>
      </c>
    </row>
    <row r="938" spans="1:7" s="5" customFormat="1" x14ac:dyDescent="0.45">
      <c r="A938" s="51" t="s">
        <v>947</v>
      </c>
      <c r="B938" s="51" t="s">
        <v>905</v>
      </c>
      <c r="C938" s="51" t="s">
        <v>96</v>
      </c>
      <c r="D938" s="52">
        <v>5186</v>
      </c>
      <c r="E938" s="52">
        <v>108267</v>
      </c>
      <c r="F938" s="53">
        <v>13382.3</v>
      </c>
      <c r="G938" s="54">
        <v>12.360461000000001</v>
      </c>
    </row>
    <row r="939" spans="1:7" s="5" customFormat="1" x14ac:dyDescent="0.45">
      <c r="A939" s="51" t="s">
        <v>948</v>
      </c>
      <c r="B939" s="51" t="s">
        <v>905</v>
      </c>
      <c r="C939" s="51" t="s">
        <v>96</v>
      </c>
      <c r="D939" s="52">
        <v>2410</v>
      </c>
      <c r="E939" s="52">
        <v>67067</v>
      </c>
      <c r="F939" s="53">
        <v>5200.6000000000004</v>
      </c>
      <c r="G939" s="54">
        <v>7.7543351999999999</v>
      </c>
    </row>
    <row r="940" spans="1:7" s="5" customFormat="1" x14ac:dyDescent="0.45">
      <c r="A940" s="51" t="s">
        <v>949</v>
      </c>
      <c r="B940" s="51" t="s">
        <v>905</v>
      </c>
      <c r="C940" s="51" t="s">
        <v>96</v>
      </c>
      <c r="D940" s="52">
        <v>916</v>
      </c>
      <c r="E940" s="52">
        <v>56313</v>
      </c>
      <c r="F940" s="53">
        <v>4897.6000000000004</v>
      </c>
      <c r="G940" s="54">
        <v>8.6971036999999995</v>
      </c>
    </row>
    <row r="941" spans="1:7" s="5" customFormat="1" x14ac:dyDescent="0.45">
      <c r="A941" s="51" t="s">
        <v>950</v>
      </c>
      <c r="B941" s="51" t="s">
        <v>905</v>
      </c>
      <c r="C941" s="51" t="s">
        <v>96</v>
      </c>
      <c r="D941" s="52">
        <v>4175</v>
      </c>
      <c r="E941" s="52">
        <v>57744</v>
      </c>
      <c r="F941" s="53">
        <v>6895</v>
      </c>
      <c r="G941" s="54">
        <v>11.940635</v>
      </c>
    </row>
    <row r="942" spans="1:7" s="5" customFormat="1" x14ac:dyDescent="0.45">
      <c r="A942" s="51" t="s">
        <v>951</v>
      </c>
      <c r="B942" s="51" t="s">
        <v>905</v>
      </c>
      <c r="C942" s="51" t="s">
        <v>96</v>
      </c>
      <c r="D942" s="52">
        <v>2467</v>
      </c>
      <c r="E942" s="52">
        <v>68262</v>
      </c>
      <c r="F942" s="53">
        <v>6036.4</v>
      </c>
      <c r="G942" s="54">
        <v>8.8429873000000008</v>
      </c>
    </row>
    <row r="943" spans="1:7" s="5" customFormat="1" x14ac:dyDescent="0.45">
      <c r="A943" s="51" t="s">
        <v>952</v>
      </c>
      <c r="B943" s="51" t="s">
        <v>905</v>
      </c>
      <c r="C943" s="51" t="s">
        <v>96</v>
      </c>
      <c r="D943" s="52">
        <v>786</v>
      </c>
      <c r="E943" s="52">
        <v>14305</v>
      </c>
      <c r="F943" s="53">
        <v>1784</v>
      </c>
      <c r="G943" s="54">
        <v>12.471164</v>
      </c>
    </row>
    <row r="944" spans="1:7" s="5" customFormat="1" x14ac:dyDescent="0.45">
      <c r="A944" s="51" t="s">
        <v>953</v>
      </c>
      <c r="B944" s="51" t="s">
        <v>905</v>
      </c>
      <c r="C944" s="51" t="s">
        <v>96</v>
      </c>
      <c r="D944" s="52">
        <v>5402</v>
      </c>
      <c r="E944" s="52">
        <v>214039</v>
      </c>
      <c r="F944" s="53">
        <v>19751.900000000001</v>
      </c>
      <c r="G944" s="54">
        <v>9.2281779999999998</v>
      </c>
    </row>
    <row r="945" spans="1:7" s="5" customFormat="1" x14ac:dyDescent="0.45">
      <c r="A945" s="51" t="s">
        <v>954</v>
      </c>
      <c r="B945" s="51" t="s">
        <v>905</v>
      </c>
      <c r="C945" s="51" t="s">
        <v>94</v>
      </c>
      <c r="D945" s="52">
        <v>4393</v>
      </c>
      <c r="E945" s="52">
        <v>69982</v>
      </c>
      <c r="F945" s="53">
        <v>9505</v>
      </c>
      <c r="G945" s="54">
        <v>13.582064000000001</v>
      </c>
    </row>
    <row r="946" spans="1:7" s="5" customFormat="1" x14ac:dyDescent="0.45">
      <c r="A946" s="51" t="s">
        <v>955</v>
      </c>
      <c r="B946" s="51" t="s">
        <v>905</v>
      </c>
      <c r="C946" s="51" t="s">
        <v>94</v>
      </c>
      <c r="D946" s="52">
        <v>132289</v>
      </c>
      <c r="E946" s="52">
        <v>1918613</v>
      </c>
      <c r="F946" s="53">
        <v>235678.3</v>
      </c>
      <c r="G946" s="54">
        <v>12.283785</v>
      </c>
    </row>
    <row r="947" spans="1:7" s="5" customFormat="1" x14ac:dyDescent="0.45">
      <c r="A947" s="51" t="s">
        <v>956</v>
      </c>
      <c r="B947" s="51" t="s">
        <v>905</v>
      </c>
      <c r="C947" s="51" t="s">
        <v>94</v>
      </c>
      <c r="D947" s="52">
        <v>6092</v>
      </c>
      <c r="E947" s="52">
        <v>99018</v>
      </c>
      <c r="F947" s="53">
        <v>12326.5</v>
      </c>
      <c r="G947" s="54">
        <v>12.448746999999999</v>
      </c>
    </row>
    <row r="948" spans="1:7" s="5" customFormat="1" x14ac:dyDescent="0.45">
      <c r="A948" s="51" t="s">
        <v>957</v>
      </c>
      <c r="B948" s="51" t="s">
        <v>905</v>
      </c>
      <c r="C948" s="51" t="s">
        <v>94</v>
      </c>
      <c r="D948" s="52">
        <v>43899</v>
      </c>
      <c r="E948" s="52">
        <v>577894</v>
      </c>
      <c r="F948" s="53">
        <v>67845</v>
      </c>
      <c r="G948" s="54">
        <v>11.740042000000001</v>
      </c>
    </row>
    <row r="949" spans="1:7" s="5" customFormat="1" x14ac:dyDescent="0.45">
      <c r="A949" s="51" t="s">
        <v>958</v>
      </c>
      <c r="B949" s="51" t="s">
        <v>905</v>
      </c>
      <c r="C949" s="51" t="s">
        <v>94</v>
      </c>
      <c r="D949" s="52">
        <v>106076</v>
      </c>
      <c r="E949" s="52">
        <v>1820489</v>
      </c>
      <c r="F949" s="53">
        <v>199383</v>
      </c>
      <c r="G949" s="54">
        <v>10.952166999999999</v>
      </c>
    </row>
    <row r="950" spans="1:7" s="5" customFormat="1" x14ac:dyDescent="0.45">
      <c r="A950" s="51" t="s">
        <v>959</v>
      </c>
      <c r="B950" s="51" t="s">
        <v>905</v>
      </c>
      <c r="C950" s="51" t="s">
        <v>96</v>
      </c>
      <c r="D950" s="52">
        <v>2770</v>
      </c>
      <c r="E950" s="52">
        <v>57371</v>
      </c>
      <c r="F950" s="53">
        <v>5741.3</v>
      </c>
      <c r="G950" s="54">
        <v>10.007320999999999</v>
      </c>
    </row>
    <row r="951" spans="1:7" s="5" customFormat="1" x14ac:dyDescent="0.45">
      <c r="A951" s="51" t="s">
        <v>960</v>
      </c>
      <c r="B951" s="51" t="s">
        <v>905</v>
      </c>
      <c r="C951" s="51" t="s">
        <v>94</v>
      </c>
      <c r="D951" s="52">
        <v>54589</v>
      </c>
      <c r="E951" s="52">
        <v>863939</v>
      </c>
      <c r="F951" s="53">
        <v>115602</v>
      </c>
      <c r="G951" s="54">
        <v>13.380806</v>
      </c>
    </row>
    <row r="952" spans="1:7" s="5" customFormat="1" x14ac:dyDescent="0.45">
      <c r="A952" s="51" t="s">
        <v>961</v>
      </c>
      <c r="B952" s="51" t="s">
        <v>905</v>
      </c>
      <c r="C952" s="51" t="s">
        <v>96</v>
      </c>
      <c r="D952" s="52">
        <v>5834</v>
      </c>
      <c r="E952" s="52">
        <v>146088</v>
      </c>
      <c r="F952" s="53">
        <v>15370.2</v>
      </c>
      <c r="G952" s="54">
        <v>10.521193</v>
      </c>
    </row>
    <row r="953" spans="1:7" s="5" customFormat="1" x14ac:dyDescent="0.45">
      <c r="A953" s="51" t="s">
        <v>529</v>
      </c>
      <c r="B953" s="51" t="s">
        <v>905</v>
      </c>
      <c r="C953" s="51" t="s">
        <v>94</v>
      </c>
      <c r="D953" s="52">
        <v>6740</v>
      </c>
      <c r="E953" s="52">
        <v>426310</v>
      </c>
      <c r="F953" s="53">
        <v>37372.9</v>
      </c>
      <c r="G953" s="54">
        <v>8.7666018000000001</v>
      </c>
    </row>
    <row r="954" spans="1:7" s="5" customFormat="1" x14ac:dyDescent="0.45">
      <c r="A954" s="51" t="s">
        <v>531</v>
      </c>
      <c r="B954" s="51" t="s">
        <v>905</v>
      </c>
      <c r="C954" s="51" t="s">
        <v>94</v>
      </c>
      <c r="D954" s="52">
        <v>20877</v>
      </c>
      <c r="E954" s="52">
        <v>513439</v>
      </c>
      <c r="F954" s="53">
        <v>52104</v>
      </c>
      <c r="G954" s="54">
        <v>10.148040999999999</v>
      </c>
    </row>
    <row r="955" spans="1:7" s="5" customFormat="1" x14ac:dyDescent="0.45">
      <c r="A955" s="51" t="s">
        <v>962</v>
      </c>
      <c r="B955" s="51" t="s">
        <v>905</v>
      </c>
      <c r="C955" s="51" t="s">
        <v>96</v>
      </c>
      <c r="D955" s="52">
        <v>2779</v>
      </c>
      <c r="E955" s="52">
        <v>75647</v>
      </c>
      <c r="F955" s="53">
        <v>8114.8</v>
      </c>
      <c r="G955" s="54">
        <v>10.727193</v>
      </c>
    </row>
    <row r="956" spans="1:7" s="5" customFormat="1" x14ac:dyDescent="0.45">
      <c r="A956" s="51" t="s">
        <v>963</v>
      </c>
      <c r="B956" s="51" t="s">
        <v>905</v>
      </c>
      <c r="C956" s="51" t="s">
        <v>94</v>
      </c>
      <c r="D956" s="52">
        <v>5088</v>
      </c>
      <c r="E956" s="52">
        <v>93148</v>
      </c>
      <c r="F956" s="53">
        <v>12312.8</v>
      </c>
      <c r="G956" s="54">
        <v>13.218534</v>
      </c>
    </row>
    <row r="957" spans="1:7" s="5" customFormat="1" x14ac:dyDescent="0.45">
      <c r="A957" s="51" t="s">
        <v>964</v>
      </c>
      <c r="B957" s="51" t="s">
        <v>905</v>
      </c>
      <c r="C957" s="51" t="s">
        <v>96</v>
      </c>
      <c r="D957" s="52">
        <v>7323</v>
      </c>
      <c r="E957" s="52">
        <v>157534</v>
      </c>
      <c r="F957" s="53">
        <v>14871</v>
      </c>
      <c r="G957" s="54">
        <v>9.4398669000000002</v>
      </c>
    </row>
    <row r="958" spans="1:7" s="5" customFormat="1" x14ac:dyDescent="0.45">
      <c r="A958" s="51" t="s">
        <v>965</v>
      </c>
      <c r="B958" s="51" t="s">
        <v>905</v>
      </c>
      <c r="C958" s="51" t="s">
        <v>94</v>
      </c>
      <c r="D958" s="52">
        <v>11</v>
      </c>
      <c r="E958" s="52">
        <v>118</v>
      </c>
      <c r="F958" s="53">
        <v>16</v>
      </c>
      <c r="G958" s="54">
        <v>13.559322</v>
      </c>
    </row>
    <row r="959" spans="1:7" s="5" customFormat="1" x14ac:dyDescent="0.45">
      <c r="A959" s="51" t="s">
        <v>966</v>
      </c>
      <c r="B959" s="51" t="s">
        <v>905</v>
      </c>
      <c r="C959" s="51" t="s">
        <v>96</v>
      </c>
      <c r="D959" s="52">
        <v>1166</v>
      </c>
      <c r="E959" s="52">
        <v>19419</v>
      </c>
      <c r="F959" s="53">
        <v>2414</v>
      </c>
      <c r="G959" s="54">
        <v>12.431124000000001</v>
      </c>
    </row>
    <row r="960" spans="1:7" s="5" customFormat="1" x14ac:dyDescent="0.45">
      <c r="A960" s="51" t="s">
        <v>539</v>
      </c>
      <c r="B960" s="51" t="s">
        <v>905</v>
      </c>
      <c r="C960" s="51" t="s">
        <v>94</v>
      </c>
      <c r="D960" s="52">
        <v>32</v>
      </c>
      <c r="E960" s="52">
        <v>801</v>
      </c>
      <c r="F960" s="53">
        <v>95.3</v>
      </c>
      <c r="G960" s="54">
        <v>11.897627999999999</v>
      </c>
    </row>
    <row r="961" spans="1:7" s="5" customFormat="1" x14ac:dyDescent="0.45">
      <c r="A961" s="51" t="s">
        <v>967</v>
      </c>
      <c r="B961" s="51" t="s">
        <v>905</v>
      </c>
      <c r="C961" s="51" t="s">
        <v>96</v>
      </c>
      <c r="D961" s="52">
        <v>8134</v>
      </c>
      <c r="E961" s="52">
        <v>113118</v>
      </c>
      <c r="F961" s="53">
        <v>13872</v>
      </c>
      <c r="G961" s="54">
        <v>12.263299999999999</v>
      </c>
    </row>
    <row r="962" spans="1:7" s="5" customFormat="1" x14ac:dyDescent="0.45">
      <c r="A962" s="51" t="s">
        <v>968</v>
      </c>
      <c r="B962" s="51" t="s">
        <v>905</v>
      </c>
      <c r="C962" s="51" t="s">
        <v>96</v>
      </c>
      <c r="D962" s="52">
        <v>7202</v>
      </c>
      <c r="E962" s="52">
        <v>278507</v>
      </c>
      <c r="F962" s="53">
        <v>25170.5</v>
      </c>
      <c r="G962" s="54">
        <v>9.0376542999999998</v>
      </c>
    </row>
    <row r="963" spans="1:7" s="5" customFormat="1" x14ac:dyDescent="0.45">
      <c r="A963" s="51" t="s">
        <v>969</v>
      </c>
      <c r="B963" s="51" t="s">
        <v>905</v>
      </c>
      <c r="C963" s="51" t="s">
        <v>94</v>
      </c>
      <c r="D963" s="52">
        <v>11818</v>
      </c>
      <c r="E963" s="52">
        <v>211008</v>
      </c>
      <c r="F963" s="53">
        <v>24197.4</v>
      </c>
      <c r="G963" s="54">
        <v>11.467527</v>
      </c>
    </row>
    <row r="964" spans="1:7" s="5" customFormat="1" x14ac:dyDescent="0.45">
      <c r="A964" s="51" t="s">
        <v>970</v>
      </c>
      <c r="B964" s="51" t="s">
        <v>905</v>
      </c>
      <c r="C964" s="51" t="s">
        <v>94</v>
      </c>
      <c r="D964" s="52">
        <v>8296</v>
      </c>
      <c r="E964" s="52">
        <v>157538</v>
      </c>
      <c r="F964" s="53">
        <v>19998</v>
      </c>
      <c r="G964" s="54">
        <v>12.69408</v>
      </c>
    </row>
    <row r="965" spans="1:7" s="5" customFormat="1" x14ac:dyDescent="0.45">
      <c r="A965" s="51" t="s">
        <v>971</v>
      </c>
      <c r="B965" s="51" t="s">
        <v>905</v>
      </c>
      <c r="C965" s="51" t="s">
        <v>96</v>
      </c>
      <c r="D965" s="52">
        <v>968</v>
      </c>
      <c r="E965" s="52">
        <v>15463</v>
      </c>
      <c r="F965" s="53">
        <v>1899</v>
      </c>
      <c r="G965" s="54">
        <v>12.280929</v>
      </c>
    </row>
    <row r="966" spans="1:7" s="5" customFormat="1" x14ac:dyDescent="0.45">
      <c r="A966" s="51" t="s">
        <v>972</v>
      </c>
      <c r="B966" s="51" t="s">
        <v>905</v>
      </c>
      <c r="C966" s="51" t="s">
        <v>94</v>
      </c>
      <c r="D966" s="52">
        <v>49100</v>
      </c>
      <c r="E966" s="52">
        <v>600047</v>
      </c>
      <c r="F966" s="53">
        <v>86491.6</v>
      </c>
      <c r="G966" s="54">
        <v>14.414137999999999</v>
      </c>
    </row>
    <row r="967" spans="1:7" s="5" customFormat="1" x14ac:dyDescent="0.45">
      <c r="A967" s="51" t="s">
        <v>973</v>
      </c>
      <c r="B967" s="51" t="s">
        <v>905</v>
      </c>
      <c r="C967" s="51" t="s">
        <v>94</v>
      </c>
      <c r="D967" s="52">
        <v>27836</v>
      </c>
      <c r="E967" s="52">
        <v>427941</v>
      </c>
      <c r="F967" s="53">
        <v>49311.1</v>
      </c>
      <c r="G967" s="54">
        <v>11.522873000000001</v>
      </c>
    </row>
    <row r="968" spans="1:7" s="5" customFormat="1" x14ac:dyDescent="0.45">
      <c r="A968" s="51" t="s">
        <v>974</v>
      </c>
      <c r="B968" s="51" t="s">
        <v>905</v>
      </c>
      <c r="C968" s="51" t="s">
        <v>96</v>
      </c>
      <c r="D968" s="52">
        <v>3201</v>
      </c>
      <c r="E968" s="52">
        <v>121544</v>
      </c>
      <c r="F968" s="53">
        <v>9725</v>
      </c>
      <c r="G968" s="54">
        <v>8.0012176999999998</v>
      </c>
    </row>
    <row r="969" spans="1:7" s="5" customFormat="1" x14ac:dyDescent="0.45">
      <c r="A969" s="51" t="s">
        <v>975</v>
      </c>
      <c r="B969" s="51" t="s">
        <v>905</v>
      </c>
      <c r="C969" s="51" t="s">
        <v>94</v>
      </c>
      <c r="D969" s="52">
        <v>3931</v>
      </c>
      <c r="E969" s="52">
        <v>91766</v>
      </c>
      <c r="F969" s="53">
        <v>10328.799999999999</v>
      </c>
      <c r="G969" s="54">
        <v>11.255585</v>
      </c>
    </row>
    <row r="970" spans="1:7" s="5" customFormat="1" x14ac:dyDescent="0.45">
      <c r="A970" s="51" t="s">
        <v>976</v>
      </c>
      <c r="B970" s="51" t="s">
        <v>905</v>
      </c>
      <c r="C970" s="51" t="s">
        <v>94</v>
      </c>
      <c r="D970" s="52">
        <v>6690</v>
      </c>
      <c r="E970" s="52">
        <v>161025</v>
      </c>
      <c r="F970" s="53">
        <v>19779.7</v>
      </c>
      <c r="G970" s="54">
        <v>12.283621</v>
      </c>
    </row>
    <row r="971" spans="1:7" s="5" customFormat="1" x14ac:dyDescent="0.45">
      <c r="A971" s="51" t="s">
        <v>977</v>
      </c>
      <c r="B971" s="51" t="s">
        <v>905</v>
      </c>
      <c r="C971" s="51" t="s">
        <v>94</v>
      </c>
      <c r="D971" s="52">
        <v>8879</v>
      </c>
      <c r="E971" s="52">
        <v>176016</v>
      </c>
      <c r="F971" s="53">
        <v>20821.3</v>
      </c>
      <c r="G971" s="54">
        <v>11.829209000000001</v>
      </c>
    </row>
    <row r="972" spans="1:7" s="5" customFormat="1" x14ac:dyDescent="0.45">
      <c r="A972" s="51" t="s">
        <v>978</v>
      </c>
      <c r="B972" s="51" t="s">
        <v>905</v>
      </c>
      <c r="C972" s="51" t="s">
        <v>96</v>
      </c>
      <c r="D972" s="52">
        <v>1719</v>
      </c>
      <c r="E972" s="52">
        <v>112387</v>
      </c>
      <c r="F972" s="53">
        <v>8588.9</v>
      </c>
      <c r="G972" s="54">
        <v>7.6422540000000003</v>
      </c>
    </row>
    <row r="973" spans="1:7" s="5" customFormat="1" x14ac:dyDescent="0.45">
      <c r="A973" s="51" t="s">
        <v>2142</v>
      </c>
      <c r="B973" s="51" t="s">
        <v>905</v>
      </c>
      <c r="C973" s="51" t="s">
        <v>94</v>
      </c>
      <c r="D973" s="52">
        <v>15719</v>
      </c>
      <c r="E973" s="52">
        <v>320357</v>
      </c>
      <c r="F973" s="53">
        <v>38738.1</v>
      </c>
      <c r="G973" s="54">
        <v>12.092166000000001</v>
      </c>
    </row>
    <row r="974" spans="1:7" s="5" customFormat="1" x14ac:dyDescent="0.45">
      <c r="A974" s="51" t="s">
        <v>979</v>
      </c>
      <c r="B974" s="51" t="s">
        <v>905</v>
      </c>
      <c r="C974" s="51" t="s">
        <v>94</v>
      </c>
      <c r="D974" s="52">
        <v>15147</v>
      </c>
      <c r="E974" s="52">
        <v>193466</v>
      </c>
      <c r="F974" s="53">
        <v>24710</v>
      </c>
      <c r="G974" s="54">
        <v>12.772270000000001</v>
      </c>
    </row>
    <row r="975" spans="1:7" s="5" customFormat="1" x14ac:dyDescent="0.45">
      <c r="A975" s="51" t="s">
        <v>980</v>
      </c>
      <c r="B975" s="51" t="s">
        <v>905</v>
      </c>
      <c r="C975" s="51" t="s">
        <v>94</v>
      </c>
      <c r="D975" s="52">
        <v>5271</v>
      </c>
      <c r="E975" s="52">
        <v>204647</v>
      </c>
      <c r="F975" s="53">
        <v>19411</v>
      </c>
      <c r="G975" s="54">
        <v>9.4851133999999995</v>
      </c>
    </row>
    <row r="976" spans="1:7" s="5" customFormat="1" x14ac:dyDescent="0.45">
      <c r="A976" s="51" t="s">
        <v>981</v>
      </c>
      <c r="B976" s="51" t="s">
        <v>905</v>
      </c>
      <c r="C976" s="51" t="s">
        <v>94</v>
      </c>
      <c r="D976" s="52">
        <v>42439</v>
      </c>
      <c r="E976" s="52">
        <v>828959</v>
      </c>
      <c r="F976" s="53">
        <v>87367</v>
      </c>
      <c r="G976" s="54">
        <v>10.539363</v>
      </c>
    </row>
    <row r="977" spans="1:7" s="5" customFormat="1" x14ac:dyDescent="0.45">
      <c r="A977" s="51" t="s">
        <v>982</v>
      </c>
      <c r="B977" s="51" t="s">
        <v>905</v>
      </c>
      <c r="C977" s="51" t="s">
        <v>96</v>
      </c>
      <c r="D977" s="52">
        <v>977</v>
      </c>
      <c r="E977" s="52">
        <v>35887</v>
      </c>
      <c r="F977" s="53">
        <v>4003.5</v>
      </c>
      <c r="G977" s="54">
        <v>11.155849999999999</v>
      </c>
    </row>
    <row r="978" spans="1:7" s="5" customFormat="1" x14ac:dyDescent="0.45">
      <c r="A978" s="51" t="s">
        <v>983</v>
      </c>
      <c r="B978" s="51" t="s">
        <v>905</v>
      </c>
      <c r="C978" s="51" t="s">
        <v>96</v>
      </c>
      <c r="D978" s="52">
        <v>2575</v>
      </c>
      <c r="E978" s="52">
        <v>65673</v>
      </c>
      <c r="F978" s="53">
        <v>6874</v>
      </c>
      <c r="G978" s="54">
        <v>10.467010999999999</v>
      </c>
    </row>
    <row r="979" spans="1:7" s="5" customFormat="1" x14ac:dyDescent="0.45">
      <c r="A979" s="51" t="s">
        <v>984</v>
      </c>
      <c r="B979" s="51" t="s">
        <v>905</v>
      </c>
      <c r="C979" s="51" t="s">
        <v>96</v>
      </c>
      <c r="D979" s="52">
        <v>7301</v>
      </c>
      <c r="E979" s="52">
        <v>197065</v>
      </c>
      <c r="F979" s="53">
        <v>22409</v>
      </c>
      <c r="G979" s="54">
        <v>11.371375</v>
      </c>
    </row>
    <row r="980" spans="1:7" s="5" customFormat="1" x14ac:dyDescent="0.45">
      <c r="A980" s="51" t="s">
        <v>549</v>
      </c>
      <c r="B980" s="51" t="s">
        <v>905</v>
      </c>
      <c r="C980" s="51" t="s">
        <v>94</v>
      </c>
      <c r="D980" s="52">
        <v>6748</v>
      </c>
      <c r="E980" s="52">
        <v>195167</v>
      </c>
      <c r="F980" s="53">
        <v>20351.8</v>
      </c>
      <c r="G980" s="54">
        <v>10.42789</v>
      </c>
    </row>
    <row r="981" spans="1:7" s="5" customFormat="1" x14ac:dyDescent="0.45">
      <c r="A981" s="51" t="s">
        <v>985</v>
      </c>
      <c r="B981" s="51" t="s">
        <v>905</v>
      </c>
      <c r="C981" s="51" t="s">
        <v>94</v>
      </c>
      <c r="D981" s="52">
        <v>5417</v>
      </c>
      <c r="E981" s="52">
        <v>49857</v>
      </c>
      <c r="F981" s="53">
        <v>8240</v>
      </c>
      <c r="G981" s="54">
        <v>16.527267999999999</v>
      </c>
    </row>
    <row r="982" spans="1:7" s="5" customFormat="1" x14ac:dyDescent="0.45">
      <c r="A982" s="51" t="s">
        <v>986</v>
      </c>
      <c r="B982" s="51" t="s">
        <v>905</v>
      </c>
      <c r="C982" s="51" t="s">
        <v>94</v>
      </c>
      <c r="D982" s="52">
        <v>6513</v>
      </c>
      <c r="E982" s="52">
        <v>105527</v>
      </c>
      <c r="F982" s="53">
        <v>14534.6</v>
      </c>
      <c r="G982" s="54">
        <v>13.773346999999999</v>
      </c>
    </row>
    <row r="983" spans="1:7" s="5" customFormat="1" x14ac:dyDescent="0.45">
      <c r="A983" s="51" t="s">
        <v>987</v>
      </c>
      <c r="B983" s="51" t="s">
        <v>905</v>
      </c>
      <c r="C983" s="51" t="s">
        <v>91</v>
      </c>
      <c r="D983" s="52">
        <v>1279507</v>
      </c>
      <c r="E983" s="52">
        <v>29746782</v>
      </c>
      <c r="F983" s="53">
        <v>3224654</v>
      </c>
      <c r="G983" s="54">
        <v>10.840346</v>
      </c>
    </row>
    <row r="984" spans="1:7" s="5" customFormat="1" x14ac:dyDescent="0.45">
      <c r="A984" s="51" t="s">
        <v>988</v>
      </c>
      <c r="B984" s="51" t="s">
        <v>905</v>
      </c>
      <c r="C984" s="51" t="s">
        <v>91</v>
      </c>
      <c r="D984" s="52">
        <v>86</v>
      </c>
      <c r="E984" s="52">
        <v>562</v>
      </c>
      <c r="F984" s="53">
        <v>80</v>
      </c>
      <c r="G984" s="54">
        <v>14.234875000000001</v>
      </c>
    </row>
    <row r="985" spans="1:7" s="5" customFormat="1" x14ac:dyDescent="0.45">
      <c r="A985" s="51" t="s">
        <v>989</v>
      </c>
      <c r="B985" s="51" t="s">
        <v>905</v>
      </c>
      <c r="C985" s="51" t="s">
        <v>91</v>
      </c>
      <c r="D985" s="52">
        <v>60858</v>
      </c>
      <c r="E985" s="52">
        <v>2598516</v>
      </c>
      <c r="F985" s="53">
        <v>199021.3</v>
      </c>
      <c r="G985" s="54">
        <v>7.6590369000000003</v>
      </c>
    </row>
    <row r="986" spans="1:7" s="5" customFormat="1" x14ac:dyDescent="0.45">
      <c r="A986" s="51" t="s">
        <v>990</v>
      </c>
      <c r="B986" s="51" t="s">
        <v>905</v>
      </c>
      <c r="C986" s="51" t="s">
        <v>94</v>
      </c>
      <c r="D986" s="52">
        <v>3813</v>
      </c>
      <c r="E986" s="52">
        <v>105246</v>
      </c>
      <c r="F986" s="53">
        <v>13195</v>
      </c>
      <c r="G986" s="54">
        <v>12.537293999999999</v>
      </c>
    </row>
    <row r="987" spans="1:7" s="5" customFormat="1" x14ac:dyDescent="0.45">
      <c r="A987" s="51" t="s">
        <v>991</v>
      </c>
      <c r="B987" s="51" t="s">
        <v>905</v>
      </c>
      <c r="C987" s="51" t="s">
        <v>94</v>
      </c>
      <c r="D987" s="52">
        <v>22387</v>
      </c>
      <c r="E987" s="52">
        <v>345269</v>
      </c>
      <c r="F987" s="53">
        <v>45140.1</v>
      </c>
      <c r="G987" s="54">
        <v>13.073893</v>
      </c>
    </row>
    <row r="988" spans="1:7" s="5" customFormat="1" x14ac:dyDescent="0.45">
      <c r="A988" s="51" t="s">
        <v>992</v>
      </c>
      <c r="B988" s="51" t="s">
        <v>905</v>
      </c>
      <c r="C988" s="51" t="s">
        <v>96</v>
      </c>
      <c r="D988" s="52">
        <v>2497</v>
      </c>
      <c r="E988" s="52">
        <v>52237</v>
      </c>
      <c r="F988" s="53">
        <v>6692</v>
      </c>
      <c r="G988" s="54">
        <v>12.810843</v>
      </c>
    </row>
    <row r="989" spans="1:7" s="5" customFormat="1" x14ac:dyDescent="0.45">
      <c r="A989" s="51" t="s">
        <v>993</v>
      </c>
      <c r="B989" s="51" t="s">
        <v>905</v>
      </c>
      <c r="C989" s="51" t="s">
        <v>94</v>
      </c>
      <c r="D989" s="52">
        <v>5518</v>
      </c>
      <c r="E989" s="52">
        <v>113941</v>
      </c>
      <c r="F989" s="53">
        <v>13844.8</v>
      </c>
      <c r="G989" s="54">
        <v>12.15085</v>
      </c>
    </row>
    <row r="990" spans="1:7" s="5" customFormat="1" x14ac:dyDescent="0.45">
      <c r="A990" s="51" t="s">
        <v>994</v>
      </c>
      <c r="B990" s="51" t="s">
        <v>905</v>
      </c>
      <c r="C990" s="51" t="s">
        <v>94</v>
      </c>
      <c r="D990" s="52">
        <v>4606</v>
      </c>
      <c r="E990" s="52">
        <v>116219</v>
      </c>
      <c r="F990" s="53">
        <v>14950.3</v>
      </c>
      <c r="G990" s="54">
        <v>12.863903000000001</v>
      </c>
    </row>
    <row r="991" spans="1:7" s="5" customFormat="1" x14ac:dyDescent="0.45">
      <c r="A991" s="51" t="s">
        <v>995</v>
      </c>
      <c r="B991" s="51" t="s">
        <v>905</v>
      </c>
      <c r="C991" s="51" t="s">
        <v>94</v>
      </c>
      <c r="D991" s="52">
        <v>4431</v>
      </c>
      <c r="E991" s="52">
        <v>130992</v>
      </c>
      <c r="F991" s="53">
        <v>14743</v>
      </c>
      <c r="G991" s="54">
        <v>11.254886000000001</v>
      </c>
    </row>
    <row r="992" spans="1:7" s="5" customFormat="1" x14ac:dyDescent="0.45">
      <c r="A992" s="51" t="s">
        <v>996</v>
      </c>
      <c r="B992" s="51" t="s">
        <v>905</v>
      </c>
      <c r="C992" s="51" t="s">
        <v>96</v>
      </c>
      <c r="D992" s="52">
        <v>2915</v>
      </c>
      <c r="E992" s="52">
        <v>64247</v>
      </c>
      <c r="F992" s="53">
        <v>5896.1</v>
      </c>
      <c r="G992" s="54">
        <v>9.1772378000000003</v>
      </c>
    </row>
    <row r="993" spans="1:7" s="5" customFormat="1" x14ac:dyDescent="0.45">
      <c r="A993" s="51" t="s">
        <v>997</v>
      </c>
      <c r="B993" s="51" t="s">
        <v>905</v>
      </c>
      <c r="C993" s="51" t="s">
        <v>94</v>
      </c>
      <c r="D993" s="52">
        <v>1878</v>
      </c>
      <c r="E993" s="52">
        <v>175126</v>
      </c>
      <c r="F993" s="53">
        <v>14914.9</v>
      </c>
      <c r="G993" s="54">
        <v>8.5166679999999992</v>
      </c>
    </row>
    <row r="994" spans="1:7" s="5" customFormat="1" x14ac:dyDescent="0.45">
      <c r="A994" s="51" t="s">
        <v>998</v>
      </c>
      <c r="B994" s="51" t="s">
        <v>905</v>
      </c>
      <c r="C994" s="51" t="s">
        <v>96</v>
      </c>
      <c r="D994" s="52">
        <v>53868</v>
      </c>
      <c r="E994" s="52">
        <v>1187848</v>
      </c>
      <c r="F994" s="53">
        <v>143465.20000000001</v>
      </c>
      <c r="G994" s="54">
        <v>12.077741</v>
      </c>
    </row>
    <row r="995" spans="1:7" s="5" customFormat="1" x14ac:dyDescent="0.45">
      <c r="A995" s="51" t="s">
        <v>999</v>
      </c>
      <c r="B995" s="51" t="s">
        <v>905</v>
      </c>
      <c r="C995" s="51" t="s">
        <v>94</v>
      </c>
      <c r="D995" s="52">
        <v>6439</v>
      </c>
      <c r="E995" s="52">
        <v>148966</v>
      </c>
      <c r="F995" s="53">
        <v>18610</v>
      </c>
      <c r="G995" s="54">
        <v>12.492784</v>
      </c>
    </row>
    <row r="996" spans="1:7" s="5" customFormat="1" x14ac:dyDescent="0.45">
      <c r="A996" s="51" t="s">
        <v>1000</v>
      </c>
      <c r="B996" s="51" t="s">
        <v>905</v>
      </c>
      <c r="C996" s="51" t="s">
        <v>94</v>
      </c>
      <c r="D996" s="52">
        <v>14315</v>
      </c>
      <c r="E996" s="52">
        <v>222939</v>
      </c>
      <c r="F996" s="53">
        <v>27157</v>
      </c>
      <c r="G996" s="54">
        <v>12.181359</v>
      </c>
    </row>
    <row r="997" spans="1:7" s="5" customFormat="1" x14ac:dyDescent="0.45">
      <c r="A997" s="51" t="s">
        <v>1001</v>
      </c>
      <c r="B997" s="51" t="s">
        <v>905</v>
      </c>
      <c r="C997" s="51" t="s">
        <v>96</v>
      </c>
      <c r="D997" s="52">
        <v>17118</v>
      </c>
      <c r="E997" s="52">
        <v>427960</v>
      </c>
      <c r="F997" s="53">
        <v>45479</v>
      </c>
      <c r="G997" s="54">
        <v>10.626927999999999</v>
      </c>
    </row>
    <row r="998" spans="1:7" s="5" customFormat="1" x14ac:dyDescent="0.45">
      <c r="A998" s="51" t="s">
        <v>1002</v>
      </c>
      <c r="B998" s="51" t="s">
        <v>905</v>
      </c>
      <c r="C998" s="51" t="s">
        <v>94</v>
      </c>
      <c r="D998" s="52">
        <v>3816</v>
      </c>
      <c r="E998" s="52">
        <v>132337</v>
      </c>
      <c r="F998" s="53">
        <v>13594.4</v>
      </c>
      <c r="G998" s="54">
        <v>10.272562000000001</v>
      </c>
    </row>
    <row r="999" spans="1:7" s="5" customFormat="1" x14ac:dyDescent="0.45">
      <c r="A999" s="51" t="s">
        <v>1003</v>
      </c>
      <c r="B999" s="51" t="s">
        <v>905</v>
      </c>
      <c r="C999" s="51" t="s">
        <v>96</v>
      </c>
      <c r="D999" s="52">
        <v>1952</v>
      </c>
      <c r="E999" s="52">
        <v>44142</v>
      </c>
      <c r="F999" s="53">
        <v>4632</v>
      </c>
      <c r="G999" s="54">
        <v>10.493408000000001</v>
      </c>
    </row>
    <row r="1000" spans="1:7" s="5" customFormat="1" x14ac:dyDescent="0.45">
      <c r="A1000" s="51" t="s">
        <v>1004</v>
      </c>
      <c r="B1000" s="51" t="s">
        <v>905</v>
      </c>
      <c r="C1000" s="51" t="s">
        <v>94</v>
      </c>
      <c r="D1000" s="52">
        <v>5810</v>
      </c>
      <c r="E1000" s="52">
        <v>225508</v>
      </c>
      <c r="F1000" s="53">
        <v>23468</v>
      </c>
      <c r="G1000" s="54">
        <v>10.406726000000001</v>
      </c>
    </row>
    <row r="1001" spans="1:7" s="5" customFormat="1" x14ac:dyDescent="0.45">
      <c r="A1001" s="51" t="s">
        <v>1005</v>
      </c>
      <c r="B1001" s="51" t="s">
        <v>905</v>
      </c>
      <c r="C1001" s="51" t="s">
        <v>94</v>
      </c>
      <c r="D1001" s="52">
        <v>26531</v>
      </c>
      <c r="E1001" s="52">
        <v>508498</v>
      </c>
      <c r="F1001" s="53">
        <v>55493.8</v>
      </c>
      <c r="G1001" s="54">
        <v>10.913278</v>
      </c>
    </row>
    <row r="1002" spans="1:7" s="5" customFormat="1" x14ac:dyDescent="0.45">
      <c r="A1002" s="51" t="s">
        <v>1006</v>
      </c>
      <c r="B1002" s="51" t="s">
        <v>905</v>
      </c>
      <c r="C1002" s="51" t="s">
        <v>94</v>
      </c>
      <c r="D1002" s="52">
        <v>11466</v>
      </c>
      <c r="E1002" s="52">
        <v>337994</v>
      </c>
      <c r="F1002" s="53">
        <v>36727.199999999997</v>
      </c>
      <c r="G1002" s="54">
        <v>10.866228</v>
      </c>
    </row>
    <row r="1003" spans="1:7" s="5" customFormat="1" x14ac:dyDescent="0.45">
      <c r="A1003" s="51" t="s">
        <v>1007</v>
      </c>
      <c r="B1003" s="51" t="s">
        <v>905</v>
      </c>
      <c r="C1003" s="51" t="s">
        <v>94</v>
      </c>
      <c r="D1003" s="52">
        <v>8686</v>
      </c>
      <c r="E1003" s="52">
        <v>174874</v>
      </c>
      <c r="F1003" s="53">
        <v>19301.8</v>
      </c>
      <c r="G1003" s="54">
        <v>11.037547</v>
      </c>
    </row>
    <row r="1004" spans="1:7" s="5" customFormat="1" x14ac:dyDescent="0.45">
      <c r="A1004" s="51" t="s">
        <v>1008</v>
      </c>
      <c r="B1004" s="51" t="s">
        <v>905</v>
      </c>
      <c r="C1004" s="51" t="s">
        <v>94</v>
      </c>
      <c r="D1004" s="52">
        <v>1966</v>
      </c>
      <c r="E1004" s="52">
        <v>56994</v>
      </c>
      <c r="F1004" s="53">
        <v>6348</v>
      </c>
      <c r="G1004" s="54">
        <v>11.138014999999999</v>
      </c>
    </row>
    <row r="1005" spans="1:7" s="5" customFormat="1" x14ac:dyDescent="0.45">
      <c r="A1005" s="51" t="s">
        <v>236</v>
      </c>
      <c r="B1005" s="51" t="s">
        <v>905</v>
      </c>
      <c r="C1005" s="51" t="s">
        <v>167</v>
      </c>
      <c r="D1005" s="52">
        <v>4</v>
      </c>
      <c r="E1005" s="52">
        <v>56558</v>
      </c>
      <c r="F1005" s="53">
        <v>1556.8</v>
      </c>
      <c r="G1005" s="54">
        <v>2.7525726000000001</v>
      </c>
    </row>
    <row r="1006" spans="1:7" s="5" customFormat="1" x14ac:dyDescent="0.45">
      <c r="A1006" s="51" t="s">
        <v>1009</v>
      </c>
      <c r="B1006" s="51" t="s">
        <v>905</v>
      </c>
      <c r="C1006" s="51" t="s">
        <v>94</v>
      </c>
      <c r="D1006" s="52">
        <v>14291</v>
      </c>
      <c r="E1006" s="52">
        <v>255067</v>
      </c>
      <c r="F1006" s="53">
        <v>31303.7</v>
      </c>
      <c r="G1006" s="54">
        <v>12.272736</v>
      </c>
    </row>
    <row r="1007" spans="1:7" s="5" customFormat="1" x14ac:dyDescent="0.45">
      <c r="A1007" s="51" t="s">
        <v>1010</v>
      </c>
      <c r="B1007" s="51" t="s">
        <v>905</v>
      </c>
      <c r="C1007" s="51" t="s">
        <v>96</v>
      </c>
      <c r="D1007" s="52">
        <v>9098</v>
      </c>
      <c r="E1007" s="52">
        <v>275185</v>
      </c>
      <c r="F1007" s="53">
        <v>28610</v>
      </c>
      <c r="G1007" s="54">
        <v>10.396642</v>
      </c>
    </row>
    <row r="1008" spans="1:7" s="5" customFormat="1" x14ac:dyDescent="0.45">
      <c r="A1008" s="51" t="s">
        <v>1011</v>
      </c>
      <c r="B1008" s="51" t="s">
        <v>905</v>
      </c>
      <c r="C1008" s="51" t="s">
        <v>94</v>
      </c>
      <c r="D1008" s="52">
        <v>52144</v>
      </c>
      <c r="E1008" s="52">
        <v>868989</v>
      </c>
      <c r="F1008" s="53">
        <v>97030.7</v>
      </c>
      <c r="G1008" s="54">
        <v>11.165929999999999</v>
      </c>
    </row>
    <row r="1009" spans="1:7" s="5" customFormat="1" x14ac:dyDescent="0.45">
      <c r="A1009" s="51" t="s">
        <v>476</v>
      </c>
      <c r="B1009" s="51" t="s">
        <v>1012</v>
      </c>
      <c r="C1009" s="51" t="s">
        <v>94</v>
      </c>
      <c r="D1009" s="52">
        <v>2692</v>
      </c>
      <c r="E1009" s="52">
        <v>67093</v>
      </c>
      <c r="F1009" s="53">
        <v>7160</v>
      </c>
      <c r="G1009" s="54">
        <v>10.671754</v>
      </c>
    </row>
    <row r="1010" spans="1:7" s="5" customFormat="1" x14ac:dyDescent="0.45">
      <c r="A1010" s="51" t="s">
        <v>1013</v>
      </c>
      <c r="B1010" s="51" t="s">
        <v>1012</v>
      </c>
      <c r="C1010" s="51" t="s">
        <v>94</v>
      </c>
      <c r="D1010" s="52">
        <v>9714</v>
      </c>
      <c r="E1010" s="52">
        <v>168340</v>
      </c>
      <c r="F1010" s="53">
        <v>18056.900000000001</v>
      </c>
      <c r="G1010" s="54">
        <v>10.726445999999999</v>
      </c>
    </row>
    <row r="1011" spans="1:7" s="5" customFormat="1" x14ac:dyDescent="0.45">
      <c r="A1011" s="51" t="s">
        <v>1014</v>
      </c>
      <c r="B1011" s="51" t="s">
        <v>1012</v>
      </c>
      <c r="C1011" s="51" t="s">
        <v>94</v>
      </c>
      <c r="D1011" s="52">
        <v>6563</v>
      </c>
      <c r="E1011" s="52">
        <v>145477</v>
      </c>
      <c r="F1011" s="53">
        <v>16265</v>
      </c>
      <c r="G1011" s="54">
        <v>11.180462</v>
      </c>
    </row>
    <row r="1012" spans="1:7" s="5" customFormat="1" x14ac:dyDescent="0.45">
      <c r="A1012" s="51" t="s">
        <v>1015</v>
      </c>
      <c r="B1012" s="51" t="s">
        <v>1012</v>
      </c>
      <c r="C1012" s="51" t="s">
        <v>94</v>
      </c>
      <c r="D1012" s="52">
        <v>24250</v>
      </c>
      <c r="E1012" s="52">
        <v>445094</v>
      </c>
      <c r="F1012" s="53">
        <v>43855</v>
      </c>
      <c r="G1012" s="54">
        <v>9.8529748999999995</v>
      </c>
    </row>
    <row r="1013" spans="1:7" s="5" customFormat="1" x14ac:dyDescent="0.45">
      <c r="A1013" s="51" t="s">
        <v>1016</v>
      </c>
      <c r="B1013" s="51" t="s">
        <v>1012</v>
      </c>
      <c r="C1013" s="51" t="s">
        <v>94</v>
      </c>
      <c r="D1013" s="52">
        <v>32084</v>
      </c>
      <c r="E1013" s="52">
        <v>529808</v>
      </c>
      <c r="F1013" s="53">
        <v>56203</v>
      </c>
      <c r="G1013" s="54">
        <v>10.608183</v>
      </c>
    </row>
    <row r="1014" spans="1:7" s="5" customFormat="1" x14ac:dyDescent="0.45">
      <c r="A1014" s="51" t="s">
        <v>1017</v>
      </c>
      <c r="B1014" s="51" t="s">
        <v>1012</v>
      </c>
      <c r="C1014" s="51" t="s">
        <v>94</v>
      </c>
      <c r="D1014" s="52">
        <v>12985</v>
      </c>
      <c r="E1014" s="52">
        <v>203928</v>
      </c>
      <c r="F1014" s="53">
        <v>25545</v>
      </c>
      <c r="G1014" s="54">
        <v>12.526479999999999</v>
      </c>
    </row>
    <row r="1015" spans="1:7" s="5" customFormat="1" x14ac:dyDescent="0.45">
      <c r="A1015" s="51" t="s">
        <v>173</v>
      </c>
      <c r="B1015" s="51" t="s">
        <v>1012</v>
      </c>
      <c r="C1015" s="51" t="s">
        <v>94</v>
      </c>
      <c r="D1015" s="52">
        <v>12019</v>
      </c>
      <c r="E1015" s="52">
        <v>129891</v>
      </c>
      <c r="F1015" s="53">
        <v>13223</v>
      </c>
      <c r="G1015" s="54">
        <v>10.180073999999999</v>
      </c>
    </row>
    <row r="1016" spans="1:7" s="5" customFormat="1" x14ac:dyDescent="0.45">
      <c r="A1016" s="51" t="s">
        <v>1018</v>
      </c>
      <c r="B1016" s="51" t="s">
        <v>1012</v>
      </c>
      <c r="C1016" s="51" t="s">
        <v>94</v>
      </c>
      <c r="D1016" s="52">
        <v>10774</v>
      </c>
      <c r="E1016" s="52">
        <v>309158</v>
      </c>
      <c r="F1016" s="53">
        <v>26151</v>
      </c>
      <c r="G1016" s="54">
        <v>8.4587816</v>
      </c>
    </row>
    <row r="1017" spans="1:7" s="5" customFormat="1" x14ac:dyDescent="0.45">
      <c r="A1017" s="51" t="s">
        <v>1019</v>
      </c>
      <c r="B1017" s="51" t="s">
        <v>1012</v>
      </c>
      <c r="C1017" s="51" t="s">
        <v>96</v>
      </c>
      <c r="D1017" s="52">
        <v>4608</v>
      </c>
      <c r="E1017" s="52">
        <v>97763</v>
      </c>
      <c r="F1017" s="53">
        <v>9916.5</v>
      </c>
      <c r="G1017" s="54">
        <v>10.143408000000001</v>
      </c>
    </row>
    <row r="1018" spans="1:7" s="5" customFormat="1" x14ac:dyDescent="0.45">
      <c r="A1018" s="51" t="s">
        <v>1020</v>
      </c>
      <c r="B1018" s="51" t="s">
        <v>1012</v>
      </c>
      <c r="C1018" s="51" t="s">
        <v>94</v>
      </c>
      <c r="D1018" s="52">
        <v>27171</v>
      </c>
      <c r="E1018" s="52">
        <v>1636683</v>
      </c>
      <c r="F1018" s="53">
        <v>124096</v>
      </c>
      <c r="G1018" s="54">
        <v>7.5821646999999999</v>
      </c>
    </row>
    <row r="1019" spans="1:7" s="5" customFormat="1" x14ac:dyDescent="0.45">
      <c r="A1019" s="51" t="s">
        <v>1021</v>
      </c>
      <c r="B1019" s="51" t="s">
        <v>1012</v>
      </c>
      <c r="C1019" s="51" t="s">
        <v>96</v>
      </c>
      <c r="D1019" s="52">
        <v>114942</v>
      </c>
      <c r="E1019" s="52">
        <v>2928268</v>
      </c>
      <c r="F1019" s="53">
        <v>264068.90000000002</v>
      </c>
      <c r="G1019" s="54">
        <v>9.0179212</v>
      </c>
    </row>
    <row r="1020" spans="1:7" s="5" customFormat="1" x14ac:dyDescent="0.45">
      <c r="A1020" s="51" t="s">
        <v>1022</v>
      </c>
      <c r="B1020" s="51" t="s">
        <v>1012</v>
      </c>
      <c r="C1020" s="51" t="s">
        <v>96</v>
      </c>
      <c r="D1020" s="52">
        <v>1544</v>
      </c>
      <c r="E1020" s="52">
        <v>61245</v>
      </c>
      <c r="F1020" s="53">
        <v>3031</v>
      </c>
      <c r="G1020" s="54">
        <v>4.9489754000000001</v>
      </c>
    </row>
    <row r="1021" spans="1:7" s="5" customFormat="1" x14ac:dyDescent="0.45">
      <c r="A1021" s="51" t="s">
        <v>1023</v>
      </c>
      <c r="B1021" s="51" t="s">
        <v>1012</v>
      </c>
      <c r="C1021" s="51" t="s">
        <v>96</v>
      </c>
      <c r="D1021" s="52">
        <v>3373</v>
      </c>
      <c r="E1021" s="52">
        <v>77371</v>
      </c>
      <c r="F1021" s="53">
        <v>7653</v>
      </c>
      <c r="G1021" s="54">
        <v>9.8913028999999995</v>
      </c>
    </row>
    <row r="1022" spans="1:7" s="5" customFormat="1" x14ac:dyDescent="0.45">
      <c r="A1022" s="51" t="s">
        <v>1024</v>
      </c>
      <c r="B1022" s="51" t="s">
        <v>1012</v>
      </c>
      <c r="C1022" s="51" t="s">
        <v>96</v>
      </c>
      <c r="D1022" s="52">
        <v>7674</v>
      </c>
      <c r="E1022" s="52">
        <v>283078</v>
      </c>
      <c r="F1022" s="53">
        <v>23558</v>
      </c>
      <c r="G1022" s="54">
        <v>8.3220878999999996</v>
      </c>
    </row>
    <row r="1023" spans="1:7" s="5" customFormat="1" x14ac:dyDescent="0.45">
      <c r="A1023" s="51" t="s">
        <v>1025</v>
      </c>
      <c r="B1023" s="51" t="s">
        <v>1012</v>
      </c>
      <c r="C1023" s="51" t="s">
        <v>96</v>
      </c>
      <c r="D1023" s="52">
        <v>49882</v>
      </c>
      <c r="E1023" s="52">
        <v>1133524</v>
      </c>
      <c r="F1023" s="53">
        <v>114684.4</v>
      </c>
      <c r="G1023" s="54">
        <v>10.117509999999999</v>
      </c>
    </row>
    <row r="1024" spans="1:7" s="5" customFormat="1" x14ac:dyDescent="0.45">
      <c r="A1024" s="51" t="s">
        <v>1026</v>
      </c>
      <c r="B1024" s="51" t="s">
        <v>1012</v>
      </c>
      <c r="C1024" s="51" t="s">
        <v>96</v>
      </c>
      <c r="D1024" s="52">
        <v>7401</v>
      </c>
      <c r="E1024" s="52">
        <v>218726</v>
      </c>
      <c r="F1024" s="53">
        <v>20880.5</v>
      </c>
      <c r="G1024" s="54">
        <v>9.5464187999999996</v>
      </c>
    </row>
    <row r="1025" spans="1:7" s="5" customFormat="1" x14ac:dyDescent="0.45">
      <c r="A1025" s="51" t="s">
        <v>1027</v>
      </c>
      <c r="B1025" s="51" t="s">
        <v>1012</v>
      </c>
      <c r="C1025" s="51" t="s">
        <v>96</v>
      </c>
      <c r="D1025" s="52">
        <v>5612</v>
      </c>
      <c r="E1025" s="52">
        <v>147849</v>
      </c>
      <c r="F1025" s="53">
        <v>14258</v>
      </c>
      <c r="G1025" s="54">
        <v>9.6436229000000004</v>
      </c>
    </row>
    <row r="1026" spans="1:7" s="5" customFormat="1" x14ac:dyDescent="0.45">
      <c r="A1026" s="51" t="s">
        <v>1028</v>
      </c>
      <c r="B1026" s="51" t="s">
        <v>1012</v>
      </c>
      <c r="C1026" s="51" t="s">
        <v>96</v>
      </c>
      <c r="D1026" s="52">
        <v>8824</v>
      </c>
      <c r="E1026" s="52">
        <v>248316</v>
      </c>
      <c r="F1026" s="53">
        <v>24600.3</v>
      </c>
      <c r="G1026" s="54">
        <v>9.9068526000000006</v>
      </c>
    </row>
    <row r="1027" spans="1:7" s="5" customFormat="1" x14ac:dyDescent="0.45">
      <c r="A1027" s="51" t="s">
        <v>1029</v>
      </c>
      <c r="B1027" s="51" t="s">
        <v>1012</v>
      </c>
      <c r="C1027" s="51" t="s">
        <v>96</v>
      </c>
      <c r="D1027" s="52">
        <v>4537</v>
      </c>
      <c r="E1027" s="52">
        <v>97329</v>
      </c>
      <c r="F1027" s="53">
        <v>11382.3</v>
      </c>
      <c r="G1027" s="54">
        <v>11.694664</v>
      </c>
    </row>
    <row r="1028" spans="1:7" s="5" customFormat="1" x14ac:dyDescent="0.45">
      <c r="A1028" s="51" t="s">
        <v>1030</v>
      </c>
      <c r="B1028" s="51" t="s">
        <v>1012</v>
      </c>
      <c r="C1028" s="51" t="s">
        <v>96</v>
      </c>
      <c r="D1028" s="52">
        <v>57176</v>
      </c>
      <c r="E1028" s="52">
        <v>992519</v>
      </c>
      <c r="F1028" s="53">
        <v>130409</v>
      </c>
      <c r="G1028" s="54">
        <v>13.139194</v>
      </c>
    </row>
    <row r="1029" spans="1:7" s="5" customFormat="1" x14ac:dyDescent="0.45">
      <c r="A1029" s="51" t="s">
        <v>1031</v>
      </c>
      <c r="B1029" s="51" t="s">
        <v>1012</v>
      </c>
      <c r="C1029" s="51" t="s">
        <v>96</v>
      </c>
      <c r="D1029" s="52">
        <v>7035</v>
      </c>
      <c r="E1029" s="52">
        <v>140025</v>
      </c>
      <c r="F1029" s="53">
        <v>16146.3</v>
      </c>
      <c r="G1029" s="54">
        <v>11.531012</v>
      </c>
    </row>
    <row r="1030" spans="1:7" s="5" customFormat="1" x14ac:dyDescent="0.45">
      <c r="A1030" s="51" t="s">
        <v>1032</v>
      </c>
      <c r="B1030" s="51" t="s">
        <v>1012</v>
      </c>
      <c r="C1030" s="51" t="s">
        <v>96</v>
      </c>
      <c r="D1030" s="52">
        <v>5638</v>
      </c>
      <c r="E1030" s="52">
        <v>131384</v>
      </c>
      <c r="F1030" s="53">
        <v>10733.5</v>
      </c>
      <c r="G1030" s="54">
        <v>8.1695639999999994</v>
      </c>
    </row>
    <row r="1031" spans="1:7" s="5" customFormat="1" x14ac:dyDescent="0.45">
      <c r="A1031" s="51" t="s">
        <v>1033</v>
      </c>
      <c r="B1031" s="51" t="s">
        <v>1012</v>
      </c>
      <c r="C1031" s="51" t="s">
        <v>96</v>
      </c>
      <c r="D1031" s="52">
        <v>10025</v>
      </c>
      <c r="E1031" s="52">
        <v>202311</v>
      </c>
      <c r="F1031" s="53">
        <v>21708.799999999999</v>
      </c>
      <c r="G1031" s="54">
        <v>10.730409999999999</v>
      </c>
    </row>
    <row r="1032" spans="1:7" s="5" customFormat="1" x14ac:dyDescent="0.45">
      <c r="A1032" s="51" t="s">
        <v>1034</v>
      </c>
      <c r="B1032" s="51" t="s">
        <v>1012</v>
      </c>
      <c r="C1032" s="51" t="s">
        <v>96</v>
      </c>
      <c r="D1032" s="52">
        <v>2452</v>
      </c>
      <c r="E1032" s="52">
        <v>58334</v>
      </c>
      <c r="F1032" s="53">
        <v>6127</v>
      </c>
      <c r="G1032" s="54">
        <v>10.503309</v>
      </c>
    </row>
    <row r="1033" spans="1:7" s="5" customFormat="1" x14ac:dyDescent="0.45">
      <c r="A1033" s="51" t="s">
        <v>1035</v>
      </c>
      <c r="B1033" s="51" t="s">
        <v>1012</v>
      </c>
      <c r="C1033" s="51" t="s">
        <v>96</v>
      </c>
      <c r="D1033" s="52">
        <v>6762</v>
      </c>
      <c r="E1033" s="52">
        <v>242898</v>
      </c>
      <c r="F1033" s="53">
        <v>23083</v>
      </c>
      <c r="G1033" s="54">
        <v>9.5031659000000008</v>
      </c>
    </row>
    <row r="1034" spans="1:7" s="5" customFormat="1" x14ac:dyDescent="0.45">
      <c r="A1034" s="51" t="s">
        <v>1036</v>
      </c>
      <c r="B1034" s="51" t="s">
        <v>1012</v>
      </c>
      <c r="C1034" s="51" t="s">
        <v>96</v>
      </c>
      <c r="D1034" s="52">
        <v>3010</v>
      </c>
      <c r="E1034" s="52">
        <v>78915</v>
      </c>
      <c r="F1034" s="53">
        <v>9595</v>
      </c>
      <c r="G1034" s="54">
        <v>12.158652</v>
      </c>
    </row>
    <row r="1035" spans="1:7" s="5" customFormat="1" x14ac:dyDescent="0.45">
      <c r="A1035" s="51" t="s">
        <v>1037</v>
      </c>
      <c r="B1035" s="51" t="s">
        <v>1012</v>
      </c>
      <c r="C1035" s="51" t="s">
        <v>96</v>
      </c>
      <c r="D1035" s="52">
        <v>5943</v>
      </c>
      <c r="E1035" s="52">
        <v>168143</v>
      </c>
      <c r="F1035" s="53">
        <v>18521.8</v>
      </c>
      <c r="G1035" s="54">
        <v>11.015504999999999</v>
      </c>
    </row>
    <row r="1036" spans="1:7" s="5" customFormat="1" x14ac:dyDescent="0.45">
      <c r="A1036" s="51" t="s">
        <v>1038</v>
      </c>
      <c r="B1036" s="51" t="s">
        <v>1012</v>
      </c>
      <c r="C1036" s="51" t="s">
        <v>96</v>
      </c>
      <c r="D1036" s="52">
        <v>4637</v>
      </c>
      <c r="E1036" s="52">
        <v>210763</v>
      </c>
      <c r="F1036" s="53">
        <v>19729.900000000001</v>
      </c>
      <c r="G1036" s="54">
        <v>9.3611781999999994</v>
      </c>
    </row>
    <row r="1037" spans="1:7" s="5" customFormat="1" x14ac:dyDescent="0.45">
      <c r="A1037" s="51" t="s">
        <v>1039</v>
      </c>
      <c r="B1037" s="51" t="s">
        <v>1012</v>
      </c>
      <c r="C1037" s="51" t="s">
        <v>96</v>
      </c>
      <c r="D1037" s="52">
        <v>2238</v>
      </c>
      <c r="E1037" s="52">
        <v>63311</v>
      </c>
      <c r="F1037" s="53">
        <v>7232</v>
      </c>
      <c r="G1037" s="54">
        <v>11.422974999999999</v>
      </c>
    </row>
    <row r="1038" spans="1:7" s="5" customFormat="1" x14ac:dyDescent="0.45">
      <c r="A1038" s="51" t="s">
        <v>1040</v>
      </c>
      <c r="B1038" s="51" t="s">
        <v>1012</v>
      </c>
      <c r="C1038" s="51" t="s">
        <v>96</v>
      </c>
      <c r="D1038" s="52">
        <v>9795</v>
      </c>
      <c r="E1038" s="52">
        <v>145964</v>
      </c>
      <c r="F1038" s="53">
        <v>19001</v>
      </c>
      <c r="G1038" s="54">
        <v>13.017593</v>
      </c>
    </row>
    <row r="1039" spans="1:7" s="5" customFormat="1" x14ac:dyDescent="0.45">
      <c r="A1039" s="51" t="s">
        <v>1041</v>
      </c>
      <c r="B1039" s="51" t="s">
        <v>1012</v>
      </c>
      <c r="C1039" s="51" t="s">
        <v>96</v>
      </c>
      <c r="D1039" s="52">
        <v>9445</v>
      </c>
      <c r="E1039" s="52">
        <v>353242</v>
      </c>
      <c r="F1039" s="53">
        <v>32101.7</v>
      </c>
      <c r="G1039" s="54">
        <v>9.0877359000000002</v>
      </c>
    </row>
    <row r="1040" spans="1:7" s="5" customFormat="1" x14ac:dyDescent="0.45">
      <c r="A1040" s="51" t="s">
        <v>1042</v>
      </c>
      <c r="B1040" s="51" t="s">
        <v>1012</v>
      </c>
      <c r="C1040" s="51" t="s">
        <v>96</v>
      </c>
      <c r="D1040" s="52">
        <v>9375</v>
      </c>
      <c r="E1040" s="52">
        <v>279628</v>
      </c>
      <c r="F1040" s="53">
        <v>26068.799999999999</v>
      </c>
      <c r="G1040" s="54">
        <v>9.3226715000000002</v>
      </c>
    </row>
    <row r="1041" spans="1:7" s="5" customFormat="1" x14ac:dyDescent="0.45">
      <c r="A1041" s="51" t="s">
        <v>1043</v>
      </c>
      <c r="B1041" s="51" t="s">
        <v>1012</v>
      </c>
      <c r="C1041" s="51" t="s">
        <v>96</v>
      </c>
      <c r="D1041" s="52">
        <v>9313</v>
      </c>
      <c r="E1041" s="52">
        <v>343482</v>
      </c>
      <c r="F1041" s="53">
        <v>21486</v>
      </c>
      <c r="G1041" s="54">
        <v>6.2553495999999997</v>
      </c>
    </row>
    <row r="1042" spans="1:7" s="5" customFormat="1" x14ac:dyDescent="0.45">
      <c r="A1042" s="51" t="s">
        <v>1044</v>
      </c>
      <c r="B1042" s="51" t="s">
        <v>1012</v>
      </c>
      <c r="C1042" s="51" t="s">
        <v>96</v>
      </c>
      <c r="D1042" s="52">
        <v>3871</v>
      </c>
      <c r="E1042" s="52">
        <v>108709</v>
      </c>
      <c r="F1042" s="53">
        <v>9437</v>
      </c>
      <c r="G1042" s="54">
        <v>8.6809740000000009</v>
      </c>
    </row>
    <row r="1043" spans="1:7" s="5" customFormat="1" x14ac:dyDescent="0.45">
      <c r="A1043" s="51" t="s">
        <v>1045</v>
      </c>
      <c r="B1043" s="51" t="s">
        <v>1012</v>
      </c>
      <c r="C1043" s="51" t="s">
        <v>96</v>
      </c>
      <c r="D1043" s="52">
        <v>6236</v>
      </c>
      <c r="E1043" s="52">
        <v>170052</v>
      </c>
      <c r="F1043" s="53">
        <v>14977</v>
      </c>
      <c r="G1043" s="54">
        <v>8.8073060000000005</v>
      </c>
    </row>
    <row r="1044" spans="1:7" s="5" customFormat="1" x14ac:dyDescent="0.45">
      <c r="A1044" s="51" t="s">
        <v>183</v>
      </c>
      <c r="B1044" s="51" t="s">
        <v>1012</v>
      </c>
      <c r="C1044" s="51" t="s">
        <v>94</v>
      </c>
      <c r="D1044" s="52">
        <v>51</v>
      </c>
      <c r="E1044" s="52">
        <v>559</v>
      </c>
      <c r="F1044" s="53">
        <v>77.2</v>
      </c>
      <c r="G1044" s="54">
        <v>13.810376</v>
      </c>
    </row>
    <row r="1045" spans="1:7" s="5" customFormat="1" x14ac:dyDescent="0.45">
      <c r="A1045" s="51" t="s">
        <v>1046</v>
      </c>
      <c r="B1045" s="51" t="s">
        <v>1012</v>
      </c>
      <c r="C1045" s="51" t="s">
        <v>94</v>
      </c>
      <c r="D1045" s="52">
        <v>31426</v>
      </c>
      <c r="E1045" s="52">
        <v>409390</v>
      </c>
      <c r="F1045" s="53">
        <v>49400</v>
      </c>
      <c r="G1045" s="54">
        <v>12.066732999999999</v>
      </c>
    </row>
    <row r="1046" spans="1:7" s="5" customFormat="1" x14ac:dyDescent="0.45">
      <c r="A1046" s="51" t="s">
        <v>1047</v>
      </c>
      <c r="B1046" s="51" t="s">
        <v>1012</v>
      </c>
      <c r="C1046" s="51" t="s">
        <v>94</v>
      </c>
      <c r="D1046" s="52">
        <v>7980</v>
      </c>
      <c r="E1046" s="52">
        <v>241903</v>
      </c>
      <c r="F1046" s="53">
        <v>22743</v>
      </c>
      <c r="G1046" s="54">
        <v>9.4017023000000002</v>
      </c>
    </row>
    <row r="1047" spans="1:7" s="5" customFormat="1" x14ac:dyDescent="0.45">
      <c r="A1047" s="51" t="s">
        <v>1048</v>
      </c>
      <c r="B1047" s="51" t="s">
        <v>1012</v>
      </c>
      <c r="C1047" s="51" t="s">
        <v>94</v>
      </c>
      <c r="D1047" s="52">
        <v>19899</v>
      </c>
      <c r="E1047" s="52">
        <v>285387</v>
      </c>
      <c r="F1047" s="53">
        <v>29528.9</v>
      </c>
      <c r="G1047" s="54">
        <v>10.346966999999999</v>
      </c>
    </row>
    <row r="1048" spans="1:7" s="5" customFormat="1" x14ac:dyDescent="0.45">
      <c r="A1048" s="51" t="s">
        <v>1049</v>
      </c>
      <c r="B1048" s="51" t="s">
        <v>1012</v>
      </c>
      <c r="C1048" s="51" t="s">
        <v>94</v>
      </c>
      <c r="D1048" s="52">
        <v>64370</v>
      </c>
      <c r="E1048" s="52">
        <v>1255956</v>
      </c>
      <c r="F1048" s="53">
        <v>113018</v>
      </c>
      <c r="G1048" s="54">
        <v>8.9985636000000007</v>
      </c>
    </row>
    <row r="1049" spans="1:7" s="5" customFormat="1" x14ac:dyDescent="0.45">
      <c r="A1049" s="51" t="s">
        <v>186</v>
      </c>
      <c r="B1049" s="51" t="s">
        <v>1012</v>
      </c>
      <c r="C1049" s="51" t="s">
        <v>91</v>
      </c>
      <c r="D1049" s="52">
        <v>152950</v>
      </c>
      <c r="E1049" s="52">
        <v>3976153</v>
      </c>
      <c r="F1049" s="53">
        <v>466785.6</v>
      </c>
      <c r="G1049" s="54">
        <v>11.739629000000001</v>
      </c>
    </row>
    <row r="1050" spans="1:7" s="5" customFormat="1" x14ac:dyDescent="0.45">
      <c r="A1050" s="51" t="s">
        <v>1050</v>
      </c>
      <c r="B1050" s="51" t="s">
        <v>1012</v>
      </c>
      <c r="C1050" s="51" t="s">
        <v>94</v>
      </c>
      <c r="D1050" s="52">
        <v>13095</v>
      </c>
      <c r="E1050" s="52">
        <v>278861</v>
      </c>
      <c r="F1050" s="53">
        <v>28632.6</v>
      </c>
      <c r="G1050" s="54">
        <v>10.267696000000001</v>
      </c>
    </row>
    <row r="1051" spans="1:7" s="5" customFormat="1" x14ac:dyDescent="0.45">
      <c r="A1051" s="51" t="s">
        <v>1051</v>
      </c>
      <c r="B1051" s="51" t="s">
        <v>1012</v>
      </c>
      <c r="C1051" s="51" t="s">
        <v>94</v>
      </c>
      <c r="D1051" s="52">
        <v>9876</v>
      </c>
      <c r="E1051" s="52">
        <v>184756</v>
      </c>
      <c r="F1051" s="53">
        <v>16942</v>
      </c>
      <c r="G1051" s="54">
        <v>9.1699321999999999</v>
      </c>
    </row>
    <row r="1052" spans="1:7" s="5" customFormat="1" x14ac:dyDescent="0.45">
      <c r="A1052" s="51" t="s">
        <v>534</v>
      </c>
      <c r="B1052" s="51" t="s">
        <v>1012</v>
      </c>
      <c r="C1052" s="51" t="s">
        <v>94</v>
      </c>
      <c r="D1052" s="52">
        <v>6495</v>
      </c>
      <c r="E1052" s="52">
        <v>114926</v>
      </c>
      <c r="F1052" s="53">
        <v>12990.4</v>
      </c>
      <c r="G1052" s="54">
        <v>11.303273000000001</v>
      </c>
    </row>
    <row r="1053" spans="1:7" s="5" customFormat="1" x14ac:dyDescent="0.45">
      <c r="A1053" s="51" t="s">
        <v>1052</v>
      </c>
      <c r="B1053" s="51" t="s">
        <v>1012</v>
      </c>
      <c r="C1053" s="51" t="s">
        <v>94</v>
      </c>
      <c r="D1053" s="52">
        <v>3522</v>
      </c>
      <c r="E1053" s="52">
        <v>48225</v>
      </c>
      <c r="F1053" s="53">
        <v>6344.7</v>
      </c>
      <c r="G1053" s="54">
        <v>13.156454</v>
      </c>
    </row>
    <row r="1054" spans="1:7" s="5" customFormat="1" x14ac:dyDescent="0.45">
      <c r="A1054" s="51" t="s">
        <v>1053</v>
      </c>
      <c r="B1054" s="51" t="s">
        <v>1012</v>
      </c>
      <c r="C1054" s="51" t="s">
        <v>94</v>
      </c>
      <c r="D1054" s="52">
        <v>24211</v>
      </c>
      <c r="E1054" s="52">
        <v>383696</v>
      </c>
      <c r="F1054" s="53">
        <v>37497.300000000003</v>
      </c>
      <c r="G1054" s="54">
        <v>9.7726585999999998</v>
      </c>
    </row>
    <row r="1055" spans="1:7" s="5" customFormat="1" x14ac:dyDescent="0.45">
      <c r="A1055" s="51" t="s">
        <v>1054</v>
      </c>
      <c r="B1055" s="51" t="s">
        <v>1012</v>
      </c>
      <c r="C1055" s="51" t="s">
        <v>94</v>
      </c>
      <c r="D1055" s="52">
        <v>30379</v>
      </c>
      <c r="E1055" s="52">
        <v>508735</v>
      </c>
      <c r="F1055" s="53">
        <v>53558.6</v>
      </c>
      <c r="G1055" s="54">
        <v>10.527799</v>
      </c>
    </row>
    <row r="1056" spans="1:7" s="5" customFormat="1" x14ac:dyDescent="0.45">
      <c r="A1056" s="51" t="s">
        <v>1055</v>
      </c>
      <c r="B1056" s="51" t="s">
        <v>1012</v>
      </c>
      <c r="C1056" s="51" t="s">
        <v>91</v>
      </c>
      <c r="D1056" s="52">
        <v>323470</v>
      </c>
      <c r="E1056" s="52">
        <v>7931919</v>
      </c>
      <c r="F1056" s="53">
        <v>763543.2</v>
      </c>
      <c r="G1056" s="54">
        <v>9.6262103000000003</v>
      </c>
    </row>
    <row r="1057" spans="1:7" s="5" customFormat="1" x14ac:dyDescent="0.45">
      <c r="A1057" s="51" t="s">
        <v>728</v>
      </c>
      <c r="B1057" s="51" t="s">
        <v>1012</v>
      </c>
      <c r="C1057" s="51" t="s">
        <v>91</v>
      </c>
      <c r="D1057" s="52">
        <v>284495</v>
      </c>
      <c r="E1057" s="52">
        <v>8289428</v>
      </c>
      <c r="F1057" s="53">
        <v>1001485.5</v>
      </c>
      <c r="G1057" s="54">
        <v>12.081479</v>
      </c>
    </row>
    <row r="1058" spans="1:7" s="5" customFormat="1" x14ac:dyDescent="0.45">
      <c r="A1058" s="51" t="s">
        <v>1056</v>
      </c>
      <c r="B1058" s="51" t="s">
        <v>1012</v>
      </c>
      <c r="C1058" s="51" t="s">
        <v>94</v>
      </c>
      <c r="D1058" s="52">
        <v>36881</v>
      </c>
      <c r="E1058" s="52">
        <v>589716</v>
      </c>
      <c r="F1058" s="53">
        <v>59789.9</v>
      </c>
      <c r="G1058" s="54">
        <v>10.138762</v>
      </c>
    </row>
    <row r="1059" spans="1:7" s="5" customFormat="1" x14ac:dyDescent="0.45">
      <c r="A1059" s="51" t="s">
        <v>1057</v>
      </c>
      <c r="B1059" s="51" t="s">
        <v>1012</v>
      </c>
      <c r="C1059" s="51" t="s">
        <v>94</v>
      </c>
      <c r="D1059" s="52">
        <v>7131</v>
      </c>
      <c r="E1059" s="52">
        <v>110164</v>
      </c>
      <c r="F1059" s="53">
        <v>14494.1</v>
      </c>
      <c r="G1059" s="54">
        <v>13.156839</v>
      </c>
    </row>
    <row r="1060" spans="1:7" s="5" customFormat="1" x14ac:dyDescent="0.45">
      <c r="A1060" s="51" t="s">
        <v>1058</v>
      </c>
      <c r="B1060" s="51" t="s">
        <v>1012</v>
      </c>
      <c r="C1060" s="51" t="s">
        <v>94</v>
      </c>
      <c r="D1060" s="52">
        <v>11249</v>
      </c>
      <c r="E1060" s="52">
        <v>231393</v>
      </c>
      <c r="F1060" s="53">
        <v>23972.9</v>
      </c>
      <c r="G1060" s="54">
        <v>10.360253</v>
      </c>
    </row>
    <row r="1061" spans="1:7" s="5" customFormat="1" x14ac:dyDescent="0.45">
      <c r="A1061" s="51" t="s">
        <v>1059</v>
      </c>
      <c r="B1061" s="51" t="s">
        <v>1012</v>
      </c>
      <c r="C1061" s="51" t="s">
        <v>94</v>
      </c>
      <c r="D1061" s="52">
        <v>5324</v>
      </c>
      <c r="E1061" s="52">
        <v>219305</v>
      </c>
      <c r="F1061" s="53">
        <v>17837</v>
      </c>
      <c r="G1061" s="54">
        <v>8.1334215000000007</v>
      </c>
    </row>
    <row r="1062" spans="1:7" s="5" customFormat="1" x14ac:dyDescent="0.45">
      <c r="A1062" s="51" t="s">
        <v>1060</v>
      </c>
      <c r="B1062" s="51" t="s">
        <v>1012</v>
      </c>
      <c r="C1062" s="51" t="s">
        <v>94</v>
      </c>
      <c r="D1062" s="52">
        <v>17569</v>
      </c>
      <c r="E1062" s="52">
        <v>371430</v>
      </c>
      <c r="F1062" s="53">
        <v>40424</v>
      </c>
      <c r="G1062" s="54">
        <v>10.883343</v>
      </c>
    </row>
    <row r="1063" spans="1:7" s="5" customFormat="1" x14ac:dyDescent="0.45">
      <c r="A1063" s="51" t="s">
        <v>1061</v>
      </c>
      <c r="B1063" s="51" t="s">
        <v>1012</v>
      </c>
      <c r="C1063" s="51" t="s">
        <v>94</v>
      </c>
      <c r="D1063" s="52">
        <v>4792</v>
      </c>
      <c r="E1063" s="52">
        <v>161190</v>
      </c>
      <c r="F1063" s="53">
        <v>14647</v>
      </c>
      <c r="G1063" s="54">
        <v>9.0867920000000009</v>
      </c>
    </row>
    <row r="1064" spans="1:7" s="5" customFormat="1" x14ac:dyDescent="0.45">
      <c r="A1064" s="51" t="s">
        <v>1062</v>
      </c>
      <c r="B1064" s="51" t="s">
        <v>1012</v>
      </c>
      <c r="C1064" s="51" t="s">
        <v>94</v>
      </c>
      <c r="D1064" s="52">
        <v>15969</v>
      </c>
      <c r="E1064" s="52">
        <v>254819</v>
      </c>
      <c r="F1064" s="53">
        <v>31995.5</v>
      </c>
      <c r="G1064" s="54">
        <v>12.556167</v>
      </c>
    </row>
    <row r="1065" spans="1:7" s="5" customFormat="1" x14ac:dyDescent="0.45">
      <c r="A1065" s="51" t="s">
        <v>1063</v>
      </c>
      <c r="B1065" s="51" t="s">
        <v>1012</v>
      </c>
      <c r="C1065" s="51" t="s">
        <v>94</v>
      </c>
      <c r="D1065" s="52">
        <v>39534</v>
      </c>
      <c r="E1065" s="52">
        <v>653356</v>
      </c>
      <c r="F1065" s="53">
        <v>67996</v>
      </c>
      <c r="G1065" s="54">
        <v>10.40719</v>
      </c>
    </row>
    <row r="1066" spans="1:7" s="5" customFormat="1" x14ac:dyDescent="0.45">
      <c r="A1066" s="51" t="s">
        <v>1064</v>
      </c>
      <c r="B1066" s="51" t="s">
        <v>1012</v>
      </c>
      <c r="C1066" s="51" t="s">
        <v>94</v>
      </c>
      <c r="D1066" s="52">
        <v>32990</v>
      </c>
      <c r="E1066" s="52">
        <v>471490</v>
      </c>
      <c r="F1066" s="53">
        <v>53868.9</v>
      </c>
      <c r="G1066" s="54">
        <v>11.425248</v>
      </c>
    </row>
    <row r="1067" spans="1:7" s="5" customFormat="1" x14ac:dyDescent="0.45">
      <c r="A1067" s="51" t="s">
        <v>1065</v>
      </c>
      <c r="B1067" s="51" t="s">
        <v>1012</v>
      </c>
      <c r="C1067" s="51" t="s">
        <v>94</v>
      </c>
      <c r="D1067" s="52">
        <v>8696</v>
      </c>
      <c r="E1067" s="52">
        <v>146718</v>
      </c>
      <c r="F1067" s="53">
        <v>18137</v>
      </c>
      <c r="G1067" s="54">
        <v>12.36181</v>
      </c>
    </row>
    <row r="1068" spans="1:7" s="5" customFormat="1" x14ac:dyDescent="0.45">
      <c r="A1068" s="51" t="s">
        <v>1066</v>
      </c>
      <c r="B1068" s="51" t="s">
        <v>1012</v>
      </c>
      <c r="C1068" s="51" t="s">
        <v>94</v>
      </c>
      <c r="D1068" s="52">
        <v>24180</v>
      </c>
      <c r="E1068" s="52">
        <v>502783</v>
      </c>
      <c r="F1068" s="53">
        <v>55307</v>
      </c>
      <c r="G1068" s="54">
        <v>11.000173</v>
      </c>
    </row>
    <row r="1069" spans="1:7" s="5" customFormat="1" x14ac:dyDescent="0.45">
      <c r="A1069" s="51" t="s">
        <v>1067</v>
      </c>
      <c r="B1069" s="51" t="s">
        <v>1012</v>
      </c>
      <c r="C1069" s="51" t="s">
        <v>94</v>
      </c>
      <c r="D1069" s="52">
        <v>6197</v>
      </c>
      <c r="E1069" s="52">
        <v>101289</v>
      </c>
      <c r="F1069" s="53">
        <v>13708</v>
      </c>
      <c r="G1069" s="54">
        <v>13.533552999999999</v>
      </c>
    </row>
    <row r="1070" spans="1:7" s="5" customFormat="1" x14ac:dyDescent="0.45">
      <c r="A1070" s="51" t="s">
        <v>1068</v>
      </c>
      <c r="B1070" s="51" t="s">
        <v>1012</v>
      </c>
      <c r="C1070" s="51" t="s">
        <v>94</v>
      </c>
      <c r="D1070" s="52">
        <v>6075</v>
      </c>
      <c r="E1070" s="52">
        <v>100509</v>
      </c>
      <c r="F1070" s="53">
        <v>9203</v>
      </c>
      <c r="G1070" s="54">
        <v>9.1563940000000006</v>
      </c>
    </row>
    <row r="1071" spans="1:7" s="5" customFormat="1" x14ac:dyDescent="0.45">
      <c r="A1071" s="51" t="s">
        <v>1069</v>
      </c>
      <c r="B1071" s="51" t="s">
        <v>1012</v>
      </c>
      <c r="C1071" s="51" t="s">
        <v>94</v>
      </c>
      <c r="D1071" s="52">
        <v>15865</v>
      </c>
      <c r="E1071" s="52">
        <v>311544</v>
      </c>
      <c r="F1071" s="53">
        <v>33680</v>
      </c>
      <c r="G1071" s="54">
        <v>10.810672</v>
      </c>
    </row>
    <row r="1072" spans="1:7" s="5" customFormat="1" x14ac:dyDescent="0.45">
      <c r="A1072" s="51" t="s">
        <v>1070</v>
      </c>
      <c r="B1072" s="51" t="s">
        <v>1012</v>
      </c>
      <c r="C1072" s="51" t="s">
        <v>94</v>
      </c>
      <c r="D1072" s="52">
        <v>11075</v>
      </c>
      <c r="E1072" s="52">
        <v>134362</v>
      </c>
      <c r="F1072" s="53">
        <v>17371</v>
      </c>
      <c r="G1072" s="54">
        <v>12.928507</v>
      </c>
    </row>
    <row r="1073" spans="1:7" s="5" customFormat="1" x14ac:dyDescent="0.45">
      <c r="A1073" s="51" t="s">
        <v>1071</v>
      </c>
      <c r="B1073" s="51" t="s">
        <v>1012</v>
      </c>
      <c r="C1073" s="51" t="s">
        <v>94</v>
      </c>
      <c r="D1073" s="52">
        <v>41168</v>
      </c>
      <c r="E1073" s="52">
        <v>532950</v>
      </c>
      <c r="F1073" s="53">
        <v>57982</v>
      </c>
      <c r="G1073" s="54">
        <v>10.879445</v>
      </c>
    </row>
    <row r="1074" spans="1:7" s="5" customFormat="1" x14ac:dyDescent="0.45">
      <c r="A1074" s="51" t="s">
        <v>230</v>
      </c>
      <c r="B1074" s="51" t="s">
        <v>1012</v>
      </c>
      <c r="C1074" s="51" t="s">
        <v>210</v>
      </c>
      <c r="D1074" s="52">
        <v>2</v>
      </c>
      <c r="E1074" s="52">
        <v>18</v>
      </c>
      <c r="F1074" s="53">
        <v>2.5</v>
      </c>
      <c r="G1074" s="54">
        <v>13.888889000000001</v>
      </c>
    </row>
    <row r="1075" spans="1:7" s="5" customFormat="1" x14ac:dyDescent="0.45">
      <c r="A1075" s="51" t="s">
        <v>1072</v>
      </c>
      <c r="B1075" s="51" t="s">
        <v>1012</v>
      </c>
      <c r="C1075" s="51" t="s">
        <v>94</v>
      </c>
      <c r="D1075" s="52">
        <v>22527</v>
      </c>
      <c r="E1075" s="52">
        <v>370965</v>
      </c>
      <c r="F1075" s="53">
        <v>38002</v>
      </c>
      <c r="G1075" s="54">
        <v>10.244092999999999</v>
      </c>
    </row>
    <row r="1076" spans="1:7" s="5" customFormat="1" x14ac:dyDescent="0.45">
      <c r="A1076" s="51" t="s">
        <v>1073</v>
      </c>
      <c r="B1076" s="51" t="s">
        <v>1012</v>
      </c>
      <c r="C1076" s="51" t="s">
        <v>96</v>
      </c>
      <c r="D1076" s="52">
        <v>3058</v>
      </c>
      <c r="E1076" s="52">
        <v>78761</v>
      </c>
      <c r="F1076" s="53">
        <v>8746.9</v>
      </c>
      <c r="G1076" s="54">
        <v>11.105623</v>
      </c>
    </row>
    <row r="1077" spans="1:7" s="5" customFormat="1" x14ac:dyDescent="0.45">
      <c r="A1077" s="51" t="s">
        <v>1074</v>
      </c>
      <c r="B1077" s="51" t="s">
        <v>1012</v>
      </c>
      <c r="C1077" s="51" t="s">
        <v>94</v>
      </c>
      <c r="D1077" s="52">
        <v>6348</v>
      </c>
      <c r="E1077" s="52">
        <v>82453</v>
      </c>
      <c r="F1077" s="53">
        <v>13349</v>
      </c>
      <c r="G1077" s="54">
        <v>16.189829</v>
      </c>
    </row>
    <row r="1078" spans="1:7" s="5" customFormat="1" x14ac:dyDescent="0.45">
      <c r="A1078" s="51" t="s">
        <v>1075</v>
      </c>
      <c r="B1078" s="51" t="s">
        <v>1012</v>
      </c>
      <c r="C1078" s="51" t="s">
        <v>91</v>
      </c>
      <c r="D1078" s="52">
        <v>1215790</v>
      </c>
      <c r="E1078" s="52">
        <v>31597238</v>
      </c>
      <c r="F1078" s="53">
        <v>2944964.2</v>
      </c>
      <c r="G1078" s="54">
        <v>9.3203215999999998</v>
      </c>
    </row>
    <row r="1079" spans="1:7" s="5" customFormat="1" x14ac:dyDescent="0.45">
      <c r="A1079" s="51" t="s">
        <v>561</v>
      </c>
      <c r="B1079" s="51" t="s">
        <v>1012</v>
      </c>
      <c r="C1079" s="51" t="s">
        <v>94</v>
      </c>
      <c r="D1079" s="52">
        <v>9290</v>
      </c>
      <c r="E1079" s="52">
        <v>141692</v>
      </c>
      <c r="F1079" s="53">
        <v>22012</v>
      </c>
      <c r="G1079" s="54">
        <v>15.535104</v>
      </c>
    </row>
    <row r="1080" spans="1:7" s="5" customFormat="1" x14ac:dyDescent="0.45">
      <c r="A1080" s="51" t="s">
        <v>1076</v>
      </c>
      <c r="B1080" s="51" t="s">
        <v>1012</v>
      </c>
      <c r="C1080" s="51" t="s">
        <v>94</v>
      </c>
      <c r="D1080" s="52">
        <v>18455</v>
      </c>
      <c r="E1080" s="52">
        <v>342116</v>
      </c>
      <c r="F1080" s="53">
        <v>28082</v>
      </c>
      <c r="G1080" s="54">
        <v>8.2083270000000006</v>
      </c>
    </row>
    <row r="1081" spans="1:7" s="5" customFormat="1" x14ac:dyDescent="0.45">
      <c r="A1081" s="51" t="s">
        <v>1077</v>
      </c>
      <c r="B1081" s="51" t="s">
        <v>1012</v>
      </c>
      <c r="C1081" s="51" t="s">
        <v>94</v>
      </c>
      <c r="D1081" s="52">
        <v>13908</v>
      </c>
      <c r="E1081" s="52">
        <v>241760</v>
      </c>
      <c r="F1081" s="53">
        <v>26336</v>
      </c>
      <c r="G1081" s="54">
        <v>10.893447999999999</v>
      </c>
    </row>
    <row r="1082" spans="1:7" s="5" customFormat="1" x14ac:dyDescent="0.45">
      <c r="A1082" s="51" t="s">
        <v>1078</v>
      </c>
      <c r="B1082" s="51" t="s">
        <v>1012</v>
      </c>
      <c r="C1082" s="51" t="s">
        <v>94</v>
      </c>
      <c r="D1082" s="52">
        <v>43837</v>
      </c>
      <c r="E1082" s="52">
        <v>705081</v>
      </c>
      <c r="F1082" s="53">
        <v>87461</v>
      </c>
      <c r="G1082" s="54">
        <v>12.404389999999999</v>
      </c>
    </row>
    <row r="1083" spans="1:7" s="5" customFormat="1" x14ac:dyDescent="0.45">
      <c r="A1083" s="51" t="s">
        <v>1079</v>
      </c>
      <c r="B1083" s="51" t="s">
        <v>1080</v>
      </c>
      <c r="C1083" s="51" t="s">
        <v>94</v>
      </c>
      <c r="D1083" s="52">
        <v>48243</v>
      </c>
      <c r="E1083" s="52">
        <v>1022634</v>
      </c>
      <c r="F1083" s="53">
        <v>114457</v>
      </c>
      <c r="G1083" s="54">
        <v>11.192372000000001</v>
      </c>
    </row>
    <row r="1084" spans="1:7" s="5" customFormat="1" x14ac:dyDescent="0.45">
      <c r="A1084" s="51" t="s">
        <v>1081</v>
      </c>
      <c r="B1084" s="51" t="s">
        <v>1080</v>
      </c>
      <c r="C1084" s="51" t="s">
        <v>94</v>
      </c>
      <c r="D1084" s="52">
        <v>18775</v>
      </c>
      <c r="E1084" s="52">
        <v>585887</v>
      </c>
      <c r="F1084" s="53">
        <v>55375</v>
      </c>
      <c r="G1084" s="54">
        <v>9.4514812999999993</v>
      </c>
    </row>
    <row r="1085" spans="1:7" s="5" customFormat="1" x14ac:dyDescent="0.45">
      <c r="A1085" s="51" t="s">
        <v>1082</v>
      </c>
      <c r="B1085" s="51" t="s">
        <v>1080</v>
      </c>
      <c r="C1085" s="51" t="s">
        <v>96</v>
      </c>
      <c r="D1085" s="52">
        <v>4644</v>
      </c>
      <c r="E1085" s="52">
        <v>116801</v>
      </c>
      <c r="F1085" s="53">
        <v>10985</v>
      </c>
      <c r="G1085" s="54">
        <v>9.4048852000000007</v>
      </c>
    </row>
    <row r="1086" spans="1:7" s="5" customFormat="1" x14ac:dyDescent="0.45">
      <c r="A1086" s="51" t="s">
        <v>1083</v>
      </c>
      <c r="B1086" s="51" t="s">
        <v>1080</v>
      </c>
      <c r="C1086" s="51" t="s">
        <v>94</v>
      </c>
      <c r="D1086" s="52">
        <v>36382</v>
      </c>
      <c r="E1086" s="52">
        <v>826255</v>
      </c>
      <c r="F1086" s="53">
        <v>86221</v>
      </c>
      <c r="G1086" s="54">
        <v>10.435155999999999</v>
      </c>
    </row>
    <row r="1087" spans="1:7" s="5" customFormat="1" x14ac:dyDescent="0.45">
      <c r="A1087" s="51" t="s">
        <v>1084</v>
      </c>
      <c r="B1087" s="51" t="s">
        <v>1080</v>
      </c>
      <c r="C1087" s="51" t="s">
        <v>96</v>
      </c>
      <c r="D1087" s="52">
        <v>3258</v>
      </c>
      <c r="E1087" s="52">
        <v>198442</v>
      </c>
      <c r="F1087" s="53">
        <v>14649</v>
      </c>
      <c r="G1087" s="54">
        <v>7.3820058</v>
      </c>
    </row>
    <row r="1088" spans="1:7" s="5" customFormat="1" x14ac:dyDescent="0.45">
      <c r="A1088" s="51" t="s">
        <v>1085</v>
      </c>
      <c r="B1088" s="51" t="s">
        <v>1080</v>
      </c>
      <c r="C1088" s="51" t="s">
        <v>96</v>
      </c>
      <c r="D1088" s="52">
        <v>4010</v>
      </c>
      <c r="E1088" s="52">
        <v>133137</v>
      </c>
      <c r="F1088" s="53">
        <v>13311</v>
      </c>
      <c r="G1088" s="54">
        <v>9.9979720000000007</v>
      </c>
    </row>
    <row r="1089" spans="1:7" s="5" customFormat="1" x14ac:dyDescent="0.45">
      <c r="A1089" s="51" t="s">
        <v>1086</v>
      </c>
      <c r="B1089" s="51" t="s">
        <v>1080</v>
      </c>
      <c r="C1089" s="51" t="s">
        <v>96</v>
      </c>
      <c r="D1089" s="52">
        <v>12918</v>
      </c>
      <c r="E1089" s="52">
        <v>366365</v>
      </c>
      <c r="F1089" s="53">
        <v>36735</v>
      </c>
      <c r="G1089" s="54">
        <v>10.026885999999999</v>
      </c>
    </row>
    <row r="1090" spans="1:7" s="5" customFormat="1" x14ac:dyDescent="0.45">
      <c r="A1090" s="51" t="s">
        <v>1087</v>
      </c>
      <c r="B1090" s="51" t="s">
        <v>1080</v>
      </c>
      <c r="C1090" s="51" t="s">
        <v>96</v>
      </c>
      <c r="D1090" s="52">
        <v>11623</v>
      </c>
      <c r="E1090" s="52">
        <v>216470</v>
      </c>
      <c r="F1090" s="53">
        <v>24832</v>
      </c>
      <c r="G1090" s="54">
        <v>11.471336000000001</v>
      </c>
    </row>
    <row r="1091" spans="1:7" s="5" customFormat="1" x14ac:dyDescent="0.45">
      <c r="A1091" s="51" t="s">
        <v>1088</v>
      </c>
      <c r="B1091" s="51" t="s">
        <v>1080</v>
      </c>
      <c r="C1091" s="51" t="s">
        <v>96</v>
      </c>
      <c r="D1091" s="52">
        <v>1205</v>
      </c>
      <c r="E1091" s="52">
        <v>24542</v>
      </c>
      <c r="F1091" s="53">
        <v>2868</v>
      </c>
      <c r="G1091" s="54">
        <v>11.686089000000001</v>
      </c>
    </row>
    <row r="1092" spans="1:7" s="5" customFormat="1" x14ac:dyDescent="0.45">
      <c r="A1092" s="51" t="s">
        <v>1089</v>
      </c>
      <c r="B1092" s="51" t="s">
        <v>1080</v>
      </c>
      <c r="C1092" s="51" t="s">
        <v>96</v>
      </c>
      <c r="D1092" s="52">
        <v>10710</v>
      </c>
      <c r="E1092" s="52">
        <v>314409</v>
      </c>
      <c r="F1092" s="53">
        <v>29533</v>
      </c>
      <c r="G1092" s="54">
        <v>9.3931789000000006</v>
      </c>
    </row>
    <row r="1093" spans="1:7" s="5" customFormat="1" x14ac:dyDescent="0.45">
      <c r="A1093" s="51" t="s">
        <v>1090</v>
      </c>
      <c r="B1093" s="51" t="s">
        <v>1080</v>
      </c>
      <c r="C1093" s="51" t="s">
        <v>96</v>
      </c>
      <c r="D1093" s="52">
        <v>5253</v>
      </c>
      <c r="E1093" s="52">
        <v>88242</v>
      </c>
      <c r="F1093" s="53">
        <v>10187</v>
      </c>
      <c r="G1093" s="54">
        <v>11.544389000000001</v>
      </c>
    </row>
    <row r="1094" spans="1:7" s="5" customFormat="1" x14ac:dyDescent="0.45">
      <c r="A1094" s="51" t="s">
        <v>1091</v>
      </c>
      <c r="B1094" s="51" t="s">
        <v>1080</v>
      </c>
      <c r="C1094" s="51" t="s">
        <v>96</v>
      </c>
      <c r="D1094" s="52">
        <v>9472</v>
      </c>
      <c r="E1094" s="52">
        <v>221125</v>
      </c>
      <c r="F1094" s="53">
        <v>23233</v>
      </c>
      <c r="G1094" s="54">
        <v>10.506727</v>
      </c>
    </row>
    <row r="1095" spans="1:7" s="5" customFormat="1" x14ac:dyDescent="0.45">
      <c r="A1095" s="51" t="s">
        <v>1092</v>
      </c>
      <c r="B1095" s="51" t="s">
        <v>1080</v>
      </c>
      <c r="C1095" s="51" t="s">
        <v>96</v>
      </c>
      <c r="D1095" s="52">
        <v>3848</v>
      </c>
      <c r="E1095" s="52">
        <v>118893</v>
      </c>
      <c r="F1095" s="53">
        <v>11802</v>
      </c>
      <c r="G1095" s="54">
        <v>9.9265726000000001</v>
      </c>
    </row>
    <row r="1096" spans="1:7" s="5" customFormat="1" x14ac:dyDescent="0.45">
      <c r="A1096" s="51" t="s">
        <v>1093</v>
      </c>
      <c r="B1096" s="51" t="s">
        <v>1080</v>
      </c>
      <c r="C1096" s="51" t="s">
        <v>96</v>
      </c>
      <c r="D1096" s="52">
        <v>13545</v>
      </c>
      <c r="E1096" s="52">
        <v>418536</v>
      </c>
      <c r="F1096" s="53">
        <v>39929</v>
      </c>
      <c r="G1096" s="54">
        <v>9.5401589999999992</v>
      </c>
    </row>
    <row r="1097" spans="1:7" s="5" customFormat="1" x14ac:dyDescent="0.45">
      <c r="A1097" s="51" t="s">
        <v>1094</v>
      </c>
      <c r="B1097" s="51" t="s">
        <v>1080</v>
      </c>
      <c r="C1097" s="51" t="s">
        <v>96</v>
      </c>
      <c r="D1097" s="52">
        <v>15408</v>
      </c>
      <c r="E1097" s="52">
        <v>617758</v>
      </c>
      <c r="F1097" s="53">
        <v>53025</v>
      </c>
      <c r="G1097" s="54">
        <v>8.5834582000000008</v>
      </c>
    </row>
    <row r="1098" spans="1:7" s="5" customFormat="1" x14ac:dyDescent="0.45">
      <c r="A1098" s="51" t="s">
        <v>1095</v>
      </c>
      <c r="B1098" s="51" t="s">
        <v>1080</v>
      </c>
      <c r="C1098" s="51" t="s">
        <v>96</v>
      </c>
      <c r="D1098" s="52">
        <v>2014</v>
      </c>
      <c r="E1098" s="52">
        <v>66356</v>
      </c>
      <c r="F1098" s="53">
        <v>5216</v>
      </c>
      <c r="G1098" s="54">
        <v>7.8606305000000001</v>
      </c>
    </row>
    <row r="1099" spans="1:7" s="5" customFormat="1" x14ac:dyDescent="0.45">
      <c r="A1099" s="51" t="s">
        <v>1096</v>
      </c>
      <c r="B1099" s="51" t="s">
        <v>1080</v>
      </c>
      <c r="C1099" s="51" t="s">
        <v>96</v>
      </c>
      <c r="D1099" s="52">
        <v>3894</v>
      </c>
      <c r="E1099" s="52">
        <v>78537</v>
      </c>
      <c r="F1099" s="53">
        <v>9368</v>
      </c>
      <c r="G1099" s="54">
        <v>11.928136</v>
      </c>
    </row>
    <row r="1100" spans="1:7" s="5" customFormat="1" x14ac:dyDescent="0.45">
      <c r="A1100" s="51" t="s">
        <v>1097</v>
      </c>
      <c r="B1100" s="51" t="s">
        <v>1080</v>
      </c>
      <c r="C1100" s="51" t="s">
        <v>96</v>
      </c>
      <c r="D1100" s="52">
        <v>6704</v>
      </c>
      <c r="E1100" s="52">
        <v>142760</v>
      </c>
      <c r="F1100" s="53">
        <v>14944</v>
      </c>
      <c r="G1100" s="54">
        <v>10.467917999999999</v>
      </c>
    </row>
    <row r="1101" spans="1:7" s="5" customFormat="1" x14ac:dyDescent="0.45">
      <c r="A1101" s="51" t="s">
        <v>1098</v>
      </c>
      <c r="B1101" s="51" t="s">
        <v>1080</v>
      </c>
      <c r="C1101" s="51" t="s">
        <v>94</v>
      </c>
      <c r="D1101" s="52">
        <v>8005</v>
      </c>
      <c r="E1101" s="52">
        <v>161652</v>
      </c>
      <c r="F1101" s="53">
        <v>18027</v>
      </c>
      <c r="G1101" s="54">
        <v>11.151733</v>
      </c>
    </row>
    <row r="1102" spans="1:7" s="5" customFormat="1" x14ac:dyDescent="0.45">
      <c r="A1102" s="51" t="s">
        <v>1099</v>
      </c>
      <c r="B1102" s="51" t="s">
        <v>1080</v>
      </c>
      <c r="C1102" s="51" t="s">
        <v>94</v>
      </c>
      <c r="D1102" s="52">
        <v>81831</v>
      </c>
      <c r="E1102" s="52">
        <v>1678305</v>
      </c>
      <c r="F1102" s="53">
        <v>181382</v>
      </c>
      <c r="G1102" s="54">
        <v>10.807452</v>
      </c>
    </row>
    <row r="1103" spans="1:7" s="5" customFormat="1" x14ac:dyDescent="0.45">
      <c r="A1103" s="51" t="s">
        <v>1100</v>
      </c>
      <c r="B1103" s="51" t="s">
        <v>1080</v>
      </c>
      <c r="C1103" s="51" t="s">
        <v>94</v>
      </c>
      <c r="D1103" s="52">
        <v>28111</v>
      </c>
      <c r="E1103" s="52">
        <v>479049</v>
      </c>
      <c r="F1103" s="53">
        <v>56848.7</v>
      </c>
      <c r="G1103" s="54">
        <v>11.866991000000001</v>
      </c>
    </row>
    <row r="1104" spans="1:7" s="5" customFormat="1" x14ac:dyDescent="0.45">
      <c r="A1104" s="51" t="s">
        <v>1101</v>
      </c>
      <c r="B1104" s="51" t="s">
        <v>1080</v>
      </c>
      <c r="C1104" s="51" t="s">
        <v>94</v>
      </c>
      <c r="D1104" s="52">
        <v>38905</v>
      </c>
      <c r="E1104" s="52">
        <v>800120</v>
      </c>
      <c r="F1104" s="53">
        <v>89072.4</v>
      </c>
      <c r="G1104" s="54">
        <v>11.132379999999999</v>
      </c>
    </row>
    <row r="1105" spans="1:7" s="5" customFormat="1" x14ac:dyDescent="0.45">
      <c r="A1105" s="51" t="s">
        <v>1102</v>
      </c>
      <c r="B1105" s="51" t="s">
        <v>1080</v>
      </c>
      <c r="C1105" s="51" t="s">
        <v>94</v>
      </c>
      <c r="D1105" s="52">
        <v>12804</v>
      </c>
      <c r="E1105" s="52">
        <v>219214</v>
      </c>
      <c r="F1105" s="53">
        <v>27286</v>
      </c>
      <c r="G1105" s="54">
        <v>12.447198</v>
      </c>
    </row>
    <row r="1106" spans="1:7" s="5" customFormat="1" x14ac:dyDescent="0.45">
      <c r="A1106" s="51" t="s">
        <v>1103</v>
      </c>
      <c r="B1106" s="51" t="s">
        <v>1080</v>
      </c>
      <c r="C1106" s="51" t="s">
        <v>91</v>
      </c>
      <c r="D1106" s="52">
        <v>449068</v>
      </c>
      <c r="E1106" s="52">
        <v>13047701</v>
      </c>
      <c r="F1106" s="53">
        <v>1124695.3</v>
      </c>
      <c r="G1106" s="54">
        <v>8.6198733000000001</v>
      </c>
    </row>
    <row r="1107" spans="1:7" s="5" customFormat="1" x14ac:dyDescent="0.45">
      <c r="A1107" s="51" t="s">
        <v>1104</v>
      </c>
      <c r="B1107" s="51" t="s">
        <v>1080</v>
      </c>
      <c r="C1107" s="51" t="s">
        <v>96</v>
      </c>
      <c r="D1107" s="52">
        <v>9300</v>
      </c>
      <c r="E1107" s="52">
        <v>266436</v>
      </c>
      <c r="F1107" s="53">
        <v>26320</v>
      </c>
      <c r="G1107" s="54">
        <v>9.8785448999999996</v>
      </c>
    </row>
    <row r="1108" spans="1:7" s="5" customFormat="1" x14ac:dyDescent="0.45">
      <c r="A1108" s="51" t="s">
        <v>1105</v>
      </c>
      <c r="B1108" s="51" t="s">
        <v>1080</v>
      </c>
      <c r="C1108" s="51" t="s">
        <v>96</v>
      </c>
      <c r="D1108" s="52">
        <v>3471</v>
      </c>
      <c r="E1108" s="52">
        <v>119949</v>
      </c>
      <c r="F1108" s="53">
        <v>11075</v>
      </c>
      <c r="G1108" s="54">
        <v>9.2330907</v>
      </c>
    </row>
    <row r="1109" spans="1:7" s="5" customFormat="1" x14ac:dyDescent="0.45">
      <c r="A1109" s="51" t="s">
        <v>1106</v>
      </c>
      <c r="B1109" s="51" t="s">
        <v>1080</v>
      </c>
      <c r="C1109" s="51" t="s">
        <v>94</v>
      </c>
      <c r="D1109" s="52">
        <v>31654</v>
      </c>
      <c r="E1109" s="52">
        <v>606272</v>
      </c>
      <c r="F1109" s="53">
        <v>69040</v>
      </c>
      <c r="G1109" s="54">
        <v>11.387627999999999</v>
      </c>
    </row>
    <row r="1110" spans="1:7" s="5" customFormat="1" x14ac:dyDescent="0.45">
      <c r="A1110" s="51" t="s">
        <v>1107</v>
      </c>
      <c r="B1110" s="51" t="s">
        <v>1080</v>
      </c>
      <c r="C1110" s="51" t="s">
        <v>91</v>
      </c>
      <c r="D1110" s="52">
        <v>187594</v>
      </c>
      <c r="E1110" s="52">
        <v>9587826</v>
      </c>
      <c r="F1110" s="53">
        <v>871064</v>
      </c>
      <c r="G1110" s="54">
        <v>9.0851044000000005</v>
      </c>
    </row>
    <row r="1111" spans="1:7" s="5" customFormat="1" x14ac:dyDescent="0.45">
      <c r="A1111" s="51" t="s">
        <v>1108</v>
      </c>
      <c r="B1111" s="51" t="s">
        <v>1080</v>
      </c>
      <c r="C1111" s="51" t="s">
        <v>94</v>
      </c>
      <c r="D1111" s="52">
        <v>11218</v>
      </c>
      <c r="E1111" s="52">
        <v>196072</v>
      </c>
      <c r="F1111" s="53">
        <v>22387</v>
      </c>
      <c r="G1111" s="54">
        <v>11.417745</v>
      </c>
    </row>
    <row r="1112" spans="1:7" s="5" customFormat="1" x14ac:dyDescent="0.45">
      <c r="A1112" s="51" t="s">
        <v>1109</v>
      </c>
      <c r="B1112" s="51" t="s">
        <v>1080</v>
      </c>
      <c r="C1112" s="51" t="s">
        <v>94</v>
      </c>
      <c r="D1112" s="52">
        <v>15853</v>
      </c>
      <c r="E1112" s="52">
        <v>308826</v>
      </c>
      <c r="F1112" s="53">
        <v>34848</v>
      </c>
      <c r="G1112" s="54">
        <v>11.284024</v>
      </c>
    </row>
    <row r="1113" spans="1:7" s="5" customFormat="1" x14ac:dyDescent="0.45">
      <c r="A1113" s="51" t="s">
        <v>1110</v>
      </c>
      <c r="B1113" s="51" t="s">
        <v>1080</v>
      </c>
      <c r="C1113" s="51" t="s">
        <v>94</v>
      </c>
      <c r="D1113" s="52">
        <v>25846</v>
      </c>
      <c r="E1113" s="52">
        <v>622408</v>
      </c>
      <c r="F1113" s="53">
        <v>65024</v>
      </c>
      <c r="G1113" s="54">
        <v>10.447165999999999</v>
      </c>
    </row>
    <row r="1114" spans="1:7" s="5" customFormat="1" x14ac:dyDescent="0.45">
      <c r="A1114" s="51" t="s">
        <v>1111</v>
      </c>
      <c r="B1114" s="51" t="s">
        <v>1080</v>
      </c>
      <c r="C1114" s="51" t="s">
        <v>94</v>
      </c>
      <c r="D1114" s="52">
        <v>30976</v>
      </c>
      <c r="E1114" s="52">
        <v>1002089</v>
      </c>
      <c r="F1114" s="53">
        <v>98946</v>
      </c>
      <c r="G1114" s="54">
        <v>9.8739732999999994</v>
      </c>
    </row>
    <row r="1115" spans="1:7" s="5" customFormat="1" x14ac:dyDescent="0.45">
      <c r="A1115" s="51" t="s">
        <v>1112</v>
      </c>
      <c r="B1115" s="51" t="s">
        <v>1080</v>
      </c>
      <c r="C1115" s="51" t="s">
        <v>94</v>
      </c>
      <c r="D1115" s="52">
        <v>49167</v>
      </c>
      <c r="E1115" s="52">
        <v>992822</v>
      </c>
      <c r="F1115" s="53">
        <v>118463.9</v>
      </c>
      <c r="G1115" s="54">
        <v>11.932038</v>
      </c>
    </row>
    <row r="1116" spans="1:7" s="5" customFormat="1" x14ac:dyDescent="0.45">
      <c r="A1116" s="51" t="s">
        <v>1113</v>
      </c>
      <c r="B1116" s="51" t="s">
        <v>1080</v>
      </c>
      <c r="C1116" s="51" t="s">
        <v>94</v>
      </c>
      <c r="D1116" s="52">
        <v>19150</v>
      </c>
      <c r="E1116" s="52">
        <v>407120</v>
      </c>
      <c r="F1116" s="53">
        <v>45651</v>
      </c>
      <c r="G1116" s="54">
        <v>11.213156</v>
      </c>
    </row>
    <row r="1117" spans="1:7" s="5" customFormat="1" x14ac:dyDescent="0.45">
      <c r="A1117" s="51" t="s">
        <v>1114</v>
      </c>
      <c r="B1117" s="51" t="s">
        <v>1080</v>
      </c>
      <c r="C1117" s="51" t="s">
        <v>94</v>
      </c>
      <c r="D1117" s="52">
        <v>13810</v>
      </c>
      <c r="E1117" s="52">
        <v>340510</v>
      </c>
      <c r="F1117" s="53">
        <v>31986</v>
      </c>
      <c r="G1117" s="54">
        <v>9.3935566999999995</v>
      </c>
    </row>
    <row r="1118" spans="1:7" s="5" customFormat="1" x14ac:dyDescent="0.45">
      <c r="A1118" s="51" t="s">
        <v>1115</v>
      </c>
      <c r="B1118" s="51" t="s">
        <v>1080</v>
      </c>
      <c r="C1118" s="51" t="s">
        <v>96</v>
      </c>
      <c r="D1118" s="52">
        <v>5189</v>
      </c>
      <c r="E1118" s="52">
        <v>99552</v>
      </c>
      <c r="F1118" s="53">
        <v>10289.4</v>
      </c>
      <c r="G1118" s="54">
        <v>10.335704</v>
      </c>
    </row>
    <row r="1119" spans="1:7" s="5" customFormat="1" x14ac:dyDescent="0.45">
      <c r="A1119" s="51" t="s">
        <v>161</v>
      </c>
      <c r="B1119" s="51" t="s">
        <v>1080</v>
      </c>
      <c r="C1119" s="51" t="s">
        <v>94</v>
      </c>
      <c r="D1119" s="52">
        <v>73524</v>
      </c>
      <c r="E1119" s="52">
        <v>1304937</v>
      </c>
      <c r="F1119" s="53">
        <v>143649.9</v>
      </c>
      <c r="G1119" s="54">
        <v>11.008187</v>
      </c>
    </row>
    <row r="1120" spans="1:7" s="5" customFormat="1" x14ac:dyDescent="0.45">
      <c r="A1120" s="51" t="s">
        <v>1116</v>
      </c>
      <c r="B1120" s="51" t="s">
        <v>1080</v>
      </c>
      <c r="C1120" s="51" t="s">
        <v>94</v>
      </c>
      <c r="D1120" s="52">
        <v>67277</v>
      </c>
      <c r="E1120" s="52">
        <v>1844950</v>
      </c>
      <c r="F1120" s="53">
        <v>189808</v>
      </c>
      <c r="G1120" s="54">
        <v>10.287974999999999</v>
      </c>
    </row>
    <row r="1121" spans="1:7" s="5" customFormat="1" x14ac:dyDescent="0.45">
      <c r="A1121" s="51" t="s">
        <v>1117</v>
      </c>
      <c r="B1121" s="51" t="s">
        <v>1080</v>
      </c>
      <c r="C1121" s="51" t="s">
        <v>94</v>
      </c>
      <c r="D1121" s="52">
        <v>25430</v>
      </c>
      <c r="E1121" s="52">
        <v>455587</v>
      </c>
      <c r="F1121" s="53">
        <v>52524.1</v>
      </c>
      <c r="G1121" s="54">
        <v>11.528885000000001</v>
      </c>
    </row>
    <row r="1122" spans="1:7" s="5" customFormat="1" x14ac:dyDescent="0.45">
      <c r="A1122" s="51" t="s">
        <v>1118</v>
      </c>
      <c r="B1122" s="51" t="s">
        <v>1080</v>
      </c>
      <c r="C1122" s="51" t="s">
        <v>94</v>
      </c>
      <c r="D1122" s="52">
        <v>27564</v>
      </c>
      <c r="E1122" s="52">
        <v>636926</v>
      </c>
      <c r="F1122" s="53">
        <v>68951</v>
      </c>
      <c r="G1122" s="54">
        <v>10.82559</v>
      </c>
    </row>
    <row r="1123" spans="1:7" s="5" customFormat="1" x14ac:dyDescent="0.45">
      <c r="A1123" s="51" t="s">
        <v>166</v>
      </c>
      <c r="B1123" s="51" t="s">
        <v>1080</v>
      </c>
      <c r="C1123" s="51" t="s">
        <v>167</v>
      </c>
      <c r="D1123" s="52">
        <v>8</v>
      </c>
      <c r="E1123" s="52">
        <v>4515094</v>
      </c>
      <c r="F1123" s="53">
        <v>166244</v>
      </c>
      <c r="G1123" s="54">
        <v>3.6819609999999998</v>
      </c>
    </row>
    <row r="1124" spans="1:7" s="5" customFormat="1" x14ac:dyDescent="0.45">
      <c r="A1124" s="51" t="s">
        <v>1119</v>
      </c>
      <c r="B1124" s="51" t="s">
        <v>1080</v>
      </c>
      <c r="C1124" s="51" t="s">
        <v>94</v>
      </c>
      <c r="D1124" s="52">
        <v>13642</v>
      </c>
      <c r="E1124" s="52">
        <v>317267</v>
      </c>
      <c r="F1124" s="53">
        <v>33556</v>
      </c>
      <c r="G1124" s="54">
        <v>10.576580999999999</v>
      </c>
    </row>
    <row r="1125" spans="1:7" s="5" customFormat="1" x14ac:dyDescent="0.45">
      <c r="A1125" s="51" t="s">
        <v>1120</v>
      </c>
      <c r="B1125" s="51" t="s">
        <v>1080</v>
      </c>
      <c r="C1125" s="51" t="s">
        <v>94</v>
      </c>
      <c r="D1125" s="52">
        <v>13412</v>
      </c>
      <c r="E1125" s="52">
        <v>266131</v>
      </c>
      <c r="F1125" s="53">
        <v>28990</v>
      </c>
      <c r="G1125" s="54">
        <v>10.893132</v>
      </c>
    </row>
    <row r="1126" spans="1:7" s="5" customFormat="1" x14ac:dyDescent="0.45">
      <c r="A1126" s="51" t="s">
        <v>1121</v>
      </c>
      <c r="B1126" s="51" t="s">
        <v>1080</v>
      </c>
      <c r="C1126" s="51" t="s">
        <v>94</v>
      </c>
      <c r="D1126" s="52">
        <v>43474</v>
      </c>
      <c r="E1126" s="52">
        <v>1074141</v>
      </c>
      <c r="F1126" s="53">
        <v>108851</v>
      </c>
      <c r="G1126" s="54">
        <v>10.133772</v>
      </c>
    </row>
    <row r="1127" spans="1:7" s="5" customFormat="1" x14ac:dyDescent="0.45">
      <c r="A1127" s="51" t="s">
        <v>1122</v>
      </c>
      <c r="B1127" s="51" t="s">
        <v>1080</v>
      </c>
      <c r="C1127" s="51" t="s">
        <v>94</v>
      </c>
      <c r="D1127" s="52">
        <v>12460</v>
      </c>
      <c r="E1127" s="52">
        <v>193591</v>
      </c>
      <c r="F1127" s="53">
        <v>29124.9</v>
      </c>
      <c r="G1127" s="54">
        <v>15.044553000000001</v>
      </c>
    </row>
    <row r="1128" spans="1:7" s="5" customFormat="1" x14ac:dyDescent="0.45">
      <c r="A1128" s="51" t="s">
        <v>1123</v>
      </c>
      <c r="B1128" s="51" t="s">
        <v>1080</v>
      </c>
      <c r="C1128" s="51" t="s">
        <v>94</v>
      </c>
      <c r="D1128" s="52">
        <v>10419</v>
      </c>
      <c r="E1128" s="52">
        <v>545586</v>
      </c>
      <c r="F1128" s="53">
        <v>48573</v>
      </c>
      <c r="G1128" s="54">
        <v>8.9029044000000006</v>
      </c>
    </row>
    <row r="1129" spans="1:7" s="5" customFormat="1" x14ac:dyDescent="0.45">
      <c r="A1129" s="51" t="s">
        <v>565</v>
      </c>
      <c r="B1129" s="51" t="s">
        <v>1124</v>
      </c>
      <c r="C1129" s="51" t="s">
        <v>91</v>
      </c>
      <c r="D1129" s="52">
        <v>36</v>
      </c>
      <c r="E1129" s="52">
        <v>956</v>
      </c>
      <c r="F1129" s="53">
        <v>87.9</v>
      </c>
      <c r="G1129" s="54">
        <v>9.1945607000000003</v>
      </c>
    </row>
    <row r="1130" spans="1:7" s="5" customFormat="1" x14ac:dyDescent="0.45">
      <c r="A1130" s="51" t="s">
        <v>1125</v>
      </c>
      <c r="B1130" s="51" t="s">
        <v>1124</v>
      </c>
      <c r="C1130" s="51" t="s">
        <v>94</v>
      </c>
      <c r="D1130" s="52">
        <v>5676</v>
      </c>
      <c r="E1130" s="52">
        <v>59887</v>
      </c>
      <c r="F1130" s="53">
        <v>7821.9</v>
      </c>
      <c r="G1130" s="54">
        <v>13.061097999999999</v>
      </c>
    </row>
    <row r="1131" spans="1:7" s="5" customFormat="1" x14ac:dyDescent="0.45">
      <c r="A1131" s="51" t="s">
        <v>1126</v>
      </c>
      <c r="B1131" s="51" t="s">
        <v>1124</v>
      </c>
      <c r="C1131" s="51" t="s">
        <v>94</v>
      </c>
      <c r="D1131" s="52">
        <v>3671</v>
      </c>
      <c r="E1131" s="52">
        <v>60705</v>
      </c>
      <c r="F1131" s="53">
        <v>7088.4</v>
      </c>
      <c r="G1131" s="54">
        <v>11.676798</v>
      </c>
    </row>
    <row r="1132" spans="1:7" s="5" customFormat="1" x14ac:dyDescent="0.45">
      <c r="A1132" s="51" t="s">
        <v>1127</v>
      </c>
      <c r="B1132" s="51" t="s">
        <v>1124</v>
      </c>
      <c r="C1132" s="51" t="s">
        <v>94</v>
      </c>
      <c r="D1132" s="52">
        <v>73</v>
      </c>
      <c r="E1132" s="52">
        <v>19657</v>
      </c>
      <c r="F1132" s="53">
        <v>2301</v>
      </c>
      <c r="G1132" s="54">
        <v>11.705754000000001</v>
      </c>
    </row>
    <row r="1133" spans="1:7" s="5" customFormat="1" x14ac:dyDescent="0.45">
      <c r="A1133" s="51" t="s">
        <v>2162</v>
      </c>
      <c r="B1133" s="51" t="s">
        <v>1124</v>
      </c>
      <c r="C1133" s="51" t="s">
        <v>91</v>
      </c>
      <c r="D1133" s="52">
        <v>42</v>
      </c>
      <c r="E1133" s="52">
        <v>114568</v>
      </c>
      <c r="F1133" s="53">
        <v>8042.7</v>
      </c>
      <c r="G1133" s="54">
        <v>7.0200230000000001</v>
      </c>
    </row>
    <row r="1134" spans="1:7" s="5" customFormat="1" x14ac:dyDescent="0.45">
      <c r="A1134" s="51" t="s">
        <v>572</v>
      </c>
      <c r="B1134" s="51" t="s">
        <v>1124</v>
      </c>
      <c r="C1134" s="51" t="s">
        <v>94</v>
      </c>
      <c r="D1134" s="52">
        <v>1954</v>
      </c>
      <c r="E1134" s="52">
        <v>49446</v>
      </c>
      <c r="F1134" s="53">
        <v>4465</v>
      </c>
      <c r="G1134" s="54">
        <v>9.0300530000000006</v>
      </c>
    </row>
    <row r="1135" spans="1:7" s="5" customFormat="1" x14ac:dyDescent="0.45">
      <c r="A1135" s="51" t="s">
        <v>1129</v>
      </c>
      <c r="B1135" s="51" t="s">
        <v>1124</v>
      </c>
      <c r="C1135" s="51" t="s">
        <v>94</v>
      </c>
      <c r="D1135" s="52">
        <v>6431</v>
      </c>
      <c r="E1135" s="52">
        <v>226733</v>
      </c>
      <c r="F1135" s="53">
        <v>22617</v>
      </c>
      <c r="G1135" s="54">
        <v>9.9751689999999993</v>
      </c>
    </row>
    <row r="1136" spans="1:7" s="5" customFormat="1" x14ac:dyDescent="0.45">
      <c r="A1136" s="51" t="s">
        <v>1130</v>
      </c>
      <c r="B1136" s="51" t="s">
        <v>1124</v>
      </c>
      <c r="C1136" s="51" t="s">
        <v>94</v>
      </c>
      <c r="D1136" s="52">
        <v>65745</v>
      </c>
      <c r="E1136" s="52">
        <v>1494682</v>
      </c>
      <c r="F1136" s="53">
        <v>118316.4</v>
      </c>
      <c r="G1136" s="54">
        <v>7.9158242000000003</v>
      </c>
    </row>
    <row r="1137" spans="1:7" s="5" customFormat="1" x14ac:dyDescent="0.45">
      <c r="A1137" s="51" t="s">
        <v>1131</v>
      </c>
      <c r="B1137" s="51" t="s">
        <v>1124</v>
      </c>
      <c r="C1137" s="51" t="s">
        <v>94</v>
      </c>
      <c r="D1137" s="52">
        <v>7765</v>
      </c>
      <c r="E1137" s="52">
        <v>173725</v>
      </c>
      <c r="F1137" s="53">
        <v>15908.6</v>
      </c>
      <c r="G1137" s="54">
        <v>9.1573463999999998</v>
      </c>
    </row>
    <row r="1138" spans="1:7" s="5" customFormat="1" x14ac:dyDescent="0.45">
      <c r="A1138" s="51" t="s">
        <v>1132</v>
      </c>
      <c r="B1138" s="51" t="s">
        <v>1124</v>
      </c>
      <c r="C1138" s="51" t="s">
        <v>94</v>
      </c>
      <c r="D1138" s="52">
        <v>14</v>
      </c>
      <c r="E1138" s="52">
        <v>137</v>
      </c>
      <c r="F1138" s="53">
        <v>16</v>
      </c>
      <c r="G1138" s="54">
        <v>11.678832</v>
      </c>
    </row>
    <row r="1139" spans="1:7" s="5" customFormat="1" x14ac:dyDescent="0.45">
      <c r="A1139" s="51" t="s">
        <v>1133</v>
      </c>
      <c r="B1139" s="51" t="s">
        <v>1124</v>
      </c>
      <c r="C1139" s="51" t="s">
        <v>94</v>
      </c>
      <c r="D1139" s="52">
        <v>3856</v>
      </c>
      <c r="E1139" s="52">
        <v>162121</v>
      </c>
      <c r="F1139" s="53">
        <v>16278.4</v>
      </c>
      <c r="G1139" s="54">
        <v>10.040895000000001</v>
      </c>
    </row>
    <row r="1140" spans="1:7" s="5" customFormat="1" x14ac:dyDescent="0.45">
      <c r="A1140" s="51" t="s">
        <v>1136</v>
      </c>
      <c r="B1140" s="51" t="s">
        <v>1124</v>
      </c>
      <c r="C1140" s="51" t="s">
        <v>94</v>
      </c>
      <c r="D1140" s="52">
        <v>5858</v>
      </c>
      <c r="E1140" s="52">
        <v>120587</v>
      </c>
      <c r="F1140" s="53">
        <v>10785</v>
      </c>
      <c r="G1140" s="54">
        <v>8.9437502000000002</v>
      </c>
    </row>
    <row r="1141" spans="1:7" s="5" customFormat="1" x14ac:dyDescent="0.45">
      <c r="A1141" s="51" t="s">
        <v>1137</v>
      </c>
      <c r="B1141" s="51" t="s">
        <v>1124</v>
      </c>
      <c r="C1141" s="51" t="s">
        <v>94</v>
      </c>
      <c r="D1141" s="52">
        <v>5069</v>
      </c>
      <c r="E1141" s="52">
        <v>198775</v>
      </c>
      <c r="F1141" s="53">
        <v>20090.400000000001</v>
      </c>
      <c r="G1141" s="54">
        <v>10.107106</v>
      </c>
    </row>
    <row r="1142" spans="1:7" s="5" customFormat="1" x14ac:dyDescent="0.45">
      <c r="A1142" s="51" t="s">
        <v>1138</v>
      </c>
      <c r="B1142" s="51" t="s">
        <v>1124</v>
      </c>
      <c r="C1142" s="51" t="s">
        <v>94</v>
      </c>
      <c r="D1142" s="52">
        <v>3829</v>
      </c>
      <c r="E1142" s="52">
        <v>81648</v>
      </c>
      <c r="F1142" s="53">
        <v>6573</v>
      </c>
      <c r="G1142" s="54">
        <v>8.0504114999999992</v>
      </c>
    </row>
    <row r="1143" spans="1:7" s="5" customFormat="1" x14ac:dyDescent="0.45">
      <c r="A1143" s="51" t="s">
        <v>1139</v>
      </c>
      <c r="B1143" s="51" t="s">
        <v>1124</v>
      </c>
      <c r="C1143" s="51" t="s">
        <v>94</v>
      </c>
      <c r="D1143" s="52">
        <v>5301</v>
      </c>
      <c r="E1143" s="52">
        <v>74239</v>
      </c>
      <c r="F1143" s="53">
        <v>9618.7000000000007</v>
      </c>
      <c r="G1143" s="54">
        <v>12.956398</v>
      </c>
    </row>
    <row r="1144" spans="1:7" s="5" customFormat="1" x14ac:dyDescent="0.45">
      <c r="A1144" s="51" t="s">
        <v>1140</v>
      </c>
      <c r="B1144" s="51" t="s">
        <v>1124</v>
      </c>
      <c r="C1144" s="51" t="s">
        <v>94</v>
      </c>
      <c r="D1144" s="52">
        <v>113</v>
      </c>
      <c r="E1144" s="52">
        <v>646</v>
      </c>
      <c r="F1144" s="53">
        <v>69.8</v>
      </c>
      <c r="G1144" s="54">
        <v>10.804954</v>
      </c>
    </row>
    <row r="1145" spans="1:7" s="5" customFormat="1" x14ac:dyDescent="0.45">
      <c r="A1145" s="51" t="s">
        <v>1141</v>
      </c>
      <c r="B1145" s="51" t="s">
        <v>1124</v>
      </c>
      <c r="C1145" s="51" t="s">
        <v>94</v>
      </c>
      <c r="D1145" s="52">
        <v>2022</v>
      </c>
      <c r="E1145" s="52">
        <v>29680</v>
      </c>
      <c r="F1145" s="53">
        <v>4140.3999999999996</v>
      </c>
      <c r="G1145" s="54">
        <v>13.950135</v>
      </c>
    </row>
    <row r="1146" spans="1:7" s="5" customFormat="1" x14ac:dyDescent="0.45">
      <c r="A1146" s="51" t="s">
        <v>577</v>
      </c>
      <c r="B1146" s="51" t="s">
        <v>1124</v>
      </c>
      <c r="C1146" s="51" t="s">
        <v>94</v>
      </c>
      <c r="D1146" s="52">
        <v>14735</v>
      </c>
      <c r="E1146" s="52">
        <v>228537</v>
      </c>
      <c r="F1146" s="53">
        <v>21869</v>
      </c>
      <c r="G1146" s="54">
        <v>9.5691289000000008</v>
      </c>
    </row>
    <row r="1147" spans="1:7" s="5" customFormat="1" x14ac:dyDescent="0.45">
      <c r="A1147" s="51" t="s">
        <v>1142</v>
      </c>
      <c r="B1147" s="51" t="s">
        <v>1124</v>
      </c>
      <c r="C1147" s="51" t="s">
        <v>91</v>
      </c>
      <c r="D1147" s="52">
        <v>25707</v>
      </c>
      <c r="E1147" s="52">
        <v>809360</v>
      </c>
      <c r="F1147" s="53">
        <v>61576</v>
      </c>
      <c r="G1147" s="54">
        <v>7.6079866000000003</v>
      </c>
    </row>
    <row r="1148" spans="1:7" s="5" customFormat="1" x14ac:dyDescent="0.45">
      <c r="A1148" s="51" t="s">
        <v>1143</v>
      </c>
      <c r="B1148" s="51" t="s">
        <v>1124</v>
      </c>
      <c r="C1148" s="51" t="s">
        <v>91</v>
      </c>
      <c r="D1148" s="52">
        <v>366767</v>
      </c>
      <c r="E1148" s="52">
        <v>6119687</v>
      </c>
      <c r="F1148" s="53">
        <v>695520.3</v>
      </c>
      <c r="G1148" s="54">
        <v>11.365292</v>
      </c>
    </row>
    <row r="1149" spans="1:7" s="5" customFormat="1" x14ac:dyDescent="0.45">
      <c r="A1149" s="51" t="s">
        <v>578</v>
      </c>
      <c r="B1149" s="51" t="s">
        <v>1124</v>
      </c>
      <c r="C1149" s="51" t="s">
        <v>94</v>
      </c>
      <c r="D1149" s="52">
        <v>4295</v>
      </c>
      <c r="E1149" s="52">
        <v>56490</v>
      </c>
      <c r="F1149" s="53">
        <v>7602</v>
      </c>
      <c r="G1149" s="54">
        <v>13.457248999999999</v>
      </c>
    </row>
    <row r="1150" spans="1:7" s="5" customFormat="1" x14ac:dyDescent="0.45">
      <c r="A1150" s="51" t="s">
        <v>1144</v>
      </c>
      <c r="B1150" s="51" t="s">
        <v>1124</v>
      </c>
      <c r="C1150" s="51" t="s">
        <v>94</v>
      </c>
      <c r="D1150" s="52">
        <v>5944</v>
      </c>
      <c r="E1150" s="52">
        <v>169963</v>
      </c>
      <c r="F1150" s="53">
        <v>14633.5</v>
      </c>
      <c r="G1150" s="54">
        <v>8.6098151000000005</v>
      </c>
    </row>
    <row r="1151" spans="1:7" s="5" customFormat="1" x14ac:dyDescent="0.45">
      <c r="A1151" s="51" t="s">
        <v>2163</v>
      </c>
      <c r="B1151" s="51" t="s">
        <v>1124</v>
      </c>
      <c r="C1151" s="51" t="s">
        <v>94</v>
      </c>
      <c r="D1151" s="52">
        <v>179</v>
      </c>
      <c r="E1151" s="52">
        <v>93314</v>
      </c>
      <c r="F1151" s="53">
        <v>7108.8</v>
      </c>
      <c r="G1151" s="54">
        <v>7.6181495000000004</v>
      </c>
    </row>
    <row r="1152" spans="1:7" s="5" customFormat="1" x14ac:dyDescent="0.45">
      <c r="A1152" s="51" t="s">
        <v>1146</v>
      </c>
      <c r="B1152" s="51" t="s">
        <v>1124</v>
      </c>
      <c r="C1152" s="51" t="s">
        <v>94</v>
      </c>
      <c r="D1152" s="52">
        <v>10383</v>
      </c>
      <c r="E1152" s="52">
        <v>159312</v>
      </c>
      <c r="F1152" s="53">
        <v>14986.5</v>
      </c>
      <c r="G1152" s="54">
        <v>9.4070126999999992</v>
      </c>
    </row>
    <row r="1153" spans="1:7" s="5" customFormat="1" x14ac:dyDescent="0.45">
      <c r="A1153" s="51" t="s">
        <v>1147</v>
      </c>
      <c r="B1153" s="51" t="s">
        <v>1124</v>
      </c>
      <c r="C1153" s="51" t="s">
        <v>94</v>
      </c>
      <c r="D1153" s="52">
        <v>3565</v>
      </c>
      <c r="E1153" s="52">
        <v>89500</v>
      </c>
      <c r="F1153" s="53">
        <v>12216</v>
      </c>
      <c r="G1153" s="54">
        <v>13.649162</v>
      </c>
    </row>
    <row r="1154" spans="1:7" s="5" customFormat="1" x14ac:dyDescent="0.45">
      <c r="A1154" s="51" t="s">
        <v>1148</v>
      </c>
      <c r="B1154" s="51" t="s">
        <v>1124</v>
      </c>
      <c r="C1154" s="51" t="s">
        <v>94</v>
      </c>
      <c r="D1154" s="52">
        <v>5836</v>
      </c>
      <c r="E1154" s="52">
        <v>93396</v>
      </c>
      <c r="F1154" s="53">
        <v>10847.2</v>
      </c>
      <c r="G1154" s="54">
        <v>11.614202000000001</v>
      </c>
    </row>
    <row r="1155" spans="1:7" s="5" customFormat="1" x14ac:dyDescent="0.45">
      <c r="A1155" s="51" t="s">
        <v>1149</v>
      </c>
      <c r="B1155" s="51" t="s">
        <v>1124</v>
      </c>
      <c r="C1155" s="51" t="s">
        <v>94</v>
      </c>
      <c r="D1155" s="52">
        <v>4993</v>
      </c>
      <c r="E1155" s="52">
        <v>100099</v>
      </c>
      <c r="F1155" s="53">
        <v>13174</v>
      </c>
      <c r="G1155" s="54">
        <v>13.160971</v>
      </c>
    </row>
    <row r="1156" spans="1:7" s="5" customFormat="1" x14ac:dyDescent="0.45">
      <c r="A1156" s="51" t="s">
        <v>1150</v>
      </c>
      <c r="B1156" s="51" t="s">
        <v>1124</v>
      </c>
      <c r="C1156" s="51" t="s">
        <v>167</v>
      </c>
      <c r="D1156" s="52">
        <v>21290</v>
      </c>
      <c r="E1156" s="52">
        <v>388011</v>
      </c>
      <c r="F1156" s="53">
        <v>25096</v>
      </c>
      <c r="G1156" s="54">
        <v>6.4678579000000003</v>
      </c>
    </row>
    <row r="1157" spans="1:7" s="5" customFormat="1" x14ac:dyDescent="0.45">
      <c r="A1157" s="51" t="s">
        <v>582</v>
      </c>
      <c r="B1157" s="51" t="s">
        <v>1124</v>
      </c>
      <c r="C1157" s="51" t="s">
        <v>94</v>
      </c>
      <c r="D1157" s="52">
        <v>9844</v>
      </c>
      <c r="E1157" s="52">
        <v>170190</v>
      </c>
      <c r="F1157" s="53">
        <v>13299.9</v>
      </c>
      <c r="G1157" s="54">
        <v>7.8147365000000004</v>
      </c>
    </row>
    <row r="1158" spans="1:7" s="5" customFormat="1" x14ac:dyDescent="0.45">
      <c r="A1158" s="51" t="s">
        <v>236</v>
      </c>
      <c r="B1158" s="51" t="s">
        <v>1124</v>
      </c>
      <c r="C1158" s="51" t="s">
        <v>167</v>
      </c>
      <c r="D1158" s="52">
        <v>15</v>
      </c>
      <c r="E1158" s="52">
        <v>118644</v>
      </c>
      <c r="F1158" s="53">
        <v>2351.3000000000002</v>
      </c>
      <c r="G1158" s="54">
        <v>1.9818111</v>
      </c>
    </row>
    <row r="1159" spans="1:7" s="5" customFormat="1" x14ac:dyDescent="0.45">
      <c r="A1159" s="51" t="s">
        <v>2164</v>
      </c>
      <c r="B1159" s="51" t="s">
        <v>1124</v>
      </c>
      <c r="C1159" s="51" t="s">
        <v>94</v>
      </c>
      <c r="D1159" s="52">
        <v>19703</v>
      </c>
      <c r="E1159" s="52">
        <v>278951</v>
      </c>
      <c r="F1159" s="53">
        <v>34578</v>
      </c>
      <c r="G1159" s="54">
        <v>12.395725000000001</v>
      </c>
    </row>
    <row r="1160" spans="1:7" s="5" customFormat="1" x14ac:dyDescent="0.45">
      <c r="A1160" s="51" t="s">
        <v>1152</v>
      </c>
      <c r="B1160" s="51" t="s">
        <v>1153</v>
      </c>
      <c r="C1160" s="51" t="s">
        <v>94</v>
      </c>
      <c r="D1160" s="52">
        <v>12818</v>
      </c>
      <c r="E1160" s="52">
        <v>213329</v>
      </c>
      <c r="F1160" s="53">
        <v>26714</v>
      </c>
      <c r="G1160" s="54">
        <v>12.522442</v>
      </c>
    </row>
    <row r="1161" spans="1:7" s="5" customFormat="1" x14ac:dyDescent="0.45">
      <c r="A1161" s="51" t="s">
        <v>1154</v>
      </c>
      <c r="B1161" s="51" t="s">
        <v>1153</v>
      </c>
      <c r="C1161" s="51" t="s">
        <v>94</v>
      </c>
      <c r="D1161" s="52">
        <v>75859</v>
      </c>
      <c r="E1161" s="52">
        <v>1047118</v>
      </c>
      <c r="F1161" s="53">
        <v>122342</v>
      </c>
      <c r="G1161" s="54">
        <v>11.683688</v>
      </c>
    </row>
    <row r="1162" spans="1:7" s="5" customFormat="1" x14ac:dyDescent="0.45">
      <c r="A1162" s="51" t="s">
        <v>398</v>
      </c>
      <c r="B1162" s="51" t="s">
        <v>1153</v>
      </c>
      <c r="C1162" s="51" t="s">
        <v>94</v>
      </c>
      <c r="D1162" s="52">
        <v>17742</v>
      </c>
      <c r="E1162" s="52">
        <v>189369</v>
      </c>
      <c r="F1162" s="53">
        <v>25552</v>
      </c>
      <c r="G1162" s="54">
        <v>13.493233</v>
      </c>
    </row>
    <row r="1163" spans="1:7" s="5" customFormat="1" x14ac:dyDescent="0.45">
      <c r="A1163" s="51" t="s">
        <v>1155</v>
      </c>
      <c r="B1163" s="51" t="s">
        <v>1153</v>
      </c>
      <c r="C1163" s="51" t="s">
        <v>94</v>
      </c>
      <c r="D1163" s="52">
        <v>417</v>
      </c>
      <c r="E1163" s="52">
        <v>5420</v>
      </c>
      <c r="F1163" s="53">
        <v>795.1</v>
      </c>
      <c r="G1163" s="54">
        <v>14.669741999999999</v>
      </c>
    </row>
    <row r="1164" spans="1:7" s="5" customFormat="1" x14ac:dyDescent="0.45">
      <c r="A1164" s="51" t="s">
        <v>1156</v>
      </c>
      <c r="B1164" s="51" t="s">
        <v>1153</v>
      </c>
      <c r="C1164" s="51" t="s">
        <v>94</v>
      </c>
      <c r="D1164" s="52">
        <v>91012</v>
      </c>
      <c r="E1164" s="52">
        <v>1328155</v>
      </c>
      <c r="F1164" s="53">
        <v>161924</v>
      </c>
      <c r="G1164" s="54">
        <v>12.191649</v>
      </c>
    </row>
    <row r="1165" spans="1:7" s="5" customFormat="1" x14ac:dyDescent="0.45">
      <c r="A1165" s="51" t="s">
        <v>1157</v>
      </c>
      <c r="B1165" s="51" t="s">
        <v>1153</v>
      </c>
      <c r="C1165" s="51" t="s">
        <v>94</v>
      </c>
      <c r="D1165" s="52">
        <v>7731</v>
      </c>
      <c r="E1165" s="52">
        <v>128003</v>
      </c>
      <c r="F1165" s="53">
        <v>16520</v>
      </c>
      <c r="G1165" s="54">
        <v>12.905948</v>
      </c>
    </row>
    <row r="1166" spans="1:7" s="5" customFormat="1" x14ac:dyDescent="0.45">
      <c r="A1166" s="51" t="s">
        <v>1158</v>
      </c>
      <c r="B1166" s="51" t="s">
        <v>1153</v>
      </c>
      <c r="C1166" s="51" t="s">
        <v>94</v>
      </c>
      <c r="D1166" s="52">
        <v>40110</v>
      </c>
      <c r="E1166" s="52">
        <v>573844</v>
      </c>
      <c r="F1166" s="53">
        <v>63591.4</v>
      </c>
      <c r="G1166" s="54">
        <v>11.081652999999999</v>
      </c>
    </row>
    <row r="1167" spans="1:7" s="5" customFormat="1" x14ac:dyDescent="0.45">
      <c r="A1167" s="51" t="s">
        <v>1159</v>
      </c>
      <c r="B1167" s="51" t="s">
        <v>1153</v>
      </c>
      <c r="C1167" s="51" t="s">
        <v>94</v>
      </c>
      <c r="D1167" s="52">
        <v>22619</v>
      </c>
      <c r="E1167" s="52">
        <v>410500</v>
      </c>
      <c r="F1167" s="53">
        <v>50202.6</v>
      </c>
      <c r="G1167" s="54">
        <v>12.229622000000001</v>
      </c>
    </row>
    <row r="1168" spans="1:7" s="5" customFormat="1" x14ac:dyDescent="0.45">
      <c r="A1168" s="51" t="s">
        <v>1160</v>
      </c>
      <c r="B1168" s="51" t="s">
        <v>1153</v>
      </c>
      <c r="C1168" s="51" t="s">
        <v>96</v>
      </c>
      <c r="D1168" s="52">
        <v>12124</v>
      </c>
      <c r="E1168" s="52">
        <v>278239</v>
      </c>
      <c r="F1168" s="53">
        <v>32610.2</v>
      </c>
      <c r="G1168" s="54">
        <v>11.720212</v>
      </c>
    </row>
    <row r="1169" spans="1:7" s="5" customFormat="1" x14ac:dyDescent="0.45">
      <c r="A1169" s="51" t="s">
        <v>1161</v>
      </c>
      <c r="B1169" s="51" t="s">
        <v>1153</v>
      </c>
      <c r="C1169" s="51" t="s">
        <v>96</v>
      </c>
      <c r="D1169" s="52">
        <v>30131</v>
      </c>
      <c r="E1169" s="52">
        <v>890388</v>
      </c>
      <c r="F1169" s="53">
        <v>79435.199999999997</v>
      </c>
      <c r="G1169" s="54">
        <v>8.9214140000000004</v>
      </c>
    </row>
    <row r="1170" spans="1:7" s="5" customFormat="1" x14ac:dyDescent="0.45">
      <c r="A1170" s="51" t="s">
        <v>1162</v>
      </c>
      <c r="B1170" s="51" t="s">
        <v>1153</v>
      </c>
      <c r="C1170" s="51" t="s">
        <v>96</v>
      </c>
      <c r="D1170" s="52">
        <v>12603</v>
      </c>
      <c r="E1170" s="52">
        <v>295048</v>
      </c>
      <c r="F1170" s="53">
        <v>29244</v>
      </c>
      <c r="G1170" s="54">
        <v>9.9116076</v>
      </c>
    </row>
    <row r="1171" spans="1:7" s="5" customFormat="1" x14ac:dyDescent="0.45">
      <c r="A1171" s="51" t="s">
        <v>1163</v>
      </c>
      <c r="B1171" s="51" t="s">
        <v>1153</v>
      </c>
      <c r="C1171" s="51" t="s">
        <v>96</v>
      </c>
      <c r="D1171" s="52">
        <v>27577</v>
      </c>
      <c r="E1171" s="52">
        <v>659886</v>
      </c>
      <c r="F1171" s="53">
        <v>74765.5</v>
      </c>
      <c r="G1171" s="54">
        <v>11.330063000000001</v>
      </c>
    </row>
    <row r="1172" spans="1:7" s="5" customFormat="1" x14ac:dyDescent="0.45">
      <c r="A1172" s="51" t="s">
        <v>1164</v>
      </c>
      <c r="B1172" s="51" t="s">
        <v>1153</v>
      </c>
      <c r="C1172" s="51" t="s">
        <v>96</v>
      </c>
      <c r="D1172" s="52">
        <v>4886</v>
      </c>
      <c r="E1172" s="52">
        <v>142156</v>
      </c>
      <c r="F1172" s="53">
        <v>13650</v>
      </c>
      <c r="G1172" s="54">
        <v>9.6021272</v>
      </c>
    </row>
    <row r="1173" spans="1:7" s="5" customFormat="1" x14ac:dyDescent="0.45">
      <c r="A1173" s="51" t="s">
        <v>1165</v>
      </c>
      <c r="B1173" s="51" t="s">
        <v>1153</v>
      </c>
      <c r="C1173" s="51" t="s">
        <v>96</v>
      </c>
      <c r="D1173" s="52">
        <v>11604</v>
      </c>
      <c r="E1173" s="52">
        <v>445208</v>
      </c>
      <c r="F1173" s="53">
        <v>46304</v>
      </c>
      <c r="G1173" s="54">
        <v>10.400532</v>
      </c>
    </row>
    <row r="1174" spans="1:7" s="5" customFormat="1" x14ac:dyDescent="0.45">
      <c r="A1174" s="51" t="s">
        <v>1166</v>
      </c>
      <c r="B1174" s="51" t="s">
        <v>1153</v>
      </c>
      <c r="C1174" s="51" t="s">
        <v>96</v>
      </c>
      <c r="D1174" s="52">
        <v>5611</v>
      </c>
      <c r="E1174" s="52">
        <v>131294</v>
      </c>
      <c r="F1174" s="53">
        <v>14461.4</v>
      </c>
      <c r="G1174" s="54">
        <v>11.014517</v>
      </c>
    </row>
    <row r="1175" spans="1:7" s="5" customFormat="1" x14ac:dyDescent="0.45">
      <c r="A1175" s="51" t="s">
        <v>1167</v>
      </c>
      <c r="B1175" s="51" t="s">
        <v>1153</v>
      </c>
      <c r="C1175" s="51" t="s">
        <v>96</v>
      </c>
      <c r="D1175" s="52">
        <v>18692</v>
      </c>
      <c r="E1175" s="52">
        <v>375608</v>
      </c>
      <c r="F1175" s="53">
        <v>48856.5</v>
      </c>
      <c r="G1175" s="54">
        <v>13.007311</v>
      </c>
    </row>
    <row r="1176" spans="1:7" s="5" customFormat="1" x14ac:dyDescent="0.45">
      <c r="A1176" s="51" t="s">
        <v>1168</v>
      </c>
      <c r="B1176" s="51" t="s">
        <v>1153</v>
      </c>
      <c r="C1176" s="51" t="s">
        <v>96</v>
      </c>
      <c r="D1176" s="52">
        <v>11560</v>
      </c>
      <c r="E1176" s="52">
        <v>239383</v>
      </c>
      <c r="F1176" s="53">
        <v>28584</v>
      </c>
      <c r="G1176" s="54">
        <v>11.940697999999999</v>
      </c>
    </row>
    <row r="1177" spans="1:7" s="5" customFormat="1" x14ac:dyDescent="0.45">
      <c r="A1177" s="51" t="s">
        <v>1169</v>
      </c>
      <c r="B1177" s="51" t="s">
        <v>1153</v>
      </c>
      <c r="C1177" s="51" t="s">
        <v>96</v>
      </c>
      <c r="D1177" s="52">
        <v>10879</v>
      </c>
      <c r="E1177" s="52">
        <v>707395</v>
      </c>
      <c r="F1177" s="53">
        <v>60929.3</v>
      </c>
      <c r="G1177" s="54">
        <v>8.6131934999999995</v>
      </c>
    </row>
    <row r="1178" spans="1:7" s="5" customFormat="1" x14ac:dyDescent="0.45">
      <c r="A1178" s="51" t="s">
        <v>1170</v>
      </c>
      <c r="B1178" s="51" t="s">
        <v>1153</v>
      </c>
      <c r="C1178" s="51" t="s">
        <v>96</v>
      </c>
      <c r="D1178" s="52">
        <v>8326</v>
      </c>
      <c r="E1178" s="52">
        <v>325405</v>
      </c>
      <c r="F1178" s="53">
        <v>30846</v>
      </c>
      <c r="G1178" s="54">
        <v>9.4792643000000005</v>
      </c>
    </row>
    <row r="1179" spans="1:7" s="5" customFormat="1" x14ac:dyDescent="0.45">
      <c r="A1179" s="51" t="s">
        <v>1171</v>
      </c>
      <c r="B1179" s="51" t="s">
        <v>1153</v>
      </c>
      <c r="C1179" s="51" t="s">
        <v>96</v>
      </c>
      <c r="D1179" s="52">
        <v>22519</v>
      </c>
      <c r="E1179" s="52">
        <v>441675</v>
      </c>
      <c r="F1179" s="53">
        <v>50020</v>
      </c>
      <c r="G1179" s="54">
        <v>11.325068999999999</v>
      </c>
    </row>
    <row r="1180" spans="1:7" s="5" customFormat="1" x14ac:dyDescent="0.45">
      <c r="A1180" s="51" t="s">
        <v>1172</v>
      </c>
      <c r="B1180" s="51" t="s">
        <v>1153</v>
      </c>
      <c r="C1180" s="51" t="s">
        <v>96</v>
      </c>
      <c r="D1180" s="52">
        <v>4542</v>
      </c>
      <c r="E1180" s="52">
        <v>137936</v>
      </c>
      <c r="F1180" s="53">
        <v>14279.1</v>
      </c>
      <c r="G1180" s="54">
        <v>10.351974999999999</v>
      </c>
    </row>
    <row r="1181" spans="1:7" s="5" customFormat="1" x14ac:dyDescent="0.45">
      <c r="A1181" s="51" t="s">
        <v>1173</v>
      </c>
      <c r="B1181" s="51" t="s">
        <v>1153</v>
      </c>
      <c r="C1181" s="51" t="s">
        <v>96</v>
      </c>
      <c r="D1181" s="52">
        <v>27831</v>
      </c>
      <c r="E1181" s="52">
        <v>690526</v>
      </c>
      <c r="F1181" s="53">
        <v>76400</v>
      </c>
      <c r="G1181" s="54">
        <v>11.064029</v>
      </c>
    </row>
    <row r="1182" spans="1:7" s="5" customFormat="1" x14ac:dyDescent="0.45">
      <c r="A1182" s="51" t="s">
        <v>1174</v>
      </c>
      <c r="B1182" s="51" t="s">
        <v>1153</v>
      </c>
      <c r="C1182" s="51" t="s">
        <v>96</v>
      </c>
      <c r="D1182" s="52">
        <v>8251</v>
      </c>
      <c r="E1182" s="52">
        <v>187798</v>
      </c>
      <c r="F1182" s="53">
        <v>19677</v>
      </c>
      <c r="G1182" s="54">
        <v>10.477747000000001</v>
      </c>
    </row>
    <row r="1183" spans="1:7" s="5" customFormat="1" x14ac:dyDescent="0.45">
      <c r="A1183" s="51" t="s">
        <v>1175</v>
      </c>
      <c r="B1183" s="51" t="s">
        <v>1153</v>
      </c>
      <c r="C1183" s="51" t="s">
        <v>96</v>
      </c>
      <c r="D1183" s="52">
        <v>13381</v>
      </c>
      <c r="E1183" s="52">
        <v>455129</v>
      </c>
      <c r="F1183" s="53">
        <v>47752.3</v>
      </c>
      <c r="G1183" s="54">
        <v>10.492036000000001</v>
      </c>
    </row>
    <row r="1184" spans="1:7" s="5" customFormat="1" x14ac:dyDescent="0.45">
      <c r="A1184" s="51" t="s">
        <v>1176</v>
      </c>
      <c r="B1184" s="51" t="s">
        <v>1153</v>
      </c>
      <c r="C1184" s="51" t="s">
        <v>96</v>
      </c>
      <c r="D1184" s="52">
        <v>13752</v>
      </c>
      <c r="E1184" s="52">
        <v>271551</v>
      </c>
      <c r="F1184" s="53">
        <v>33891.599999999999</v>
      </c>
      <c r="G1184" s="54">
        <v>12.480748999999999</v>
      </c>
    </row>
    <row r="1185" spans="1:7" s="5" customFormat="1" x14ac:dyDescent="0.45">
      <c r="A1185" s="51" t="s">
        <v>1177</v>
      </c>
      <c r="B1185" s="51" t="s">
        <v>1153</v>
      </c>
      <c r="C1185" s="51" t="s">
        <v>96</v>
      </c>
      <c r="D1185" s="52">
        <v>34237</v>
      </c>
      <c r="E1185" s="52">
        <v>1201775</v>
      </c>
      <c r="F1185" s="53">
        <v>118203.4</v>
      </c>
      <c r="G1185" s="54">
        <v>9.8357346000000003</v>
      </c>
    </row>
    <row r="1186" spans="1:7" s="5" customFormat="1" x14ac:dyDescent="0.45">
      <c r="A1186" s="51" t="s">
        <v>1178</v>
      </c>
      <c r="B1186" s="51" t="s">
        <v>1153</v>
      </c>
      <c r="C1186" s="51" t="s">
        <v>91</v>
      </c>
      <c r="D1186" s="52">
        <v>1974982</v>
      </c>
      <c r="E1186" s="52">
        <v>56293559</v>
      </c>
      <c r="F1186" s="53">
        <v>4616183.5</v>
      </c>
      <c r="G1186" s="54">
        <v>8.2001983999999997</v>
      </c>
    </row>
    <row r="1187" spans="1:7" s="5" customFormat="1" x14ac:dyDescent="0.45">
      <c r="A1187" s="51" t="s">
        <v>1179</v>
      </c>
      <c r="B1187" s="51" t="s">
        <v>1153</v>
      </c>
      <c r="C1187" s="51" t="s">
        <v>91</v>
      </c>
      <c r="D1187" s="52">
        <v>1390064</v>
      </c>
      <c r="E1187" s="52">
        <v>37023167</v>
      </c>
      <c r="F1187" s="53">
        <v>3188785</v>
      </c>
      <c r="G1187" s="54">
        <v>8.6129449999999999</v>
      </c>
    </row>
    <row r="1188" spans="1:7" s="5" customFormat="1" x14ac:dyDescent="0.45">
      <c r="A1188" s="51" t="s">
        <v>1180</v>
      </c>
      <c r="B1188" s="51" t="s">
        <v>1153</v>
      </c>
      <c r="C1188" s="51" t="s">
        <v>94</v>
      </c>
      <c r="D1188" s="52">
        <v>11305</v>
      </c>
      <c r="E1188" s="52">
        <v>220959</v>
      </c>
      <c r="F1188" s="53">
        <v>26171</v>
      </c>
      <c r="G1188" s="54">
        <v>11.844279</v>
      </c>
    </row>
    <row r="1189" spans="1:7" s="5" customFormat="1" x14ac:dyDescent="0.45">
      <c r="A1189" s="51" t="s">
        <v>1181</v>
      </c>
      <c r="B1189" s="51" t="s">
        <v>1153</v>
      </c>
      <c r="C1189" s="51" t="s">
        <v>94</v>
      </c>
      <c r="D1189" s="52">
        <v>128256</v>
      </c>
      <c r="E1189" s="52">
        <v>2517130</v>
      </c>
      <c r="F1189" s="53">
        <v>249417</v>
      </c>
      <c r="G1189" s="54">
        <v>9.908785</v>
      </c>
    </row>
    <row r="1190" spans="1:7" s="5" customFormat="1" x14ac:dyDescent="0.45">
      <c r="A1190" s="51" t="s">
        <v>2165</v>
      </c>
      <c r="B1190" s="51" t="s">
        <v>1153</v>
      </c>
      <c r="C1190" s="51" t="s">
        <v>96</v>
      </c>
      <c r="D1190" s="52">
        <v>81831</v>
      </c>
      <c r="E1190" s="52">
        <v>1967324</v>
      </c>
      <c r="F1190" s="53">
        <v>202777</v>
      </c>
      <c r="G1190" s="54">
        <v>10.30725</v>
      </c>
    </row>
    <row r="1191" spans="1:7" s="5" customFormat="1" x14ac:dyDescent="0.45">
      <c r="A1191" s="51" t="s">
        <v>1182</v>
      </c>
      <c r="B1191" s="51" t="s">
        <v>1153</v>
      </c>
      <c r="C1191" s="51" t="s">
        <v>94</v>
      </c>
      <c r="D1191" s="52">
        <v>33091</v>
      </c>
      <c r="E1191" s="52">
        <v>891998</v>
      </c>
      <c r="F1191" s="53">
        <v>89475.5</v>
      </c>
      <c r="G1191" s="54">
        <v>10.030908</v>
      </c>
    </row>
    <row r="1192" spans="1:7" s="5" customFormat="1" x14ac:dyDescent="0.45">
      <c r="A1192" s="51" t="s">
        <v>1183</v>
      </c>
      <c r="B1192" s="51" t="s">
        <v>1153</v>
      </c>
      <c r="C1192" s="51" t="s">
        <v>94</v>
      </c>
      <c r="D1192" s="52">
        <v>36970</v>
      </c>
      <c r="E1192" s="52">
        <v>494340</v>
      </c>
      <c r="F1192" s="53">
        <v>57091.5</v>
      </c>
      <c r="G1192" s="54">
        <v>11.549035</v>
      </c>
    </row>
    <row r="1193" spans="1:7" s="5" customFormat="1" x14ac:dyDescent="0.45">
      <c r="A1193" s="51" t="s">
        <v>1184</v>
      </c>
      <c r="B1193" s="51" t="s">
        <v>1153</v>
      </c>
      <c r="C1193" s="51" t="s">
        <v>96</v>
      </c>
      <c r="D1193" s="52">
        <v>66501</v>
      </c>
      <c r="E1193" s="52">
        <v>1700477</v>
      </c>
      <c r="F1193" s="53">
        <v>169162.2</v>
      </c>
      <c r="G1193" s="54">
        <v>9.9479264000000001</v>
      </c>
    </row>
    <row r="1194" spans="1:7" s="5" customFormat="1" x14ac:dyDescent="0.45">
      <c r="A1194" s="51" t="s">
        <v>1185</v>
      </c>
      <c r="B1194" s="51" t="s">
        <v>1153</v>
      </c>
      <c r="C1194" s="51" t="s">
        <v>94</v>
      </c>
      <c r="D1194" s="52">
        <v>11736</v>
      </c>
      <c r="E1194" s="52">
        <v>151864</v>
      </c>
      <c r="F1194" s="53">
        <v>22374</v>
      </c>
      <c r="G1194" s="54">
        <v>14.732919000000001</v>
      </c>
    </row>
    <row r="1195" spans="1:7" s="5" customFormat="1" x14ac:dyDescent="0.45">
      <c r="A1195" s="51" t="s">
        <v>442</v>
      </c>
      <c r="B1195" s="51" t="s">
        <v>1153</v>
      </c>
      <c r="C1195" s="51" t="s">
        <v>94</v>
      </c>
      <c r="D1195" s="52">
        <v>26701</v>
      </c>
      <c r="E1195" s="52">
        <v>271151</v>
      </c>
      <c r="F1195" s="53">
        <v>39849</v>
      </c>
      <c r="G1195" s="54">
        <v>14.696239</v>
      </c>
    </row>
    <row r="1196" spans="1:7" s="5" customFormat="1" x14ac:dyDescent="0.45">
      <c r="A1196" s="51" t="s">
        <v>1186</v>
      </c>
      <c r="B1196" s="51" t="s">
        <v>1153</v>
      </c>
      <c r="C1196" s="51" t="s">
        <v>94</v>
      </c>
      <c r="D1196" s="52">
        <v>74639</v>
      </c>
      <c r="E1196" s="52">
        <v>1161386</v>
      </c>
      <c r="F1196" s="53">
        <v>131269.1</v>
      </c>
      <c r="G1196" s="54">
        <v>11.302797</v>
      </c>
    </row>
    <row r="1197" spans="1:7" s="5" customFormat="1" x14ac:dyDescent="0.45">
      <c r="A1197" s="51" t="s">
        <v>1187</v>
      </c>
      <c r="B1197" s="51" t="s">
        <v>1153</v>
      </c>
      <c r="C1197" s="51" t="s">
        <v>94</v>
      </c>
      <c r="D1197" s="52">
        <v>60825</v>
      </c>
      <c r="E1197" s="52">
        <v>1249976</v>
      </c>
      <c r="F1197" s="53">
        <v>134099.29999999999</v>
      </c>
      <c r="G1197" s="54">
        <v>10.728149999999999</v>
      </c>
    </row>
    <row r="1198" spans="1:7" s="5" customFormat="1" x14ac:dyDescent="0.45">
      <c r="A1198" s="51" t="s">
        <v>1188</v>
      </c>
      <c r="B1198" s="51" t="s">
        <v>1153</v>
      </c>
      <c r="C1198" s="51" t="s">
        <v>94</v>
      </c>
      <c r="D1198" s="52">
        <v>134</v>
      </c>
      <c r="E1198" s="52">
        <v>1646</v>
      </c>
      <c r="F1198" s="53">
        <v>202.1</v>
      </c>
      <c r="G1198" s="54">
        <v>12.27825</v>
      </c>
    </row>
    <row r="1199" spans="1:7" s="5" customFormat="1" x14ac:dyDescent="0.45">
      <c r="A1199" s="51" t="s">
        <v>1189</v>
      </c>
      <c r="B1199" s="51" t="s">
        <v>1153</v>
      </c>
      <c r="C1199" s="51" t="s">
        <v>94</v>
      </c>
      <c r="D1199" s="52">
        <v>18727</v>
      </c>
      <c r="E1199" s="52">
        <v>248979</v>
      </c>
      <c r="F1199" s="53">
        <v>27742</v>
      </c>
      <c r="G1199" s="54">
        <v>11.142305</v>
      </c>
    </row>
    <row r="1200" spans="1:7" s="5" customFormat="1" x14ac:dyDescent="0.45">
      <c r="A1200" s="51" t="s">
        <v>1190</v>
      </c>
      <c r="B1200" s="51" t="s">
        <v>1153</v>
      </c>
      <c r="C1200" s="51" t="s">
        <v>7</v>
      </c>
      <c r="D1200" s="52">
        <v>8116</v>
      </c>
      <c r="E1200" s="52">
        <v>205098</v>
      </c>
      <c r="F1200" s="53">
        <v>17532.5</v>
      </c>
      <c r="G1200" s="54">
        <v>8.5483525</v>
      </c>
    </row>
    <row r="1201" spans="1:7" s="5" customFormat="1" x14ac:dyDescent="0.45">
      <c r="A1201" s="51" t="s">
        <v>1191</v>
      </c>
      <c r="B1201" s="51" t="s">
        <v>1153</v>
      </c>
      <c r="C1201" s="51" t="s">
        <v>94</v>
      </c>
      <c r="D1201" s="52">
        <v>21037</v>
      </c>
      <c r="E1201" s="52">
        <v>372922</v>
      </c>
      <c r="F1201" s="53">
        <v>43042.9</v>
      </c>
      <c r="G1201" s="54">
        <v>11.542064999999999</v>
      </c>
    </row>
    <row r="1202" spans="1:7" s="5" customFormat="1" x14ac:dyDescent="0.45">
      <c r="A1202" s="51" t="s">
        <v>1192</v>
      </c>
      <c r="B1202" s="51" t="s">
        <v>1153</v>
      </c>
      <c r="C1202" s="51" t="s">
        <v>94</v>
      </c>
      <c r="D1202" s="52">
        <v>31663</v>
      </c>
      <c r="E1202" s="52">
        <v>466504</v>
      </c>
      <c r="F1202" s="53">
        <v>60607</v>
      </c>
      <c r="G1202" s="54">
        <v>12.991743</v>
      </c>
    </row>
    <row r="1203" spans="1:7" s="5" customFormat="1" x14ac:dyDescent="0.45">
      <c r="A1203" s="51" t="s">
        <v>1193</v>
      </c>
      <c r="B1203" s="51" t="s">
        <v>1153</v>
      </c>
      <c r="C1203" s="51" t="s">
        <v>94</v>
      </c>
      <c r="D1203" s="52">
        <v>8719</v>
      </c>
      <c r="E1203" s="52">
        <v>188936</v>
      </c>
      <c r="F1203" s="53">
        <v>22028.9</v>
      </c>
      <c r="G1203" s="54">
        <v>11.659451000000001</v>
      </c>
    </row>
    <row r="1204" spans="1:7" s="5" customFormat="1" x14ac:dyDescent="0.45">
      <c r="A1204" s="51" t="s">
        <v>1195</v>
      </c>
      <c r="B1204" s="51" t="s">
        <v>1153</v>
      </c>
      <c r="C1204" s="51" t="s">
        <v>94</v>
      </c>
      <c r="D1204" s="52">
        <v>31845</v>
      </c>
      <c r="E1204" s="52">
        <v>492853</v>
      </c>
      <c r="F1204" s="53">
        <v>59720.2</v>
      </c>
      <c r="G1204" s="54">
        <v>12.117243999999999</v>
      </c>
    </row>
    <row r="1205" spans="1:7" s="5" customFormat="1" x14ac:dyDescent="0.45">
      <c r="A1205" s="51" t="s">
        <v>1196</v>
      </c>
      <c r="B1205" s="51" t="s">
        <v>1153</v>
      </c>
      <c r="C1205" s="51" t="s">
        <v>94</v>
      </c>
      <c r="D1205" s="52">
        <v>14294</v>
      </c>
      <c r="E1205" s="52">
        <v>267392</v>
      </c>
      <c r="F1205" s="53">
        <v>34232</v>
      </c>
      <c r="G1205" s="54">
        <v>12.802178</v>
      </c>
    </row>
    <row r="1206" spans="1:7" s="5" customFormat="1" x14ac:dyDescent="0.45">
      <c r="A1206" s="51" t="s">
        <v>1197</v>
      </c>
      <c r="B1206" s="51" t="s">
        <v>1153</v>
      </c>
      <c r="C1206" s="51" t="s">
        <v>94</v>
      </c>
      <c r="D1206" s="52">
        <v>69490</v>
      </c>
      <c r="E1206" s="52">
        <v>1205639</v>
      </c>
      <c r="F1206" s="53">
        <v>129828</v>
      </c>
      <c r="G1206" s="54">
        <v>10.768397999999999</v>
      </c>
    </row>
    <row r="1207" spans="1:7" s="5" customFormat="1" x14ac:dyDescent="0.45">
      <c r="A1207" s="51" t="s">
        <v>1198</v>
      </c>
      <c r="B1207" s="51" t="s">
        <v>1153</v>
      </c>
      <c r="C1207" s="51" t="s">
        <v>94</v>
      </c>
      <c r="D1207" s="52">
        <v>44258</v>
      </c>
      <c r="E1207" s="52">
        <v>789728</v>
      </c>
      <c r="F1207" s="53">
        <v>91677.4</v>
      </c>
      <c r="G1207" s="54">
        <v>11.608731000000001</v>
      </c>
    </row>
    <row r="1208" spans="1:7" s="5" customFormat="1" x14ac:dyDescent="0.45">
      <c r="A1208" s="51" t="s">
        <v>1199</v>
      </c>
      <c r="B1208" s="51" t="s">
        <v>1153</v>
      </c>
      <c r="C1208" s="51" t="s">
        <v>94</v>
      </c>
      <c r="D1208" s="52">
        <v>27017</v>
      </c>
      <c r="E1208" s="52">
        <v>353253</v>
      </c>
      <c r="F1208" s="53">
        <v>48114.8</v>
      </c>
      <c r="G1208" s="54">
        <v>13.620493</v>
      </c>
    </row>
    <row r="1209" spans="1:7" s="5" customFormat="1" x14ac:dyDescent="0.45">
      <c r="A1209" s="51" t="s">
        <v>166</v>
      </c>
      <c r="B1209" s="51" t="s">
        <v>1153</v>
      </c>
      <c r="C1209" s="51" t="s">
        <v>167</v>
      </c>
      <c r="D1209" s="52">
        <v>4</v>
      </c>
      <c r="E1209" s="52">
        <v>3688</v>
      </c>
      <c r="F1209" s="53">
        <v>367</v>
      </c>
      <c r="G1209" s="54">
        <v>9.9511930999999993</v>
      </c>
    </row>
    <row r="1210" spans="1:7" s="5" customFormat="1" x14ac:dyDescent="0.45">
      <c r="A1210" s="51" t="s">
        <v>1200</v>
      </c>
      <c r="B1210" s="51" t="s">
        <v>1153</v>
      </c>
      <c r="C1210" s="51" t="s">
        <v>94</v>
      </c>
      <c r="D1210" s="52">
        <v>22899</v>
      </c>
      <c r="E1210" s="52">
        <v>344023</v>
      </c>
      <c r="F1210" s="53">
        <v>42662</v>
      </c>
      <c r="G1210" s="54">
        <v>12.400914999999999</v>
      </c>
    </row>
    <row r="1211" spans="1:7" s="5" customFormat="1" x14ac:dyDescent="0.45">
      <c r="A1211" s="51" t="s">
        <v>1201</v>
      </c>
      <c r="B1211" s="51" t="s">
        <v>1153</v>
      </c>
      <c r="C1211" s="51" t="s">
        <v>96</v>
      </c>
      <c r="D1211" s="52">
        <v>18403</v>
      </c>
      <c r="E1211" s="52">
        <v>303798</v>
      </c>
      <c r="F1211" s="53">
        <v>29220.1</v>
      </c>
      <c r="G1211" s="54">
        <v>9.6182660999999996</v>
      </c>
    </row>
    <row r="1212" spans="1:7" s="5" customFormat="1" x14ac:dyDescent="0.45">
      <c r="A1212" s="51" t="s">
        <v>1202</v>
      </c>
      <c r="B1212" s="51" t="s">
        <v>1153</v>
      </c>
      <c r="C1212" s="51" t="s">
        <v>96</v>
      </c>
      <c r="D1212" s="52">
        <v>4071</v>
      </c>
      <c r="E1212" s="52">
        <v>101787</v>
      </c>
      <c r="F1212" s="53">
        <v>10924</v>
      </c>
      <c r="G1212" s="54">
        <v>10.732215</v>
      </c>
    </row>
    <row r="1213" spans="1:7" s="5" customFormat="1" x14ac:dyDescent="0.45">
      <c r="A1213" s="51" t="s">
        <v>346</v>
      </c>
      <c r="B1213" s="51" t="s">
        <v>1153</v>
      </c>
      <c r="C1213" s="51" t="s">
        <v>96</v>
      </c>
      <c r="D1213" s="52">
        <v>6448</v>
      </c>
      <c r="E1213" s="52">
        <v>103500</v>
      </c>
      <c r="F1213" s="53">
        <v>13197</v>
      </c>
      <c r="G1213" s="54">
        <v>12.750724999999999</v>
      </c>
    </row>
    <row r="1214" spans="1:7" s="5" customFormat="1" x14ac:dyDescent="0.45">
      <c r="A1214" s="51" t="s">
        <v>1203</v>
      </c>
      <c r="B1214" s="51" t="s">
        <v>1153</v>
      </c>
      <c r="C1214" s="51" t="s">
        <v>96</v>
      </c>
      <c r="D1214" s="52">
        <v>4133</v>
      </c>
      <c r="E1214" s="52">
        <v>95379</v>
      </c>
      <c r="F1214" s="53">
        <v>10780</v>
      </c>
      <c r="G1214" s="54">
        <v>11.302277999999999</v>
      </c>
    </row>
    <row r="1215" spans="1:7" s="5" customFormat="1" x14ac:dyDescent="0.45">
      <c r="A1215" s="51" t="s">
        <v>1204</v>
      </c>
      <c r="B1215" s="51" t="s">
        <v>1153</v>
      </c>
      <c r="C1215" s="51" t="s">
        <v>96</v>
      </c>
      <c r="D1215" s="52">
        <v>4189</v>
      </c>
      <c r="E1215" s="52">
        <v>110126</v>
      </c>
      <c r="F1215" s="53">
        <v>11430</v>
      </c>
      <c r="G1215" s="54">
        <v>10.379020000000001</v>
      </c>
    </row>
    <row r="1216" spans="1:7" s="5" customFormat="1" x14ac:dyDescent="0.45">
      <c r="A1216" s="51" t="s">
        <v>1205</v>
      </c>
      <c r="B1216" s="51" t="s">
        <v>1153</v>
      </c>
      <c r="C1216" s="51" t="s">
        <v>96</v>
      </c>
      <c r="D1216" s="52">
        <v>42244</v>
      </c>
      <c r="E1216" s="52">
        <v>1120508</v>
      </c>
      <c r="F1216" s="53">
        <v>125725</v>
      </c>
      <c r="G1216" s="54">
        <v>11.220357</v>
      </c>
    </row>
    <row r="1217" spans="1:7" s="5" customFormat="1" x14ac:dyDescent="0.45">
      <c r="A1217" s="51" t="s">
        <v>1206</v>
      </c>
      <c r="B1217" s="51" t="s">
        <v>1153</v>
      </c>
      <c r="C1217" s="51" t="s">
        <v>96</v>
      </c>
      <c r="D1217" s="52">
        <v>5674</v>
      </c>
      <c r="E1217" s="52">
        <v>229986</v>
      </c>
      <c r="F1217" s="53">
        <v>17841.5</v>
      </c>
      <c r="G1217" s="54">
        <v>7.7576460999999997</v>
      </c>
    </row>
    <row r="1218" spans="1:7" s="5" customFormat="1" x14ac:dyDescent="0.45">
      <c r="A1218" s="51" t="s">
        <v>1207</v>
      </c>
      <c r="B1218" s="51" t="s">
        <v>1153</v>
      </c>
      <c r="C1218" s="51" t="s">
        <v>96</v>
      </c>
      <c r="D1218" s="52">
        <v>5029</v>
      </c>
      <c r="E1218" s="52">
        <v>131694</v>
      </c>
      <c r="F1218" s="53">
        <v>15048</v>
      </c>
      <c r="G1218" s="54">
        <v>11.426489</v>
      </c>
    </row>
    <row r="1219" spans="1:7" s="5" customFormat="1" x14ac:dyDescent="0.45">
      <c r="A1219" s="51" t="s">
        <v>1208</v>
      </c>
      <c r="B1219" s="51" t="s">
        <v>1153</v>
      </c>
      <c r="C1219" s="51" t="s">
        <v>96</v>
      </c>
      <c r="D1219" s="52">
        <v>3409</v>
      </c>
      <c r="E1219" s="52">
        <v>103581</v>
      </c>
      <c r="F1219" s="53">
        <v>11436</v>
      </c>
      <c r="G1219" s="54">
        <v>11.040635</v>
      </c>
    </row>
    <row r="1220" spans="1:7" s="5" customFormat="1" x14ac:dyDescent="0.45">
      <c r="A1220" s="51" t="s">
        <v>1209</v>
      </c>
      <c r="B1220" s="51" t="s">
        <v>1153</v>
      </c>
      <c r="C1220" s="51" t="s">
        <v>96</v>
      </c>
      <c r="D1220" s="52">
        <v>4466</v>
      </c>
      <c r="E1220" s="52">
        <v>168346</v>
      </c>
      <c r="F1220" s="53">
        <v>17386</v>
      </c>
      <c r="G1220" s="54">
        <v>10.327540000000001</v>
      </c>
    </row>
    <row r="1221" spans="1:7" s="5" customFormat="1" x14ac:dyDescent="0.45">
      <c r="A1221" s="51" t="s">
        <v>1210</v>
      </c>
      <c r="B1221" s="51" t="s">
        <v>1153</v>
      </c>
      <c r="C1221" s="51" t="s">
        <v>96</v>
      </c>
      <c r="D1221" s="52">
        <v>5776</v>
      </c>
      <c r="E1221" s="52">
        <v>220317</v>
      </c>
      <c r="F1221" s="53">
        <v>22161</v>
      </c>
      <c r="G1221" s="54">
        <v>10.058688</v>
      </c>
    </row>
    <row r="1222" spans="1:7" s="5" customFormat="1" x14ac:dyDescent="0.45">
      <c r="A1222" s="51" t="s">
        <v>1211</v>
      </c>
      <c r="B1222" s="51" t="s">
        <v>1153</v>
      </c>
      <c r="C1222" s="51" t="s">
        <v>96</v>
      </c>
      <c r="D1222" s="52">
        <v>6083</v>
      </c>
      <c r="E1222" s="52">
        <v>152840</v>
      </c>
      <c r="F1222" s="53">
        <v>19065.900000000001</v>
      </c>
      <c r="G1222" s="54">
        <v>12.474418</v>
      </c>
    </row>
    <row r="1223" spans="1:7" s="5" customFormat="1" x14ac:dyDescent="0.45">
      <c r="A1223" s="51" t="s">
        <v>462</v>
      </c>
      <c r="B1223" s="51" t="s">
        <v>1153</v>
      </c>
      <c r="C1223" s="51" t="s">
        <v>94</v>
      </c>
      <c r="D1223" s="52">
        <v>24886</v>
      </c>
      <c r="E1223" s="52">
        <v>529303</v>
      </c>
      <c r="F1223" s="53">
        <v>53536</v>
      </c>
      <c r="G1223" s="54">
        <v>10.114433999999999</v>
      </c>
    </row>
    <row r="1224" spans="1:7" s="5" customFormat="1" x14ac:dyDescent="0.45">
      <c r="A1224" s="51" t="s">
        <v>463</v>
      </c>
      <c r="B1224" s="51" t="s">
        <v>1153</v>
      </c>
      <c r="C1224" s="51" t="s">
        <v>94</v>
      </c>
      <c r="D1224" s="52">
        <v>1485</v>
      </c>
      <c r="E1224" s="52">
        <v>12738</v>
      </c>
      <c r="F1224" s="53">
        <v>1686</v>
      </c>
      <c r="G1224" s="54">
        <v>13.235987</v>
      </c>
    </row>
    <row r="1225" spans="1:7" s="5" customFormat="1" x14ac:dyDescent="0.45">
      <c r="A1225" s="51" t="s">
        <v>1212</v>
      </c>
      <c r="B1225" s="51" t="s">
        <v>1153</v>
      </c>
      <c r="C1225" s="51" t="s">
        <v>94</v>
      </c>
      <c r="D1225" s="52">
        <v>75609</v>
      </c>
      <c r="E1225" s="52">
        <v>1278005</v>
      </c>
      <c r="F1225" s="53">
        <v>149189</v>
      </c>
      <c r="G1225" s="54">
        <v>11.673584999999999</v>
      </c>
    </row>
    <row r="1226" spans="1:7" s="5" customFormat="1" x14ac:dyDescent="0.45">
      <c r="A1226" s="51" t="s">
        <v>1213</v>
      </c>
      <c r="B1226" s="51" t="s">
        <v>1153</v>
      </c>
      <c r="C1226" s="51" t="s">
        <v>91</v>
      </c>
      <c r="D1226" s="52">
        <v>120538</v>
      </c>
      <c r="E1226" s="52">
        <v>4167442</v>
      </c>
      <c r="F1226" s="53">
        <v>354766</v>
      </c>
      <c r="G1226" s="54">
        <v>8.5127998999999992</v>
      </c>
    </row>
    <row r="1227" spans="1:7" s="5" customFormat="1" x14ac:dyDescent="0.45">
      <c r="A1227" s="51" t="s">
        <v>1214</v>
      </c>
      <c r="B1227" s="51" t="s">
        <v>1153</v>
      </c>
      <c r="C1227" s="51" t="s">
        <v>94</v>
      </c>
      <c r="D1227" s="52">
        <v>43323</v>
      </c>
      <c r="E1227" s="52">
        <v>752262</v>
      </c>
      <c r="F1227" s="53">
        <v>87618</v>
      </c>
      <c r="G1227" s="54">
        <v>11.647271999999999</v>
      </c>
    </row>
    <row r="1228" spans="1:7" s="5" customFormat="1" x14ac:dyDescent="0.45">
      <c r="A1228" s="51" t="s">
        <v>1574</v>
      </c>
      <c r="B1228" s="51" t="s">
        <v>1153</v>
      </c>
      <c r="C1228" s="51" t="s">
        <v>94</v>
      </c>
      <c r="D1228" s="52">
        <v>14</v>
      </c>
      <c r="E1228" s="52">
        <v>120</v>
      </c>
      <c r="F1228" s="53">
        <v>13</v>
      </c>
      <c r="G1228" s="54">
        <v>10.833333</v>
      </c>
    </row>
    <row r="1229" spans="1:7" s="5" customFormat="1" x14ac:dyDescent="0.45">
      <c r="A1229" s="51" t="s">
        <v>1215</v>
      </c>
      <c r="B1229" s="51" t="s">
        <v>1216</v>
      </c>
      <c r="C1229" s="51" t="s">
        <v>94</v>
      </c>
      <c r="D1229" s="52">
        <v>1</v>
      </c>
      <c r="E1229" s="52">
        <v>1021838</v>
      </c>
      <c r="F1229" s="53">
        <v>54121</v>
      </c>
      <c r="G1229" s="54">
        <v>5.2964364000000002</v>
      </c>
    </row>
    <row r="1230" spans="1:7" s="5" customFormat="1" x14ac:dyDescent="0.45">
      <c r="A1230" s="51" t="s">
        <v>1217</v>
      </c>
      <c r="B1230" s="51" t="s">
        <v>1216</v>
      </c>
      <c r="C1230" s="51" t="s">
        <v>94</v>
      </c>
      <c r="D1230" s="52">
        <v>3494</v>
      </c>
      <c r="E1230" s="52">
        <v>235970</v>
      </c>
      <c r="F1230" s="53">
        <v>26281</v>
      </c>
      <c r="G1230" s="54">
        <v>11.137433</v>
      </c>
    </row>
    <row r="1231" spans="1:7" s="5" customFormat="1" x14ac:dyDescent="0.45">
      <c r="A1231" s="51" t="s">
        <v>1218</v>
      </c>
      <c r="B1231" s="51" t="s">
        <v>1216</v>
      </c>
      <c r="C1231" s="51" t="s">
        <v>94</v>
      </c>
      <c r="D1231" s="52">
        <v>20212</v>
      </c>
      <c r="E1231" s="52">
        <v>350476</v>
      </c>
      <c r="F1231" s="53">
        <v>36679</v>
      </c>
      <c r="G1231" s="54">
        <v>10.465481</v>
      </c>
    </row>
    <row r="1232" spans="1:7" s="5" customFormat="1" x14ac:dyDescent="0.45">
      <c r="A1232" s="51" t="s">
        <v>2166</v>
      </c>
      <c r="B1232" s="51" t="s">
        <v>1216</v>
      </c>
      <c r="C1232" s="51" t="s">
        <v>94</v>
      </c>
      <c r="D1232" s="52">
        <v>49191</v>
      </c>
      <c r="E1232" s="52">
        <v>1209131</v>
      </c>
      <c r="F1232" s="53">
        <v>128314</v>
      </c>
      <c r="G1232" s="54">
        <v>10.612083999999999</v>
      </c>
    </row>
    <row r="1233" spans="1:7" s="5" customFormat="1" x14ac:dyDescent="0.45">
      <c r="A1233" s="51" t="s">
        <v>1220</v>
      </c>
      <c r="B1233" s="51" t="s">
        <v>1216</v>
      </c>
      <c r="C1233" s="51" t="s">
        <v>96</v>
      </c>
      <c r="D1233" s="52">
        <v>550</v>
      </c>
      <c r="E1233" s="52">
        <v>12956</v>
      </c>
      <c r="F1233" s="53">
        <v>1149</v>
      </c>
      <c r="G1233" s="54">
        <v>8.8684779000000002</v>
      </c>
    </row>
    <row r="1234" spans="1:7" s="5" customFormat="1" x14ac:dyDescent="0.45">
      <c r="A1234" s="51" t="s">
        <v>1221</v>
      </c>
      <c r="B1234" s="51" t="s">
        <v>1216</v>
      </c>
      <c r="C1234" s="51" t="s">
        <v>96</v>
      </c>
      <c r="D1234" s="52">
        <v>3982</v>
      </c>
      <c r="E1234" s="52">
        <v>105693</v>
      </c>
      <c r="F1234" s="53">
        <v>7624</v>
      </c>
      <c r="G1234" s="54">
        <v>7.2133443000000002</v>
      </c>
    </row>
    <row r="1235" spans="1:7" s="5" customFormat="1" x14ac:dyDescent="0.45">
      <c r="A1235" s="51" t="s">
        <v>1222</v>
      </c>
      <c r="B1235" s="51" t="s">
        <v>1216</v>
      </c>
      <c r="C1235" s="51" t="s">
        <v>94</v>
      </c>
      <c r="D1235" s="52">
        <v>6561</v>
      </c>
      <c r="E1235" s="52">
        <v>663534</v>
      </c>
      <c r="F1235" s="53">
        <v>54434.6</v>
      </c>
      <c r="G1235" s="54">
        <v>8.2037393999999999</v>
      </c>
    </row>
    <row r="1236" spans="1:7" s="5" customFormat="1" x14ac:dyDescent="0.45">
      <c r="A1236" s="51" t="s">
        <v>1223</v>
      </c>
      <c r="B1236" s="51" t="s">
        <v>1216</v>
      </c>
      <c r="C1236" s="51" t="s">
        <v>94</v>
      </c>
      <c r="D1236" s="52">
        <v>4184</v>
      </c>
      <c r="E1236" s="52">
        <v>82904</v>
      </c>
      <c r="F1236" s="53">
        <v>10465.5</v>
      </c>
      <c r="G1236" s="54">
        <v>12.623637</v>
      </c>
    </row>
    <row r="1237" spans="1:7" s="5" customFormat="1" x14ac:dyDescent="0.45">
      <c r="A1237" s="51" t="s">
        <v>1137</v>
      </c>
      <c r="B1237" s="51" t="s">
        <v>1216</v>
      </c>
      <c r="C1237" s="51" t="s">
        <v>94</v>
      </c>
      <c r="D1237" s="52">
        <v>1093</v>
      </c>
      <c r="E1237" s="52">
        <v>62198</v>
      </c>
      <c r="F1237" s="53">
        <v>6393.4</v>
      </c>
      <c r="G1237" s="54">
        <v>10.279109</v>
      </c>
    </row>
    <row r="1238" spans="1:7" s="5" customFormat="1" x14ac:dyDescent="0.45">
      <c r="A1238" s="51" t="s">
        <v>1140</v>
      </c>
      <c r="B1238" s="51" t="s">
        <v>1216</v>
      </c>
      <c r="C1238" s="51" t="s">
        <v>94</v>
      </c>
      <c r="D1238" s="52">
        <v>12542</v>
      </c>
      <c r="E1238" s="52">
        <v>3197820</v>
      </c>
      <c r="F1238" s="53">
        <v>244182.39999999999</v>
      </c>
      <c r="G1238" s="54">
        <v>7.6359019999999997</v>
      </c>
    </row>
    <row r="1239" spans="1:7" s="5" customFormat="1" x14ac:dyDescent="0.45">
      <c r="A1239" s="51" t="s">
        <v>1224</v>
      </c>
      <c r="B1239" s="51" t="s">
        <v>1216</v>
      </c>
      <c r="C1239" s="51" t="s">
        <v>94</v>
      </c>
      <c r="D1239" s="52">
        <v>4009</v>
      </c>
      <c r="E1239" s="52">
        <v>128662</v>
      </c>
      <c r="F1239" s="53">
        <v>14457</v>
      </c>
      <c r="G1239" s="54">
        <v>11.236418</v>
      </c>
    </row>
    <row r="1240" spans="1:7" s="5" customFormat="1" x14ac:dyDescent="0.45">
      <c r="A1240" s="51" t="s">
        <v>1142</v>
      </c>
      <c r="B1240" s="51" t="s">
        <v>1216</v>
      </c>
      <c r="C1240" s="51" t="s">
        <v>91</v>
      </c>
      <c r="D1240" s="52">
        <v>92788</v>
      </c>
      <c r="E1240" s="52">
        <v>2073146</v>
      </c>
      <c r="F1240" s="53">
        <v>201217</v>
      </c>
      <c r="G1240" s="54">
        <v>9.7058769999999992</v>
      </c>
    </row>
    <row r="1241" spans="1:7" s="5" customFormat="1" x14ac:dyDescent="0.45">
      <c r="A1241" s="51" t="s">
        <v>1225</v>
      </c>
      <c r="B1241" s="51" t="s">
        <v>1216</v>
      </c>
      <c r="C1241" s="51" t="s">
        <v>94</v>
      </c>
      <c r="D1241" s="52">
        <v>8428</v>
      </c>
      <c r="E1241" s="52">
        <v>154266</v>
      </c>
      <c r="F1241" s="53">
        <v>20334.099999999999</v>
      </c>
      <c r="G1241" s="54">
        <v>13.181194</v>
      </c>
    </row>
    <row r="1242" spans="1:7" s="5" customFormat="1" x14ac:dyDescent="0.45">
      <c r="A1242" s="51" t="s">
        <v>1226</v>
      </c>
      <c r="B1242" s="51" t="s">
        <v>1216</v>
      </c>
      <c r="C1242" s="51" t="s">
        <v>94</v>
      </c>
      <c r="D1242" s="52">
        <v>20217</v>
      </c>
      <c r="E1242" s="52">
        <v>2803722</v>
      </c>
      <c r="F1242" s="53">
        <v>250547.20000000001</v>
      </c>
      <c r="G1242" s="54">
        <v>8.9362355000000004</v>
      </c>
    </row>
    <row r="1243" spans="1:7" s="5" customFormat="1" x14ac:dyDescent="0.45">
      <c r="A1243" s="51" t="s">
        <v>1227</v>
      </c>
      <c r="B1243" s="51" t="s">
        <v>1216</v>
      </c>
      <c r="C1243" s="51" t="s">
        <v>94</v>
      </c>
      <c r="D1243" s="52">
        <v>19689</v>
      </c>
      <c r="E1243" s="52">
        <v>1115064</v>
      </c>
      <c r="F1243" s="53">
        <v>102555</v>
      </c>
      <c r="G1243" s="54">
        <v>9.1972299</v>
      </c>
    </row>
    <row r="1244" spans="1:7" s="5" customFormat="1" x14ac:dyDescent="0.45">
      <c r="A1244" s="51" t="s">
        <v>1228</v>
      </c>
      <c r="B1244" s="51" t="s">
        <v>1216</v>
      </c>
      <c r="C1244" s="51" t="s">
        <v>94</v>
      </c>
      <c r="D1244" s="52">
        <v>7733</v>
      </c>
      <c r="E1244" s="52">
        <v>227728</v>
      </c>
      <c r="F1244" s="53">
        <v>23980.400000000001</v>
      </c>
      <c r="G1244" s="54">
        <v>10.530282</v>
      </c>
    </row>
    <row r="1245" spans="1:7" s="5" customFormat="1" x14ac:dyDescent="0.45">
      <c r="A1245" s="51" t="s">
        <v>1229</v>
      </c>
      <c r="B1245" s="51" t="s">
        <v>1216</v>
      </c>
      <c r="C1245" s="51" t="s">
        <v>94</v>
      </c>
      <c r="D1245" s="52">
        <v>11638</v>
      </c>
      <c r="E1245" s="52">
        <v>448001</v>
      </c>
      <c r="F1245" s="53">
        <v>41569</v>
      </c>
      <c r="G1245" s="54">
        <v>9.2787738999999991</v>
      </c>
    </row>
    <row r="1246" spans="1:7" s="5" customFormat="1" x14ac:dyDescent="0.45">
      <c r="A1246" s="51" t="s">
        <v>987</v>
      </c>
      <c r="B1246" s="51" t="s">
        <v>1216</v>
      </c>
      <c r="C1246" s="51" t="s">
        <v>91</v>
      </c>
      <c r="D1246" s="52">
        <v>93956</v>
      </c>
      <c r="E1246" s="52">
        <v>2207483</v>
      </c>
      <c r="F1246" s="53">
        <v>208252.5</v>
      </c>
      <c r="G1246" s="54">
        <v>9.4339344999999994</v>
      </c>
    </row>
    <row r="1247" spans="1:7" s="5" customFormat="1" x14ac:dyDescent="0.45">
      <c r="A1247" s="51" t="s">
        <v>989</v>
      </c>
      <c r="B1247" s="51" t="s">
        <v>1216</v>
      </c>
      <c r="C1247" s="51" t="s">
        <v>91</v>
      </c>
      <c r="D1247" s="52">
        <v>58710</v>
      </c>
      <c r="E1247" s="52">
        <v>1787862</v>
      </c>
      <c r="F1247" s="53">
        <v>145208</v>
      </c>
      <c r="G1247" s="54">
        <v>8.1218796999999991</v>
      </c>
    </row>
    <row r="1248" spans="1:7" s="5" customFormat="1" x14ac:dyDescent="0.45">
      <c r="A1248" s="51" t="s">
        <v>2167</v>
      </c>
      <c r="B1248" s="51" t="s">
        <v>1216</v>
      </c>
      <c r="C1248" s="51" t="s">
        <v>94</v>
      </c>
      <c r="D1248" s="52">
        <v>14705</v>
      </c>
      <c r="E1248" s="52">
        <v>747719</v>
      </c>
      <c r="F1248" s="53">
        <v>72256.899999999994</v>
      </c>
      <c r="G1248" s="54">
        <v>9.6636436999999997</v>
      </c>
    </row>
    <row r="1249" spans="1:7" s="5" customFormat="1" x14ac:dyDescent="0.45">
      <c r="A1249" s="51" t="s">
        <v>1147</v>
      </c>
      <c r="B1249" s="51" t="s">
        <v>1216</v>
      </c>
      <c r="C1249" s="51" t="s">
        <v>94</v>
      </c>
      <c r="D1249" s="52">
        <v>413</v>
      </c>
      <c r="E1249" s="52">
        <v>36553</v>
      </c>
      <c r="F1249" s="53">
        <v>5299</v>
      </c>
      <c r="G1249" s="54">
        <v>14.496758</v>
      </c>
    </row>
    <row r="1250" spans="1:7" s="5" customFormat="1" x14ac:dyDescent="0.45">
      <c r="A1250" s="51" t="s">
        <v>1231</v>
      </c>
      <c r="B1250" s="51" t="s">
        <v>1216</v>
      </c>
      <c r="C1250" s="51" t="s">
        <v>94</v>
      </c>
      <c r="D1250" s="52">
        <v>3987</v>
      </c>
      <c r="E1250" s="52">
        <v>423026</v>
      </c>
      <c r="F1250" s="53">
        <v>32605.4</v>
      </c>
      <c r="G1250" s="54">
        <v>7.7076586000000002</v>
      </c>
    </row>
    <row r="1251" spans="1:7" s="5" customFormat="1" x14ac:dyDescent="0.45">
      <c r="A1251" s="51" t="s">
        <v>1008</v>
      </c>
      <c r="B1251" s="51" t="s">
        <v>1216</v>
      </c>
      <c r="C1251" s="51" t="s">
        <v>94</v>
      </c>
      <c r="D1251" s="52">
        <v>36</v>
      </c>
      <c r="E1251" s="52">
        <v>603</v>
      </c>
      <c r="F1251" s="53">
        <v>69</v>
      </c>
      <c r="G1251" s="54">
        <v>11.442786</v>
      </c>
    </row>
    <row r="1252" spans="1:7" s="5" customFormat="1" x14ac:dyDescent="0.45">
      <c r="A1252" s="51" t="s">
        <v>1232</v>
      </c>
      <c r="B1252" s="51" t="s">
        <v>1216</v>
      </c>
      <c r="C1252" s="51" t="s">
        <v>94</v>
      </c>
      <c r="D1252" s="52">
        <v>16201</v>
      </c>
      <c r="E1252" s="52">
        <v>583110</v>
      </c>
      <c r="F1252" s="53">
        <v>50473.1</v>
      </c>
      <c r="G1252" s="54">
        <v>8.6558454000000005</v>
      </c>
    </row>
    <row r="1253" spans="1:7" s="5" customFormat="1" x14ac:dyDescent="0.45">
      <c r="A1253" s="51" t="s">
        <v>236</v>
      </c>
      <c r="B1253" s="51" t="s">
        <v>1216</v>
      </c>
      <c r="C1253" s="51" t="s">
        <v>167</v>
      </c>
      <c r="D1253" s="52">
        <v>21</v>
      </c>
      <c r="E1253" s="52">
        <v>199423</v>
      </c>
      <c r="F1253" s="53">
        <v>5638.2</v>
      </c>
      <c r="G1253" s="54">
        <v>2.8272566000000001</v>
      </c>
    </row>
    <row r="1254" spans="1:7" s="5" customFormat="1" x14ac:dyDescent="0.45">
      <c r="A1254" s="51" t="s">
        <v>1233</v>
      </c>
      <c r="B1254" s="51" t="s">
        <v>1234</v>
      </c>
      <c r="C1254" s="51" t="s">
        <v>96</v>
      </c>
      <c r="D1254" s="52">
        <v>2771</v>
      </c>
      <c r="E1254" s="52">
        <v>55590</v>
      </c>
      <c r="F1254" s="53">
        <v>5207</v>
      </c>
      <c r="G1254" s="54">
        <v>9.3667926000000001</v>
      </c>
    </row>
    <row r="1255" spans="1:7" s="5" customFormat="1" x14ac:dyDescent="0.45">
      <c r="A1255" s="51" t="s">
        <v>1235</v>
      </c>
      <c r="B1255" s="51" t="s">
        <v>1234</v>
      </c>
      <c r="C1255" s="51" t="s">
        <v>203</v>
      </c>
      <c r="D1255" s="52">
        <v>4173</v>
      </c>
      <c r="E1255" s="52">
        <v>86138</v>
      </c>
      <c r="F1255" s="53">
        <v>11780</v>
      </c>
      <c r="G1255" s="54">
        <v>13.67573</v>
      </c>
    </row>
    <row r="1256" spans="1:7" s="5" customFormat="1" x14ac:dyDescent="0.45">
      <c r="A1256" s="51" t="s">
        <v>1236</v>
      </c>
      <c r="B1256" s="51" t="s">
        <v>1234</v>
      </c>
      <c r="C1256" s="51" t="s">
        <v>203</v>
      </c>
      <c r="D1256" s="52">
        <v>6281</v>
      </c>
      <c r="E1256" s="52">
        <v>190559</v>
      </c>
      <c r="F1256" s="53">
        <v>19310</v>
      </c>
      <c r="G1256" s="54">
        <v>10.133345</v>
      </c>
    </row>
    <row r="1257" spans="1:7" s="5" customFormat="1" x14ac:dyDescent="0.45">
      <c r="A1257" s="51" t="s">
        <v>1237</v>
      </c>
      <c r="B1257" s="51" t="s">
        <v>1234</v>
      </c>
      <c r="C1257" s="51" t="s">
        <v>203</v>
      </c>
      <c r="D1257" s="52">
        <v>7435</v>
      </c>
      <c r="E1257" s="52">
        <v>261781</v>
      </c>
      <c r="F1257" s="53">
        <v>22654</v>
      </c>
      <c r="G1257" s="54">
        <v>8.6537983999999994</v>
      </c>
    </row>
    <row r="1258" spans="1:7" s="5" customFormat="1" x14ac:dyDescent="0.45">
      <c r="A1258" s="51" t="s">
        <v>1238</v>
      </c>
      <c r="B1258" s="51" t="s">
        <v>1234</v>
      </c>
      <c r="C1258" s="51" t="s">
        <v>94</v>
      </c>
      <c r="D1258" s="52">
        <v>1091</v>
      </c>
      <c r="E1258" s="52">
        <v>30940</v>
      </c>
      <c r="F1258" s="53">
        <v>3528.1</v>
      </c>
      <c r="G1258" s="54">
        <v>11.403038</v>
      </c>
    </row>
    <row r="1259" spans="1:7" s="5" customFormat="1" x14ac:dyDescent="0.45">
      <c r="A1259" s="51" t="s">
        <v>1239</v>
      </c>
      <c r="B1259" s="51" t="s">
        <v>1234</v>
      </c>
      <c r="C1259" s="51" t="s">
        <v>203</v>
      </c>
      <c r="D1259" s="52">
        <v>3214</v>
      </c>
      <c r="E1259" s="52">
        <v>53956</v>
      </c>
      <c r="F1259" s="53">
        <v>7084</v>
      </c>
      <c r="G1259" s="54">
        <v>13.129216</v>
      </c>
    </row>
    <row r="1260" spans="1:7" s="5" customFormat="1" x14ac:dyDescent="0.45">
      <c r="A1260" s="51" t="s">
        <v>1240</v>
      </c>
      <c r="B1260" s="51" t="s">
        <v>1234</v>
      </c>
      <c r="C1260" s="51" t="s">
        <v>96</v>
      </c>
      <c r="D1260" s="52">
        <v>5217</v>
      </c>
      <c r="E1260" s="52">
        <v>108117</v>
      </c>
      <c r="F1260" s="53">
        <v>12687.5</v>
      </c>
      <c r="G1260" s="54">
        <v>11.734972000000001</v>
      </c>
    </row>
    <row r="1261" spans="1:7" s="5" customFormat="1" x14ac:dyDescent="0.45">
      <c r="A1261" s="51" t="s">
        <v>1241</v>
      </c>
      <c r="B1261" s="51" t="s">
        <v>1234</v>
      </c>
      <c r="C1261" s="51" t="s">
        <v>96</v>
      </c>
      <c r="D1261" s="52">
        <v>6765</v>
      </c>
      <c r="E1261" s="52">
        <v>178043</v>
      </c>
      <c r="F1261" s="53">
        <v>15856</v>
      </c>
      <c r="G1261" s="54">
        <v>8.9057137999999991</v>
      </c>
    </row>
    <row r="1262" spans="1:7" s="5" customFormat="1" x14ac:dyDescent="0.45">
      <c r="A1262" s="51" t="s">
        <v>1242</v>
      </c>
      <c r="B1262" s="51" t="s">
        <v>1234</v>
      </c>
      <c r="C1262" s="51" t="s">
        <v>96</v>
      </c>
      <c r="D1262" s="52">
        <v>3018</v>
      </c>
      <c r="E1262" s="52">
        <v>97863</v>
      </c>
      <c r="F1262" s="53">
        <v>8833.6</v>
      </c>
      <c r="G1262" s="54">
        <v>9.0264962000000004</v>
      </c>
    </row>
    <row r="1263" spans="1:7" s="5" customFormat="1" x14ac:dyDescent="0.45">
      <c r="A1263" s="51" t="s">
        <v>1243</v>
      </c>
      <c r="B1263" s="51" t="s">
        <v>1234</v>
      </c>
      <c r="C1263" s="51" t="s">
        <v>96</v>
      </c>
      <c r="D1263" s="52">
        <v>626</v>
      </c>
      <c r="E1263" s="52">
        <v>47100</v>
      </c>
      <c r="F1263" s="53">
        <v>3385</v>
      </c>
      <c r="G1263" s="54">
        <v>7.1868365000000001</v>
      </c>
    </row>
    <row r="1264" spans="1:7" s="5" customFormat="1" x14ac:dyDescent="0.45">
      <c r="A1264" s="51" t="s">
        <v>1244</v>
      </c>
      <c r="B1264" s="51" t="s">
        <v>1234</v>
      </c>
      <c r="C1264" s="51" t="s">
        <v>96</v>
      </c>
      <c r="D1264" s="52">
        <v>1680</v>
      </c>
      <c r="E1264" s="52">
        <v>30897</v>
      </c>
      <c r="F1264" s="53">
        <v>3396</v>
      </c>
      <c r="G1264" s="54">
        <v>10.991358</v>
      </c>
    </row>
    <row r="1265" spans="1:7" s="5" customFormat="1" x14ac:dyDescent="0.45">
      <c r="A1265" s="51" t="s">
        <v>1245</v>
      </c>
      <c r="B1265" s="51" t="s">
        <v>1234</v>
      </c>
      <c r="C1265" s="51" t="s">
        <v>96</v>
      </c>
      <c r="D1265" s="52">
        <v>3200</v>
      </c>
      <c r="E1265" s="52">
        <v>119322</v>
      </c>
      <c r="F1265" s="53">
        <v>10620</v>
      </c>
      <c r="G1265" s="54">
        <v>8.9002865999999994</v>
      </c>
    </row>
    <row r="1266" spans="1:7" s="5" customFormat="1" x14ac:dyDescent="0.45">
      <c r="A1266" s="51" t="s">
        <v>1246</v>
      </c>
      <c r="B1266" s="51" t="s">
        <v>1234</v>
      </c>
      <c r="C1266" s="51" t="s">
        <v>96</v>
      </c>
      <c r="D1266" s="52">
        <v>1444</v>
      </c>
      <c r="E1266" s="52">
        <v>38976</v>
      </c>
      <c r="F1266" s="53">
        <v>4260</v>
      </c>
      <c r="G1266" s="54">
        <v>10.929803</v>
      </c>
    </row>
    <row r="1267" spans="1:7" s="5" customFormat="1" x14ac:dyDescent="0.45">
      <c r="A1267" s="51" t="s">
        <v>1247</v>
      </c>
      <c r="B1267" s="51" t="s">
        <v>1234</v>
      </c>
      <c r="C1267" s="51" t="s">
        <v>96</v>
      </c>
      <c r="D1267" s="52">
        <v>3250</v>
      </c>
      <c r="E1267" s="52">
        <v>82784</v>
      </c>
      <c r="F1267" s="53">
        <v>8422</v>
      </c>
      <c r="G1267" s="54">
        <v>10.173463</v>
      </c>
    </row>
    <row r="1268" spans="1:7" s="5" customFormat="1" x14ac:dyDescent="0.45">
      <c r="A1268" s="51" t="s">
        <v>1248</v>
      </c>
      <c r="B1268" s="51" t="s">
        <v>1234</v>
      </c>
      <c r="C1268" s="51" t="s">
        <v>96</v>
      </c>
      <c r="D1268" s="52">
        <v>2696</v>
      </c>
      <c r="E1268" s="52">
        <v>53716</v>
      </c>
      <c r="F1268" s="53">
        <v>4893</v>
      </c>
      <c r="G1268" s="54">
        <v>9.1090178000000002</v>
      </c>
    </row>
    <row r="1269" spans="1:7" s="5" customFormat="1" x14ac:dyDescent="0.45">
      <c r="A1269" s="51" t="s">
        <v>1249</v>
      </c>
      <c r="B1269" s="51" t="s">
        <v>1234</v>
      </c>
      <c r="C1269" s="51" t="s">
        <v>96</v>
      </c>
      <c r="D1269" s="52">
        <v>15449</v>
      </c>
      <c r="E1269" s="52">
        <v>412035</v>
      </c>
      <c r="F1269" s="53">
        <v>35918</v>
      </c>
      <c r="G1269" s="54">
        <v>8.7172205999999992</v>
      </c>
    </row>
    <row r="1270" spans="1:7" s="5" customFormat="1" x14ac:dyDescent="0.45">
      <c r="A1270" s="51" t="s">
        <v>1250</v>
      </c>
      <c r="B1270" s="51" t="s">
        <v>1234</v>
      </c>
      <c r="C1270" s="51" t="s">
        <v>96</v>
      </c>
      <c r="D1270" s="52">
        <v>3897</v>
      </c>
      <c r="E1270" s="52">
        <v>61948</v>
      </c>
      <c r="F1270" s="53">
        <v>9201</v>
      </c>
      <c r="G1270" s="54">
        <v>14.852779999999999</v>
      </c>
    </row>
    <row r="1271" spans="1:7" s="5" customFormat="1" x14ac:dyDescent="0.45">
      <c r="A1271" s="51" t="s">
        <v>1251</v>
      </c>
      <c r="B1271" s="51" t="s">
        <v>1234</v>
      </c>
      <c r="C1271" s="51" t="s">
        <v>96</v>
      </c>
      <c r="D1271" s="52">
        <v>1876</v>
      </c>
      <c r="E1271" s="52">
        <v>55082</v>
      </c>
      <c r="F1271" s="53">
        <v>4956</v>
      </c>
      <c r="G1271" s="54">
        <v>8.9974945999999996</v>
      </c>
    </row>
    <row r="1272" spans="1:7" s="5" customFormat="1" x14ac:dyDescent="0.45">
      <c r="A1272" s="51" t="s">
        <v>1252</v>
      </c>
      <c r="B1272" s="51" t="s">
        <v>1234</v>
      </c>
      <c r="C1272" s="51" t="s">
        <v>96</v>
      </c>
      <c r="D1272" s="52">
        <v>25858</v>
      </c>
      <c r="E1272" s="52">
        <v>721285</v>
      </c>
      <c r="F1272" s="53">
        <v>64921</v>
      </c>
      <c r="G1272" s="54">
        <v>9.0007417000000007</v>
      </c>
    </row>
    <row r="1273" spans="1:7" s="5" customFormat="1" x14ac:dyDescent="0.45">
      <c r="A1273" s="51" t="s">
        <v>1253</v>
      </c>
      <c r="B1273" s="51" t="s">
        <v>1234</v>
      </c>
      <c r="C1273" s="51" t="s">
        <v>96</v>
      </c>
      <c r="D1273" s="52">
        <v>13382</v>
      </c>
      <c r="E1273" s="52">
        <v>415433</v>
      </c>
      <c r="F1273" s="53">
        <v>34816.1</v>
      </c>
      <c r="G1273" s="54">
        <v>8.3806774999999991</v>
      </c>
    </row>
    <row r="1274" spans="1:7" s="5" customFormat="1" x14ac:dyDescent="0.45">
      <c r="A1274" s="51" t="s">
        <v>1254</v>
      </c>
      <c r="B1274" s="51" t="s">
        <v>1234</v>
      </c>
      <c r="C1274" s="51" t="s">
        <v>96</v>
      </c>
      <c r="D1274" s="52">
        <v>958</v>
      </c>
      <c r="E1274" s="52">
        <v>21729</v>
      </c>
      <c r="F1274" s="53">
        <v>1714</v>
      </c>
      <c r="G1274" s="54">
        <v>7.8880758000000002</v>
      </c>
    </row>
    <row r="1275" spans="1:7" s="5" customFormat="1" x14ac:dyDescent="0.45">
      <c r="A1275" s="51" t="s">
        <v>1255</v>
      </c>
      <c r="B1275" s="51" t="s">
        <v>1234</v>
      </c>
      <c r="C1275" s="51" t="s">
        <v>96</v>
      </c>
      <c r="D1275" s="52">
        <v>3250</v>
      </c>
      <c r="E1275" s="52">
        <v>118878</v>
      </c>
      <c r="F1275" s="53">
        <v>8771.2999999999993</v>
      </c>
      <c r="G1275" s="54">
        <v>7.3784048000000002</v>
      </c>
    </row>
    <row r="1276" spans="1:7" s="5" customFormat="1" x14ac:dyDescent="0.45">
      <c r="A1276" s="51" t="s">
        <v>1256</v>
      </c>
      <c r="B1276" s="51" t="s">
        <v>1234</v>
      </c>
      <c r="C1276" s="51" t="s">
        <v>96</v>
      </c>
      <c r="D1276" s="52">
        <v>1242</v>
      </c>
      <c r="E1276" s="52">
        <v>29232</v>
      </c>
      <c r="F1276" s="53">
        <v>3010</v>
      </c>
      <c r="G1276" s="54">
        <v>10.296935</v>
      </c>
    </row>
    <row r="1277" spans="1:7" s="5" customFormat="1" x14ac:dyDescent="0.45">
      <c r="A1277" s="51" t="s">
        <v>1257</v>
      </c>
      <c r="B1277" s="51" t="s">
        <v>1234</v>
      </c>
      <c r="C1277" s="51" t="s">
        <v>96</v>
      </c>
      <c r="D1277" s="52">
        <v>1890</v>
      </c>
      <c r="E1277" s="52">
        <v>20483</v>
      </c>
      <c r="F1277" s="53">
        <v>2057.6</v>
      </c>
      <c r="G1277" s="54">
        <v>10.045404</v>
      </c>
    </row>
    <row r="1278" spans="1:7" s="5" customFormat="1" x14ac:dyDescent="0.45">
      <c r="A1278" s="51" t="s">
        <v>1258</v>
      </c>
      <c r="B1278" s="51" t="s">
        <v>1234</v>
      </c>
      <c r="C1278" s="51" t="s">
        <v>96</v>
      </c>
      <c r="D1278" s="52">
        <v>4205</v>
      </c>
      <c r="E1278" s="52">
        <v>217104</v>
      </c>
      <c r="F1278" s="53">
        <v>17499.099999999999</v>
      </c>
      <c r="G1278" s="54">
        <v>8.0602383999999994</v>
      </c>
    </row>
    <row r="1279" spans="1:7" s="5" customFormat="1" x14ac:dyDescent="0.45">
      <c r="A1279" s="51" t="s">
        <v>1259</v>
      </c>
      <c r="B1279" s="51" t="s">
        <v>1234</v>
      </c>
      <c r="C1279" s="51" t="s">
        <v>96</v>
      </c>
      <c r="D1279" s="52">
        <v>982</v>
      </c>
      <c r="E1279" s="52">
        <v>62374</v>
      </c>
      <c r="F1279" s="53">
        <v>4486</v>
      </c>
      <c r="G1279" s="54">
        <v>7.1920992999999998</v>
      </c>
    </row>
    <row r="1280" spans="1:7" s="5" customFormat="1" x14ac:dyDescent="0.45">
      <c r="A1280" s="51" t="s">
        <v>1260</v>
      </c>
      <c r="B1280" s="51" t="s">
        <v>1234</v>
      </c>
      <c r="C1280" s="51" t="s">
        <v>96</v>
      </c>
      <c r="D1280" s="52">
        <v>1586</v>
      </c>
      <c r="E1280" s="52">
        <v>28070</v>
      </c>
      <c r="F1280" s="53">
        <v>3576</v>
      </c>
      <c r="G1280" s="54">
        <v>12.73958</v>
      </c>
    </row>
    <row r="1281" spans="1:7" s="5" customFormat="1" x14ac:dyDescent="0.45">
      <c r="A1281" s="51" t="s">
        <v>1261</v>
      </c>
      <c r="B1281" s="51" t="s">
        <v>1234</v>
      </c>
      <c r="C1281" s="51" t="s">
        <v>96</v>
      </c>
      <c r="D1281" s="52">
        <v>5728</v>
      </c>
      <c r="E1281" s="52">
        <v>150810</v>
      </c>
      <c r="F1281" s="53">
        <v>15262</v>
      </c>
      <c r="G1281" s="54">
        <v>10.120018999999999</v>
      </c>
    </row>
    <row r="1282" spans="1:7" s="5" customFormat="1" x14ac:dyDescent="0.45">
      <c r="A1282" s="51" t="s">
        <v>1262</v>
      </c>
      <c r="B1282" s="51" t="s">
        <v>1234</v>
      </c>
      <c r="C1282" s="51" t="s">
        <v>96</v>
      </c>
      <c r="D1282" s="52">
        <v>1167</v>
      </c>
      <c r="E1282" s="52">
        <v>20017</v>
      </c>
      <c r="F1282" s="53">
        <v>1798</v>
      </c>
      <c r="G1282" s="54">
        <v>8.9823649999999997</v>
      </c>
    </row>
    <row r="1283" spans="1:7" s="5" customFormat="1" x14ac:dyDescent="0.45">
      <c r="A1283" s="51" t="s">
        <v>1263</v>
      </c>
      <c r="B1283" s="51" t="s">
        <v>1234</v>
      </c>
      <c r="C1283" s="51" t="s">
        <v>96</v>
      </c>
      <c r="D1283" s="52">
        <v>13430</v>
      </c>
      <c r="E1283" s="52">
        <v>298021</v>
      </c>
      <c r="F1283" s="53">
        <v>27504</v>
      </c>
      <c r="G1283" s="54">
        <v>9.2288797999999996</v>
      </c>
    </row>
    <row r="1284" spans="1:7" s="5" customFormat="1" x14ac:dyDescent="0.45">
      <c r="A1284" s="51" t="s">
        <v>1264</v>
      </c>
      <c r="B1284" s="51" t="s">
        <v>1234</v>
      </c>
      <c r="C1284" s="51" t="s">
        <v>96</v>
      </c>
      <c r="D1284" s="52">
        <v>1454</v>
      </c>
      <c r="E1284" s="52">
        <v>33420</v>
      </c>
      <c r="F1284" s="53">
        <v>3224</v>
      </c>
      <c r="G1284" s="54">
        <v>9.6469179999999994</v>
      </c>
    </row>
    <row r="1285" spans="1:7" s="5" customFormat="1" x14ac:dyDescent="0.45">
      <c r="A1285" s="51" t="s">
        <v>1265</v>
      </c>
      <c r="B1285" s="51" t="s">
        <v>1234</v>
      </c>
      <c r="C1285" s="51" t="s">
        <v>96</v>
      </c>
      <c r="D1285" s="52">
        <v>1253</v>
      </c>
      <c r="E1285" s="52">
        <v>20145</v>
      </c>
      <c r="F1285" s="53">
        <v>1856</v>
      </c>
      <c r="G1285" s="54">
        <v>9.2132042999999992</v>
      </c>
    </row>
    <row r="1286" spans="1:7" s="5" customFormat="1" x14ac:dyDescent="0.45">
      <c r="A1286" s="51" t="s">
        <v>1266</v>
      </c>
      <c r="B1286" s="51" t="s">
        <v>1234</v>
      </c>
      <c r="C1286" s="51" t="s">
        <v>96</v>
      </c>
      <c r="D1286" s="52">
        <v>2606</v>
      </c>
      <c r="E1286" s="52">
        <v>141541</v>
      </c>
      <c r="F1286" s="53">
        <v>11481</v>
      </c>
      <c r="G1286" s="54">
        <v>8.1114306000000003</v>
      </c>
    </row>
    <row r="1287" spans="1:7" s="5" customFormat="1" x14ac:dyDescent="0.45">
      <c r="A1287" s="51" t="s">
        <v>1267</v>
      </c>
      <c r="B1287" s="51" t="s">
        <v>1234</v>
      </c>
      <c r="C1287" s="51" t="s">
        <v>96</v>
      </c>
      <c r="D1287" s="52">
        <v>3361</v>
      </c>
      <c r="E1287" s="52">
        <v>92709</v>
      </c>
      <c r="F1287" s="53">
        <v>9436</v>
      </c>
      <c r="G1287" s="54">
        <v>10.178084</v>
      </c>
    </row>
    <row r="1288" spans="1:7" s="5" customFormat="1" x14ac:dyDescent="0.45">
      <c r="A1288" s="51" t="s">
        <v>1268</v>
      </c>
      <c r="B1288" s="51" t="s">
        <v>1234</v>
      </c>
      <c r="C1288" s="51" t="s">
        <v>96</v>
      </c>
      <c r="D1288" s="52">
        <v>4822</v>
      </c>
      <c r="E1288" s="52">
        <v>76190</v>
      </c>
      <c r="F1288" s="53">
        <v>9125</v>
      </c>
      <c r="G1288" s="54">
        <v>11.976637</v>
      </c>
    </row>
    <row r="1289" spans="1:7" s="5" customFormat="1" x14ac:dyDescent="0.45">
      <c r="A1289" s="51" t="s">
        <v>1269</v>
      </c>
      <c r="B1289" s="51" t="s">
        <v>1234</v>
      </c>
      <c r="C1289" s="51" t="s">
        <v>96</v>
      </c>
      <c r="D1289" s="52">
        <v>5656</v>
      </c>
      <c r="E1289" s="52">
        <v>212234</v>
      </c>
      <c r="F1289" s="53">
        <v>21647.8</v>
      </c>
      <c r="G1289" s="54">
        <v>10.199968</v>
      </c>
    </row>
    <row r="1290" spans="1:7" s="5" customFormat="1" x14ac:dyDescent="0.45">
      <c r="A1290" s="51" t="s">
        <v>1270</v>
      </c>
      <c r="B1290" s="51" t="s">
        <v>1234</v>
      </c>
      <c r="C1290" s="51" t="s">
        <v>96</v>
      </c>
      <c r="D1290" s="52">
        <v>1233</v>
      </c>
      <c r="E1290" s="52">
        <v>25649</v>
      </c>
      <c r="F1290" s="53">
        <v>2583</v>
      </c>
      <c r="G1290" s="54">
        <v>10.070568</v>
      </c>
    </row>
    <row r="1291" spans="1:7" s="5" customFormat="1" x14ac:dyDescent="0.45">
      <c r="A1291" s="51" t="s">
        <v>1271</v>
      </c>
      <c r="B1291" s="51" t="s">
        <v>1234</v>
      </c>
      <c r="C1291" s="51" t="s">
        <v>96</v>
      </c>
      <c r="D1291" s="52">
        <v>1308</v>
      </c>
      <c r="E1291" s="52">
        <v>23960</v>
      </c>
      <c r="F1291" s="53">
        <v>2772.7</v>
      </c>
      <c r="G1291" s="54">
        <v>11.572203999999999</v>
      </c>
    </row>
    <row r="1292" spans="1:7" s="5" customFormat="1" x14ac:dyDescent="0.45">
      <c r="A1292" s="51" t="s">
        <v>1272</v>
      </c>
      <c r="B1292" s="51" t="s">
        <v>1234</v>
      </c>
      <c r="C1292" s="51" t="s">
        <v>96</v>
      </c>
      <c r="D1292" s="52">
        <v>1234</v>
      </c>
      <c r="E1292" s="52">
        <v>19200</v>
      </c>
      <c r="F1292" s="53">
        <v>1931.2</v>
      </c>
      <c r="G1292" s="54">
        <v>10.058332999999999</v>
      </c>
    </row>
    <row r="1293" spans="1:7" s="5" customFormat="1" x14ac:dyDescent="0.45">
      <c r="A1293" s="51" t="s">
        <v>1273</v>
      </c>
      <c r="B1293" s="51" t="s">
        <v>1234</v>
      </c>
      <c r="C1293" s="51" t="s">
        <v>96</v>
      </c>
      <c r="D1293" s="52">
        <v>1020</v>
      </c>
      <c r="E1293" s="52">
        <v>24801</v>
      </c>
      <c r="F1293" s="53">
        <v>2626.9</v>
      </c>
      <c r="G1293" s="54">
        <v>10.591912000000001</v>
      </c>
    </row>
    <row r="1294" spans="1:7" s="5" customFormat="1" x14ac:dyDescent="0.45">
      <c r="A1294" s="51" t="s">
        <v>1274</v>
      </c>
      <c r="B1294" s="51" t="s">
        <v>1234</v>
      </c>
      <c r="C1294" s="51" t="s">
        <v>96</v>
      </c>
      <c r="D1294" s="52">
        <v>2162</v>
      </c>
      <c r="E1294" s="52">
        <v>46771</v>
      </c>
      <c r="F1294" s="53">
        <v>4506.3999999999996</v>
      </c>
      <c r="G1294" s="54">
        <v>9.6350303000000004</v>
      </c>
    </row>
    <row r="1295" spans="1:7" s="5" customFormat="1" x14ac:dyDescent="0.45">
      <c r="A1295" s="51" t="s">
        <v>1275</v>
      </c>
      <c r="B1295" s="51" t="s">
        <v>1234</v>
      </c>
      <c r="C1295" s="51" t="s">
        <v>96</v>
      </c>
      <c r="D1295" s="52">
        <v>2369</v>
      </c>
      <c r="E1295" s="52">
        <v>67245</v>
      </c>
      <c r="F1295" s="53">
        <v>5147</v>
      </c>
      <c r="G1295" s="54">
        <v>7.6541006999999999</v>
      </c>
    </row>
    <row r="1296" spans="1:7" s="5" customFormat="1" x14ac:dyDescent="0.45">
      <c r="A1296" s="51" t="s">
        <v>1276</v>
      </c>
      <c r="B1296" s="51" t="s">
        <v>1234</v>
      </c>
      <c r="C1296" s="51" t="s">
        <v>96</v>
      </c>
      <c r="D1296" s="52">
        <v>674</v>
      </c>
      <c r="E1296" s="52">
        <v>48796</v>
      </c>
      <c r="F1296" s="53">
        <v>3683</v>
      </c>
      <c r="G1296" s="54">
        <v>7.5477498000000001</v>
      </c>
    </row>
    <row r="1297" spans="1:7" s="5" customFormat="1" x14ac:dyDescent="0.45">
      <c r="A1297" s="51" t="s">
        <v>1277</v>
      </c>
      <c r="B1297" s="51" t="s">
        <v>1234</v>
      </c>
      <c r="C1297" s="51" t="s">
        <v>96</v>
      </c>
      <c r="D1297" s="52">
        <v>2562</v>
      </c>
      <c r="E1297" s="52">
        <v>64123</v>
      </c>
      <c r="F1297" s="53">
        <v>5686</v>
      </c>
      <c r="G1297" s="54">
        <v>8.8673330999999997</v>
      </c>
    </row>
    <row r="1298" spans="1:7" s="5" customFormat="1" x14ac:dyDescent="0.45">
      <c r="A1298" s="51" t="s">
        <v>1278</v>
      </c>
      <c r="B1298" s="51" t="s">
        <v>1234</v>
      </c>
      <c r="C1298" s="51" t="s">
        <v>96</v>
      </c>
      <c r="D1298" s="52">
        <v>1907</v>
      </c>
      <c r="E1298" s="52">
        <v>49825</v>
      </c>
      <c r="F1298" s="53">
        <v>6398</v>
      </c>
      <c r="G1298" s="54">
        <v>12.840942999999999</v>
      </c>
    </row>
    <row r="1299" spans="1:7" s="5" customFormat="1" x14ac:dyDescent="0.45">
      <c r="A1299" s="51" t="s">
        <v>1279</v>
      </c>
      <c r="B1299" s="51" t="s">
        <v>1234</v>
      </c>
      <c r="C1299" s="51" t="s">
        <v>203</v>
      </c>
      <c r="D1299" s="52">
        <v>9947</v>
      </c>
      <c r="E1299" s="52">
        <v>392337</v>
      </c>
      <c r="F1299" s="53">
        <v>37851</v>
      </c>
      <c r="G1299" s="54">
        <v>9.6475734000000006</v>
      </c>
    </row>
    <row r="1300" spans="1:7" s="5" customFormat="1" x14ac:dyDescent="0.45">
      <c r="A1300" s="51" t="s">
        <v>1280</v>
      </c>
      <c r="B1300" s="51" t="s">
        <v>1234</v>
      </c>
      <c r="C1300" s="51" t="s">
        <v>96</v>
      </c>
      <c r="D1300" s="52">
        <v>2066</v>
      </c>
      <c r="E1300" s="52">
        <v>46993</v>
      </c>
      <c r="F1300" s="53">
        <v>4637.3</v>
      </c>
      <c r="G1300" s="54">
        <v>9.8680655000000002</v>
      </c>
    </row>
    <row r="1301" spans="1:7" s="5" customFormat="1" x14ac:dyDescent="0.45">
      <c r="A1301" s="51" t="s">
        <v>1281</v>
      </c>
      <c r="B1301" s="51" t="s">
        <v>1234</v>
      </c>
      <c r="C1301" s="51" t="s">
        <v>203</v>
      </c>
      <c r="D1301" s="52">
        <v>3860</v>
      </c>
      <c r="E1301" s="52">
        <v>97900</v>
      </c>
      <c r="F1301" s="53">
        <v>9958.7999999999993</v>
      </c>
      <c r="G1301" s="54">
        <v>10.172421</v>
      </c>
    </row>
    <row r="1302" spans="1:7" s="5" customFormat="1" x14ac:dyDescent="0.45">
      <c r="A1302" s="51" t="s">
        <v>1282</v>
      </c>
      <c r="B1302" s="51" t="s">
        <v>1234</v>
      </c>
      <c r="C1302" s="51" t="s">
        <v>203</v>
      </c>
      <c r="D1302" s="52">
        <v>10722</v>
      </c>
      <c r="E1302" s="52">
        <v>227878</v>
      </c>
      <c r="F1302" s="53">
        <v>28826</v>
      </c>
      <c r="G1302" s="54">
        <v>12.649751</v>
      </c>
    </row>
    <row r="1303" spans="1:7" s="5" customFormat="1" x14ac:dyDescent="0.45">
      <c r="A1303" s="51" t="s">
        <v>1283</v>
      </c>
      <c r="B1303" s="51" t="s">
        <v>1234</v>
      </c>
      <c r="C1303" s="51" t="s">
        <v>203</v>
      </c>
      <c r="D1303" s="52">
        <v>23065</v>
      </c>
      <c r="E1303" s="52">
        <v>556935</v>
      </c>
      <c r="F1303" s="53">
        <v>61145</v>
      </c>
      <c r="G1303" s="54">
        <v>10.97884</v>
      </c>
    </row>
    <row r="1304" spans="1:7" s="5" customFormat="1" x14ac:dyDescent="0.45">
      <c r="A1304" s="51" t="s">
        <v>1284</v>
      </c>
      <c r="B1304" s="51" t="s">
        <v>1234</v>
      </c>
      <c r="C1304" s="51" t="s">
        <v>203</v>
      </c>
      <c r="D1304" s="52">
        <v>9639</v>
      </c>
      <c r="E1304" s="52">
        <v>276383</v>
      </c>
      <c r="F1304" s="53">
        <v>28828</v>
      </c>
      <c r="G1304" s="54">
        <v>10.430453</v>
      </c>
    </row>
    <row r="1305" spans="1:7" s="5" customFormat="1" x14ac:dyDescent="0.45">
      <c r="A1305" s="51" t="s">
        <v>299</v>
      </c>
      <c r="B1305" s="51" t="s">
        <v>1234</v>
      </c>
      <c r="C1305" s="51" t="s">
        <v>94</v>
      </c>
      <c r="D1305" s="52">
        <v>2962</v>
      </c>
      <c r="E1305" s="52">
        <v>100357</v>
      </c>
      <c r="F1305" s="53">
        <v>12275</v>
      </c>
      <c r="G1305" s="54">
        <v>12.231334</v>
      </c>
    </row>
    <row r="1306" spans="1:7" s="5" customFormat="1" x14ac:dyDescent="0.45">
      <c r="A1306" s="51" t="s">
        <v>300</v>
      </c>
      <c r="B1306" s="51" t="s">
        <v>1234</v>
      </c>
      <c r="C1306" s="51" t="s">
        <v>94</v>
      </c>
      <c r="D1306" s="52">
        <v>2027</v>
      </c>
      <c r="E1306" s="52">
        <v>80640</v>
      </c>
      <c r="F1306" s="53">
        <v>10460.5</v>
      </c>
      <c r="G1306" s="54">
        <v>12.97185</v>
      </c>
    </row>
    <row r="1307" spans="1:7" s="5" customFormat="1" x14ac:dyDescent="0.45">
      <c r="A1307" s="51" t="s">
        <v>1285</v>
      </c>
      <c r="B1307" s="51" t="s">
        <v>1234</v>
      </c>
      <c r="C1307" s="51" t="s">
        <v>203</v>
      </c>
      <c r="D1307" s="52">
        <v>5305</v>
      </c>
      <c r="E1307" s="52">
        <v>105225</v>
      </c>
      <c r="F1307" s="53">
        <v>11150</v>
      </c>
      <c r="G1307" s="54">
        <v>10.596341000000001</v>
      </c>
    </row>
    <row r="1308" spans="1:7" s="5" customFormat="1" x14ac:dyDescent="0.45">
      <c r="A1308" s="51" t="s">
        <v>1286</v>
      </c>
      <c r="B1308" s="51" t="s">
        <v>1234</v>
      </c>
      <c r="C1308" s="51" t="s">
        <v>203</v>
      </c>
      <c r="D1308" s="52">
        <v>4826</v>
      </c>
      <c r="E1308" s="52">
        <v>94256</v>
      </c>
      <c r="F1308" s="53">
        <v>13249</v>
      </c>
      <c r="G1308" s="54">
        <v>14.0564</v>
      </c>
    </row>
    <row r="1309" spans="1:7" s="5" customFormat="1" x14ac:dyDescent="0.45">
      <c r="A1309" s="51" t="s">
        <v>1287</v>
      </c>
      <c r="B1309" s="51" t="s">
        <v>1234</v>
      </c>
      <c r="C1309" s="51" t="s">
        <v>94</v>
      </c>
      <c r="D1309" s="52">
        <v>251</v>
      </c>
      <c r="E1309" s="52">
        <v>6320</v>
      </c>
      <c r="F1309" s="53">
        <v>680.9</v>
      </c>
      <c r="G1309" s="54">
        <v>10.773733999999999</v>
      </c>
    </row>
    <row r="1310" spans="1:7" s="5" customFormat="1" x14ac:dyDescent="0.45">
      <c r="A1310" s="51" t="s">
        <v>1288</v>
      </c>
      <c r="B1310" s="51" t="s">
        <v>1234</v>
      </c>
      <c r="C1310" s="51" t="s">
        <v>96</v>
      </c>
      <c r="D1310" s="52">
        <v>138482</v>
      </c>
      <c r="E1310" s="52">
        <v>3194682</v>
      </c>
      <c r="F1310" s="53">
        <v>267817.90000000002</v>
      </c>
      <c r="G1310" s="54">
        <v>8.3832412999999999</v>
      </c>
    </row>
    <row r="1311" spans="1:7" s="5" customFormat="1" x14ac:dyDescent="0.45">
      <c r="A1311" s="51" t="s">
        <v>1289</v>
      </c>
      <c r="B1311" s="51" t="s">
        <v>1234</v>
      </c>
      <c r="C1311" s="51" t="s">
        <v>203</v>
      </c>
      <c r="D1311" s="52">
        <v>19388</v>
      </c>
      <c r="E1311" s="52">
        <v>1112501</v>
      </c>
      <c r="F1311" s="53">
        <v>87109</v>
      </c>
      <c r="G1311" s="54">
        <v>7.8300153999999997</v>
      </c>
    </row>
    <row r="1312" spans="1:7" s="5" customFormat="1" x14ac:dyDescent="0.45">
      <c r="A1312" s="51" t="s">
        <v>1290</v>
      </c>
      <c r="B1312" s="51" t="s">
        <v>1234</v>
      </c>
      <c r="C1312" s="51" t="s">
        <v>203</v>
      </c>
      <c r="D1312" s="52">
        <v>5375</v>
      </c>
      <c r="E1312" s="52">
        <v>129051</v>
      </c>
      <c r="F1312" s="53">
        <v>14813.2</v>
      </c>
      <c r="G1312" s="54">
        <v>11.478562999999999</v>
      </c>
    </row>
    <row r="1313" spans="1:7" s="5" customFormat="1" x14ac:dyDescent="0.45">
      <c r="A1313" s="51" t="s">
        <v>1291</v>
      </c>
      <c r="B1313" s="51" t="s">
        <v>1234</v>
      </c>
      <c r="C1313" s="51" t="s">
        <v>203</v>
      </c>
      <c r="D1313" s="52">
        <v>5023</v>
      </c>
      <c r="E1313" s="52">
        <v>175868</v>
      </c>
      <c r="F1313" s="53">
        <v>17092.5</v>
      </c>
      <c r="G1313" s="54">
        <v>9.7189368999999992</v>
      </c>
    </row>
    <row r="1314" spans="1:7" s="5" customFormat="1" x14ac:dyDescent="0.45">
      <c r="A1314" s="51" t="s">
        <v>1292</v>
      </c>
      <c r="B1314" s="51" t="s">
        <v>1234</v>
      </c>
      <c r="C1314" s="51" t="s">
        <v>94</v>
      </c>
      <c r="D1314" s="52">
        <v>6489</v>
      </c>
      <c r="E1314" s="52">
        <v>235924</v>
      </c>
      <c r="F1314" s="53">
        <v>28994.1</v>
      </c>
      <c r="G1314" s="54">
        <v>12.289593</v>
      </c>
    </row>
    <row r="1315" spans="1:7" s="5" customFormat="1" x14ac:dyDescent="0.45">
      <c r="A1315" s="51" t="s">
        <v>1293</v>
      </c>
      <c r="B1315" s="51" t="s">
        <v>1234</v>
      </c>
      <c r="C1315" s="51" t="s">
        <v>203</v>
      </c>
      <c r="D1315" s="52">
        <v>90271</v>
      </c>
      <c r="E1315" s="52">
        <v>3211152</v>
      </c>
      <c r="F1315" s="53">
        <v>247398</v>
      </c>
      <c r="G1315" s="54">
        <v>7.7043378999999996</v>
      </c>
    </row>
    <row r="1316" spans="1:7" s="5" customFormat="1" x14ac:dyDescent="0.45">
      <c r="A1316" s="51" t="s">
        <v>1294</v>
      </c>
      <c r="B1316" s="51" t="s">
        <v>1234</v>
      </c>
      <c r="C1316" s="51" t="s">
        <v>94</v>
      </c>
      <c r="D1316" s="52">
        <v>6155</v>
      </c>
      <c r="E1316" s="52">
        <v>128831</v>
      </c>
      <c r="F1316" s="53">
        <v>14705</v>
      </c>
      <c r="G1316" s="54">
        <v>11.414178</v>
      </c>
    </row>
    <row r="1317" spans="1:7" s="5" customFormat="1" x14ac:dyDescent="0.45">
      <c r="A1317" s="51" t="s">
        <v>1295</v>
      </c>
      <c r="B1317" s="51" t="s">
        <v>1234</v>
      </c>
      <c r="C1317" s="51" t="s">
        <v>203</v>
      </c>
      <c r="D1317" s="52">
        <v>24130</v>
      </c>
      <c r="E1317" s="52">
        <v>926426</v>
      </c>
      <c r="F1317" s="53">
        <v>78868</v>
      </c>
      <c r="G1317" s="54">
        <v>8.5131461999999996</v>
      </c>
    </row>
    <row r="1318" spans="1:7" s="5" customFormat="1" x14ac:dyDescent="0.45">
      <c r="A1318" s="51" t="s">
        <v>1296</v>
      </c>
      <c r="B1318" s="51" t="s">
        <v>1234</v>
      </c>
      <c r="C1318" s="51" t="s">
        <v>203</v>
      </c>
      <c r="D1318" s="52">
        <v>5737</v>
      </c>
      <c r="E1318" s="52">
        <v>121252</v>
      </c>
      <c r="F1318" s="53">
        <v>14731.1</v>
      </c>
      <c r="G1318" s="54">
        <v>12.14916</v>
      </c>
    </row>
    <row r="1319" spans="1:7" s="5" customFormat="1" x14ac:dyDescent="0.45">
      <c r="A1319" s="51" t="s">
        <v>2168</v>
      </c>
      <c r="B1319" s="51" t="s">
        <v>1234</v>
      </c>
      <c r="C1319" s="51" t="s">
        <v>203</v>
      </c>
      <c r="D1319" s="52">
        <v>8362</v>
      </c>
      <c r="E1319" s="52">
        <v>281358</v>
      </c>
      <c r="F1319" s="53">
        <v>25234</v>
      </c>
      <c r="G1319" s="54">
        <v>8.9686448999999993</v>
      </c>
    </row>
    <row r="1320" spans="1:7" s="5" customFormat="1" x14ac:dyDescent="0.45">
      <c r="A1320" s="51" t="s">
        <v>1298</v>
      </c>
      <c r="B1320" s="51" t="s">
        <v>1234</v>
      </c>
      <c r="C1320" s="51" t="s">
        <v>203</v>
      </c>
      <c r="D1320" s="52">
        <v>3394</v>
      </c>
      <c r="E1320" s="52">
        <v>75422</v>
      </c>
      <c r="F1320" s="53">
        <v>10371</v>
      </c>
      <c r="G1320" s="54">
        <v>13.750629999999999</v>
      </c>
    </row>
    <row r="1321" spans="1:7" s="5" customFormat="1" x14ac:dyDescent="0.45">
      <c r="A1321" s="51" t="s">
        <v>1299</v>
      </c>
      <c r="B1321" s="51" t="s">
        <v>1234</v>
      </c>
      <c r="C1321" s="51" t="s">
        <v>203</v>
      </c>
      <c r="D1321" s="52">
        <v>374817</v>
      </c>
      <c r="E1321" s="52">
        <v>10618127</v>
      </c>
      <c r="F1321" s="53">
        <v>947527</v>
      </c>
      <c r="G1321" s="54">
        <v>8.9236736000000008</v>
      </c>
    </row>
    <row r="1322" spans="1:7" s="5" customFormat="1" x14ac:dyDescent="0.45">
      <c r="A1322" s="51" t="s">
        <v>1300</v>
      </c>
      <c r="B1322" s="51" t="s">
        <v>1234</v>
      </c>
      <c r="C1322" s="51" t="s">
        <v>94</v>
      </c>
      <c r="D1322" s="52">
        <v>3777</v>
      </c>
      <c r="E1322" s="52">
        <v>86435</v>
      </c>
      <c r="F1322" s="53">
        <v>13133.4</v>
      </c>
      <c r="G1322" s="54">
        <v>15.194539000000001</v>
      </c>
    </row>
    <row r="1323" spans="1:7" s="5" customFormat="1" x14ac:dyDescent="0.45">
      <c r="A1323" s="51" t="s">
        <v>1301</v>
      </c>
      <c r="B1323" s="51" t="s">
        <v>1234</v>
      </c>
      <c r="C1323" s="51" t="s">
        <v>203</v>
      </c>
      <c r="D1323" s="52">
        <v>7498</v>
      </c>
      <c r="E1323" s="52">
        <v>301143</v>
      </c>
      <c r="F1323" s="53">
        <v>26988</v>
      </c>
      <c r="G1323" s="54">
        <v>8.9618552999999999</v>
      </c>
    </row>
    <row r="1324" spans="1:7" s="5" customFormat="1" x14ac:dyDescent="0.45">
      <c r="A1324" s="51" t="s">
        <v>1302</v>
      </c>
      <c r="B1324" s="51" t="s">
        <v>1234</v>
      </c>
      <c r="C1324" s="51" t="s">
        <v>203</v>
      </c>
      <c r="D1324" s="52">
        <v>4726</v>
      </c>
      <c r="E1324" s="52">
        <v>88829</v>
      </c>
      <c r="F1324" s="53">
        <v>12107.8</v>
      </c>
      <c r="G1324" s="54">
        <v>13.630459</v>
      </c>
    </row>
    <row r="1325" spans="1:7" s="5" customFormat="1" x14ac:dyDescent="0.45">
      <c r="A1325" s="51" t="s">
        <v>1303</v>
      </c>
      <c r="B1325" s="51" t="s">
        <v>1234</v>
      </c>
      <c r="C1325" s="51" t="s">
        <v>203</v>
      </c>
      <c r="D1325" s="52">
        <v>3342</v>
      </c>
      <c r="E1325" s="52">
        <v>60002</v>
      </c>
      <c r="F1325" s="53">
        <v>7924</v>
      </c>
      <c r="G1325" s="54">
        <v>13.206225999999999</v>
      </c>
    </row>
    <row r="1326" spans="1:7" s="5" customFormat="1" x14ac:dyDescent="0.45">
      <c r="A1326" s="51" t="s">
        <v>1305</v>
      </c>
      <c r="B1326" s="51" t="s">
        <v>1234</v>
      </c>
      <c r="C1326" s="51" t="s">
        <v>203</v>
      </c>
      <c r="D1326" s="52">
        <v>8218</v>
      </c>
      <c r="E1326" s="52">
        <v>175088</v>
      </c>
      <c r="F1326" s="53">
        <v>18176.3</v>
      </c>
      <c r="G1326" s="54">
        <v>10.381237</v>
      </c>
    </row>
    <row r="1327" spans="1:7" s="5" customFormat="1" x14ac:dyDescent="0.45">
      <c r="A1327" s="51" t="s">
        <v>1306</v>
      </c>
      <c r="B1327" s="51" t="s">
        <v>1234</v>
      </c>
      <c r="C1327" s="51" t="s">
        <v>203</v>
      </c>
      <c r="D1327" s="52">
        <v>27027</v>
      </c>
      <c r="E1327" s="52">
        <v>1104277</v>
      </c>
      <c r="F1327" s="53">
        <v>96203.5</v>
      </c>
      <c r="G1327" s="54">
        <v>8.7118993000000007</v>
      </c>
    </row>
    <row r="1328" spans="1:7" s="5" customFormat="1" x14ac:dyDescent="0.45">
      <c r="A1328" s="51" t="s">
        <v>1307</v>
      </c>
      <c r="B1328" s="51" t="s">
        <v>1234</v>
      </c>
      <c r="C1328" s="51" t="s">
        <v>203</v>
      </c>
      <c r="D1328" s="52">
        <v>6221</v>
      </c>
      <c r="E1328" s="52">
        <v>199005</v>
      </c>
      <c r="F1328" s="53">
        <v>20484</v>
      </c>
      <c r="G1328" s="54">
        <v>10.293208999999999</v>
      </c>
    </row>
    <row r="1329" spans="1:7" s="5" customFormat="1" x14ac:dyDescent="0.45">
      <c r="A1329" s="51" t="s">
        <v>1308</v>
      </c>
      <c r="B1329" s="51" t="s">
        <v>1234</v>
      </c>
      <c r="C1329" s="51" t="s">
        <v>203</v>
      </c>
      <c r="D1329" s="52">
        <v>2697</v>
      </c>
      <c r="E1329" s="52">
        <v>143150</v>
      </c>
      <c r="F1329" s="53">
        <v>12741</v>
      </c>
      <c r="G1329" s="54">
        <v>8.9004540999999993</v>
      </c>
    </row>
    <row r="1330" spans="1:7" s="5" customFormat="1" x14ac:dyDescent="0.45">
      <c r="A1330" s="51" t="s">
        <v>1309</v>
      </c>
      <c r="B1330" s="51" t="s">
        <v>1234</v>
      </c>
      <c r="C1330" s="51" t="s">
        <v>203</v>
      </c>
      <c r="D1330" s="52">
        <v>6454</v>
      </c>
      <c r="E1330" s="52">
        <v>95721</v>
      </c>
      <c r="F1330" s="53">
        <v>12921</v>
      </c>
      <c r="G1330" s="54">
        <v>13.498605</v>
      </c>
    </row>
    <row r="1331" spans="1:7" s="5" customFormat="1" x14ac:dyDescent="0.45">
      <c r="A1331" s="51" t="s">
        <v>236</v>
      </c>
      <c r="B1331" s="51" t="s">
        <v>1234</v>
      </c>
      <c r="C1331" s="51" t="s">
        <v>167</v>
      </c>
      <c r="D1331" s="52">
        <v>13</v>
      </c>
      <c r="E1331" s="52">
        <v>161620</v>
      </c>
      <c r="F1331" s="53">
        <v>4309.5</v>
      </c>
      <c r="G1331" s="54">
        <v>2.6664398</v>
      </c>
    </row>
    <row r="1332" spans="1:7" s="5" customFormat="1" x14ac:dyDescent="0.45">
      <c r="A1332" s="51" t="s">
        <v>1310</v>
      </c>
      <c r="B1332" s="51" t="s">
        <v>1234</v>
      </c>
      <c r="C1332" s="51" t="s">
        <v>203</v>
      </c>
      <c r="D1332" s="52">
        <v>5017</v>
      </c>
      <c r="E1332" s="52">
        <v>152355</v>
      </c>
      <c r="F1332" s="53">
        <v>18701.3</v>
      </c>
      <c r="G1332" s="54">
        <v>12.274819000000001</v>
      </c>
    </row>
    <row r="1333" spans="1:7" s="5" customFormat="1" x14ac:dyDescent="0.45">
      <c r="A1333" s="51" t="s">
        <v>1311</v>
      </c>
      <c r="B1333" s="51" t="s">
        <v>1234</v>
      </c>
      <c r="C1333" s="51" t="s">
        <v>94</v>
      </c>
      <c r="D1333" s="52">
        <v>479</v>
      </c>
      <c r="E1333" s="52">
        <v>24213</v>
      </c>
      <c r="F1333" s="53">
        <v>2722.7</v>
      </c>
      <c r="G1333" s="54">
        <v>11.244786</v>
      </c>
    </row>
    <row r="1334" spans="1:7" s="5" customFormat="1" x14ac:dyDescent="0.45">
      <c r="A1334" s="51" t="s">
        <v>323</v>
      </c>
      <c r="B1334" s="51" t="s">
        <v>1234</v>
      </c>
      <c r="C1334" s="51" t="s">
        <v>94</v>
      </c>
      <c r="D1334" s="52">
        <v>72</v>
      </c>
      <c r="E1334" s="52">
        <v>4486</v>
      </c>
      <c r="F1334" s="53">
        <v>711</v>
      </c>
      <c r="G1334" s="54">
        <v>15.849309</v>
      </c>
    </row>
    <row r="1335" spans="1:7" s="5" customFormat="1" x14ac:dyDescent="0.45">
      <c r="A1335" s="51" t="s">
        <v>2169</v>
      </c>
      <c r="B1335" s="51" t="s">
        <v>1313</v>
      </c>
      <c r="C1335" s="51" t="s">
        <v>91</v>
      </c>
      <c r="D1335" s="52">
        <v>37064</v>
      </c>
      <c r="E1335" s="52">
        <v>421595</v>
      </c>
      <c r="F1335" s="53">
        <v>64226.6</v>
      </c>
      <c r="G1335" s="54">
        <v>15.234194</v>
      </c>
    </row>
    <row r="1336" spans="1:7" s="5" customFormat="1" x14ac:dyDescent="0.45">
      <c r="A1336" s="51" t="s">
        <v>1314</v>
      </c>
      <c r="B1336" s="51" t="s">
        <v>1313</v>
      </c>
      <c r="C1336" s="51" t="s">
        <v>94</v>
      </c>
      <c r="D1336" s="52">
        <v>79179</v>
      </c>
      <c r="E1336" s="52">
        <v>634917</v>
      </c>
      <c r="F1336" s="53">
        <v>123669.2</v>
      </c>
      <c r="G1336" s="54">
        <v>19.478010999999999</v>
      </c>
    </row>
    <row r="1337" spans="1:7" s="5" customFormat="1" x14ac:dyDescent="0.45">
      <c r="A1337" s="51" t="s">
        <v>1315</v>
      </c>
      <c r="B1337" s="51" t="s">
        <v>1313</v>
      </c>
      <c r="C1337" s="51" t="s">
        <v>91</v>
      </c>
      <c r="D1337" s="52">
        <v>379629</v>
      </c>
      <c r="E1337" s="52">
        <v>3238660</v>
      </c>
      <c r="F1337" s="53">
        <v>690737.1</v>
      </c>
      <c r="G1337" s="54">
        <v>21.327867000000001</v>
      </c>
    </row>
    <row r="1338" spans="1:7" s="5" customFormat="1" x14ac:dyDescent="0.45">
      <c r="A1338" s="51" t="s">
        <v>226</v>
      </c>
      <c r="B1338" s="51" t="s">
        <v>1313</v>
      </c>
      <c r="C1338" s="51" t="s">
        <v>210</v>
      </c>
      <c r="D1338" s="52">
        <v>1165</v>
      </c>
      <c r="E1338" s="52">
        <v>8579</v>
      </c>
      <c r="F1338" s="53">
        <v>1280</v>
      </c>
      <c r="G1338" s="54">
        <v>14.920154</v>
      </c>
    </row>
    <row r="1339" spans="1:7" s="5" customFormat="1" x14ac:dyDescent="0.45">
      <c r="A1339" s="51" t="s">
        <v>228</v>
      </c>
      <c r="B1339" s="51" t="s">
        <v>1313</v>
      </c>
      <c r="C1339" s="51" t="s">
        <v>210</v>
      </c>
      <c r="D1339" s="52">
        <v>1</v>
      </c>
      <c r="E1339" s="52">
        <v>320</v>
      </c>
      <c r="F1339" s="53">
        <v>25.6</v>
      </c>
      <c r="G1339" s="54">
        <v>8</v>
      </c>
    </row>
    <row r="1340" spans="1:7" s="5" customFormat="1" x14ac:dyDescent="0.45">
      <c r="A1340" s="51" t="s">
        <v>2132</v>
      </c>
      <c r="B1340" s="51" t="s">
        <v>1313</v>
      </c>
      <c r="C1340" s="51" t="s">
        <v>210</v>
      </c>
      <c r="D1340" s="52">
        <v>472</v>
      </c>
      <c r="E1340" s="52">
        <v>3859</v>
      </c>
      <c r="F1340" s="53">
        <v>703.8</v>
      </c>
      <c r="G1340" s="54">
        <v>18.237884999999999</v>
      </c>
    </row>
    <row r="1341" spans="1:7" s="5" customFormat="1" x14ac:dyDescent="0.45">
      <c r="A1341" s="51" t="s">
        <v>2133</v>
      </c>
      <c r="B1341" s="51" t="s">
        <v>1313</v>
      </c>
      <c r="C1341" s="51" t="s">
        <v>210</v>
      </c>
      <c r="D1341" s="52">
        <v>1</v>
      </c>
      <c r="E1341" s="52">
        <v>677</v>
      </c>
      <c r="F1341" s="53">
        <v>54</v>
      </c>
      <c r="G1341" s="54">
        <v>7.9763662999999996</v>
      </c>
    </row>
    <row r="1342" spans="1:7" s="5" customFormat="1" x14ac:dyDescent="0.45">
      <c r="A1342" s="51" t="s">
        <v>2170</v>
      </c>
      <c r="B1342" s="51" t="s">
        <v>1313</v>
      </c>
      <c r="C1342" s="51" t="s">
        <v>96</v>
      </c>
      <c r="D1342" s="52">
        <v>5723</v>
      </c>
      <c r="E1342" s="52">
        <v>67181</v>
      </c>
      <c r="F1342" s="53">
        <v>9558.7999999999993</v>
      </c>
      <c r="G1342" s="54">
        <v>14.228427999999999</v>
      </c>
    </row>
    <row r="1343" spans="1:7" s="5" customFormat="1" x14ac:dyDescent="0.45">
      <c r="A1343" s="51" t="s">
        <v>1317</v>
      </c>
      <c r="B1343" s="51" t="s">
        <v>1313</v>
      </c>
      <c r="C1343" s="51" t="s">
        <v>91</v>
      </c>
      <c r="D1343" s="52">
        <v>67155</v>
      </c>
      <c r="E1343" s="52">
        <v>623708</v>
      </c>
      <c r="F1343" s="53">
        <v>102197</v>
      </c>
      <c r="G1343" s="54">
        <v>16.385392</v>
      </c>
    </row>
    <row r="1344" spans="1:7" s="5" customFormat="1" x14ac:dyDescent="0.45">
      <c r="A1344" s="51" t="s">
        <v>239</v>
      </c>
      <c r="B1344" s="51" t="s">
        <v>1318</v>
      </c>
      <c r="C1344" s="51" t="s">
        <v>210</v>
      </c>
      <c r="D1344" s="52">
        <v>10</v>
      </c>
      <c r="E1344" s="52">
        <v>1694</v>
      </c>
      <c r="F1344" s="53">
        <v>809.2</v>
      </c>
      <c r="G1344" s="54">
        <v>47.768594999999998</v>
      </c>
    </row>
    <row r="1345" spans="1:7" s="5" customFormat="1" x14ac:dyDescent="0.45">
      <c r="A1345" s="51" t="s">
        <v>1319</v>
      </c>
      <c r="B1345" s="51" t="s">
        <v>1318</v>
      </c>
      <c r="C1345" s="51" t="s">
        <v>91</v>
      </c>
      <c r="D1345" s="52">
        <v>459942</v>
      </c>
      <c r="E1345" s="52">
        <v>4448035</v>
      </c>
      <c r="F1345" s="53">
        <v>750735.3</v>
      </c>
      <c r="G1345" s="54">
        <v>16.877908999999999</v>
      </c>
    </row>
    <row r="1346" spans="1:7" s="5" customFormat="1" x14ac:dyDescent="0.45">
      <c r="A1346" s="51" t="s">
        <v>1320</v>
      </c>
      <c r="B1346" s="51" t="s">
        <v>1318</v>
      </c>
      <c r="C1346" s="51" t="s">
        <v>96</v>
      </c>
      <c r="D1346" s="52">
        <v>11729</v>
      </c>
      <c r="E1346" s="52">
        <v>151596</v>
      </c>
      <c r="F1346" s="53">
        <v>16891.599999999999</v>
      </c>
      <c r="G1346" s="54">
        <v>11.14251</v>
      </c>
    </row>
    <row r="1347" spans="1:7" s="5" customFormat="1" x14ac:dyDescent="0.45">
      <c r="A1347" s="51" t="s">
        <v>1321</v>
      </c>
      <c r="B1347" s="51" t="s">
        <v>1318</v>
      </c>
      <c r="C1347" s="51" t="s">
        <v>96</v>
      </c>
      <c r="D1347" s="52">
        <v>6624</v>
      </c>
      <c r="E1347" s="52">
        <v>121053</v>
      </c>
      <c r="F1347" s="53">
        <v>21053.5</v>
      </c>
      <c r="G1347" s="54">
        <v>17.391969</v>
      </c>
    </row>
    <row r="1348" spans="1:7" s="5" customFormat="1" x14ac:dyDescent="0.45">
      <c r="A1348" s="51" t="s">
        <v>1322</v>
      </c>
      <c r="B1348" s="51" t="s">
        <v>1318</v>
      </c>
      <c r="C1348" s="51" t="s">
        <v>96</v>
      </c>
      <c r="D1348" s="52">
        <v>25184</v>
      </c>
      <c r="E1348" s="52">
        <v>640799</v>
      </c>
      <c r="F1348" s="53">
        <v>85361</v>
      </c>
      <c r="G1348" s="54">
        <v>13.321026</v>
      </c>
    </row>
    <row r="1349" spans="1:7" s="5" customFormat="1" x14ac:dyDescent="0.45">
      <c r="A1349" s="51" t="s">
        <v>209</v>
      </c>
      <c r="B1349" s="51" t="s">
        <v>1318</v>
      </c>
      <c r="C1349" s="51" t="s">
        <v>210</v>
      </c>
      <c r="D1349" s="52">
        <v>2</v>
      </c>
      <c r="E1349" s="52">
        <v>1749</v>
      </c>
      <c r="F1349" s="53">
        <v>193.3</v>
      </c>
      <c r="G1349" s="54">
        <v>11.05203</v>
      </c>
    </row>
    <row r="1350" spans="1:7" s="5" customFormat="1" x14ac:dyDescent="0.45">
      <c r="A1350" s="51" t="s">
        <v>2126</v>
      </c>
      <c r="B1350" s="51" t="s">
        <v>1318</v>
      </c>
      <c r="C1350" s="51" t="s">
        <v>210</v>
      </c>
      <c r="D1350" s="52">
        <v>297</v>
      </c>
      <c r="E1350" s="52">
        <v>2068</v>
      </c>
      <c r="F1350" s="53">
        <v>124</v>
      </c>
      <c r="G1350" s="54">
        <v>5.9961314999999997</v>
      </c>
    </row>
    <row r="1351" spans="1:7" s="5" customFormat="1" x14ac:dyDescent="0.45">
      <c r="A1351" s="51" t="s">
        <v>1323</v>
      </c>
      <c r="B1351" s="51" t="s">
        <v>1318</v>
      </c>
      <c r="C1351" s="51" t="s">
        <v>91</v>
      </c>
      <c r="D1351" s="52">
        <v>871244</v>
      </c>
      <c r="E1351" s="52">
        <v>9761086</v>
      </c>
      <c r="F1351" s="53">
        <v>1297534.7</v>
      </c>
      <c r="G1351" s="54">
        <v>13.292934000000001</v>
      </c>
    </row>
    <row r="1352" spans="1:7" s="5" customFormat="1" x14ac:dyDescent="0.45">
      <c r="A1352" s="51" t="s">
        <v>2127</v>
      </c>
      <c r="B1352" s="51" t="s">
        <v>1318</v>
      </c>
      <c r="C1352" s="51" t="s">
        <v>210</v>
      </c>
      <c r="D1352" s="52">
        <v>69</v>
      </c>
      <c r="E1352" s="52">
        <v>3030</v>
      </c>
      <c r="F1352" s="53">
        <v>609</v>
      </c>
      <c r="G1352" s="54">
        <v>20.09901</v>
      </c>
    </row>
    <row r="1353" spans="1:7" s="5" customFormat="1" x14ac:dyDescent="0.45">
      <c r="A1353" s="51" t="s">
        <v>1324</v>
      </c>
      <c r="B1353" s="51" t="s">
        <v>1318</v>
      </c>
      <c r="C1353" s="51" t="s">
        <v>91</v>
      </c>
      <c r="D1353" s="52">
        <v>1945910</v>
      </c>
      <c r="E1353" s="52">
        <v>20198012</v>
      </c>
      <c r="F1353" s="53">
        <v>2862701</v>
      </c>
      <c r="G1353" s="54">
        <v>14.173182000000001</v>
      </c>
    </row>
    <row r="1354" spans="1:7" s="5" customFormat="1" x14ac:dyDescent="0.45">
      <c r="A1354" s="51" t="s">
        <v>1325</v>
      </c>
      <c r="B1354" s="51" t="s">
        <v>1318</v>
      </c>
      <c r="C1354" s="51" t="s">
        <v>91</v>
      </c>
      <c r="D1354" s="52">
        <v>66554</v>
      </c>
      <c r="E1354" s="52">
        <v>929981</v>
      </c>
      <c r="F1354" s="53">
        <v>147286.39999999999</v>
      </c>
      <c r="G1354" s="54">
        <v>15.837571000000001</v>
      </c>
    </row>
    <row r="1355" spans="1:7" s="5" customFormat="1" x14ac:dyDescent="0.45">
      <c r="A1355" s="51" t="s">
        <v>226</v>
      </c>
      <c r="B1355" s="51" t="s">
        <v>1318</v>
      </c>
      <c r="C1355" s="51" t="s">
        <v>210</v>
      </c>
      <c r="D1355" s="52">
        <v>9382</v>
      </c>
      <c r="E1355" s="52">
        <v>76312</v>
      </c>
      <c r="F1355" s="53">
        <v>10828.2</v>
      </c>
      <c r="G1355" s="54">
        <v>14.18938</v>
      </c>
    </row>
    <row r="1356" spans="1:7" s="5" customFormat="1" x14ac:dyDescent="0.45">
      <c r="A1356" s="51" t="s">
        <v>2130</v>
      </c>
      <c r="B1356" s="51" t="s">
        <v>1318</v>
      </c>
      <c r="C1356" s="51" t="s">
        <v>210</v>
      </c>
      <c r="D1356" s="52">
        <v>2097</v>
      </c>
      <c r="E1356" s="52">
        <v>18889</v>
      </c>
      <c r="F1356" s="53">
        <v>2576</v>
      </c>
      <c r="G1356" s="54">
        <v>13.637567000000001</v>
      </c>
    </row>
    <row r="1357" spans="1:7" s="5" customFormat="1" x14ac:dyDescent="0.45">
      <c r="A1357" s="51" t="s">
        <v>228</v>
      </c>
      <c r="B1357" s="51" t="s">
        <v>1318</v>
      </c>
      <c r="C1357" s="51" t="s">
        <v>210</v>
      </c>
      <c r="D1357" s="52">
        <v>102</v>
      </c>
      <c r="E1357" s="52">
        <v>18938</v>
      </c>
      <c r="F1357" s="53">
        <v>2364.4</v>
      </c>
      <c r="G1357" s="54">
        <v>12.484951000000001</v>
      </c>
    </row>
    <row r="1358" spans="1:7" s="5" customFormat="1" x14ac:dyDescent="0.45">
      <c r="A1358" s="51" t="s">
        <v>2131</v>
      </c>
      <c r="B1358" s="51" t="s">
        <v>1318</v>
      </c>
      <c r="C1358" s="51" t="s">
        <v>210</v>
      </c>
      <c r="D1358" s="52">
        <v>204</v>
      </c>
      <c r="E1358" s="52">
        <v>2233</v>
      </c>
      <c r="F1358" s="53">
        <v>559.79999999999995</v>
      </c>
      <c r="G1358" s="54">
        <v>25.069413000000001</v>
      </c>
    </row>
    <row r="1359" spans="1:7" s="5" customFormat="1" x14ac:dyDescent="0.45">
      <c r="A1359" s="51" t="s">
        <v>229</v>
      </c>
      <c r="B1359" s="51" t="s">
        <v>1318</v>
      </c>
      <c r="C1359" s="51" t="s">
        <v>210</v>
      </c>
      <c r="D1359" s="52">
        <v>1163</v>
      </c>
      <c r="E1359" s="52">
        <v>12042</v>
      </c>
      <c r="F1359" s="53">
        <v>1194.9000000000001</v>
      </c>
      <c r="G1359" s="54">
        <v>9.9227702999999998</v>
      </c>
    </row>
    <row r="1360" spans="1:7" s="5" customFormat="1" x14ac:dyDescent="0.45">
      <c r="A1360" s="51" t="s">
        <v>230</v>
      </c>
      <c r="B1360" s="51" t="s">
        <v>1318</v>
      </c>
      <c r="C1360" s="51" t="s">
        <v>210</v>
      </c>
      <c r="D1360" s="52">
        <v>10701</v>
      </c>
      <c r="E1360" s="52">
        <v>104138</v>
      </c>
      <c r="F1360" s="53">
        <v>16517.8</v>
      </c>
      <c r="G1360" s="54">
        <v>15.861452999999999</v>
      </c>
    </row>
    <row r="1361" spans="1:7" s="5" customFormat="1" x14ac:dyDescent="0.45">
      <c r="A1361" s="51" t="s">
        <v>2132</v>
      </c>
      <c r="B1361" s="51" t="s">
        <v>1318</v>
      </c>
      <c r="C1361" s="51" t="s">
        <v>210</v>
      </c>
      <c r="D1361" s="52">
        <v>7500</v>
      </c>
      <c r="E1361" s="52">
        <v>64650</v>
      </c>
      <c r="F1361" s="53">
        <v>10014.5</v>
      </c>
      <c r="G1361" s="54">
        <v>15.490333</v>
      </c>
    </row>
    <row r="1362" spans="1:7" s="5" customFormat="1" x14ac:dyDescent="0.45">
      <c r="A1362" s="51" t="s">
        <v>1326</v>
      </c>
      <c r="B1362" s="51" t="s">
        <v>1318</v>
      </c>
      <c r="C1362" s="51" t="s">
        <v>94</v>
      </c>
      <c r="D1362" s="52">
        <v>11695</v>
      </c>
      <c r="E1362" s="52">
        <v>149265</v>
      </c>
      <c r="F1362" s="53">
        <v>18619</v>
      </c>
      <c r="G1362" s="54">
        <v>12.473788000000001</v>
      </c>
    </row>
    <row r="1363" spans="1:7" s="5" customFormat="1" x14ac:dyDescent="0.45">
      <c r="A1363" s="51" t="s">
        <v>2133</v>
      </c>
      <c r="B1363" s="51" t="s">
        <v>1318</v>
      </c>
      <c r="C1363" s="51" t="s">
        <v>210</v>
      </c>
      <c r="D1363" s="52">
        <v>152</v>
      </c>
      <c r="E1363" s="52">
        <v>27740</v>
      </c>
      <c r="F1363" s="53">
        <v>3262.5</v>
      </c>
      <c r="G1363" s="54">
        <v>11.760994999999999</v>
      </c>
    </row>
    <row r="1364" spans="1:7" s="5" customFormat="1" x14ac:dyDescent="0.45">
      <c r="A1364" s="51" t="s">
        <v>235</v>
      </c>
      <c r="B1364" s="51" t="s">
        <v>1318</v>
      </c>
      <c r="C1364" s="51" t="s">
        <v>210</v>
      </c>
      <c r="D1364" s="52">
        <v>13347</v>
      </c>
      <c r="E1364" s="52">
        <v>83882</v>
      </c>
      <c r="F1364" s="53">
        <v>10754.4</v>
      </c>
      <c r="G1364" s="54">
        <v>12.820867</v>
      </c>
    </row>
    <row r="1365" spans="1:7" s="5" customFormat="1" x14ac:dyDescent="0.45">
      <c r="A1365" s="51" t="s">
        <v>1327</v>
      </c>
      <c r="B1365" s="51" t="s">
        <v>61</v>
      </c>
      <c r="C1365" s="51" t="s">
        <v>94</v>
      </c>
      <c r="D1365" s="52">
        <v>18111</v>
      </c>
      <c r="E1365" s="52">
        <v>217171</v>
      </c>
      <c r="F1365" s="53">
        <v>33385</v>
      </c>
      <c r="G1365" s="54">
        <v>15.372679</v>
      </c>
    </row>
    <row r="1366" spans="1:7" s="5" customFormat="1" x14ac:dyDescent="0.45">
      <c r="A1366" s="51" t="s">
        <v>1328</v>
      </c>
      <c r="B1366" s="51" t="s">
        <v>61</v>
      </c>
      <c r="C1366" s="51" t="s">
        <v>94</v>
      </c>
      <c r="D1366" s="52">
        <v>15614</v>
      </c>
      <c r="E1366" s="52">
        <v>779624</v>
      </c>
      <c r="F1366" s="53">
        <v>67894.2</v>
      </c>
      <c r="G1366" s="54">
        <v>8.7085825999999997</v>
      </c>
    </row>
    <row r="1367" spans="1:7" s="5" customFormat="1" x14ac:dyDescent="0.45">
      <c r="A1367" s="51" t="s">
        <v>1329</v>
      </c>
      <c r="B1367" s="51" t="s">
        <v>61</v>
      </c>
      <c r="C1367" s="51" t="s">
        <v>96</v>
      </c>
      <c r="D1367" s="52">
        <v>41900</v>
      </c>
      <c r="E1367" s="52">
        <v>997340</v>
      </c>
      <c r="F1367" s="53">
        <v>85008.4</v>
      </c>
      <c r="G1367" s="54">
        <v>8.5235125000000007</v>
      </c>
    </row>
    <row r="1368" spans="1:7" s="5" customFormat="1" x14ac:dyDescent="0.45">
      <c r="A1368" s="51" t="s">
        <v>1330</v>
      </c>
      <c r="B1368" s="51" t="s">
        <v>61</v>
      </c>
      <c r="C1368" s="51" t="s">
        <v>96</v>
      </c>
      <c r="D1368" s="52">
        <v>10534</v>
      </c>
      <c r="E1368" s="52">
        <v>200563</v>
      </c>
      <c r="F1368" s="53">
        <v>22734.3</v>
      </c>
      <c r="G1368" s="54">
        <v>11.335241</v>
      </c>
    </row>
    <row r="1369" spans="1:7" s="5" customFormat="1" x14ac:dyDescent="0.45">
      <c r="A1369" s="51" t="s">
        <v>208</v>
      </c>
      <c r="B1369" s="51" t="s">
        <v>61</v>
      </c>
      <c r="C1369" s="51" t="s">
        <v>94</v>
      </c>
      <c r="D1369" s="52">
        <v>4605</v>
      </c>
      <c r="E1369" s="52">
        <v>89711</v>
      </c>
      <c r="F1369" s="53">
        <v>13054.7</v>
      </c>
      <c r="G1369" s="54">
        <v>14.55195</v>
      </c>
    </row>
    <row r="1370" spans="1:7" s="5" customFormat="1" x14ac:dyDescent="0.45">
      <c r="A1370" s="51" t="s">
        <v>1331</v>
      </c>
      <c r="B1370" s="51" t="s">
        <v>61</v>
      </c>
      <c r="C1370" s="51" t="s">
        <v>94</v>
      </c>
      <c r="D1370" s="52">
        <v>24042</v>
      </c>
      <c r="E1370" s="52">
        <v>673108</v>
      </c>
      <c r="F1370" s="53">
        <v>56794</v>
      </c>
      <c r="G1370" s="54">
        <v>8.4375760999999994</v>
      </c>
    </row>
    <row r="1371" spans="1:7" s="5" customFormat="1" x14ac:dyDescent="0.45">
      <c r="A1371" s="51" t="s">
        <v>1332</v>
      </c>
      <c r="B1371" s="51" t="s">
        <v>61</v>
      </c>
      <c r="C1371" s="51" t="s">
        <v>91</v>
      </c>
      <c r="D1371" s="52">
        <v>97547</v>
      </c>
      <c r="E1371" s="52">
        <v>1622625</v>
      </c>
      <c r="F1371" s="53">
        <v>182320</v>
      </c>
      <c r="G1371" s="54">
        <v>11.236114000000001</v>
      </c>
    </row>
    <row r="1372" spans="1:7" s="5" customFormat="1" x14ac:dyDescent="0.45">
      <c r="A1372" s="51" t="s">
        <v>1333</v>
      </c>
      <c r="B1372" s="51" t="s">
        <v>61</v>
      </c>
      <c r="C1372" s="51" t="s">
        <v>94</v>
      </c>
      <c r="D1372" s="52">
        <v>13105</v>
      </c>
      <c r="E1372" s="52">
        <v>340890</v>
      </c>
      <c r="F1372" s="53">
        <v>35128</v>
      </c>
      <c r="G1372" s="54">
        <v>10.304790000000001</v>
      </c>
    </row>
    <row r="1373" spans="1:7" s="5" customFormat="1" x14ac:dyDescent="0.45">
      <c r="A1373" s="51" t="s">
        <v>1334</v>
      </c>
      <c r="B1373" s="51" t="s">
        <v>61</v>
      </c>
      <c r="C1373" s="51" t="s">
        <v>94</v>
      </c>
      <c r="D1373" s="52">
        <v>31030</v>
      </c>
      <c r="E1373" s="52">
        <v>391271</v>
      </c>
      <c r="F1373" s="53">
        <v>50699</v>
      </c>
      <c r="G1373" s="54">
        <v>12.957515000000001</v>
      </c>
    </row>
    <row r="1374" spans="1:7" s="5" customFormat="1" x14ac:dyDescent="0.45">
      <c r="A1374" s="51" t="s">
        <v>1335</v>
      </c>
      <c r="B1374" s="51" t="s">
        <v>61</v>
      </c>
      <c r="C1374" s="51" t="s">
        <v>94</v>
      </c>
      <c r="D1374" s="52">
        <v>28792</v>
      </c>
      <c r="E1374" s="52">
        <v>261230</v>
      </c>
      <c r="F1374" s="53">
        <v>42442</v>
      </c>
      <c r="G1374" s="54">
        <v>16.246984999999999</v>
      </c>
    </row>
    <row r="1375" spans="1:7" s="5" customFormat="1" x14ac:dyDescent="0.45">
      <c r="A1375" s="51" t="s">
        <v>1336</v>
      </c>
      <c r="B1375" s="51" t="s">
        <v>61</v>
      </c>
      <c r="C1375" s="51" t="s">
        <v>94</v>
      </c>
      <c r="D1375" s="52">
        <v>11148</v>
      </c>
      <c r="E1375" s="52">
        <v>815396</v>
      </c>
      <c r="F1375" s="53">
        <v>59236</v>
      </c>
      <c r="G1375" s="54">
        <v>7.264691</v>
      </c>
    </row>
    <row r="1376" spans="1:7" s="5" customFormat="1" x14ac:dyDescent="0.45">
      <c r="A1376" s="51" t="s">
        <v>1337</v>
      </c>
      <c r="B1376" s="51" t="s">
        <v>61</v>
      </c>
      <c r="C1376" s="51" t="s">
        <v>96</v>
      </c>
      <c r="D1376" s="52">
        <v>8759</v>
      </c>
      <c r="E1376" s="52">
        <v>582062</v>
      </c>
      <c r="F1376" s="53">
        <v>37752.199999999997</v>
      </c>
      <c r="G1376" s="54">
        <v>6.4859413999999997</v>
      </c>
    </row>
    <row r="1377" spans="1:7" s="5" customFormat="1" x14ac:dyDescent="0.45">
      <c r="A1377" s="51" t="s">
        <v>1338</v>
      </c>
      <c r="B1377" s="51" t="s">
        <v>61</v>
      </c>
      <c r="C1377" s="51" t="s">
        <v>94</v>
      </c>
      <c r="D1377" s="52">
        <v>10994</v>
      </c>
      <c r="E1377" s="52">
        <v>69457</v>
      </c>
      <c r="F1377" s="53">
        <v>11496</v>
      </c>
      <c r="G1377" s="54">
        <v>16.551248000000001</v>
      </c>
    </row>
    <row r="1378" spans="1:7" s="5" customFormat="1" x14ac:dyDescent="0.45">
      <c r="A1378" s="51" t="s">
        <v>221</v>
      </c>
      <c r="B1378" s="51" t="s">
        <v>61</v>
      </c>
      <c r="C1378" s="51" t="s">
        <v>7</v>
      </c>
      <c r="D1378" s="52">
        <v>10518</v>
      </c>
      <c r="E1378" s="52">
        <v>115627</v>
      </c>
      <c r="F1378" s="53">
        <v>14245</v>
      </c>
      <c r="G1378" s="54">
        <v>12.319787</v>
      </c>
    </row>
    <row r="1379" spans="1:7" s="5" customFormat="1" x14ac:dyDescent="0.45">
      <c r="A1379" s="51" t="s">
        <v>222</v>
      </c>
      <c r="B1379" s="51" t="s">
        <v>61</v>
      </c>
      <c r="C1379" s="51" t="s">
        <v>94</v>
      </c>
      <c r="D1379" s="52">
        <v>1568</v>
      </c>
      <c r="E1379" s="52">
        <v>9880</v>
      </c>
      <c r="F1379" s="53">
        <v>1233.3</v>
      </c>
      <c r="G1379" s="54">
        <v>12.482794</v>
      </c>
    </row>
    <row r="1380" spans="1:7" s="5" customFormat="1" x14ac:dyDescent="0.45">
      <c r="A1380" s="51" t="s">
        <v>1339</v>
      </c>
      <c r="B1380" s="51" t="s">
        <v>61</v>
      </c>
      <c r="C1380" s="51" t="s">
        <v>94</v>
      </c>
      <c r="D1380" s="52">
        <v>19308</v>
      </c>
      <c r="E1380" s="52">
        <v>178574</v>
      </c>
      <c r="F1380" s="53">
        <v>30446</v>
      </c>
      <c r="G1380" s="54">
        <v>17.049513999999999</v>
      </c>
    </row>
    <row r="1381" spans="1:7" s="5" customFormat="1" x14ac:dyDescent="0.45">
      <c r="A1381" s="51" t="s">
        <v>1340</v>
      </c>
      <c r="B1381" s="51" t="s">
        <v>61</v>
      </c>
      <c r="C1381" s="51" t="s">
        <v>91</v>
      </c>
      <c r="D1381" s="52">
        <v>521984</v>
      </c>
      <c r="E1381" s="52">
        <v>8734397</v>
      </c>
      <c r="F1381" s="53">
        <v>940577</v>
      </c>
      <c r="G1381" s="54">
        <v>10.768654</v>
      </c>
    </row>
    <row r="1382" spans="1:7" s="5" customFormat="1" x14ac:dyDescent="0.45">
      <c r="A1382" s="51" t="s">
        <v>1341</v>
      </c>
      <c r="B1382" s="51" t="s">
        <v>61</v>
      </c>
      <c r="C1382" s="51" t="s">
        <v>94</v>
      </c>
      <c r="D1382" s="52">
        <v>318</v>
      </c>
      <c r="E1382" s="52">
        <v>2315</v>
      </c>
      <c r="F1382" s="53">
        <v>389.9</v>
      </c>
      <c r="G1382" s="54">
        <v>16.842333</v>
      </c>
    </row>
    <row r="1383" spans="1:7" s="5" customFormat="1" x14ac:dyDescent="0.45">
      <c r="A1383" s="51" t="s">
        <v>1342</v>
      </c>
      <c r="B1383" s="51" t="s">
        <v>61</v>
      </c>
      <c r="C1383" s="51" t="s">
        <v>94</v>
      </c>
      <c r="D1383" s="52">
        <v>6000</v>
      </c>
      <c r="E1383" s="52">
        <v>139793</v>
      </c>
      <c r="F1383" s="53">
        <v>15476</v>
      </c>
      <c r="G1383" s="54">
        <v>11.070653999999999</v>
      </c>
    </row>
    <row r="1384" spans="1:7" s="5" customFormat="1" x14ac:dyDescent="0.45">
      <c r="A1384" s="51" t="s">
        <v>1343</v>
      </c>
      <c r="B1384" s="51" t="s">
        <v>61</v>
      </c>
      <c r="C1384" s="51" t="s">
        <v>94</v>
      </c>
      <c r="D1384" s="52">
        <v>4186</v>
      </c>
      <c r="E1384" s="52">
        <v>37662</v>
      </c>
      <c r="F1384" s="53">
        <v>6680</v>
      </c>
      <c r="G1384" s="54">
        <v>17.736711</v>
      </c>
    </row>
    <row r="1385" spans="1:7" s="5" customFormat="1" x14ac:dyDescent="0.45">
      <c r="A1385" s="51" t="s">
        <v>1344</v>
      </c>
      <c r="B1385" s="51" t="s">
        <v>61</v>
      </c>
      <c r="C1385" s="51" t="s">
        <v>94</v>
      </c>
      <c r="D1385" s="52">
        <v>12707</v>
      </c>
      <c r="E1385" s="52">
        <v>172762</v>
      </c>
      <c r="F1385" s="53">
        <v>24466</v>
      </c>
      <c r="G1385" s="54">
        <v>14.161678999999999</v>
      </c>
    </row>
    <row r="1386" spans="1:7" s="5" customFormat="1" x14ac:dyDescent="0.45">
      <c r="A1386" s="51" t="s">
        <v>226</v>
      </c>
      <c r="B1386" s="51" t="s">
        <v>61</v>
      </c>
      <c r="C1386" s="51" t="s">
        <v>210</v>
      </c>
      <c r="D1386" s="52">
        <v>945</v>
      </c>
      <c r="E1386" s="52">
        <v>8557</v>
      </c>
      <c r="F1386" s="53">
        <v>972.5</v>
      </c>
      <c r="G1386" s="54">
        <v>11.364964000000001</v>
      </c>
    </row>
    <row r="1387" spans="1:7" s="5" customFormat="1" x14ac:dyDescent="0.45">
      <c r="A1387" s="51" t="s">
        <v>316</v>
      </c>
      <c r="B1387" s="51" t="s">
        <v>61</v>
      </c>
      <c r="C1387" s="51" t="s">
        <v>94</v>
      </c>
      <c r="D1387" s="52">
        <v>2301</v>
      </c>
      <c r="E1387" s="52">
        <v>441706</v>
      </c>
      <c r="F1387" s="53">
        <v>35243</v>
      </c>
      <c r="G1387" s="54">
        <v>7.9788366000000002</v>
      </c>
    </row>
    <row r="1388" spans="1:7" s="5" customFormat="1" x14ac:dyDescent="0.45">
      <c r="A1388" s="51" t="s">
        <v>1345</v>
      </c>
      <c r="B1388" s="51" t="s">
        <v>61</v>
      </c>
      <c r="C1388" s="51" t="s">
        <v>91</v>
      </c>
      <c r="D1388" s="52">
        <v>120472</v>
      </c>
      <c r="E1388" s="52">
        <v>5451869</v>
      </c>
      <c r="F1388" s="53">
        <v>385065.3</v>
      </c>
      <c r="G1388" s="54">
        <v>7.0629961999999997</v>
      </c>
    </row>
    <row r="1389" spans="1:7" s="5" customFormat="1" x14ac:dyDescent="0.45">
      <c r="A1389" s="51" t="s">
        <v>1346</v>
      </c>
      <c r="B1389" s="51" t="s">
        <v>61</v>
      </c>
      <c r="C1389" s="51" t="s">
        <v>94</v>
      </c>
      <c r="D1389" s="52">
        <v>3021</v>
      </c>
      <c r="E1389" s="52">
        <v>254585</v>
      </c>
      <c r="F1389" s="53">
        <v>21019</v>
      </c>
      <c r="G1389" s="54">
        <v>8.2561815999999997</v>
      </c>
    </row>
    <row r="1390" spans="1:7" s="5" customFormat="1" x14ac:dyDescent="0.45">
      <c r="A1390" s="51" t="s">
        <v>230</v>
      </c>
      <c r="B1390" s="51" t="s">
        <v>61</v>
      </c>
      <c r="C1390" s="51" t="s">
        <v>210</v>
      </c>
      <c r="D1390" s="52">
        <v>766</v>
      </c>
      <c r="E1390" s="52">
        <v>7649</v>
      </c>
      <c r="F1390" s="53">
        <v>1236.7</v>
      </c>
      <c r="G1390" s="54">
        <v>16.168126999999998</v>
      </c>
    </row>
    <row r="1391" spans="1:7" s="5" customFormat="1" x14ac:dyDescent="0.45">
      <c r="A1391" s="51" t="s">
        <v>2132</v>
      </c>
      <c r="B1391" s="51" t="s">
        <v>61</v>
      </c>
      <c r="C1391" s="51" t="s">
        <v>210</v>
      </c>
      <c r="D1391" s="52">
        <v>6</v>
      </c>
      <c r="E1391" s="52">
        <v>2</v>
      </c>
      <c r="F1391" s="53">
        <v>0.4</v>
      </c>
      <c r="G1391" s="54">
        <v>20</v>
      </c>
    </row>
    <row r="1392" spans="1:7" s="5" customFormat="1" x14ac:dyDescent="0.45">
      <c r="A1392" s="51" t="s">
        <v>319</v>
      </c>
      <c r="B1392" s="51" t="s">
        <v>61</v>
      </c>
      <c r="C1392" s="51" t="s">
        <v>94</v>
      </c>
      <c r="D1392" s="52">
        <v>5</v>
      </c>
      <c r="E1392" s="52">
        <v>22</v>
      </c>
      <c r="F1392" s="53">
        <v>3.7</v>
      </c>
      <c r="G1392" s="54">
        <v>16.818182</v>
      </c>
    </row>
    <row r="1393" spans="1:7" s="5" customFormat="1" x14ac:dyDescent="0.45">
      <c r="A1393" s="51" t="s">
        <v>235</v>
      </c>
      <c r="B1393" s="51" t="s">
        <v>61</v>
      </c>
      <c r="C1393" s="51" t="s">
        <v>210</v>
      </c>
      <c r="D1393" s="52">
        <v>1411</v>
      </c>
      <c r="E1393" s="52">
        <v>12686</v>
      </c>
      <c r="F1393" s="53">
        <v>1337.5</v>
      </c>
      <c r="G1393" s="54">
        <v>10.543118</v>
      </c>
    </row>
    <row r="1394" spans="1:7" s="5" customFormat="1" x14ac:dyDescent="0.45">
      <c r="A1394" s="51" t="s">
        <v>236</v>
      </c>
      <c r="B1394" s="51" t="s">
        <v>61</v>
      </c>
      <c r="C1394" s="51" t="s">
        <v>167</v>
      </c>
      <c r="D1394" s="52">
        <v>27</v>
      </c>
      <c r="E1394" s="52">
        <v>218350</v>
      </c>
      <c r="F1394" s="53">
        <v>5892.9</v>
      </c>
      <c r="G1394" s="54">
        <v>2.6988322</v>
      </c>
    </row>
    <row r="1395" spans="1:7" s="5" customFormat="1" x14ac:dyDescent="0.45">
      <c r="A1395" s="51" t="s">
        <v>201</v>
      </c>
      <c r="B1395" s="51" t="s">
        <v>1347</v>
      </c>
      <c r="C1395" s="51" t="s">
        <v>203</v>
      </c>
      <c r="D1395" s="52">
        <v>271</v>
      </c>
      <c r="E1395" s="52">
        <v>23171</v>
      </c>
      <c r="F1395" s="53">
        <v>1974</v>
      </c>
      <c r="G1395" s="54">
        <v>8.5192698</v>
      </c>
    </row>
    <row r="1396" spans="1:7" s="5" customFormat="1" x14ac:dyDescent="0.45">
      <c r="A1396" s="51" t="s">
        <v>1348</v>
      </c>
      <c r="B1396" s="51" t="s">
        <v>1347</v>
      </c>
      <c r="C1396" s="51" t="s">
        <v>96</v>
      </c>
      <c r="D1396" s="52">
        <v>7989</v>
      </c>
      <c r="E1396" s="52">
        <v>153373</v>
      </c>
      <c r="F1396" s="53">
        <v>16388.599999999999</v>
      </c>
      <c r="G1396" s="54">
        <v>10.685453000000001</v>
      </c>
    </row>
    <row r="1397" spans="1:7" s="5" customFormat="1" x14ac:dyDescent="0.45">
      <c r="A1397" s="51" t="s">
        <v>1349</v>
      </c>
      <c r="B1397" s="51" t="s">
        <v>1347</v>
      </c>
      <c r="C1397" s="51" t="s">
        <v>7</v>
      </c>
      <c r="D1397" s="52">
        <v>6</v>
      </c>
      <c r="E1397" s="52">
        <v>595663</v>
      </c>
      <c r="F1397" s="53">
        <v>13213</v>
      </c>
      <c r="G1397" s="54">
        <v>2.2182005999999999</v>
      </c>
    </row>
    <row r="1398" spans="1:7" s="5" customFormat="1" x14ac:dyDescent="0.45">
      <c r="A1398" s="51" t="s">
        <v>2126</v>
      </c>
      <c r="B1398" s="51" t="s">
        <v>1347</v>
      </c>
      <c r="C1398" s="51" t="s">
        <v>210</v>
      </c>
      <c r="D1398" s="52">
        <v>49</v>
      </c>
      <c r="E1398" s="52">
        <v>162</v>
      </c>
      <c r="F1398" s="53">
        <v>18</v>
      </c>
      <c r="G1398" s="54">
        <v>11.111110999999999</v>
      </c>
    </row>
    <row r="1399" spans="1:7" s="5" customFormat="1" x14ac:dyDescent="0.45">
      <c r="A1399" s="51" t="s">
        <v>1350</v>
      </c>
      <c r="B1399" s="51" t="s">
        <v>1347</v>
      </c>
      <c r="C1399" s="51" t="s">
        <v>94</v>
      </c>
      <c r="D1399" s="52">
        <v>1326</v>
      </c>
      <c r="E1399" s="52">
        <v>104183</v>
      </c>
      <c r="F1399" s="53">
        <v>6532.2</v>
      </c>
      <c r="G1399" s="54">
        <v>6.2699289</v>
      </c>
    </row>
    <row r="1400" spans="1:7" s="5" customFormat="1" x14ac:dyDescent="0.45">
      <c r="A1400" s="51" t="s">
        <v>1351</v>
      </c>
      <c r="B1400" s="51" t="s">
        <v>1347</v>
      </c>
      <c r="C1400" s="51" t="s">
        <v>94</v>
      </c>
      <c r="D1400" s="52">
        <v>7064</v>
      </c>
      <c r="E1400" s="52">
        <v>521948</v>
      </c>
      <c r="F1400" s="53">
        <v>33177.599999999999</v>
      </c>
      <c r="G1400" s="54">
        <v>6.3564952999999997</v>
      </c>
    </row>
    <row r="1401" spans="1:7" s="5" customFormat="1" x14ac:dyDescent="0.45">
      <c r="A1401" s="51" t="s">
        <v>1352</v>
      </c>
      <c r="B1401" s="51" t="s">
        <v>1347</v>
      </c>
      <c r="C1401" s="51" t="s">
        <v>91</v>
      </c>
      <c r="D1401" s="52">
        <v>1018321</v>
      </c>
      <c r="E1401" s="52">
        <v>20570469</v>
      </c>
      <c r="F1401" s="53">
        <v>2117515</v>
      </c>
      <c r="G1401" s="54">
        <v>10.293956</v>
      </c>
    </row>
    <row r="1402" spans="1:7" s="5" customFormat="1" x14ac:dyDescent="0.45">
      <c r="A1402" s="51" t="s">
        <v>1353</v>
      </c>
      <c r="B1402" s="51" t="s">
        <v>1347</v>
      </c>
      <c r="C1402" s="51" t="s">
        <v>203</v>
      </c>
      <c r="D1402" s="52">
        <v>15344</v>
      </c>
      <c r="E1402" s="52">
        <v>369392</v>
      </c>
      <c r="F1402" s="53">
        <v>36835</v>
      </c>
      <c r="G1402" s="54">
        <v>9.9717915000000001</v>
      </c>
    </row>
    <row r="1403" spans="1:7" s="5" customFormat="1" x14ac:dyDescent="0.45">
      <c r="A1403" s="51" t="s">
        <v>275</v>
      </c>
      <c r="B1403" s="51" t="s">
        <v>1347</v>
      </c>
      <c r="C1403" s="51" t="s">
        <v>94</v>
      </c>
      <c r="D1403" s="52">
        <v>363</v>
      </c>
      <c r="E1403" s="52">
        <v>4276</v>
      </c>
      <c r="F1403" s="53">
        <v>763</v>
      </c>
      <c r="G1403" s="54">
        <v>17.843779000000001</v>
      </c>
    </row>
    <row r="1404" spans="1:7" s="5" customFormat="1" x14ac:dyDescent="0.45">
      <c r="A1404" s="51" t="s">
        <v>2145</v>
      </c>
      <c r="B1404" s="51" t="s">
        <v>1347</v>
      </c>
      <c r="C1404" s="51" t="s">
        <v>94</v>
      </c>
      <c r="D1404" s="52">
        <v>1776</v>
      </c>
      <c r="E1404" s="52">
        <v>50094</v>
      </c>
      <c r="F1404" s="53">
        <v>3643</v>
      </c>
      <c r="G1404" s="54">
        <v>7.2723279999999999</v>
      </c>
    </row>
    <row r="1405" spans="1:7" s="5" customFormat="1" x14ac:dyDescent="0.45">
      <c r="A1405" s="51" t="s">
        <v>1354</v>
      </c>
      <c r="B1405" s="51" t="s">
        <v>1347</v>
      </c>
      <c r="C1405" s="51" t="s">
        <v>91</v>
      </c>
      <c r="D1405" s="52">
        <v>342104</v>
      </c>
      <c r="E1405" s="52">
        <v>8637624</v>
      </c>
      <c r="F1405" s="53">
        <v>665249</v>
      </c>
      <c r="G1405" s="54">
        <v>7.7017591999999997</v>
      </c>
    </row>
    <row r="1406" spans="1:7" s="5" customFormat="1" x14ac:dyDescent="0.45">
      <c r="A1406" s="51" t="s">
        <v>226</v>
      </c>
      <c r="B1406" s="51" t="s">
        <v>1347</v>
      </c>
      <c r="C1406" s="51" t="s">
        <v>210</v>
      </c>
      <c r="D1406" s="52">
        <v>11098</v>
      </c>
      <c r="E1406" s="52">
        <v>114135</v>
      </c>
      <c r="F1406" s="53">
        <v>12134.7</v>
      </c>
      <c r="G1406" s="54">
        <v>10.631883</v>
      </c>
    </row>
    <row r="1407" spans="1:7" s="5" customFormat="1" x14ac:dyDescent="0.45">
      <c r="A1407" s="51" t="s">
        <v>2130</v>
      </c>
      <c r="B1407" s="51" t="s">
        <v>1347</v>
      </c>
      <c r="C1407" s="51" t="s">
        <v>210</v>
      </c>
      <c r="D1407" s="52">
        <v>93</v>
      </c>
      <c r="E1407" s="52">
        <v>1138</v>
      </c>
      <c r="F1407" s="53">
        <v>132</v>
      </c>
      <c r="G1407" s="54">
        <v>11.599297</v>
      </c>
    </row>
    <row r="1408" spans="1:7" s="5" customFormat="1" x14ac:dyDescent="0.45">
      <c r="A1408" s="51" t="s">
        <v>228</v>
      </c>
      <c r="B1408" s="51" t="s">
        <v>1347</v>
      </c>
      <c r="C1408" s="51" t="s">
        <v>210</v>
      </c>
      <c r="D1408" s="52">
        <v>61</v>
      </c>
      <c r="E1408" s="52">
        <v>2108</v>
      </c>
      <c r="F1408" s="53">
        <v>172.8</v>
      </c>
      <c r="G1408" s="54">
        <v>8.1973435000000006</v>
      </c>
    </row>
    <row r="1409" spans="1:7" s="5" customFormat="1" x14ac:dyDescent="0.45">
      <c r="A1409" s="51" t="s">
        <v>229</v>
      </c>
      <c r="B1409" s="51" t="s">
        <v>1347</v>
      </c>
      <c r="C1409" s="51" t="s">
        <v>210</v>
      </c>
      <c r="D1409" s="52">
        <v>191</v>
      </c>
      <c r="E1409" s="52">
        <v>2234</v>
      </c>
      <c r="F1409" s="53">
        <v>310.3</v>
      </c>
      <c r="G1409" s="54">
        <v>13.889884</v>
      </c>
    </row>
    <row r="1410" spans="1:7" s="5" customFormat="1" x14ac:dyDescent="0.45">
      <c r="A1410" s="51" t="s">
        <v>230</v>
      </c>
      <c r="B1410" s="51" t="s">
        <v>1347</v>
      </c>
      <c r="C1410" s="51" t="s">
        <v>210</v>
      </c>
      <c r="D1410" s="52">
        <v>2155</v>
      </c>
      <c r="E1410" s="52">
        <v>20764</v>
      </c>
      <c r="F1410" s="53">
        <v>3382.6</v>
      </c>
      <c r="G1410" s="54">
        <v>16.290694999999999</v>
      </c>
    </row>
    <row r="1411" spans="1:7" s="5" customFormat="1" x14ac:dyDescent="0.45">
      <c r="A1411" s="51" t="s">
        <v>2132</v>
      </c>
      <c r="B1411" s="51" t="s">
        <v>1347</v>
      </c>
      <c r="C1411" s="51" t="s">
        <v>210</v>
      </c>
      <c r="D1411" s="52">
        <v>2804</v>
      </c>
      <c r="E1411" s="52">
        <v>32826</v>
      </c>
      <c r="F1411" s="53">
        <v>4039.5</v>
      </c>
      <c r="G1411" s="54">
        <v>12.305794000000001</v>
      </c>
    </row>
    <row r="1412" spans="1:7" s="5" customFormat="1" x14ac:dyDescent="0.45">
      <c r="A1412" s="51" t="s">
        <v>280</v>
      </c>
      <c r="B1412" s="51" t="s">
        <v>1347</v>
      </c>
      <c r="C1412" s="51" t="s">
        <v>94</v>
      </c>
      <c r="D1412" s="52">
        <v>11</v>
      </c>
      <c r="E1412" s="52">
        <v>97</v>
      </c>
      <c r="F1412" s="53">
        <v>9.1</v>
      </c>
      <c r="G1412" s="54">
        <v>9.3814433000000008</v>
      </c>
    </row>
    <row r="1413" spans="1:7" s="5" customFormat="1" x14ac:dyDescent="0.45">
      <c r="A1413" s="51" t="s">
        <v>283</v>
      </c>
      <c r="B1413" s="51" t="s">
        <v>1347</v>
      </c>
      <c r="C1413" s="51" t="s">
        <v>94</v>
      </c>
      <c r="D1413" s="52">
        <v>21856</v>
      </c>
      <c r="E1413" s="52">
        <v>527499</v>
      </c>
      <c r="F1413" s="53">
        <v>57808</v>
      </c>
      <c r="G1413" s="54">
        <v>10.958883</v>
      </c>
    </row>
    <row r="1414" spans="1:7" s="5" customFormat="1" x14ac:dyDescent="0.45">
      <c r="A1414" s="51" t="s">
        <v>236</v>
      </c>
      <c r="B1414" s="51" t="s">
        <v>1347</v>
      </c>
      <c r="C1414" s="51" t="s">
        <v>167</v>
      </c>
      <c r="D1414" s="52">
        <v>6</v>
      </c>
      <c r="E1414" s="52">
        <v>28984</v>
      </c>
      <c r="F1414" s="53">
        <v>379.4</v>
      </c>
      <c r="G1414" s="54">
        <v>1.3089980999999999</v>
      </c>
    </row>
    <row r="1415" spans="1:7" s="5" customFormat="1" x14ac:dyDescent="0.45">
      <c r="A1415" s="51" t="s">
        <v>1355</v>
      </c>
      <c r="B1415" s="51" t="s">
        <v>1347</v>
      </c>
      <c r="C1415" s="51" t="s">
        <v>94</v>
      </c>
      <c r="D1415" s="52">
        <v>5412</v>
      </c>
      <c r="E1415" s="52">
        <v>764677</v>
      </c>
      <c r="F1415" s="53">
        <v>40694</v>
      </c>
      <c r="G1415" s="54">
        <v>5.3217241</v>
      </c>
    </row>
    <row r="1416" spans="1:7" s="5" customFormat="1" x14ac:dyDescent="0.45">
      <c r="A1416" s="51" t="s">
        <v>1356</v>
      </c>
      <c r="B1416" s="51" t="s">
        <v>1357</v>
      </c>
      <c r="C1416" s="51" t="s">
        <v>91</v>
      </c>
      <c r="D1416" s="52">
        <v>257813</v>
      </c>
      <c r="E1416" s="52">
        <v>2560833</v>
      </c>
      <c r="F1416" s="53">
        <v>398743.8</v>
      </c>
      <c r="G1416" s="54">
        <v>15.570862999999999</v>
      </c>
    </row>
    <row r="1417" spans="1:7" s="5" customFormat="1" x14ac:dyDescent="0.45">
      <c r="A1417" s="51" t="s">
        <v>1358</v>
      </c>
      <c r="B1417" s="51" t="s">
        <v>1357</v>
      </c>
      <c r="C1417" s="51" t="s">
        <v>96</v>
      </c>
      <c r="D1417" s="52">
        <v>10056</v>
      </c>
      <c r="E1417" s="52">
        <v>470264</v>
      </c>
      <c r="F1417" s="53">
        <v>17848</v>
      </c>
      <c r="G1417" s="54">
        <v>3.795315</v>
      </c>
    </row>
    <row r="1418" spans="1:7" s="5" customFormat="1" x14ac:dyDescent="0.45">
      <c r="A1418" s="51" t="s">
        <v>1359</v>
      </c>
      <c r="B1418" s="51" t="s">
        <v>1357</v>
      </c>
      <c r="C1418" s="51" t="s">
        <v>96</v>
      </c>
      <c r="D1418" s="52">
        <v>3641</v>
      </c>
      <c r="E1418" s="52">
        <v>112009</v>
      </c>
      <c r="F1418" s="53">
        <v>5614</v>
      </c>
      <c r="G1418" s="54">
        <v>5.0120972000000004</v>
      </c>
    </row>
    <row r="1419" spans="1:7" s="5" customFormat="1" x14ac:dyDescent="0.45">
      <c r="A1419" s="51" t="s">
        <v>1360</v>
      </c>
      <c r="B1419" s="51" t="s">
        <v>1357</v>
      </c>
      <c r="C1419" s="51" t="s">
        <v>91</v>
      </c>
      <c r="D1419" s="52">
        <v>2583808</v>
      </c>
      <c r="E1419" s="52">
        <v>19226835</v>
      </c>
      <c r="F1419" s="53">
        <v>4348461</v>
      </c>
      <c r="G1419" s="54">
        <v>22.616624000000002</v>
      </c>
    </row>
    <row r="1420" spans="1:7" s="5" customFormat="1" x14ac:dyDescent="0.45">
      <c r="A1420" s="51" t="s">
        <v>1361</v>
      </c>
      <c r="B1420" s="51" t="s">
        <v>1357</v>
      </c>
      <c r="C1420" s="51" t="s">
        <v>91</v>
      </c>
      <c r="D1420" s="52">
        <v>761</v>
      </c>
      <c r="E1420" s="52">
        <v>5968</v>
      </c>
      <c r="F1420" s="53">
        <v>2142.4</v>
      </c>
      <c r="G1420" s="54">
        <v>35.898122999999998</v>
      </c>
    </row>
    <row r="1421" spans="1:7" s="5" customFormat="1" x14ac:dyDescent="0.45">
      <c r="A1421" s="51" t="s">
        <v>2126</v>
      </c>
      <c r="B1421" s="51" t="s">
        <v>1357</v>
      </c>
      <c r="C1421" s="51" t="s">
        <v>210</v>
      </c>
      <c r="D1421" s="52">
        <v>276</v>
      </c>
      <c r="E1421" s="52">
        <v>1282</v>
      </c>
      <c r="F1421" s="53">
        <v>112</v>
      </c>
      <c r="G1421" s="54">
        <v>8.7363494999999993</v>
      </c>
    </row>
    <row r="1422" spans="1:7" s="5" customFormat="1" x14ac:dyDescent="0.45">
      <c r="A1422" s="51" t="s">
        <v>1362</v>
      </c>
      <c r="B1422" s="51" t="s">
        <v>1357</v>
      </c>
      <c r="C1422" s="51" t="s">
        <v>96</v>
      </c>
      <c r="D1422" s="52">
        <v>19016</v>
      </c>
      <c r="E1422" s="52">
        <v>430644</v>
      </c>
      <c r="F1422" s="53">
        <v>32350</v>
      </c>
      <c r="G1422" s="54">
        <v>7.5120053000000002</v>
      </c>
    </row>
    <row r="1423" spans="1:7" s="5" customFormat="1" x14ac:dyDescent="0.45">
      <c r="A1423" s="51" t="s">
        <v>1363</v>
      </c>
      <c r="B1423" s="51" t="s">
        <v>1357</v>
      </c>
      <c r="C1423" s="51" t="s">
        <v>96</v>
      </c>
      <c r="D1423" s="52">
        <v>4947</v>
      </c>
      <c r="E1423" s="52">
        <v>161223</v>
      </c>
      <c r="F1423" s="53">
        <v>8065</v>
      </c>
      <c r="G1423" s="54">
        <v>5.0023879999999998</v>
      </c>
    </row>
    <row r="1424" spans="1:7" s="5" customFormat="1" x14ac:dyDescent="0.45">
      <c r="A1424" s="51" t="s">
        <v>1364</v>
      </c>
      <c r="B1424" s="51" t="s">
        <v>1357</v>
      </c>
      <c r="C1424" s="51" t="s">
        <v>7</v>
      </c>
      <c r="D1424" s="52">
        <v>1123626</v>
      </c>
      <c r="E1424" s="52">
        <v>17225147</v>
      </c>
      <c r="F1424" s="53">
        <v>3308794.1</v>
      </c>
      <c r="G1424" s="54">
        <v>19.209091000000001</v>
      </c>
    </row>
    <row r="1425" spans="1:7" s="5" customFormat="1" x14ac:dyDescent="0.45">
      <c r="A1425" s="51" t="s">
        <v>2127</v>
      </c>
      <c r="B1425" s="51" t="s">
        <v>1357</v>
      </c>
      <c r="C1425" s="51" t="s">
        <v>210</v>
      </c>
      <c r="D1425" s="52">
        <v>3</v>
      </c>
      <c r="E1425" s="52">
        <v>272</v>
      </c>
      <c r="F1425" s="53">
        <v>51.5</v>
      </c>
      <c r="G1425" s="54">
        <v>18.933824000000001</v>
      </c>
    </row>
    <row r="1426" spans="1:7" s="5" customFormat="1" x14ac:dyDescent="0.45">
      <c r="A1426" s="51" t="s">
        <v>1365</v>
      </c>
      <c r="B1426" s="51" t="s">
        <v>1357</v>
      </c>
      <c r="C1426" s="51" t="s">
        <v>91</v>
      </c>
      <c r="D1426" s="52">
        <v>697811</v>
      </c>
      <c r="E1426" s="52">
        <v>6808780</v>
      </c>
      <c r="F1426" s="53">
        <v>779219.2</v>
      </c>
      <c r="G1426" s="54">
        <v>11.444329</v>
      </c>
    </row>
    <row r="1427" spans="1:7" s="5" customFormat="1" x14ac:dyDescent="0.45">
      <c r="A1427" s="51" t="s">
        <v>1366</v>
      </c>
      <c r="B1427" s="51" t="s">
        <v>1357</v>
      </c>
      <c r="C1427" s="51" t="s">
        <v>91</v>
      </c>
      <c r="D1427" s="52">
        <v>1348697</v>
      </c>
      <c r="E1427" s="52">
        <v>13184751</v>
      </c>
      <c r="F1427" s="53">
        <v>1509604.6</v>
      </c>
      <c r="G1427" s="54">
        <v>11.449624999999999</v>
      </c>
    </row>
    <row r="1428" spans="1:7" s="5" customFormat="1" x14ac:dyDescent="0.45">
      <c r="A1428" s="51" t="s">
        <v>2171</v>
      </c>
      <c r="B1428" s="51" t="s">
        <v>1357</v>
      </c>
      <c r="C1428" s="51" t="s">
        <v>94</v>
      </c>
      <c r="D1428" s="52">
        <v>1860</v>
      </c>
      <c r="E1428" s="52">
        <v>7331</v>
      </c>
      <c r="F1428" s="53">
        <v>2010</v>
      </c>
      <c r="G1428" s="54">
        <v>27.417815000000001</v>
      </c>
    </row>
    <row r="1429" spans="1:7" s="5" customFormat="1" x14ac:dyDescent="0.45">
      <c r="A1429" s="51" t="s">
        <v>1367</v>
      </c>
      <c r="B1429" s="51" t="s">
        <v>1357</v>
      </c>
      <c r="C1429" s="51" t="s">
        <v>91</v>
      </c>
      <c r="D1429" s="52">
        <v>149828</v>
      </c>
      <c r="E1429" s="52">
        <v>1508898</v>
      </c>
      <c r="F1429" s="53">
        <v>287652.8</v>
      </c>
      <c r="G1429" s="54">
        <v>19.063766999999999</v>
      </c>
    </row>
    <row r="1430" spans="1:7" s="5" customFormat="1" x14ac:dyDescent="0.45">
      <c r="A1430" s="51" t="s">
        <v>1368</v>
      </c>
      <c r="B1430" s="51" t="s">
        <v>1357</v>
      </c>
      <c r="C1430" s="51" t="s">
        <v>91</v>
      </c>
      <c r="D1430" s="52">
        <v>3429</v>
      </c>
      <c r="E1430" s="52">
        <v>43335</v>
      </c>
      <c r="F1430" s="53">
        <v>4462.5</v>
      </c>
      <c r="G1430" s="54">
        <v>10.297681000000001</v>
      </c>
    </row>
    <row r="1431" spans="1:7" s="5" customFormat="1" x14ac:dyDescent="0.45">
      <c r="A1431" s="51" t="s">
        <v>1369</v>
      </c>
      <c r="B1431" s="51" t="s">
        <v>1357</v>
      </c>
      <c r="C1431" s="51" t="s">
        <v>91</v>
      </c>
      <c r="D1431" s="52">
        <v>302015</v>
      </c>
      <c r="E1431" s="52">
        <v>2710235</v>
      </c>
      <c r="F1431" s="53">
        <v>358399.9</v>
      </c>
      <c r="G1431" s="54">
        <v>13.223941999999999</v>
      </c>
    </row>
    <row r="1432" spans="1:7" s="5" customFormat="1" x14ac:dyDescent="0.45">
      <c r="A1432" s="51" t="s">
        <v>226</v>
      </c>
      <c r="B1432" s="51" t="s">
        <v>1357</v>
      </c>
      <c r="C1432" s="51" t="s">
        <v>210</v>
      </c>
      <c r="D1432" s="52">
        <v>16107</v>
      </c>
      <c r="E1432" s="52">
        <v>123886</v>
      </c>
      <c r="F1432" s="53">
        <v>19096.7</v>
      </c>
      <c r="G1432" s="54">
        <v>15.414736</v>
      </c>
    </row>
    <row r="1433" spans="1:7" s="5" customFormat="1" x14ac:dyDescent="0.45">
      <c r="A1433" s="51" t="s">
        <v>2130</v>
      </c>
      <c r="B1433" s="51" t="s">
        <v>1357</v>
      </c>
      <c r="C1433" s="51" t="s">
        <v>210</v>
      </c>
      <c r="D1433" s="52">
        <v>1022</v>
      </c>
      <c r="E1433" s="52">
        <v>9538</v>
      </c>
      <c r="F1433" s="53">
        <v>1245.8</v>
      </c>
      <c r="G1433" s="54">
        <v>13.061438000000001</v>
      </c>
    </row>
    <row r="1434" spans="1:7" s="5" customFormat="1" x14ac:dyDescent="0.45">
      <c r="A1434" s="51" t="s">
        <v>1370</v>
      </c>
      <c r="B1434" s="51" t="s">
        <v>1357</v>
      </c>
      <c r="C1434" s="51" t="s">
        <v>94</v>
      </c>
      <c r="D1434" s="52">
        <v>6295</v>
      </c>
      <c r="E1434" s="52">
        <v>82384</v>
      </c>
      <c r="F1434" s="53">
        <v>9694</v>
      </c>
      <c r="G1434" s="54">
        <v>11.766848</v>
      </c>
    </row>
    <row r="1435" spans="1:7" s="5" customFormat="1" x14ac:dyDescent="0.45">
      <c r="A1435" s="51" t="s">
        <v>228</v>
      </c>
      <c r="B1435" s="51" t="s">
        <v>1357</v>
      </c>
      <c r="C1435" s="51" t="s">
        <v>210</v>
      </c>
      <c r="D1435" s="52">
        <v>60</v>
      </c>
      <c r="E1435" s="52">
        <v>2743</v>
      </c>
      <c r="F1435" s="53">
        <v>406.8</v>
      </c>
      <c r="G1435" s="54">
        <v>14.830477999999999</v>
      </c>
    </row>
    <row r="1436" spans="1:7" s="5" customFormat="1" x14ac:dyDescent="0.45">
      <c r="A1436" s="51" t="s">
        <v>2131</v>
      </c>
      <c r="B1436" s="51" t="s">
        <v>1357</v>
      </c>
      <c r="C1436" s="51" t="s">
        <v>210</v>
      </c>
      <c r="D1436" s="52">
        <v>4</v>
      </c>
      <c r="E1436" s="52">
        <v>272</v>
      </c>
      <c r="F1436" s="53">
        <v>28.6</v>
      </c>
      <c r="G1436" s="54">
        <v>10.514706</v>
      </c>
    </row>
    <row r="1437" spans="1:7" s="5" customFormat="1" x14ac:dyDescent="0.45">
      <c r="A1437" s="51" t="s">
        <v>229</v>
      </c>
      <c r="B1437" s="51" t="s">
        <v>1357</v>
      </c>
      <c r="C1437" s="51" t="s">
        <v>210</v>
      </c>
      <c r="D1437" s="52">
        <v>5214</v>
      </c>
      <c r="E1437" s="52">
        <v>47776</v>
      </c>
      <c r="F1437" s="53">
        <v>6689.5</v>
      </c>
      <c r="G1437" s="54">
        <v>14.001799999999999</v>
      </c>
    </row>
    <row r="1438" spans="1:7" s="5" customFormat="1" x14ac:dyDescent="0.45">
      <c r="A1438" s="51" t="s">
        <v>230</v>
      </c>
      <c r="B1438" s="51" t="s">
        <v>1357</v>
      </c>
      <c r="C1438" s="51" t="s">
        <v>210</v>
      </c>
      <c r="D1438" s="52">
        <v>512</v>
      </c>
      <c r="E1438" s="52">
        <v>4025</v>
      </c>
      <c r="F1438" s="53">
        <v>939.2</v>
      </c>
      <c r="G1438" s="54">
        <v>23.334161000000002</v>
      </c>
    </row>
    <row r="1439" spans="1:7" s="5" customFormat="1" x14ac:dyDescent="0.45">
      <c r="A1439" s="51" t="s">
        <v>2132</v>
      </c>
      <c r="B1439" s="51" t="s">
        <v>1357</v>
      </c>
      <c r="C1439" s="51" t="s">
        <v>210</v>
      </c>
      <c r="D1439" s="52">
        <v>7712</v>
      </c>
      <c r="E1439" s="52">
        <v>53642</v>
      </c>
      <c r="F1439" s="53">
        <v>10209.6</v>
      </c>
      <c r="G1439" s="54">
        <v>19.032847</v>
      </c>
    </row>
    <row r="1440" spans="1:7" s="5" customFormat="1" x14ac:dyDescent="0.45">
      <c r="A1440" s="51" t="s">
        <v>2133</v>
      </c>
      <c r="B1440" s="51" t="s">
        <v>1357</v>
      </c>
      <c r="C1440" s="51" t="s">
        <v>210</v>
      </c>
      <c r="D1440" s="52">
        <v>7</v>
      </c>
      <c r="E1440" s="52">
        <v>1646</v>
      </c>
      <c r="F1440" s="53">
        <v>381</v>
      </c>
      <c r="G1440" s="54">
        <v>23.147023000000001</v>
      </c>
    </row>
    <row r="1441" spans="1:7" s="5" customFormat="1" x14ac:dyDescent="0.45">
      <c r="A1441" s="51" t="s">
        <v>1371</v>
      </c>
      <c r="B1441" s="51" t="s">
        <v>1357</v>
      </c>
      <c r="C1441" s="51" t="s">
        <v>96</v>
      </c>
      <c r="D1441" s="52">
        <v>9349</v>
      </c>
      <c r="E1441" s="52">
        <v>190480</v>
      </c>
      <c r="F1441" s="53">
        <v>11960.5</v>
      </c>
      <c r="G1441" s="54">
        <v>6.2791369000000001</v>
      </c>
    </row>
    <row r="1442" spans="1:7" s="5" customFormat="1" x14ac:dyDescent="0.45">
      <c r="A1442" s="51" t="s">
        <v>1372</v>
      </c>
      <c r="B1442" s="51" t="s">
        <v>1357</v>
      </c>
      <c r="C1442" s="51" t="s">
        <v>96</v>
      </c>
      <c r="D1442" s="52">
        <v>4221</v>
      </c>
      <c r="E1442" s="52">
        <v>150083</v>
      </c>
      <c r="F1442" s="53">
        <v>7186</v>
      </c>
      <c r="G1442" s="54">
        <v>4.7880172999999999</v>
      </c>
    </row>
    <row r="1443" spans="1:7" s="5" customFormat="1" x14ac:dyDescent="0.45">
      <c r="A1443" s="51" t="s">
        <v>1373</v>
      </c>
      <c r="B1443" s="51" t="s">
        <v>1357</v>
      </c>
      <c r="C1443" s="51" t="s">
        <v>96</v>
      </c>
      <c r="D1443" s="52">
        <v>17393</v>
      </c>
      <c r="E1443" s="52">
        <v>424813</v>
      </c>
      <c r="F1443" s="53">
        <v>20944.099999999999</v>
      </c>
      <c r="G1443" s="54">
        <v>4.9301928000000004</v>
      </c>
    </row>
    <row r="1444" spans="1:7" s="5" customFormat="1" x14ac:dyDescent="0.45">
      <c r="A1444" s="51" t="s">
        <v>1374</v>
      </c>
      <c r="B1444" s="51" t="s">
        <v>1357</v>
      </c>
      <c r="C1444" s="51" t="s">
        <v>96</v>
      </c>
      <c r="D1444" s="52">
        <v>14611</v>
      </c>
      <c r="E1444" s="52">
        <v>249507</v>
      </c>
      <c r="F1444" s="53">
        <v>30734</v>
      </c>
      <c r="G1444" s="54">
        <v>12.317890999999999</v>
      </c>
    </row>
    <row r="1445" spans="1:7" s="5" customFormat="1" x14ac:dyDescent="0.45">
      <c r="A1445" s="51" t="s">
        <v>1375</v>
      </c>
      <c r="B1445" s="51" t="s">
        <v>1357</v>
      </c>
      <c r="C1445" s="51" t="s">
        <v>96</v>
      </c>
      <c r="D1445" s="52">
        <v>10912</v>
      </c>
      <c r="E1445" s="52">
        <v>200070</v>
      </c>
      <c r="F1445" s="53">
        <v>22959</v>
      </c>
      <c r="G1445" s="54">
        <v>11.475484</v>
      </c>
    </row>
    <row r="1446" spans="1:7" s="5" customFormat="1" x14ac:dyDescent="0.45">
      <c r="A1446" s="51" t="s">
        <v>1376</v>
      </c>
      <c r="B1446" s="51" t="s">
        <v>1357</v>
      </c>
      <c r="C1446" s="51" t="s">
        <v>96</v>
      </c>
      <c r="D1446" s="52">
        <v>1270</v>
      </c>
      <c r="E1446" s="52">
        <v>75905</v>
      </c>
      <c r="F1446" s="53">
        <v>2427.6999999999998</v>
      </c>
      <c r="G1446" s="54">
        <v>3.19834</v>
      </c>
    </row>
    <row r="1447" spans="1:7" s="5" customFormat="1" x14ac:dyDescent="0.45">
      <c r="A1447" s="51" t="s">
        <v>1377</v>
      </c>
      <c r="B1447" s="51" t="s">
        <v>1357</v>
      </c>
      <c r="C1447" s="51" t="s">
        <v>96</v>
      </c>
      <c r="D1447" s="52">
        <v>5114</v>
      </c>
      <c r="E1447" s="52">
        <v>536368</v>
      </c>
      <c r="F1447" s="53">
        <v>24544.3</v>
      </c>
      <c r="G1447" s="54">
        <v>4.5760186999999997</v>
      </c>
    </row>
    <row r="1448" spans="1:7" s="5" customFormat="1" x14ac:dyDescent="0.45">
      <c r="A1448" s="51" t="s">
        <v>235</v>
      </c>
      <c r="B1448" s="51" t="s">
        <v>1357</v>
      </c>
      <c r="C1448" s="51" t="s">
        <v>210</v>
      </c>
      <c r="D1448" s="52">
        <v>11672</v>
      </c>
      <c r="E1448" s="52">
        <v>77001</v>
      </c>
      <c r="F1448" s="53">
        <v>11391.6</v>
      </c>
      <c r="G1448" s="54">
        <v>14.794093999999999</v>
      </c>
    </row>
    <row r="1449" spans="1:7" s="5" customFormat="1" x14ac:dyDescent="0.45">
      <c r="A1449" s="51" t="s">
        <v>1378</v>
      </c>
      <c r="B1449" s="51" t="s">
        <v>1379</v>
      </c>
      <c r="C1449" s="51" t="s">
        <v>94</v>
      </c>
      <c r="D1449" s="52">
        <v>7500</v>
      </c>
      <c r="E1449" s="52">
        <v>103329</v>
      </c>
      <c r="F1449" s="53">
        <v>14853</v>
      </c>
      <c r="G1449" s="54">
        <v>14.374473999999999</v>
      </c>
    </row>
    <row r="1450" spans="1:7" s="5" customFormat="1" x14ac:dyDescent="0.45">
      <c r="A1450" s="51" t="s">
        <v>1380</v>
      </c>
      <c r="B1450" s="51" t="s">
        <v>1379</v>
      </c>
      <c r="C1450" s="51" t="s">
        <v>94</v>
      </c>
      <c r="D1450" s="52">
        <v>18659</v>
      </c>
      <c r="E1450" s="52">
        <v>234739</v>
      </c>
      <c r="F1450" s="53">
        <v>36778.9</v>
      </c>
      <c r="G1450" s="54">
        <v>15.667997</v>
      </c>
    </row>
    <row r="1451" spans="1:7" s="5" customFormat="1" x14ac:dyDescent="0.45">
      <c r="A1451" s="51" t="s">
        <v>1381</v>
      </c>
      <c r="B1451" s="51" t="s">
        <v>1379</v>
      </c>
      <c r="C1451" s="51" t="s">
        <v>94</v>
      </c>
      <c r="D1451" s="52">
        <v>11383</v>
      </c>
      <c r="E1451" s="52">
        <v>207538</v>
      </c>
      <c r="F1451" s="53">
        <v>31465</v>
      </c>
      <c r="G1451" s="54">
        <v>15.161079000000001</v>
      </c>
    </row>
    <row r="1452" spans="1:7" s="5" customFormat="1" x14ac:dyDescent="0.45">
      <c r="A1452" s="51" t="s">
        <v>1382</v>
      </c>
      <c r="B1452" s="51" t="s">
        <v>1379</v>
      </c>
      <c r="C1452" s="51" t="s">
        <v>94</v>
      </c>
      <c r="D1452" s="52">
        <v>11925</v>
      </c>
      <c r="E1452" s="52">
        <v>144838</v>
      </c>
      <c r="F1452" s="53">
        <v>20534</v>
      </c>
      <c r="G1452" s="54">
        <v>14.177218999999999</v>
      </c>
    </row>
    <row r="1453" spans="1:7" s="5" customFormat="1" x14ac:dyDescent="0.45">
      <c r="A1453" s="51" t="s">
        <v>1383</v>
      </c>
      <c r="B1453" s="51" t="s">
        <v>1379</v>
      </c>
      <c r="C1453" s="51" t="s">
        <v>96</v>
      </c>
      <c r="D1453" s="52">
        <v>6012</v>
      </c>
      <c r="E1453" s="52">
        <v>99933</v>
      </c>
      <c r="F1453" s="53">
        <v>11096</v>
      </c>
      <c r="G1453" s="54">
        <v>11.103439</v>
      </c>
    </row>
    <row r="1454" spans="1:7" s="5" customFormat="1" x14ac:dyDescent="0.45">
      <c r="A1454" s="51" t="s">
        <v>1384</v>
      </c>
      <c r="B1454" s="51" t="s">
        <v>1379</v>
      </c>
      <c r="C1454" s="51" t="s">
        <v>96</v>
      </c>
      <c r="D1454" s="52">
        <v>14641</v>
      </c>
      <c r="E1454" s="52">
        <v>527310</v>
      </c>
      <c r="F1454" s="53">
        <v>55845</v>
      </c>
      <c r="G1454" s="54">
        <v>10.590544</v>
      </c>
    </row>
    <row r="1455" spans="1:7" s="5" customFormat="1" x14ac:dyDescent="0.45">
      <c r="A1455" s="51" t="s">
        <v>1385</v>
      </c>
      <c r="B1455" s="51" t="s">
        <v>1379</v>
      </c>
      <c r="C1455" s="51" t="s">
        <v>96</v>
      </c>
      <c r="D1455" s="52">
        <v>5827</v>
      </c>
      <c r="E1455" s="52">
        <v>177461</v>
      </c>
      <c r="F1455" s="53">
        <v>19793.2</v>
      </c>
      <c r="G1455" s="54">
        <v>11.153549</v>
      </c>
    </row>
    <row r="1456" spans="1:7" s="5" customFormat="1" x14ac:dyDescent="0.45">
      <c r="A1456" s="51" t="s">
        <v>1386</v>
      </c>
      <c r="B1456" s="51" t="s">
        <v>1379</v>
      </c>
      <c r="C1456" s="51" t="s">
        <v>96</v>
      </c>
      <c r="D1456" s="52">
        <v>7703</v>
      </c>
      <c r="E1456" s="52">
        <v>223834</v>
      </c>
      <c r="F1456" s="53">
        <v>18262</v>
      </c>
      <c r="G1456" s="54">
        <v>8.1587247999999999</v>
      </c>
    </row>
    <row r="1457" spans="1:7" s="5" customFormat="1" x14ac:dyDescent="0.45">
      <c r="A1457" s="51" t="s">
        <v>1387</v>
      </c>
      <c r="B1457" s="51" t="s">
        <v>1379</v>
      </c>
      <c r="C1457" s="51" t="s">
        <v>96</v>
      </c>
      <c r="D1457" s="52">
        <v>73364</v>
      </c>
      <c r="E1457" s="52">
        <v>1588114</v>
      </c>
      <c r="F1457" s="53">
        <v>191989.3</v>
      </c>
      <c r="G1457" s="54">
        <v>12.089138</v>
      </c>
    </row>
    <row r="1458" spans="1:7" s="5" customFormat="1" x14ac:dyDescent="0.45">
      <c r="A1458" s="51" t="s">
        <v>1388</v>
      </c>
      <c r="B1458" s="51" t="s">
        <v>1379</v>
      </c>
      <c r="C1458" s="51" t="s">
        <v>96</v>
      </c>
      <c r="D1458" s="52">
        <v>13487</v>
      </c>
      <c r="E1458" s="52">
        <v>787427</v>
      </c>
      <c r="F1458" s="53">
        <v>83845.5</v>
      </c>
      <c r="G1458" s="54">
        <v>10.648035</v>
      </c>
    </row>
    <row r="1459" spans="1:7" s="5" customFormat="1" x14ac:dyDescent="0.45">
      <c r="A1459" s="51" t="s">
        <v>1389</v>
      </c>
      <c r="B1459" s="51" t="s">
        <v>1379</v>
      </c>
      <c r="C1459" s="51" t="s">
        <v>96</v>
      </c>
      <c r="D1459" s="52">
        <v>25749</v>
      </c>
      <c r="E1459" s="52">
        <v>416497</v>
      </c>
      <c r="F1459" s="53">
        <v>47735.5</v>
      </c>
      <c r="G1459" s="54">
        <v>11.461187000000001</v>
      </c>
    </row>
    <row r="1460" spans="1:7" s="5" customFormat="1" x14ac:dyDescent="0.45">
      <c r="A1460" s="51" t="s">
        <v>1390</v>
      </c>
      <c r="B1460" s="51" t="s">
        <v>1379</v>
      </c>
      <c r="C1460" s="51" t="s">
        <v>96</v>
      </c>
      <c r="D1460" s="52">
        <v>6818</v>
      </c>
      <c r="E1460" s="52">
        <v>222120</v>
      </c>
      <c r="F1460" s="53">
        <v>29209</v>
      </c>
      <c r="G1460" s="54">
        <v>13.150099000000001</v>
      </c>
    </row>
    <row r="1461" spans="1:7" s="5" customFormat="1" x14ac:dyDescent="0.45">
      <c r="A1461" s="51" t="s">
        <v>1391</v>
      </c>
      <c r="B1461" s="51" t="s">
        <v>1379</v>
      </c>
      <c r="C1461" s="51" t="s">
        <v>96</v>
      </c>
      <c r="D1461" s="52">
        <v>5956</v>
      </c>
      <c r="E1461" s="52">
        <v>104457</v>
      </c>
      <c r="F1461" s="53">
        <v>12370.9</v>
      </c>
      <c r="G1461" s="54">
        <v>11.843055</v>
      </c>
    </row>
    <row r="1462" spans="1:7" s="5" customFormat="1" x14ac:dyDescent="0.45">
      <c r="A1462" s="51" t="s">
        <v>1392</v>
      </c>
      <c r="B1462" s="51" t="s">
        <v>1379</v>
      </c>
      <c r="C1462" s="51" t="s">
        <v>96</v>
      </c>
      <c r="D1462" s="52">
        <v>29678</v>
      </c>
      <c r="E1462" s="52">
        <v>552949</v>
      </c>
      <c r="F1462" s="53">
        <v>65698</v>
      </c>
      <c r="G1462" s="54">
        <v>11.881385</v>
      </c>
    </row>
    <row r="1463" spans="1:7" s="5" customFormat="1" x14ac:dyDescent="0.45">
      <c r="A1463" s="51" t="s">
        <v>1393</v>
      </c>
      <c r="B1463" s="51" t="s">
        <v>1379</v>
      </c>
      <c r="C1463" s="51" t="s">
        <v>96</v>
      </c>
      <c r="D1463" s="52">
        <v>6712</v>
      </c>
      <c r="E1463" s="52">
        <v>166862</v>
      </c>
      <c r="F1463" s="53">
        <v>20781.900000000001</v>
      </c>
      <c r="G1463" s="54">
        <v>12.454542999999999</v>
      </c>
    </row>
    <row r="1464" spans="1:7" s="5" customFormat="1" x14ac:dyDescent="0.45">
      <c r="A1464" s="51" t="s">
        <v>1394</v>
      </c>
      <c r="B1464" s="51" t="s">
        <v>1379</v>
      </c>
      <c r="C1464" s="51" t="s">
        <v>96</v>
      </c>
      <c r="D1464" s="52">
        <v>4166</v>
      </c>
      <c r="E1464" s="52">
        <v>182937</v>
      </c>
      <c r="F1464" s="53">
        <v>22375</v>
      </c>
      <c r="G1464" s="54">
        <v>12.230987000000001</v>
      </c>
    </row>
    <row r="1465" spans="1:7" s="5" customFormat="1" x14ac:dyDescent="0.45">
      <c r="A1465" s="51" t="s">
        <v>1395</v>
      </c>
      <c r="B1465" s="51" t="s">
        <v>1379</v>
      </c>
      <c r="C1465" s="51" t="s">
        <v>96</v>
      </c>
      <c r="D1465" s="52">
        <v>9299</v>
      </c>
      <c r="E1465" s="52">
        <v>352670</v>
      </c>
      <c r="F1465" s="53">
        <v>31534</v>
      </c>
      <c r="G1465" s="54">
        <v>8.9415034000000002</v>
      </c>
    </row>
    <row r="1466" spans="1:7" s="5" customFormat="1" x14ac:dyDescent="0.45">
      <c r="A1466" s="51" t="s">
        <v>1396</v>
      </c>
      <c r="B1466" s="51" t="s">
        <v>1379</v>
      </c>
      <c r="C1466" s="51" t="s">
        <v>96</v>
      </c>
      <c r="D1466" s="52">
        <v>5888</v>
      </c>
      <c r="E1466" s="52">
        <v>145364</v>
      </c>
      <c r="F1466" s="53">
        <v>16127.9</v>
      </c>
      <c r="G1466" s="54">
        <v>11.094837999999999</v>
      </c>
    </row>
    <row r="1467" spans="1:7" s="5" customFormat="1" x14ac:dyDescent="0.45">
      <c r="A1467" s="51" t="s">
        <v>1398</v>
      </c>
      <c r="B1467" s="51" t="s">
        <v>1379</v>
      </c>
      <c r="C1467" s="51" t="s">
        <v>96</v>
      </c>
      <c r="D1467" s="52">
        <v>3112</v>
      </c>
      <c r="E1467" s="52">
        <v>94923</v>
      </c>
      <c r="F1467" s="53">
        <v>9979</v>
      </c>
      <c r="G1467" s="54">
        <v>10.512731</v>
      </c>
    </row>
    <row r="1468" spans="1:7" s="5" customFormat="1" x14ac:dyDescent="0.45">
      <c r="A1468" s="51" t="s">
        <v>1399</v>
      </c>
      <c r="B1468" s="51" t="s">
        <v>1379</v>
      </c>
      <c r="C1468" s="51" t="s">
        <v>96</v>
      </c>
      <c r="D1468" s="52">
        <v>7383</v>
      </c>
      <c r="E1468" s="52">
        <v>296932</v>
      </c>
      <c r="F1468" s="53">
        <v>30359</v>
      </c>
      <c r="G1468" s="54">
        <v>10.224226</v>
      </c>
    </row>
    <row r="1469" spans="1:7" s="5" customFormat="1" x14ac:dyDescent="0.45">
      <c r="A1469" s="51" t="s">
        <v>1400</v>
      </c>
      <c r="B1469" s="51" t="s">
        <v>1379</v>
      </c>
      <c r="C1469" s="51" t="s">
        <v>96</v>
      </c>
      <c r="D1469" s="52">
        <v>12361</v>
      </c>
      <c r="E1469" s="52">
        <v>220087</v>
      </c>
      <c r="F1469" s="53">
        <v>26525.3</v>
      </c>
      <c r="G1469" s="54">
        <v>12.052187999999999</v>
      </c>
    </row>
    <row r="1470" spans="1:7" s="5" customFormat="1" x14ac:dyDescent="0.45">
      <c r="A1470" s="51" t="s">
        <v>1401</v>
      </c>
      <c r="B1470" s="51" t="s">
        <v>1379</v>
      </c>
      <c r="C1470" s="51" t="s">
        <v>96</v>
      </c>
      <c r="D1470" s="52">
        <v>10723</v>
      </c>
      <c r="E1470" s="52">
        <v>297777</v>
      </c>
      <c r="F1470" s="53">
        <v>28557</v>
      </c>
      <c r="G1470" s="54">
        <v>9.5900624000000008</v>
      </c>
    </row>
    <row r="1471" spans="1:7" s="5" customFormat="1" x14ac:dyDescent="0.45">
      <c r="A1471" s="51" t="s">
        <v>1402</v>
      </c>
      <c r="B1471" s="51" t="s">
        <v>1379</v>
      </c>
      <c r="C1471" s="51" t="s">
        <v>96</v>
      </c>
      <c r="D1471" s="52">
        <v>5037</v>
      </c>
      <c r="E1471" s="52">
        <v>94767</v>
      </c>
      <c r="F1471" s="53">
        <v>11763.2</v>
      </c>
      <c r="G1471" s="54">
        <v>12.41276</v>
      </c>
    </row>
    <row r="1472" spans="1:7" s="5" customFormat="1" x14ac:dyDescent="0.45">
      <c r="A1472" s="51" t="s">
        <v>1403</v>
      </c>
      <c r="B1472" s="51" t="s">
        <v>1379</v>
      </c>
      <c r="C1472" s="51" t="s">
        <v>96</v>
      </c>
      <c r="D1472" s="52">
        <v>4156</v>
      </c>
      <c r="E1472" s="52">
        <v>217000</v>
      </c>
      <c r="F1472" s="53">
        <v>20053</v>
      </c>
      <c r="G1472" s="54">
        <v>9.2410137999999993</v>
      </c>
    </row>
    <row r="1473" spans="1:7" s="5" customFormat="1" x14ac:dyDescent="0.45">
      <c r="A1473" s="51" t="s">
        <v>1404</v>
      </c>
      <c r="B1473" s="51" t="s">
        <v>1379</v>
      </c>
      <c r="C1473" s="51" t="s">
        <v>96</v>
      </c>
      <c r="D1473" s="52">
        <v>4991</v>
      </c>
      <c r="E1473" s="52">
        <v>162748</v>
      </c>
      <c r="F1473" s="53">
        <v>17172</v>
      </c>
      <c r="G1473" s="54">
        <v>10.551282</v>
      </c>
    </row>
    <row r="1474" spans="1:7" s="5" customFormat="1" x14ac:dyDescent="0.45">
      <c r="A1474" s="51" t="s">
        <v>1405</v>
      </c>
      <c r="B1474" s="51" t="s">
        <v>1379</v>
      </c>
      <c r="C1474" s="51" t="s">
        <v>96</v>
      </c>
      <c r="D1474" s="52">
        <v>13513</v>
      </c>
      <c r="E1474" s="52">
        <v>278922</v>
      </c>
      <c r="F1474" s="53">
        <v>31240</v>
      </c>
      <c r="G1474" s="54">
        <v>11.200264000000001</v>
      </c>
    </row>
    <row r="1475" spans="1:7" s="5" customFormat="1" x14ac:dyDescent="0.45">
      <c r="A1475" s="51" t="s">
        <v>1406</v>
      </c>
      <c r="B1475" s="51" t="s">
        <v>1379</v>
      </c>
      <c r="C1475" s="51" t="s">
        <v>96</v>
      </c>
      <c r="D1475" s="52">
        <v>5412</v>
      </c>
      <c r="E1475" s="52">
        <v>183089</v>
      </c>
      <c r="F1475" s="53">
        <v>17074</v>
      </c>
      <c r="G1475" s="54">
        <v>9.3255192999999998</v>
      </c>
    </row>
    <row r="1476" spans="1:7" s="5" customFormat="1" x14ac:dyDescent="0.45">
      <c r="A1476" s="51" t="s">
        <v>1407</v>
      </c>
      <c r="B1476" s="51" t="s">
        <v>1379</v>
      </c>
      <c r="C1476" s="51" t="s">
        <v>96</v>
      </c>
      <c r="D1476" s="52">
        <v>17007</v>
      </c>
      <c r="E1476" s="52">
        <v>461124</v>
      </c>
      <c r="F1476" s="53">
        <v>48142</v>
      </c>
      <c r="G1476" s="54">
        <v>10.440142</v>
      </c>
    </row>
    <row r="1477" spans="1:7" s="5" customFormat="1" x14ac:dyDescent="0.45">
      <c r="A1477" s="51" t="s">
        <v>1408</v>
      </c>
      <c r="B1477" s="51" t="s">
        <v>1379</v>
      </c>
      <c r="C1477" s="51" t="s">
        <v>91</v>
      </c>
      <c r="D1477" s="52">
        <v>207198</v>
      </c>
      <c r="E1477" s="52">
        <v>2177975</v>
      </c>
      <c r="F1477" s="53">
        <v>259904.5</v>
      </c>
      <c r="G1477" s="54">
        <v>11.933310000000001</v>
      </c>
    </row>
    <row r="1478" spans="1:7" s="5" customFormat="1" x14ac:dyDescent="0.45">
      <c r="A1478" s="51" t="s">
        <v>1409</v>
      </c>
      <c r="B1478" s="51" t="s">
        <v>1379</v>
      </c>
      <c r="C1478" s="51" t="s">
        <v>96</v>
      </c>
      <c r="D1478" s="52">
        <v>3032</v>
      </c>
      <c r="E1478" s="52">
        <v>226180</v>
      </c>
      <c r="F1478" s="53">
        <v>18903</v>
      </c>
      <c r="G1478" s="54">
        <v>8.3575029000000001</v>
      </c>
    </row>
    <row r="1479" spans="1:7" s="5" customFormat="1" x14ac:dyDescent="0.45">
      <c r="A1479" s="51" t="s">
        <v>1410</v>
      </c>
      <c r="B1479" s="51" t="s">
        <v>1379</v>
      </c>
      <c r="C1479" s="51" t="s">
        <v>94</v>
      </c>
      <c r="D1479" s="52">
        <v>17250</v>
      </c>
      <c r="E1479" s="52">
        <v>350799</v>
      </c>
      <c r="F1479" s="53">
        <v>42429</v>
      </c>
      <c r="G1479" s="54">
        <v>12.09496</v>
      </c>
    </row>
    <row r="1480" spans="1:7" s="5" customFormat="1" x14ac:dyDescent="0.45">
      <c r="A1480" s="51" t="s">
        <v>1411</v>
      </c>
      <c r="B1480" s="51" t="s">
        <v>1379</v>
      </c>
      <c r="C1480" s="51" t="s">
        <v>94</v>
      </c>
      <c r="D1480" s="52">
        <v>5095</v>
      </c>
      <c r="E1480" s="52">
        <v>112227</v>
      </c>
      <c r="F1480" s="53">
        <v>14096</v>
      </c>
      <c r="G1480" s="54">
        <v>12.560257</v>
      </c>
    </row>
    <row r="1481" spans="1:7" s="5" customFormat="1" x14ac:dyDescent="0.45">
      <c r="A1481" s="51" t="s">
        <v>1412</v>
      </c>
      <c r="B1481" s="51" t="s">
        <v>1379</v>
      </c>
      <c r="C1481" s="51" t="s">
        <v>91</v>
      </c>
      <c r="D1481" s="52">
        <v>263242</v>
      </c>
      <c r="E1481" s="52">
        <v>3655649</v>
      </c>
      <c r="F1481" s="53">
        <v>385585</v>
      </c>
      <c r="G1481" s="54">
        <v>10.547648000000001</v>
      </c>
    </row>
    <row r="1482" spans="1:7" s="5" customFormat="1" x14ac:dyDescent="0.45">
      <c r="A1482" s="51" t="s">
        <v>1413</v>
      </c>
      <c r="B1482" s="51" t="s">
        <v>1379</v>
      </c>
      <c r="C1482" s="51" t="s">
        <v>91</v>
      </c>
      <c r="D1482" s="52">
        <v>324095</v>
      </c>
      <c r="E1482" s="52">
        <v>4346057</v>
      </c>
      <c r="F1482" s="53">
        <v>478891.3</v>
      </c>
      <c r="G1482" s="54">
        <v>11.018983</v>
      </c>
    </row>
    <row r="1483" spans="1:7" s="5" customFormat="1" x14ac:dyDescent="0.45">
      <c r="A1483" s="51" t="s">
        <v>1414</v>
      </c>
      <c r="B1483" s="51" t="s">
        <v>1379</v>
      </c>
      <c r="C1483" s="51" t="s">
        <v>94</v>
      </c>
      <c r="D1483" s="52">
        <v>9081</v>
      </c>
      <c r="E1483" s="52">
        <v>140610</v>
      </c>
      <c r="F1483" s="53">
        <v>18264</v>
      </c>
      <c r="G1483" s="54">
        <v>12.989119000000001</v>
      </c>
    </row>
    <row r="1484" spans="1:7" s="5" customFormat="1" x14ac:dyDescent="0.45">
      <c r="A1484" s="51" t="s">
        <v>1415</v>
      </c>
      <c r="B1484" s="51" t="s">
        <v>1379</v>
      </c>
      <c r="C1484" s="51" t="s">
        <v>94</v>
      </c>
      <c r="D1484" s="52">
        <v>9023</v>
      </c>
      <c r="E1484" s="52">
        <v>109979</v>
      </c>
      <c r="F1484" s="53">
        <v>15194</v>
      </c>
      <c r="G1484" s="54">
        <v>13.815365</v>
      </c>
    </row>
    <row r="1485" spans="1:7" s="5" customFormat="1" x14ac:dyDescent="0.45">
      <c r="A1485" s="51" t="s">
        <v>1416</v>
      </c>
      <c r="B1485" s="51" t="s">
        <v>1379</v>
      </c>
      <c r="C1485" s="51" t="s">
        <v>94</v>
      </c>
      <c r="D1485" s="52">
        <v>16873</v>
      </c>
      <c r="E1485" s="52">
        <v>240569</v>
      </c>
      <c r="F1485" s="53">
        <v>33035</v>
      </c>
      <c r="G1485" s="54">
        <v>13.732027</v>
      </c>
    </row>
    <row r="1486" spans="1:7" s="5" customFormat="1" x14ac:dyDescent="0.45">
      <c r="A1486" s="51" t="s">
        <v>1417</v>
      </c>
      <c r="B1486" s="51" t="s">
        <v>1379</v>
      </c>
      <c r="C1486" s="51" t="s">
        <v>94</v>
      </c>
      <c r="D1486" s="52">
        <v>13344</v>
      </c>
      <c r="E1486" s="52">
        <v>338240</v>
      </c>
      <c r="F1486" s="53">
        <v>41724.1</v>
      </c>
      <c r="G1486" s="54">
        <v>12.335649</v>
      </c>
    </row>
    <row r="1487" spans="1:7" s="5" customFormat="1" x14ac:dyDescent="0.45">
      <c r="A1487" s="51" t="s">
        <v>1418</v>
      </c>
      <c r="B1487" s="51" t="s">
        <v>1379</v>
      </c>
      <c r="C1487" s="51" t="s">
        <v>94</v>
      </c>
      <c r="D1487" s="52">
        <v>17331</v>
      </c>
      <c r="E1487" s="52">
        <v>334511</v>
      </c>
      <c r="F1487" s="53">
        <v>40577.800000000003</v>
      </c>
      <c r="G1487" s="54">
        <v>12.130483</v>
      </c>
    </row>
    <row r="1488" spans="1:7" s="5" customFormat="1" x14ac:dyDescent="0.45">
      <c r="A1488" s="51" t="s">
        <v>1419</v>
      </c>
      <c r="B1488" s="51" t="s">
        <v>1379</v>
      </c>
      <c r="C1488" s="51" t="s">
        <v>94</v>
      </c>
      <c r="D1488" s="52">
        <v>25571</v>
      </c>
      <c r="E1488" s="52">
        <v>358238</v>
      </c>
      <c r="F1488" s="53">
        <v>51506</v>
      </c>
      <c r="G1488" s="54">
        <v>14.377592999999999</v>
      </c>
    </row>
    <row r="1489" spans="1:7" s="5" customFormat="1" x14ac:dyDescent="0.45">
      <c r="A1489" s="51" t="s">
        <v>1420</v>
      </c>
      <c r="B1489" s="51" t="s">
        <v>1379</v>
      </c>
      <c r="C1489" s="51" t="s">
        <v>94</v>
      </c>
      <c r="D1489" s="52">
        <v>4621</v>
      </c>
      <c r="E1489" s="52">
        <v>169069</v>
      </c>
      <c r="F1489" s="53">
        <v>18910.099999999999</v>
      </c>
      <c r="G1489" s="54">
        <v>11.184842</v>
      </c>
    </row>
    <row r="1490" spans="1:7" s="5" customFormat="1" x14ac:dyDescent="0.45">
      <c r="A1490" s="51" t="s">
        <v>1421</v>
      </c>
      <c r="B1490" s="51" t="s">
        <v>1379</v>
      </c>
      <c r="C1490" s="51" t="s">
        <v>94</v>
      </c>
      <c r="D1490" s="52">
        <v>16293</v>
      </c>
      <c r="E1490" s="52">
        <v>309539</v>
      </c>
      <c r="F1490" s="53">
        <v>36187</v>
      </c>
      <c r="G1490" s="54">
        <v>11.690611000000001</v>
      </c>
    </row>
    <row r="1491" spans="1:7" s="5" customFormat="1" x14ac:dyDescent="0.45">
      <c r="A1491" s="51" t="s">
        <v>1422</v>
      </c>
      <c r="B1491" s="51" t="s">
        <v>1379</v>
      </c>
      <c r="C1491" s="51" t="s">
        <v>94</v>
      </c>
      <c r="D1491" s="52">
        <v>8127</v>
      </c>
      <c r="E1491" s="52">
        <v>158834</v>
      </c>
      <c r="F1491" s="53">
        <v>20596</v>
      </c>
      <c r="G1491" s="54">
        <v>12.966996999999999</v>
      </c>
    </row>
    <row r="1492" spans="1:7" s="5" customFormat="1" x14ac:dyDescent="0.45">
      <c r="A1492" s="51" t="s">
        <v>1423</v>
      </c>
      <c r="B1492" s="51" t="s">
        <v>1379</v>
      </c>
      <c r="C1492" s="51" t="s">
        <v>94</v>
      </c>
      <c r="D1492" s="52">
        <v>10723</v>
      </c>
      <c r="E1492" s="52">
        <v>250619</v>
      </c>
      <c r="F1492" s="53">
        <v>29040.9</v>
      </c>
      <c r="G1492" s="54">
        <v>11.587669</v>
      </c>
    </row>
    <row r="1493" spans="1:7" s="5" customFormat="1" x14ac:dyDescent="0.45">
      <c r="A1493" s="51" t="s">
        <v>664</v>
      </c>
      <c r="B1493" s="51" t="s">
        <v>1379</v>
      </c>
      <c r="C1493" s="51" t="s">
        <v>94</v>
      </c>
      <c r="D1493" s="52">
        <v>1064</v>
      </c>
      <c r="E1493" s="52">
        <v>16132</v>
      </c>
      <c r="F1493" s="53">
        <v>2131.6999999999998</v>
      </c>
      <c r="G1493" s="54">
        <v>13.214109000000001</v>
      </c>
    </row>
    <row r="1494" spans="1:7" s="5" customFormat="1" x14ac:dyDescent="0.45">
      <c r="A1494" s="51" t="s">
        <v>1228</v>
      </c>
      <c r="B1494" s="51" t="s">
        <v>1379</v>
      </c>
      <c r="C1494" s="51" t="s">
        <v>94</v>
      </c>
      <c r="D1494" s="52">
        <v>9651</v>
      </c>
      <c r="E1494" s="52">
        <v>193677</v>
      </c>
      <c r="F1494" s="53">
        <v>24006</v>
      </c>
      <c r="G1494" s="54">
        <v>12.394864</v>
      </c>
    </row>
    <row r="1495" spans="1:7" s="5" customFormat="1" x14ac:dyDescent="0.45">
      <c r="A1495" s="51" t="s">
        <v>1424</v>
      </c>
      <c r="B1495" s="51" t="s">
        <v>1379</v>
      </c>
      <c r="C1495" s="51" t="s">
        <v>94</v>
      </c>
      <c r="D1495" s="52">
        <v>5906</v>
      </c>
      <c r="E1495" s="52">
        <v>116984</v>
      </c>
      <c r="F1495" s="53">
        <v>14312</v>
      </c>
      <c r="G1495" s="54">
        <v>12.234152</v>
      </c>
    </row>
    <row r="1496" spans="1:7" s="5" customFormat="1" x14ac:dyDescent="0.45">
      <c r="A1496" s="51" t="s">
        <v>1425</v>
      </c>
      <c r="B1496" s="51" t="s">
        <v>1379</v>
      </c>
      <c r="C1496" s="51" t="s">
        <v>91</v>
      </c>
      <c r="D1496" s="52">
        <v>347706</v>
      </c>
      <c r="E1496" s="52">
        <v>4194014</v>
      </c>
      <c r="F1496" s="53">
        <v>503569.4</v>
      </c>
      <c r="G1496" s="54">
        <v>12.00686</v>
      </c>
    </row>
    <row r="1497" spans="1:7" s="5" customFormat="1" x14ac:dyDescent="0.45">
      <c r="A1497" s="51" t="s">
        <v>1426</v>
      </c>
      <c r="B1497" s="51" t="s">
        <v>1379</v>
      </c>
      <c r="C1497" s="51" t="s">
        <v>91</v>
      </c>
      <c r="D1497" s="52">
        <v>948826</v>
      </c>
      <c r="E1497" s="52">
        <v>11415915</v>
      </c>
      <c r="F1497" s="53">
        <v>1432884</v>
      </c>
      <c r="G1497" s="54">
        <v>12.551634999999999</v>
      </c>
    </row>
    <row r="1498" spans="1:7" s="5" customFormat="1" x14ac:dyDescent="0.45">
      <c r="A1498" s="51" t="s">
        <v>1427</v>
      </c>
      <c r="B1498" s="51" t="s">
        <v>1379</v>
      </c>
      <c r="C1498" s="51" t="s">
        <v>91</v>
      </c>
      <c r="D1498" s="52">
        <v>1</v>
      </c>
      <c r="E1498" s="52">
        <v>156768</v>
      </c>
      <c r="F1498" s="53">
        <v>8188</v>
      </c>
      <c r="G1498" s="54">
        <v>5.2230046999999997</v>
      </c>
    </row>
    <row r="1499" spans="1:7" s="5" customFormat="1" x14ac:dyDescent="0.45">
      <c r="A1499" s="51" t="s">
        <v>671</v>
      </c>
      <c r="B1499" s="51" t="s">
        <v>1379</v>
      </c>
      <c r="C1499" s="51" t="s">
        <v>94</v>
      </c>
      <c r="D1499" s="52">
        <v>9490</v>
      </c>
      <c r="E1499" s="52">
        <v>255202</v>
      </c>
      <c r="F1499" s="53">
        <v>27832.5</v>
      </c>
      <c r="G1499" s="54">
        <v>10.906067</v>
      </c>
    </row>
    <row r="1500" spans="1:7" s="5" customFormat="1" x14ac:dyDescent="0.45">
      <c r="A1500" s="51" t="s">
        <v>1428</v>
      </c>
      <c r="B1500" s="51" t="s">
        <v>1379</v>
      </c>
      <c r="C1500" s="51" t="s">
        <v>94</v>
      </c>
      <c r="D1500" s="52">
        <v>16677</v>
      </c>
      <c r="E1500" s="52">
        <v>649677</v>
      </c>
      <c r="F1500" s="53">
        <v>67319.8</v>
      </c>
      <c r="G1500" s="54">
        <v>10.362041</v>
      </c>
    </row>
    <row r="1501" spans="1:7" s="5" customFormat="1" x14ac:dyDescent="0.45">
      <c r="A1501" s="51" t="s">
        <v>226</v>
      </c>
      <c r="B1501" s="51" t="s">
        <v>1379</v>
      </c>
      <c r="C1501" s="51" t="s">
        <v>210</v>
      </c>
      <c r="D1501" s="52">
        <v>18</v>
      </c>
      <c r="E1501" s="52">
        <v>8848</v>
      </c>
      <c r="F1501" s="53">
        <v>715.7</v>
      </c>
      <c r="G1501" s="54">
        <v>8.0888335999999992</v>
      </c>
    </row>
    <row r="1502" spans="1:7" s="5" customFormat="1" x14ac:dyDescent="0.45">
      <c r="A1502" s="51" t="s">
        <v>1429</v>
      </c>
      <c r="B1502" s="51" t="s">
        <v>1379</v>
      </c>
      <c r="C1502" s="51" t="s">
        <v>94</v>
      </c>
      <c r="D1502" s="52">
        <v>119263</v>
      </c>
      <c r="E1502" s="52">
        <v>2514308</v>
      </c>
      <c r="F1502" s="53">
        <v>277217</v>
      </c>
      <c r="G1502" s="54">
        <v>11.025577999999999</v>
      </c>
    </row>
    <row r="1503" spans="1:7" s="5" customFormat="1" x14ac:dyDescent="0.45">
      <c r="A1503" s="51" t="s">
        <v>228</v>
      </c>
      <c r="B1503" s="51" t="s">
        <v>1379</v>
      </c>
      <c r="C1503" s="51" t="s">
        <v>210</v>
      </c>
      <c r="D1503" s="52">
        <v>1</v>
      </c>
      <c r="E1503" s="52">
        <v>436</v>
      </c>
      <c r="F1503" s="53">
        <v>45.5</v>
      </c>
      <c r="G1503" s="54">
        <v>10.435779999999999</v>
      </c>
    </row>
    <row r="1504" spans="1:7" s="5" customFormat="1" x14ac:dyDescent="0.45">
      <c r="A1504" s="51" t="s">
        <v>1430</v>
      </c>
      <c r="B1504" s="51" t="s">
        <v>1379</v>
      </c>
      <c r="C1504" s="51" t="s">
        <v>91</v>
      </c>
      <c r="D1504" s="52">
        <v>100860</v>
      </c>
      <c r="E1504" s="52">
        <v>1140905</v>
      </c>
      <c r="F1504" s="53">
        <v>142434.79999999999</v>
      </c>
      <c r="G1504" s="54">
        <v>12.48437</v>
      </c>
    </row>
    <row r="1505" spans="1:7" s="5" customFormat="1" x14ac:dyDescent="0.45">
      <c r="A1505" s="51" t="s">
        <v>1431</v>
      </c>
      <c r="B1505" s="51" t="s">
        <v>1379</v>
      </c>
      <c r="C1505" s="51" t="s">
        <v>94</v>
      </c>
      <c r="D1505" s="52">
        <v>9857</v>
      </c>
      <c r="E1505" s="52">
        <v>519678</v>
      </c>
      <c r="F1505" s="53">
        <v>53509.2</v>
      </c>
      <c r="G1505" s="54">
        <v>10.296607</v>
      </c>
    </row>
    <row r="1506" spans="1:7" s="5" customFormat="1" x14ac:dyDescent="0.45">
      <c r="A1506" s="51" t="s">
        <v>1432</v>
      </c>
      <c r="B1506" s="51" t="s">
        <v>1379</v>
      </c>
      <c r="C1506" s="51" t="s">
        <v>96</v>
      </c>
      <c r="D1506" s="52">
        <v>1502</v>
      </c>
      <c r="E1506" s="52">
        <v>122739</v>
      </c>
      <c r="F1506" s="53">
        <v>11985</v>
      </c>
      <c r="G1506" s="54">
        <v>9.7646224999999998</v>
      </c>
    </row>
    <row r="1507" spans="1:7" s="5" customFormat="1" x14ac:dyDescent="0.45">
      <c r="A1507" s="51" t="s">
        <v>1433</v>
      </c>
      <c r="B1507" s="51" t="s">
        <v>1379</v>
      </c>
      <c r="C1507" s="51" t="s">
        <v>96</v>
      </c>
      <c r="D1507" s="52">
        <v>2150</v>
      </c>
      <c r="E1507" s="52">
        <v>32401</v>
      </c>
      <c r="F1507" s="53">
        <v>3812</v>
      </c>
      <c r="G1507" s="54">
        <v>11.765069</v>
      </c>
    </row>
    <row r="1508" spans="1:7" s="5" customFormat="1" x14ac:dyDescent="0.45">
      <c r="A1508" s="51" t="s">
        <v>1434</v>
      </c>
      <c r="B1508" s="51" t="s">
        <v>1379</v>
      </c>
      <c r="C1508" s="51" t="s">
        <v>94</v>
      </c>
      <c r="D1508" s="52">
        <v>10503</v>
      </c>
      <c r="E1508" s="52">
        <v>109885</v>
      </c>
      <c r="F1508" s="53">
        <v>17272.5</v>
      </c>
      <c r="G1508" s="54">
        <v>15.718705999999999</v>
      </c>
    </row>
    <row r="1509" spans="1:7" s="5" customFormat="1" x14ac:dyDescent="0.45">
      <c r="A1509" s="51" t="s">
        <v>683</v>
      </c>
      <c r="B1509" s="51" t="s">
        <v>1435</v>
      </c>
      <c r="C1509" s="51" t="s">
        <v>94</v>
      </c>
      <c r="D1509" s="52">
        <v>7661</v>
      </c>
      <c r="E1509" s="52">
        <v>950544</v>
      </c>
      <c r="F1509" s="53">
        <v>62334</v>
      </c>
      <c r="G1509" s="54">
        <v>6.5577185</v>
      </c>
    </row>
    <row r="1510" spans="1:7" s="5" customFormat="1" x14ac:dyDescent="0.45">
      <c r="A1510" s="51" t="s">
        <v>170</v>
      </c>
      <c r="B1510" s="51" t="s">
        <v>1435</v>
      </c>
      <c r="C1510" s="51" t="s">
        <v>94</v>
      </c>
      <c r="D1510" s="52">
        <v>4598</v>
      </c>
      <c r="E1510" s="52">
        <v>82912</v>
      </c>
      <c r="F1510" s="53">
        <v>8637.2000000000007</v>
      </c>
      <c r="G1510" s="54">
        <v>10.417310000000001</v>
      </c>
    </row>
    <row r="1511" spans="1:7" s="5" customFormat="1" x14ac:dyDescent="0.45">
      <c r="A1511" s="51" t="s">
        <v>2172</v>
      </c>
      <c r="B1511" s="51" t="s">
        <v>1435</v>
      </c>
      <c r="C1511" s="51" t="s">
        <v>94</v>
      </c>
      <c r="D1511" s="52">
        <v>25237</v>
      </c>
      <c r="E1511" s="52">
        <v>616435</v>
      </c>
      <c r="F1511" s="53">
        <v>64153</v>
      </c>
      <c r="G1511" s="54">
        <v>10.407099000000001</v>
      </c>
    </row>
    <row r="1512" spans="1:7" s="5" customFormat="1" x14ac:dyDescent="0.45">
      <c r="A1512" s="51" t="s">
        <v>1437</v>
      </c>
      <c r="B1512" s="51" t="s">
        <v>1435</v>
      </c>
      <c r="C1512" s="51" t="s">
        <v>94</v>
      </c>
      <c r="D1512" s="52">
        <v>24670</v>
      </c>
      <c r="E1512" s="52">
        <v>665341</v>
      </c>
      <c r="F1512" s="53">
        <v>56507.199999999997</v>
      </c>
      <c r="G1512" s="54">
        <v>8.4929682999999994</v>
      </c>
    </row>
    <row r="1513" spans="1:7" s="5" customFormat="1" x14ac:dyDescent="0.45">
      <c r="A1513" s="51" t="s">
        <v>1438</v>
      </c>
      <c r="B1513" s="51" t="s">
        <v>1435</v>
      </c>
      <c r="C1513" s="51" t="s">
        <v>94</v>
      </c>
      <c r="D1513" s="52">
        <v>21632</v>
      </c>
      <c r="E1513" s="52">
        <v>575821</v>
      </c>
      <c r="F1513" s="53">
        <v>55497</v>
      </c>
      <c r="G1513" s="54">
        <v>9.6378909000000004</v>
      </c>
    </row>
    <row r="1514" spans="1:7" s="5" customFormat="1" x14ac:dyDescent="0.45">
      <c r="A1514" s="51" t="s">
        <v>1439</v>
      </c>
      <c r="B1514" s="51" t="s">
        <v>1435</v>
      </c>
      <c r="C1514" s="51" t="s">
        <v>94</v>
      </c>
      <c r="D1514" s="52">
        <v>18832</v>
      </c>
      <c r="E1514" s="52">
        <v>439789</v>
      </c>
      <c r="F1514" s="53">
        <v>42600.1</v>
      </c>
      <c r="G1514" s="54">
        <v>9.6864860000000004</v>
      </c>
    </row>
    <row r="1515" spans="1:7" s="5" customFormat="1" x14ac:dyDescent="0.45">
      <c r="A1515" s="51" t="s">
        <v>1440</v>
      </c>
      <c r="B1515" s="51" t="s">
        <v>1435</v>
      </c>
      <c r="C1515" s="51" t="s">
        <v>94</v>
      </c>
      <c r="D1515" s="52">
        <v>16736</v>
      </c>
      <c r="E1515" s="52">
        <v>396375</v>
      </c>
      <c r="F1515" s="53">
        <v>40676</v>
      </c>
      <c r="G1515" s="54">
        <v>10.261998999999999</v>
      </c>
    </row>
    <row r="1516" spans="1:7" s="5" customFormat="1" x14ac:dyDescent="0.45">
      <c r="A1516" s="51" t="s">
        <v>1441</v>
      </c>
      <c r="B1516" s="51" t="s">
        <v>1435</v>
      </c>
      <c r="C1516" s="51" t="s">
        <v>96</v>
      </c>
      <c r="D1516" s="52">
        <v>8766</v>
      </c>
      <c r="E1516" s="52">
        <v>199088</v>
      </c>
      <c r="F1516" s="53">
        <v>23342.2</v>
      </c>
      <c r="G1516" s="54">
        <v>11.724564000000001</v>
      </c>
    </row>
    <row r="1517" spans="1:7" s="5" customFormat="1" x14ac:dyDescent="0.45">
      <c r="A1517" s="51" t="s">
        <v>1442</v>
      </c>
      <c r="B1517" s="51" t="s">
        <v>1435</v>
      </c>
      <c r="C1517" s="51" t="s">
        <v>96</v>
      </c>
      <c r="D1517" s="52">
        <v>12125</v>
      </c>
      <c r="E1517" s="52">
        <v>261215</v>
      </c>
      <c r="F1517" s="53">
        <v>29415</v>
      </c>
      <c r="G1517" s="54">
        <v>11.260839000000001</v>
      </c>
    </row>
    <row r="1518" spans="1:7" s="5" customFormat="1" x14ac:dyDescent="0.45">
      <c r="A1518" s="51" t="s">
        <v>1443</v>
      </c>
      <c r="B1518" s="51" t="s">
        <v>1435</v>
      </c>
      <c r="C1518" s="51" t="s">
        <v>96</v>
      </c>
      <c r="D1518" s="52">
        <v>4450</v>
      </c>
      <c r="E1518" s="52">
        <v>110142</v>
      </c>
      <c r="F1518" s="53">
        <v>9151</v>
      </c>
      <c r="G1518" s="54">
        <v>8.3083656000000001</v>
      </c>
    </row>
    <row r="1519" spans="1:7" s="5" customFormat="1" x14ac:dyDescent="0.45">
      <c r="A1519" s="51" t="s">
        <v>1444</v>
      </c>
      <c r="B1519" s="51" t="s">
        <v>1435</v>
      </c>
      <c r="C1519" s="51" t="s">
        <v>96</v>
      </c>
      <c r="D1519" s="52">
        <v>8823</v>
      </c>
      <c r="E1519" s="52">
        <v>175386</v>
      </c>
      <c r="F1519" s="53">
        <v>18111.2</v>
      </c>
      <c r="G1519" s="54">
        <v>10.32648</v>
      </c>
    </row>
    <row r="1520" spans="1:7" s="5" customFormat="1" x14ac:dyDescent="0.45">
      <c r="A1520" s="51" t="s">
        <v>1445</v>
      </c>
      <c r="B1520" s="51" t="s">
        <v>1435</v>
      </c>
      <c r="C1520" s="51" t="s">
        <v>96</v>
      </c>
      <c r="D1520" s="52">
        <v>40337</v>
      </c>
      <c r="E1520" s="52">
        <v>882430</v>
      </c>
      <c r="F1520" s="53">
        <v>89169</v>
      </c>
      <c r="G1520" s="54">
        <v>10.104938000000001</v>
      </c>
    </row>
    <row r="1521" spans="1:7" s="5" customFormat="1" x14ac:dyDescent="0.45">
      <c r="A1521" s="51" t="s">
        <v>1446</v>
      </c>
      <c r="B1521" s="51" t="s">
        <v>1435</v>
      </c>
      <c r="C1521" s="51" t="s">
        <v>96</v>
      </c>
      <c r="D1521" s="52">
        <v>1688</v>
      </c>
      <c r="E1521" s="52">
        <v>22638</v>
      </c>
      <c r="F1521" s="53">
        <v>2380.8000000000002</v>
      </c>
      <c r="G1521" s="54">
        <v>10.516830000000001</v>
      </c>
    </row>
    <row r="1522" spans="1:7" s="5" customFormat="1" x14ac:dyDescent="0.45">
      <c r="A1522" s="51" t="s">
        <v>1447</v>
      </c>
      <c r="B1522" s="51" t="s">
        <v>1435</v>
      </c>
      <c r="C1522" s="51" t="s">
        <v>96</v>
      </c>
      <c r="D1522" s="52">
        <v>6591</v>
      </c>
      <c r="E1522" s="52">
        <v>171581</v>
      </c>
      <c r="F1522" s="53">
        <v>14974</v>
      </c>
      <c r="G1522" s="54">
        <v>8.7270734999999995</v>
      </c>
    </row>
    <row r="1523" spans="1:7" s="5" customFormat="1" x14ac:dyDescent="0.45">
      <c r="A1523" s="51" t="s">
        <v>1448</v>
      </c>
      <c r="B1523" s="51" t="s">
        <v>1435</v>
      </c>
      <c r="C1523" s="51" t="s">
        <v>96</v>
      </c>
      <c r="D1523" s="52">
        <v>2089</v>
      </c>
      <c r="E1523" s="52">
        <v>35291</v>
      </c>
      <c r="F1523" s="53">
        <v>3091</v>
      </c>
      <c r="G1523" s="54">
        <v>8.7586069999999996</v>
      </c>
    </row>
    <row r="1524" spans="1:7" s="5" customFormat="1" x14ac:dyDescent="0.45">
      <c r="A1524" s="51" t="s">
        <v>1449</v>
      </c>
      <c r="B1524" s="51" t="s">
        <v>1435</v>
      </c>
      <c r="C1524" s="51" t="s">
        <v>96</v>
      </c>
      <c r="D1524" s="52">
        <v>15865</v>
      </c>
      <c r="E1524" s="52">
        <v>347249</v>
      </c>
      <c r="F1524" s="53">
        <v>37308</v>
      </c>
      <c r="G1524" s="54">
        <v>10.743874999999999</v>
      </c>
    </row>
    <row r="1525" spans="1:7" s="5" customFormat="1" x14ac:dyDescent="0.45">
      <c r="A1525" s="51" t="s">
        <v>1450</v>
      </c>
      <c r="B1525" s="51" t="s">
        <v>1435</v>
      </c>
      <c r="C1525" s="51" t="s">
        <v>96</v>
      </c>
      <c r="D1525" s="52">
        <v>4800</v>
      </c>
      <c r="E1525" s="52">
        <v>92289</v>
      </c>
      <c r="F1525" s="53">
        <v>7938</v>
      </c>
      <c r="G1525" s="54">
        <v>8.6012418000000004</v>
      </c>
    </row>
    <row r="1526" spans="1:7" s="5" customFormat="1" x14ac:dyDescent="0.45">
      <c r="A1526" s="51" t="s">
        <v>1451</v>
      </c>
      <c r="B1526" s="51" t="s">
        <v>1435</v>
      </c>
      <c r="C1526" s="51" t="s">
        <v>96</v>
      </c>
      <c r="D1526" s="52">
        <v>4158</v>
      </c>
      <c r="E1526" s="52">
        <v>106356</v>
      </c>
      <c r="F1526" s="53">
        <v>9989</v>
      </c>
      <c r="G1526" s="54">
        <v>9.3920417999999994</v>
      </c>
    </row>
    <row r="1527" spans="1:7" s="5" customFormat="1" x14ac:dyDescent="0.45">
      <c r="A1527" s="51" t="s">
        <v>1452</v>
      </c>
      <c r="B1527" s="51" t="s">
        <v>1435</v>
      </c>
      <c r="C1527" s="51" t="s">
        <v>96</v>
      </c>
      <c r="D1527" s="52">
        <v>2011</v>
      </c>
      <c r="E1527" s="52">
        <v>72209</v>
      </c>
      <c r="F1527" s="53">
        <v>5023</v>
      </c>
      <c r="G1527" s="54">
        <v>6.9561966000000002</v>
      </c>
    </row>
    <row r="1528" spans="1:7" s="5" customFormat="1" x14ac:dyDescent="0.45">
      <c r="A1528" s="51" t="s">
        <v>1453</v>
      </c>
      <c r="B1528" s="51" t="s">
        <v>1435</v>
      </c>
      <c r="C1528" s="51" t="s">
        <v>94</v>
      </c>
      <c r="D1528" s="52">
        <v>17837</v>
      </c>
      <c r="E1528" s="52">
        <v>270640</v>
      </c>
      <c r="F1528" s="53">
        <v>30643</v>
      </c>
      <c r="G1528" s="54">
        <v>11.322421</v>
      </c>
    </row>
    <row r="1529" spans="1:7" s="5" customFormat="1" x14ac:dyDescent="0.45">
      <c r="A1529" s="51" t="s">
        <v>1454</v>
      </c>
      <c r="B1529" s="51" t="s">
        <v>1435</v>
      </c>
      <c r="C1529" s="51" t="s">
        <v>94</v>
      </c>
      <c r="D1529" s="52">
        <v>22120</v>
      </c>
      <c r="E1529" s="52">
        <v>712645</v>
      </c>
      <c r="F1529" s="53">
        <v>61229.2</v>
      </c>
      <c r="G1529" s="54">
        <v>8.5918233999999991</v>
      </c>
    </row>
    <row r="1530" spans="1:7" s="5" customFormat="1" x14ac:dyDescent="0.45">
      <c r="A1530" s="51" t="s">
        <v>1455</v>
      </c>
      <c r="B1530" s="51" t="s">
        <v>1435</v>
      </c>
      <c r="C1530" s="51" t="s">
        <v>94</v>
      </c>
      <c r="D1530" s="52">
        <v>33801</v>
      </c>
      <c r="E1530" s="52">
        <v>477424</v>
      </c>
      <c r="F1530" s="53">
        <v>54190</v>
      </c>
      <c r="G1530" s="54">
        <v>11.350498</v>
      </c>
    </row>
    <row r="1531" spans="1:7" s="5" customFormat="1" x14ac:dyDescent="0.45">
      <c r="A1531" s="51" t="s">
        <v>186</v>
      </c>
      <c r="B1531" s="51" t="s">
        <v>1435</v>
      </c>
      <c r="C1531" s="51" t="s">
        <v>91</v>
      </c>
      <c r="D1531" s="52">
        <v>4680</v>
      </c>
      <c r="E1531" s="52">
        <v>149055</v>
      </c>
      <c r="F1531" s="53">
        <v>12885.4</v>
      </c>
      <c r="G1531" s="54">
        <v>8.6447284999999994</v>
      </c>
    </row>
    <row r="1532" spans="1:7" s="5" customFormat="1" x14ac:dyDescent="0.45">
      <c r="A1532" s="51" t="s">
        <v>1456</v>
      </c>
      <c r="B1532" s="51" t="s">
        <v>1435</v>
      </c>
      <c r="C1532" s="51" t="s">
        <v>7</v>
      </c>
      <c r="D1532" s="52">
        <v>80</v>
      </c>
      <c r="E1532" s="52">
        <v>1952204</v>
      </c>
      <c r="F1532" s="53">
        <v>99869.8</v>
      </c>
      <c r="G1532" s="54">
        <v>5.1157461</v>
      </c>
    </row>
    <row r="1533" spans="1:7" s="5" customFormat="1" x14ac:dyDescent="0.45">
      <c r="A1533" s="51" t="s">
        <v>1457</v>
      </c>
      <c r="B1533" s="51" t="s">
        <v>1435</v>
      </c>
      <c r="C1533" s="51" t="s">
        <v>94</v>
      </c>
      <c r="D1533" s="52">
        <v>19495</v>
      </c>
      <c r="E1533" s="52">
        <v>494507</v>
      </c>
      <c r="F1533" s="53">
        <v>45979.199999999997</v>
      </c>
      <c r="G1533" s="54">
        <v>9.2979877000000002</v>
      </c>
    </row>
    <row r="1534" spans="1:7" s="5" customFormat="1" x14ac:dyDescent="0.45">
      <c r="A1534" s="51" t="s">
        <v>1458</v>
      </c>
      <c r="B1534" s="51" t="s">
        <v>1435</v>
      </c>
      <c r="C1534" s="51" t="s">
        <v>94</v>
      </c>
      <c r="D1534" s="52">
        <v>5818</v>
      </c>
      <c r="E1534" s="52">
        <v>317247</v>
      </c>
      <c r="F1534" s="53">
        <v>26459</v>
      </c>
      <c r="G1534" s="54">
        <v>8.3401891999999993</v>
      </c>
    </row>
    <row r="1535" spans="1:7" s="5" customFormat="1" x14ac:dyDescent="0.45">
      <c r="A1535" s="51" t="s">
        <v>1459</v>
      </c>
      <c r="B1535" s="51" t="s">
        <v>1435</v>
      </c>
      <c r="C1535" s="51" t="s">
        <v>94</v>
      </c>
      <c r="D1535" s="52">
        <v>21803</v>
      </c>
      <c r="E1535" s="52">
        <v>324235</v>
      </c>
      <c r="F1535" s="53">
        <v>36318.300000000003</v>
      </c>
      <c r="G1535" s="54">
        <v>11.201228</v>
      </c>
    </row>
    <row r="1536" spans="1:7" s="5" customFormat="1" x14ac:dyDescent="0.45">
      <c r="A1536" s="51" t="s">
        <v>1461</v>
      </c>
      <c r="B1536" s="51" t="s">
        <v>1435</v>
      </c>
      <c r="C1536" s="51" t="s">
        <v>94</v>
      </c>
      <c r="D1536" s="52">
        <v>24649</v>
      </c>
      <c r="E1536" s="52">
        <v>369443</v>
      </c>
      <c r="F1536" s="53">
        <v>38775.599999999999</v>
      </c>
      <c r="G1536" s="54">
        <v>10.495692</v>
      </c>
    </row>
    <row r="1537" spans="1:7" s="5" customFormat="1" x14ac:dyDescent="0.45">
      <c r="A1537" s="51" t="s">
        <v>2173</v>
      </c>
      <c r="B1537" s="51" t="s">
        <v>1435</v>
      </c>
      <c r="C1537" s="51" t="s">
        <v>94</v>
      </c>
      <c r="D1537" s="52">
        <v>39095</v>
      </c>
      <c r="E1537" s="52">
        <v>602527</v>
      </c>
      <c r="F1537" s="53">
        <v>68996</v>
      </c>
      <c r="G1537" s="54">
        <v>11.451105</v>
      </c>
    </row>
    <row r="1538" spans="1:7" s="5" customFormat="1" x14ac:dyDescent="0.45">
      <c r="A1538" s="51" t="s">
        <v>1463</v>
      </c>
      <c r="B1538" s="51" t="s">
        <v>1435</v>
      </c>
      <c r="C1538" s="51" t="s">
        <v>94</v>
      </c>
      <c r="D1538" s="52">
        <v>6642</v>
      </c>
      <c r="E1538" s="52">
        <v>209424</v>
      </c>
      <c r="F1538" s="53">
        <v>20981.7</v>
      </c>
      <c r="G1538" s="54">
        <v>10.018765999999999</v>
      </c>
    </row>
    <row r="1539" spans="1:7" s="5" customFormat="1" x14ac:dyDescent="0.45">
      <c r="A1539" s="51" t="s">
        <v>1464</v>
      </c>
      <c r="B1539" s="51" t="s">
        <v>1435</v>
      </c>
      <c r="C1539" s="51" t="s">
        <v>94</v>
      </c>
      <c r="D1539" s="52">
        <v>11840</v>
      </c>
      <c r="E1539" s="52">
        <v>322513</v>
      </c>
      <c r="F1539" s="53">
        <v>32606</v>
      </c>
      <c r="G1539" s="54">
        <v>10.10998</v>
      </c>
    </row>
    <row r="1540" spans="1:7" s="5" customFormat="1" x14ac:dyDescent="0.45">
      <c r="A1540" s="51" t="s">
        <v>1465</v>
      </c>
      <c r="B1540" s="51" t="s">
        <v>1435</v>
      </c>
      <c r="C1540" s="51" t="s">
        <v>94</v>
      </c>
      <c r="D1540" s="52">
        <v>55035</v>
      </c>
      <c r="E1540" s="52">
        <v>1102923</v>
      </c>
      <c r="F1540" s="53">
        <v>119323</v>
      </c>
      <c r="G1540" s="54">
        <v>10.818797</v>
      </c>
    </row>
    <row r="1541" spans="1:7" s="5" customFormat="1" x14ac:dyDescent="0.45">
      <c r="A1541" s="51" t="s">
        <v>191</v>
      </c>
      <c r="B1541" s="51" t="s">
        <v>1435</v>
      </c>
      <c r="C1541" s="51" t="s">
        <v>91</v>
      </c>
      <c r="D1541" s="52">
        <v>771427</v>
      </c>
      <c r="E1541" s="52">
        <v>23730041</v>
      </c>
      <c r="F1541" s="53">
        <v>1859866</v>
      </c>
      <c r="G1541" s="54">
        <v>7.8376013000000002</v>
      </c>
    </row>
    <row r="1542" spans="1:7" s="5" customFormat="1" x14ac:dyDescent="0.45">
      <c r="A1542" s="51" t="s">
        <v>193</v>
      </c>
      <c r="B1542" s="51" t="s">
        <v>1435</v>
      </c>
      <c r="C1542" s="51" t="s">
        <v>94</v>
      </c>
      <c r="D1542" s="52">
        <v>12015</v>
      </c>
      <c r="E1542" s="52">
        <v>194742</v>
      </c>
      <c r="F1542" s="53">
        <v>20668</v>
      </c>
      <c r="G1542" s="54">
        <v>10.613016</v>
      </c>
    </row>
    <row r="1543" spans="1:7" s="5" customFormat="1" x14ac:dyDescent="0.45">
      <c r="A1543" s="51" t="s">
        <v>1466</v>
      </c>
      <c r="B1543" s="51" t="s">
        <v>1435</v>
      </c>
      <c r="C1543" s="51" t="s">
        <v>94</v>
      </c>
      <c r="D1543" s="52">
        <v>21536</v>
      </c>
      <c r="E1543" s="52">
        <v>669416</v>
      </c>
      <c r="F1543" s="53">
        <v>61760</v>
      </c>
      <c r="G1543" s="54">
        <v>9.2259522</v>
      </c>
    </row>
    <row r="1544" spans="1:7" s="5" customFormat="1" x14ac:dyDescent="0.45">
      <c r="A1544" s="51" t="s">
        <v>1467</v>
      </c>
      <c r="B1544" s="51" t="s">
        <v>1435</v>
      </c>
      <c r="C1544" s="51" t="s">
        <v>96</v>
      </c>
      <c r="D1544" s="52">
        <v>1255</v>
      </c>
      <c r="E1544" s="52">
        <v>18657</v>
      </c>
      <c r="F1544" s="53">
        <v>2128.6</v>
      </c>
      <c r="G1544" s="54">
        <v>11.409122999999999</v>
      </c>
    </row>
    <row r="1545" spans="1:7" s="5" customFormat="1" x14ac:dyDescent="0.45">
      <c r="A1545" s="51" t="s">
        <v>1468</v>
      </c>
      <c r="B1545" s="51" t="s">
        <v>1435</v>
      </c>
      <c r="C1545" s="51" t="s">
        <v>91</v>
      </c>
      <c r="D1545" s="52">
        <v>550022</v>
      </c>
      <c r="E1545" s="52">
        <v>18026293</v>
      </c>
      <c r="F1545" s="53">
        <v>1354239.1</v>
      </c>
      <c r="G1545" s="54">
        <v>7.5125767999999997</v>
      </c>
    </row>
    <row r="1546" spans="1:7" s="5" customFormat="1" x14ac:dyDescent="0.45">
      <c r="A1546" s="51" t="s">
        <v>1469</v>
      </c>
      <c r="B1546" s="51" t="s">
        <v>1435</v>
      </c>
      <c r="C1546" s="51" t="s">
        <v>94</v>
      </c>
      <c r="D1546" s="52">
        <v>15936</v>
      </c>
      <c r="E1546" s="52">
        <v>386607</v>
      </c>
      <c r="F1546" s="53">
        <v>33638</v>
      </c>
      <c r="G1546" s="54">
        <v>8.7008253999999994</v>
      </c>
    </row>
    <row r="1547" spans="1:7" s="5" customFormat="1" x14ac:dyDescent="0.45">
      <c r="A1547" s="51" t="s">
        <v>196</v>
      </c>
      <c r="B1547" s="51" t="s">
        <v>1435</v>
      </c>
      <c r="C1547" s="51" t="s">
        <v>94</v>
      </c>
      <c r="D1547" s="52">
        <v>495</v>
      </c>
      <c r="E1547" s="52">
        <v>5670</v>
      </c>
      <c r="F1547" s="53">
        <v>495</v>
      </c>
      <c r="G1547" s="54">
        <v>8.7301587000000005</v>
      </c>
    </row>
    <row r="1548" spans="1:7" s="5" customFormat="1" x14ac:dyDescent="0.45">
      <c r="A1548" s="51" t="s">
        <v>1470</v>
      </c>
      <c r="B1548" s="51" t="s">
        <v>1435</v>
      </c>
      <c r="C1548" s="51" t="s">
        <v>94</v>
      </c>
      <c r="D1548" s="52">
        <v>11491</v>
      </c>
      <c r="E1548" s="52">
        <v>394973</v>
      </c>
      <c r="F1548" s="53">
        <v>34552</v>
      </c>
      <c r="G1548" s="54">
        <v>8.7479396999999999</v>
      </c>
    </row>
    <row r="1549" spans="1:7" s="5" customFormat="1" x14ac:dyDescent="0.45">
      <c r="A1549" s="51" t="s">
        <v>1471</v>
      </c>
      <c r="B1549" s="51" t="s">
        <v>1435</v>
      </c>
      <c r="C1549" s="51" t="s">
        <v>94</v>
      </c>
      <c r="D1549" s="52">
        <v>14805</v>
      </c>
      <c r="E1549" s="52">
        <v>311752</v>
      </c>
      <c r="F1549" s="53">
        <v>27612.2</v>
      </c>
      <c r="G1549" s="54">
        <v>8.8571044000000008</v>
      </c>
    </row>
    <row r="1550" spans="1:7" s="5" customFormat="1" x14ac:dyDescent="0.45">
      <c r="A1550" s="51" t="s">
        <v>198</v>
      </c>
      <c r="B1550" s="51" t="s">
        <v>1435</v>
      </c>
      <c r="C1550" s="51" t="s">
        <v>94</v>
      </c>
      <c r="D1550" s="52">
        <v>229</v>
      </c>
      <c r="E1550" s="52">
        <v>2921</v>
      </c>
      <c r="F1550" s="53">
        <v>299</v>
      </c>
      <c r="G1550" s="54">
        <v>10.236219999999999</v>
      </c>
    </row>
    <row r="1551" spans="1:7" s="5" customFormat="1" x14ac:dyDescent="0.45">
      <c r="A1551" s="51" t="s">
        <v>1472</v>
      </c>
      <c r="B1551" s="51" t="s">
        <v>1435</v>
      </c>
      <c r="C1551" s="51" t="s">
        <v>94</v>
      </c>
      <c r="D1551" s="52">
        <v>4388</v>
      </c>
      <c r="E1551" s="52">
        <v>66971</v>
      </c>
      <c r="F1551" s="53">
        <v>8090</v>
      </c>
      <c r="G1551" s="54">
        <v>12.079855</v>
      </c>
    </row>
    <row r="1552" spans="1:7" s="5" customFormat="1" x14ac:dyDescent="0.45">
      <c r="A1552" s="51" t="s">
        <v>316</v>
      </c>
      <c r="B1552" s="51" t="s">
        <v>1435</v>
      </c>
      <c r="C1552" s="51" t="s">
        <v>94</v>
      </c>
      <c r="D1552" s="52">
        <v>19</v>
      </c>
      <c r="E1552" s="52">
        <v>972</v>
      </c>
      <c r="F1552" s="53">
        <v>125.2</v>
      </c>
      <c r="G1552" s="54">
        <v>12.880658</v>
      </c>
    </row>
    <row r="1553" spans="1:7" s="5" customFormat="1" x14ac:dyDescent="0.45">
      <c r="A1553" s="51" t="s">
        <v>1473</v>
      </c>
      <c r="B1553" s="51" t="s">
        <v>1435</v>
      </c>
      <c r="C1553" s="51" t="s">
        <v>96</v>
      </c>
      <c r="D1553" s="52">
        <v>21002</v>
      </c>
      <c r="E1553" s="52">
        <v>440579</v>
      </c>
      <c r="F1553" s="53">
        <v>45587</v>
      </c>
      <c r="G1553" s="54">
        <v>10.347066</v>
      </c>
    </row>
    <row r="1554" spans="1:7" s="5" customFormat="1" x14ac:dyDescent="0.45">
      <c r="A1554" s="51" t="s">
        <v>1474</v>
      </c>
      <c r="B1554" s="51" t="s">
        <v>1435</v>
      </c>
      <c r="C1554" s="51" t="s">
        <v>96</v>
      </c>
      <c r="D1554" s="52">
        <v>11492</v>
      </c>
      <c r="E1554" s="52">
        <v>180469</v>
      </c>
      <c r="F1554" s="53">
        <v>15001</v>
      </c>
      <c r="G1554" s="54">
        <v>8.3122308999999994</v>
      </c>
    </row>
    <row r="1555" spans="1:7" s="5" customFormat="1" x14ac:dyDescent="0.45">
      <c r="A1555" s="51" t="s">
        <v>319</v>
      </c>
      <c r="B1555" s="51" t="s">
        <v>1435</v>
      </c>
      <c r="C1555" s="51" t="s">
        <v>94</v>
      </c>
      <c r="D1555" s="52">
        <v>21049</v>
      </c>
      <c r="E1555" s="52">
        <v>841732</v>
      </c>
      <c r="F1555" s="53">
        <v>83853.5</v>
      </c>
      <c r="G1555" s="54">
        <v>9.9620187999999992</v>
      </c>
    </row>
    <row r="1556" spans="1:7" s="5" customFormat="1" x14ac:dyDescent="0.45">
      <c r="A1556" s="51" t="s">
        <v>1475</v>
      </c>
      <c r="B1556" s="51" t="s">
        <v>1435</v>
      </c>
      <c r="C1556" s="51" t="s">
        <v>94</v>
      </c>
      <c r="D1556" s="52">
        <v>36493</v>
      </c>
      <c r="E1556" s="52">
        <v>617314</v>
      </c>
      <c r="F1556" s="53">
        <v>66779.399999999994</v>
      </c>
      <c r="G1556" s="54">
        <v>10.817736</v>
      </c>
    </row>
    <row r="1557" spans="1:7" s="5" customFormat="1" x14ac:dyDescent="0.45">
      <c r="A1557" s="51" t="s">
        <v>1476</v>
      </c>
      <c r="B1557" s="51" t="s">
        <v>1435</v>
      </c>
      <c r="C1557" s="51" t="s">
        <v>96</v>
      </c>
      <c r="D1557" s="52">
        <v>3869</v>
      </c>
      <c r="E1557" s="52">
        <v>71417</v>
      </c>
      <c r="F1557" s="53">
        <v>7456</v>
      </c>
      <c r="G1557" s="54">
        <v>10.440091000000001</v>
      </c>
    </row>
    <row r="1558" spans="1:7" s="5" customFormat="1" x14ac:dyDescent="0.45">
      <c r="A1558" s="51" t="s">
        <v>1477</v>
      </c>
      <c r="B1558" s="51" t="s">
        <v>1478</v>
      </c>
      <c r="C1558" s="51" t="s">
        <v>94</v>
      </c>
      <c r="D1558" s="52">
        <v>3621</v>
      </c>
      <c r="E1558" s="52">
        <v>173492</v>
      </c>
      <c r="F1558" s="53">
        <v>13721</v>
      </c>
      <c r="G1558" s="54">
        <v>7.908722</v>
      </c>
    </row>
    <row r="1559" spans="1:7" s="5" customFormat="1" x14ac:dyDescent="0.45">
      <c r="A1559" s="51" t="s">
        <v>567</v>
      </c>
      <c r="B1559" s="51" t="s">
        <v>1478</v>
      </c>
      <c r="C1559" s="51" t="s">
        <v>167</v>
      </c>
      <c r="D1559" s="52">
        <v>1</v>
      </c>
      <c r="E1559" s="52">
        <v>5697</v>
      </c>
      <c r="F1559" s="53">
        <v>228</v>
      </c>
      <c r="G1559" s="54">
        <v>4.0021063999999997</v>
      </c>
    </row>
    <row r="1560" spans="1:7" s="5" customFormat="1" x14ac:dyDescent="0.45">
      <c r="A1560" s="51" t="s">
        <v>1479</v>
      </c>
      <c r="B1560" s="51" t="s">
        <v>1478</v>
      </c>
      <c r="C1560" s="51" t="s">
        <v>96</v>
      </c>
      <c r="D1560" s="52">
        <v>7258</v>
      </c>
      <c r="E1560" s="52">
        <v>181369</v>
      </c>
      <c r="F1560" s="53">
        <v>12268.2</v>
      </c>
      <c r="G1560" s="54">
        <v>6.764221</v>
      </c>
    </row>
    <row r="1561" spans="1:7" s="5" customFormat="1" x14ac:dyDescent="0.45">
      <c r="A1561" s="51" t="s">
        <v>1480</v>
      </c>
      <c r="B1561" s="51" t="s">
        <v>1478</v>
      </c>
      <c r="C1561" s="51" t="s">
        <v>94</v>
      </c>
      <c r="D1561" s="52">
        <v>33853</v>
      </c>
      <c r="E1561" s="52">
        <v>750267</v>
      </c>
      <c r="F1561" s="53">
        <v>61253</v>
      </c>
      <c r="G1561" s="54">
        <v>8.1641601999999995</v>
      </c>
    </row>
    <row r="1562" spans="1:7" s="5" customFormat="1" x14ac:dyDescent="0.45">
      <c r="A1562" s="51" t="s">
        <v>1481</v>
      </c>
      <c r="B1562" s="51" t="s">
        <v>1478</v>
      </c>
      <c r="C1562" s="51" t="s">
        <v>203</v>
      </c>
      <c r="D1562" s="52">
        <v>38980</v>
      </c>
      <c r="E1562" s="52">
        <v>1352071</v>
      </c>
      <c r="F1562" s="53">
        <v>92438</v>
      </c>
      <c r="G1562" s="54">
        <v>6.8367711</v>
      </c>
    </row>
    <row r="1563" spans="1:7" s="5" customFormat="1" x14ac:dyDescent="0.45">
      <c r="A1563" s="51" t="s">
        <v>1482</v>
      </c>
      <c r="B1563" s="51" t="s">
        <v>1478</v>
      </c>
      <c r="C1563" s="51" t="s">
        <v>96</v>
      </c>
      <c r="D1563" s="52">
        <v>11999</v>
      </c>
      <c r="E1563" s="52">
        <v>177290</v>
      </c>
      <c r="F1563" s="53">
        <v>15377.5</v>
      </c>
      <c r="G1563" s="54">
        <v>8.6736421000000004</v>
      </c>
    </row>
    <row r="1564" spans="1:7" s="5" customFormat="1" x14ac:dyDescent="0.45">
      <c r="A1564" s="51" t="s">
        <v>1483</v>
      </c>
      <c r="B1564" s="51" t="s">
        <v>1478</v>
      </c>
      <c r="C1564" s="51" t="s">
        <v>96</v>
      </c>
      <c r="D1564" s="52">
        <v>3820</v>
      </c>
      <c r="E1564" s="52">
        <v>65315</v>
      </c>
      <c r="F1564" s="53">
        <v>5649</v>
      </c>
      <c r="G1564" s="54">
        <v>8.6488554999999998</v>
      </c>
    </row>
    <row r="1565" spans="1:7" s="5" customFormat="1" x14ac:dyDescent="0.45">
      <c r="A1565" s="51" t="s">
        <v>1484</v>
      </c>
      <c r="B1565" s="51" t="s">
        <v>1478</v>
      </c>
      <c r="C1565" s="51" t="s">
        <v>96</v>
      </c>
      <c r="D1565" s="52">
        <v>93807</v>
      </c>
      <c r="E1565" s="52">
        <v>2454901</v>
      </c>
      <c r="F1565" s="53">
        <v>220538.7</v>
      </c>
      <c r="G1565" s="54">
        <v>8.9836086999999996</v>
      </c>
    </row>
    <row r="1566" spans="1:7" s="5" customFormat="1" x14ac:dyDescent="0.45">
      <c r="A1566" s="51" t="s">
        <v>1485</v>
      </c>
      <c r="B1566" s="51" t="s">
        <v>1478</v>
      </c>
      <c r="C1566" s="51" t="s">
        <v>96</v>
      </c>
      <c r="D1566" s="52">
        <v>9783</v>
      </c>
      <c r="E1566" s="52">
        <v>254189</v>
      </c>
      <c r="F1566" s="53">
        <v>18061</v>
      </c>
      <c r="G1566" s="54">
        <v>7.1053429000000001</v>
      </c>
    </row>
    <row r="1567" spans="1:7" s="5" customFormat="1" x14ac:dyDescent="0.45">
      <c r="A1567" s="51" t="s">
        <v>1486</v>
      </c>
      <c r="B1567" s="51" t="s">
        <v>1478</v>
      </c>
      <c r="C1567" s="51" t="s">
        <v>96</v>
      </c>
      <c r="D1567" s="52">
        <v>5323</v>
      </c>
      <c r="E1567" s="52">
        <v>111142</v>
      </c>
      <c r="F1567" s="53">
        <v>8613.4</v>
      </c>
      <c r="G1567" s="54">
        <v>7.7499054999999997</v>
      </c>
    </row>
    <row r="1568" spans="1:7" s="5" customFormat="1" x14ac:dyDescent="0.45">
      <c r="A1568" s="51" t="s">
        <v>1487</v>
      </c>
      <c r="B1568" s="51" t="s">
        <v>1478</v>
      </c>
      <c r="C1568" s="51" t="s">
        <v>96</v>
      </c>
      <c r="D1568" s="52">
        <v>16300</v>
      </c>
      <c r="E1568" s="52">
        <v>710822</v>
      </c>
      <c r="F1568" s="53">
        <v>40545</v>
      </c>
      <c r="G1568" s="54">
        <v>5.7039596000000001</v>
      </c>
    </row>
    <row r="1569" spans="1:7" s="5" customFormat="1" x14ac:dyDescent="0.45">
      <c r="A1569" s="51" t="s">
        <v>1488</v>
      </c>
      <c r="B1569" s="51" t="s">
        <v>1478</v>
      </c>
      <c r="C1569" s="51" t="s">
        <v>96</v>
      </c>
      <c r="D1569" s="52">
        <v>4416</v>
      </c>
      <c r="E1569" s="52">
        <v>106798</v>
      </c>
      <c r="F1569" s="53">
        <v>7281</v>
      </c>
      <c r="G1569" s="54">
        <v>6.8175433999999999</v>
      </c>
    </row>
    <row r="1570" spans="1:7" s="5" customFormat="1" x14ac:dyDescent="0.45">
      <c r="A1570" s="51" t="s">
        <v>1489</v>
      </c>
      <c r="B1570" s="51" t="s">
        <v>1478</v>
      </c>
      <c r="C1570" s="51" t="s">
        <v>96</v>
      </c>
      <c r="D1570" s="52">
        <v>4550</v>
      </c>
      <c r="E1570" s="52">
        <v>75473</v>
      </c>
      <c r="F1570" s="53">
        <v>5877.3</v>
      </c>
      <c r="G1570" s="54">
        <v>7.7872881999999999</v>
      </c>
    </row>
    <row r="1571" spans="1:7" s="5" customFormat="1" x14ac:dyDescent="0.45">
      <c r="A1571" s="51" t="s">
        <v>1490</v>
      </c>
      <c r="B1571" s="51" t="s">
        <v>1478</v>
      </c>
      <c r="C1571" s="51" t="s">
        <v>96</v>
      </c>
      <c r="D1571" s="52">
        <v>32057</v>
      </c>
      <c r="E1571" s="52">
        <v>788878</v>
      </c>
      <c r="F1571" s="53">
        <v>50460</v>
      </c>
      <c r="G1571" s="54">
        <v>6.3964262999999999</v>
      </c>
    </row>
    <row r="1572" spans="1:7" s="5" customFormat="1" x14ac:dyDescent="0.45">
      <c r="A1572" s="51" t="s">
        <v>1491</v>
      </c>
      <c r="B1572" s="51" t="s">
        <v>1478</v>
      </c>
      <c r="C1572" s="51" t="s">
        <v>203</v>
      </c>
      <c r="D1572" s="52">
        <v>4574</v>
      </c>
      <c r="E1572" s="52">
        <v>1113297</v>
      </c>
      <c r="F1572" s="53">
        <v>56927.5</v>
      </c>
      <c r="G1572" s="54">
        <v>5.1134154000000001</v>
      </c>
    </row>
    <row r="1573" spans="1:7" s="5" customFormat="1" x14ac:dyDescent="0.45">
      <c r="A1573" s="51" t="s">
        <v>571</v>
      </c>
      <c r="B1573" s="51" t="s">
        <v>1478</v>
      </c>
      <c r="C1573" s="51" t="s">
        <v>94</v>
      </c>
      <c r="D1573" s="52">
        <v>175</v>
      </c>
      <c r="E1573" s="52">
        <v>1935</v>
      </c>
      <c r="F1573" s="53">
        <v>220.1</v>
      </c>
      <c r="G1573" s="54">
        <v>11.374677</v>
      </c>
    </row>
    <row r="1574" spans="1:7" s="5" customFormat="1" x14ac:dyDescent="0.45">
      <c r="A1574" s="51" t="s">
        <v>1492</v>
      </c>
      <c r="B1574" s="51" t="s">
        <v>1478</v>
      </c>
      <c r="C1574" s="51" t="s">
        <v>94</v>
      </c>
      <c r="D1574" s="52">
        <v>3869</v>
      </c>
      <c r="E1574" s="52">
        <v>112649</v>
      </c>
      <c r="F1574" s="53">
        <v>9144.1</v>
      </c>
      <c r="G1574" s="54">
        <v>8.1173379000000008</v>
      </c>
    </row>
    <row r="1575" spans="1:7" s="5" customFormat="1" x14ac:dyDescent="0.45">
      <c r="A1575" s="51" t="s">
        <v>1493</v>
      </c>
      <c r="B1575" s="51" t="s">
        <v>1478</v>
      </c>
      <c r="C1575" s="51" t="s">
        <v>94</v>
      </c>
      <c r="D1575" s="52">
        <v>1890</v>
      </c>
      <c r="E1575" s="52">
        <v>24672</v>
      </c>
      <c r="F1575" s="53">
        <v>2576</v>
      </c>
      <c r="G1575" s="54">
        <v>10.440986000000001</v>
      </c>
    </row>
    <row r="1576" spans="1:7" s="5" customFormat="1" x14ac:dyDescent="0.45">
      <c r="A1576" s="51" t="s">
        <v>1494</v>
      </c>
      <c r="B1576" s="51" t="s">
        <v>1478</v>
      </c>
      <c r="C1576" s="51" t="s">
        <v>203</v>
      </c>
      <c r="D1576" s="52">
        <v>19218</v>
      </c>
      <c r="E1576" s="52">
        <v>505709</v>
      </c>
      <c r="F1576" s="53">
        <v>33863.4</v>
      </c>
      <c r="G1576" s="54">
        <v>6.6962225000000002</v>
      </c>
    </row>
    <row r="1577" spans="1:7" s="5" customFormat="1" x14ac:dyDescent="0.45">
      <c r="A1577" s="51" t="s">
        <v>1495</v>
      </c>
      <c r="B1577" s="51" t="s">
        <v>1478</v>
      </c>
      <c r="C1577" s="51" t="s">
        <v>94</v>
      </c>
      <c r="D1577" s="52">
        <v>138</v>
      </c>
      <c r="E1577" s="52">
        <v>5015</v>
      </c>
      <c r="F1577" s="53">
        <v>455.1</v>
      </c>
      <c r="G1577" s="54">
        <v>9.0747757</v>
      </c>
    </row>
    <row r="1578" spans="1:7" s="5" customFormat="1" x14ac:dyDescent="0.45">
      <c r="A1578" s="51" t="s">
        <v>1496</v>
      </c>
      <c r="B1578" s="51" t="s">
        <v>1478</v>
      </c>
      <c r="C1578" s="51" t="s">
        <v>94</v>
      </c>
      <c r="D1578" s="52">
        <v>22393</v>
      </c>
      <c r="E1578" s="52">
        <v>412824</v>
      </c>
      <c r="F1578" s="53">
        <v>37905.5</v>
      </c>
      <c r="G1578" s="54">
        <v>9.1820000999999998</v>
      </c>
    </row>
    <row r="1579" spans="1:7" s="5" customFormat="1" x14ac:dyDescent="0.45">
      <c r="A1579" s="51" t="s">
        <v>1497</v>
      </c>
      <c r="B1579" s="51" t="s">
        <v>1478</v>
      </c>
      <c r="C1579" s="51" t="s">
        <v>94</v>
      </c>
      <c r="D1579" s="52">
        <v>17812</v>
      </c>
      <c r="E1579" s="52">
        <v>334756</v>
      </c>
      <c r="F1579" s="53">
        <v>34992.300000000003</v>
      </c>
      <c r="G1579" s="54">
        <v>10.453075999999999</v>
      </c>
    </row>
    <row r="1580" spans="1:7" s="5" customFormat="1" x14ac:dyDescent="0.45">
      <c r="A1580" s="51" t="s">
        <v>1498</v>
      </c>
      <c r="B1580" s="51" t="s">
        <v>1478</v>
      </c>
      <c r="C1580" s="51" t="s">
        <v>94</v>
      </c>
      <c r="D1580" s="52">
        <v>9908</v>
      </c>
      <c r="E1580" s="52">
        <v>156763</v>
      </c>
      <c r="F1580" s="53">
        <v>15905</v>
      </c>
      <c r="G1580" s="54">
        <v>10.145889</v>
      </c>
    </row>
    <row r="1581" spans="1:7" s="5" customFormat="1" x14ac:dyDescent="0.45">
      <c r="A1581" s="51" t="s">
        <v>1499</v>
      </c>
      <c r="B1581" s="51" t="s">
        <v>1478</v>
      </c>
      <c r="C1581" s="51" t="s">
        <v>203</v>
      </c>
      <c r="D1581" s="52">
        <v>21345</v>
      </c>
      <c r="E1581" s="52">
        <v>622680</v>
      </c>
      <c r="F1581" s="53">
        <v>49949.3</v>
      </c>
      <c r="G1581" s="54">
        <v>8.0216644000000006</v>
      </c>
    </row>
    <row r="1582" spans="1:7" s="5" customFormat="1" x14ac:dyDescent="0.45">
      <c r="A1582" s="51" t="s">
        <v>1350</v>
      </c>
      <c r="B1582" s="51" t="s">
        <v>1478</v>
      </c>
      <c r="C1582" s="51" t="s">
        <v>94</v>
      </c>
      <c r="D1582" s="52">
        <v>2304</v>
      </c>
      <c r="E1582" s="52">
        <v>94529</v>
      </c>
      <c r="F1582" s="53">
        <v>6373.8</v>
      </c>
      <c r="G1582" s="54">
        <v>6.7426927000000001</v>
      </c>
    </row>
    <row r="1583" spans="1:7" s="5" customFormat="1" x14ac:dyDescent="0.45">
      <c r="A1583" s="51" t="s">
        <v>1500</v>
      </c>
      <c r="B1583" s="51" t="s">
        <v>1478</v>
      </c>
      <c r="C1583" s="51" t="s">
        <v>94</v>
      </c>
      <c r="D1583" s="52">
        <v>3822</v>
      </c>
      <c r="E1583" s="52">
        <v>120394</v>
      </c>
      <c r="F1583" s="53">
        <v>8661.6</v>
      </c>
      <c r="G1583" s="54">
        <v>7.1943785</v>
      </c>
    </row>
    <row r="1584" spans="1:7" s="5" customFormat="1" x14ac:dyDescent="0.45">
      <c r="A1584" s="51" t="s">
        <v>573</v>
      </c>
      <c r="B1584" s="51" t="s">
        <v>1478</v>
      </c>
      <c r="C1584" s="51" t="s">
        <v>91</v>
      </c>
      <c r="D1584" s="52">
        <v>18937</v>
      </c>
      <c r="E1584" s="52">
        <v>682166</v>
      </c>
      <c r="F1584" s="53">
        <v>53834</v>
      </c>
      <c r="G1584" s="54">
        <v>7.8916275999999996</v>
      </c>
    </row>
    <row r="1585" spans="1:7" s="5" customFormat="1" x14ac:dyDescent="0.45">
      <c r="A1585" s="51" t="s">
        <v>1501</v>
      </c>
      <c r="B1585" s="51" t="s">
        <v>1478</v>
      </c>
      <c r="C1585" s="51" t="s">
        <v>94</v>
      </c>
      <c r="D1585" s="52">
        <v>12759</v>
      </c>
      <c r="E1585" s="52">
        <v>244017</v>
      </c>
      <c r="F1585" s="53">
        <v>26070</v>
      </c>
      <c r="G1585" s="54">
        <v>10.683681999999999</v>
      </c>
    </row>
    <row r="1586" spans="1:7" s="5" customFormat="1" x14ac:dyDescent="0.45">
      <c r="A1586" s="51" t="s">
        <v>2127</v>
      </c>
      <c r="B1586" s="51" t="s">
        <v>1478</v>
      </c>
      <c r="C1586" s="51" t="s">
        <v>210</v>
      </c>
      <c r="D1586" s="52">
        <v>24</v>
      </c>
      <c r="E1586" s="52">
        <v>333</v>
      </c>
      <c r="F1586" s="53">
        <v>30.4</v>
      </c>
      <c r="G1586" s="54">
        <v>9.1291291000000001</v>
      </c>
    </row>
    <row r="1587" spans="1:7" s="5" customFormat="1" x14ac:dyDescent="0.45">
      <c r="A1587" s="51" t="s">
        <v>1502</v>
      </c>
      <c r="B1587" s="51" t="s">
        <v>1478</v>
      </c>
      <c r="C1587" s="51" t="s">
        <v>94</v>
      </c>
      <c r="D1587" s="52">
        <v>19081</v>
      </c>
      <c r="E1587" s="52">
        <v>418801</v>
      </c>
      <c r="F1587" s="53">
        <v>34618</v>
      </c>
      <c r="G1587" s="54">
        <v>8.2659783999999998</v>
      </c>
    </row>
    <row r="1588" spans="1:7" s="5" customFormat="1" x14ac:dyDescent="0.45">
      <c r="A1588" s="51" t="s">
        <v>1503</v>
      </c>
      <c r="B1588" s="51" t="s">
        <v>1478</v>
      </c>
      <c r="C1588" s="51" t="s">
        <v>203</v>
      </c>
      <c r="D1588" s="52">
        <v>10062</v>
      </c>
      <c r="E1588" s="52">
        <v>613114</v>
      </c>
      <c r="F1588" s="53">
        <v>36625</v>
      </c>
      <c r="G1588" s="54">
        <v>5.9736035999999997</v>
      </c>
    </row>
    <row r="1589" spans="1:7" s="5" customFormat="1" x14ac:dyDescent="0.45">
      <c r="A1589" s="51" t="s">
        <v>1504</v>
      </c>
      <c r="B1589" s="51" t="s">
        <v>1478</v>
      </c>
      <c r="C1589" s="51" t="s">
        <v>94</v>
      </c>
      <c r="D1589" s="52">
        <v>31084</v>
      </c>
      <c r="E1589" s="52">
        <v>676428</v>
      </c>
      <c r="F1589" s="53">
        <v>53953</v>
      </c>
      <c r="G1589" s="54">
        <v>7.9761629999999997</v>
      </c>
    </row>
    <row r="1590" spans="1:7" s="5" customFormat="1" x14ac:dyDescent="0.45">
      <c r="A1590" s="51" t="s">
        <v>272</v>
      </c>
      <c r="B1590" s="51" t="s">
        <v>1478</v>
      </c>
      <c r="C1590" s="51" t="s">
        <v>91</v>
      </c>
      <c r="D1590" s="52">
        <v>580492</v>
      </c>
      <c r="E1590" s="52">
        <v>13200282</v>
      </c>
      <c r="F1590" s="53">
        <v>1302575.5</v>
      </c>
      <c r="G1590" s="54">
        <v>9.8677854000000007</v>
      </c>
    </row>
    <row r="1591" spans="1:7" s="5" customFormat="1" x14ac:dyDescent="0.45">
      <c r="A1591" s="51" t="s">
        <v>1505</v>
      </c>
      <c r="B1591" s="51" t="s">
        <v>1478</v>
      </c>
      <c r="C1591" s="51" t="s">
        <v>91</v>
      </c>
      <c r="D1591" s="52">
        <v>869773</v>
      </c>
      <c r="E1591" s="52">
        <v>17754280</v>
      </c>
      <c r="F1591" s="53">
        <v>1737739.8</v>
      </c>
      <c r="G1591" s="54">
        <v>9.7877232999999997</v>
      </c>
    </row>
    <row r="1592" spans="1:7" s="5" customFormat="1" x14ac:dyDescent="0.45">
      <c r="A1592" s="51" t="s">
        <v>1506</v>
      </c>
      <c r="B1592" s="51" t="s">
        <v>1478</v>
      </c>
      <c r="C1592" s="51" t="s">
        <v>94</v>
      </c>
      <c r="D1592" s="52">
        <v>19517</v>
      </c>
      <c r="E1592" s="52">
        <v>330691</v>
      </c>
      <c r="F1592" s="53">
        <v>29284.799999999999</v>
      </c>
      <c r="G1592" s="54">
        <v>8.8556386000000007</v>
      </c>
    </row>
    <row r="1593" spans="1:7" s="5" customFormat="1" x14ac:dyDescent="0.45">
      <c r="A1593" s="51" t="s">
        <v>226</v>
      </c>
      <c r="B1593" s="51" t="s">
        <v>1478</v>
      </c>
      <c r="C1593" s="51" t="s">
        <v>210</v>
      </c>
      <c r="D1593" s="52">
        <v>3697</v>
      </c>
      <c r="E1593" s="52">
        <v>31558</v>
      </c>
      <c r="F1593" s="53">
        <v>2499.6</v>
      </c>
      <c r="G1593" s="54">
        <v>7.9206539999999999</v>
      </c>
    </row>
    <row r="1594" spans="1:7" s="5" customFormat="1" x14ac:dyDescent="0.45">
      <c r="A1594" s="51" t="s">
        <v>228</v>
      </c>
      <c r="B1594" s="51" t="s">
        <v>1478</v>
      </c>
      <c r="C1594" s="51" t="s">
        <v>210</v>
      </c>
      <c r="D1594" s="52">
        <v>2</v>
      </c>
      <c r="E1594" s="52">
        <v>98</v>
      </c>
      <c r="F1594" s="53">
        <v>7.2</v>
      </c>
      <c r="G1594" s="54">
        <v>7.3469388000000002</v>
      </c>
    </row>
    <row r="1595" spans="1:7" s="5" customFormat="1" x14ac:dyDescent="0.45">
      <c r="A1595" s="51" t="s">
        <v>2132</v>
      </c>
      <c r="B1595" s="51" t="s">
        <v>1478</v>
      </c>
      <c r="C1595" s="51" t="s">
        <v>210</v>
      </c>
      <c r="D1595" s="52">
        <v>96</v>
      </c>
      <c r="E1595" s="52">
        <v>480</v>
      </c>
      <c r="F1595" s="53">
        <v>56.8</v>
      </c>
      <c r="G1595" s="54">
        <v>11.833333</v>
      </c>
    </row>
    <row r="1596" spans="1:7" s="5" customFormat="1" x14ac:dyDescent="0.45">
      <c r="A1596" s="51" t="s">
        <v>280</v>
      </c>
      <c r="B1596" s="51" t="s">
        <v>1478</v>
      </c>
      <c r="C1596" s="51" t="s">
        <v>94</v>
      </c>
      <c r="D1596" s="52">
        <v>1863</v>
      </c>
      <c r="E1596" s="52">
        <v>37142</v>
      </c>
      <c r="F1596" s="53">
        <v>3075.7</v>
      </c>
      <c r="G1596" s="54">
        <v>8.2809218999999992</v>
      </c>
    </row>
    <row r="1597" spans="1:7" s="5" customFormat="1" x14ac:dyDescent="0.45">
      <c r="A1597" s="51" t="s">
        <v>2133</v>
      </c>
      <c r="B1597" s="51" t="s">
        <v>1478</v>
      </c>
      <c r="C1597" s="51" t="s">
        <v>210</v>
      </c>
      <c r="D1597" s="52">
        <v>3</v>
      </c>
      <c r="E1597" s="52">
        <v>622</v>
      </c>
      <c r="F1597" s="53">
        <v>45</v>
      </c>
      <c r="G1597" s="54">
        <v>7.2347267000000004</v>
      </c>
    </row>
    <row r="1598" spans="1:7" s="5" customFormat="1" x14ac:dyDescent="0.45">
      <c r="A1598" s="51" t="s">
        <v>1507</v>
      </c>
      <c r="B1598" s="51" t="s">
        <v>1478</v>
      </c>
      <c r="C1598" s="51" t="s">
        <v>203</v>
      </c>
      <c r="D1598" s="52">
        <v>21037</v>
      </c>
      <c r="E1598" s="52">
        <v>484380</v>
      </c>
      <c r="F1598" s="53">
        <v>38563.800000000003</v>
      </c>
      <c r="G1598" s="54">
        <v>7.9614764999999998</v>
      </c>
    </row>
    <row r="1599" spans="1:7" s="5" customFormat="1" x14ac:dyDescent="0.45">
      <c r="A1599" s="51" t="s">
        <v>1508</v>
      </c>
      <c r="B1599" s="51" t="s">
        <v>1478</v>
      </c>
      <c r="C1599" s="51" t="s">
        <v>94</v>
      </c>
      <c r="D1599" s="52">
        <v>14980</v>
      </c>
      <c r="E1599" s="52">
        <v>2130767</v>
      </c>
      <c r="F1599" s="53">
        <v>116369.5</v>
      </c>
      <c r="G1599" s="54">
        <v>5.4613902000000003</v>
      </c>
    </row>
    <row r="1600" spans="1:7" s="5" customFormat="1" x14ac:dyDescent="0.45">
      <c r="A1600" s="51" t="s">
        <v>1509</v>
      </c>
      <c r="B1600" s="51" t="s">
        <v>1478</v>
      </c>
      <c r="C1600" s="51" t="s">
        <v>94</v>
      </c>
      <c r="D1600" s="52">
        <v>4695</v>
      </c>
      <c r="E1600" s="52">
        <v>111310</v>
      </c>
      <c r="F1600" s="53">
        <v>11262</v>
      </c>
      <c r="G1600" s="54">
        <v>10.117689</v>
      </c>
    </row>
    <row r="1601" spans="1:7" s="5" customFormat="1" x14ac:dyDescent="0.45">
      <c r="A1601" s="51" t="s">
        <v>1510</v>
      </c>
      <c r="B1601" s="51" t="s">
        <v>1511</v>
      </c>
      <c r="C1601" s="51" t="s">
        <v>94</v>
      </c>
      <c r="D1601" s="52">
        <v>32162</v>
      </c>
      <c r="E1601" s="52">
        <v>533393</v>
      </c>
      <c r="F1601" s="53">
        <v>62103</v>
      </c>
      <c r="G1601" s="54">
        <v>11.64301</v>
      </c>
    </row>
    <row r="1602" spans="1:7" s="5" customFormat="1" x14ac:dyDescent="0.45">
      <c r="A1602" s="51" t="s">
        <v>1512</v>
      </c>
      <c r="B1602" s="51" t="s">
        <v>1511</v>
      </c>
      <c r="C1602" s="51" t="s">
        <v>94</v>
      </c>
      <c r="D1602" s="52">
        <v>9318</v>
      </c>
      <c r="E1602" s="52">
        <v>366522</v>
      </c>
      <c r="F1602" s="53">
        <v>32272</v>
      </c>
      <c r="G1602" s="54">
        <v>8.8049285000000008</v>
      </c>
    </row>
    <row r="1603" spans="1:7" s="5" customFormat="1" x14ac:dyDescent="0.45">
      <c r="A1603" s="51" t="s">
        <v>1513</v>
      </c>
      <c r="B1603" s="51" t="s">
        <v>1511</v>
      </c>
      <c r="C1603" s="51" t="s">
        <v>96</v>
      </c>
      <c r="D1603" s="52">
        <v>11402</v>
      </c>
      <c r="E1603" s="52">
        <v>300587</v>
      </c>
      <c r="F1603" s="53">
        <v>27649</v>
      </c>
      <c r="G1603" s="54">
        <v>9.1983353000000001</v>
      </c>
    </row>
    <row r="1604" spans="1:7" s="5" customFormat="1" x14ac:dyDescent="0.45">
      <c r="A1604" s="51" t="s">
        <v>1514</v>
      </c>
      <c r="B1604" s="51" t="s">
        <v>1511</v>
      </c>
      <c r="C1604" s="51" t="s">
        <v>96</v>
      </c>
      <c r="D1604" s="52">
        <v>6642</v>
      </c>
      <c r="E1604" s="52">
        <v>134588</v>
      </c>
      <c r="F1604" s="53">
        <v>17034.8</v>
      </c>
      <c r="G1604" s="54">
        <v>12.656998</v>
      </c>
    </row>
    <row r="1605" spans="1:7" s="5" customFormat="1" x14ac:dyDescent="0.45">
      <c r="A1605" s="51" t="s">
        <v>1515</v>
      </c>
      <c r="B1605" s="51" t="s">
        <v>1511</v>
      </c>
      <c r="C1605" s="51" t="s">
        <v>96</v>
      </c>
      <c r="D1605" s="52">
        <v>8174</v>
      </c>
      <c r="E1605" s="52">
        <v>111796</v>
      </c>
      <c r="F1605" s="53">
        <v>19525</v>
      </c>
      <c r="G1605" s="54">
        <v>17.464846999999999</v>
      </c>
    </row>
    <row r="1606" spans="1:7" s="5" customFormat="1" x14ac:dyDescent="0.45">
      <c r="A1606" s="51" t="s">
        <v>1516</v>
      </c>
      <c r="B1606" s="51" t="s">
        <v>1511</v>
      </c>
      <c r="C1606" s="51" t="s">
        <v>96</v>
      </c>
      <c r="D1606" s="52">
        <v>5328</v>
      </c>
      <c r="E1606" s="52">
        <v>86699</v>
      </c>
      <c r="F1606" s="53">
        <v>10733</v>
      </c>
      <c r="G1606" s="54">
        <v>12.379612</v>
      </c>
    </row>
    <row r="1607" spans="1:7" s="5" customFormat="1" x14ac:dyDescent="0.45">
      <c r="A1607" s="51" t="s">
        <v>1517</v>
      </c>
      <c r="B1607" s="51" t="s">
        <v>1511</v>
      </c>
      <c r="C1607" s="51" t="s">
        <v>94</v>
      </c>
      <c r="D1607" s="52">
        <v>25306</v>
      </c>
      <c r="E1607" s="52">
        <v>285393</v>
      </c>
      <c r="F1607" s="53">
        <v>37574</v>
      </c>
      <c r="G1607" s="54">
        <v>13.165705000000001</v>
      </c>
    </row>
    <row r="1608" spans="1:7" s="5" customFormat="1" x14ac:dyDescent="0.45">
      <c r="A1608" s="51" t="s">
        <v>1518</v>
      </c>
      <c r="B1608" s="51" t="s">
        <v>1511</v>
      </c>
      <c r="C1608" s="51" t="s">
        <v>91</v>
      </c>
      <c r="D1608" s="52">
        <v>6914</v>
      </c>
      <c r="E1608" s="52">
        <v>115084</v>
      </c>
      <c r="F1608" s="53">
        <v>12462</v>
      </c>
      <c r="G1608" s="54">
        <v>10.828612</v>
      </c>
    </row>
    <row r="1609" spans="1:7" s="5" customFormat="1" x14ac:dyDescent="0.45">
      <c r="A1609" s="51" t="s">
        <v>1519</v>
      </c>
      <c r="B1609" s="51" t="s">
        <v>1511</v>
      </c>
      <c r="C1609" s="51" t="s">
        <v>94</v>
      </c>
      <c r="D1609" s="52">
        <v>18731</v>
      </c>
      <c r="E1609" s="52">
        <v>238978</v>
      </c>
      <c r="F1609" s="53">
        <v>29743</v>
      </c>
      <c r="G1609" s="54">
        <v>12.445916</v>
      </c>
    </row>
    <row r="1610" spans="1:7" s="5" customFormat="1" x14ac:dyDescent="0.45">
      <c r="A1610" s="51" t="s">
        <v>1520</v>
      </c>
      <c r="B1610" s="51" t="s">
        <v>1511</v>
      </c>
      <c r="C1610" s="51" t="s">
        <v>91</v>
      </c>
      <c r="D1610" s="52">
        <v>409366</v>
      </c>
      <c r="E1610" s="52">
        <v>3872724</v>
      </c>
      <c r="F1610" s="53">
        <v>570052.69999999995</v>
      </c>
      <c r="G1610" s="54">
        <v>14.719683</v>
      </c>
    </row>
    <row r="1611" spans="1:7" s="5" customFormat="1" x14ac:dyDescent="0.45">
      <c r="A1611" s="51" t="s">
        <v>2127</v>
      </c>
      <c r="B1611" s="51" t="s">
        <v>1511</v>
      </c>
      <c r="C1611" s="51" t="s">
        <v>210</v>
      </c>
      <c r="D1611" s="52">
        <v>5</v>
      </c>
      <c r="E1611" s="52">
        <v>561</v>
      </c>
      <c r="F1611" s="53">
        <v>80.5</v>
      </c>
      <c r="G1611" s="54">
        <v>14.349375999999999</v>
      </c>
    </row>
    <row r="1612" spans="1:7" s="5" customFormat="1" x14ac:dyDescent="0.45">
      <c r="A1612" s="51" t="s">
        <v>1521</v>
      </c>
      <c r="B1612" s="51" t="s">
        <v>1511</v>
      </c>
      <c r="C1612" s="51" t="s">
        <v>91</v>
      </c>
      <c r="D1612" s="52">
        <v>361982</v>
      </c>
      <c r="E1612" s="52">
        <v>4280365</v>
      </c>
      <c r="F1612" s="53">
        <v>555099.9</v>
      </c>
      <c r="G1612" s="54">
        <v>12.968518</v>
      </c>
    </row>
    <row r="1613" spans="1:7" s="5" customFormat="1" x14ac:dyDescent="0.45">
      <c r="A1613" s="51" t="s">
        <v>1522</v>
      </c>
      <c r="B1613" s="51" t="s">
        <v>1511</v>
      </c>
      <c r="C1613" s="51" t="s">
        <v>94</v>
      </c>
      <c r="D1613" s="52">
        <v>19559</v>
      </c>
      <c r="E1613" s="52">
        <v>243595</v>
      </c>
      <c r="F1613" s="53">
        <v>31640</v>
      </c>
      <c r="G1613" s="54">
        <v>12.988772000000001</v>
      </c>
    </row>
    <row r="1614" spans="1:7" s="5" customFormat="1" x14ac:dyDescent="0.45">
      <c r="A1614" s="51" t="s">
        <v>1523</v>
      </c>
      <c r="B1614" s="51" t="s">
        <v>1511</v>
      </c>
      <c r="C1614" s="51" t="s">
        <v>91</v>
      </c>
      <c r="D1614" s="52">
        <v>1048211</v>
      </c>
      <c r="E1614" s="52">
        <v>10827883</v>
      </c>
      <c r="F1614" s="53">
        <v>1409796.7</v>
      </c>
      <c r="G1614" s="54">
        <v>13.020058000000001</v>
      </c>
    </row>
    <row r="1615" spans="1:7" s="5" customFormat="1" x14ac:dyDescent="0.45">
      <c r="A1615" s="51" t="s">
        <v>1524</v>
      </c>
      <c r="B1615" s="51" t="s">
        <v>1511</v>
      </c>
      <c r="C1615" s="51" t="s">
        <v>91</v>
      </c>
      <c r="D1615" s="52">
        <v>789573</v>
      </c>
      <c r="E1615" s="52">
        <v>8990953</v>
      </c>
      <c r="F1615" s="53">
        <v>1166096.8999999999</v>
      </c>
      <c r="G1615" s="54">
        <v>12.969670000000001</v>
      </c>
    </row>
    <row r="1616" spans="1:7" s="5" customFormat="1" x14ac:dyDescent="0.45">
      <c r="A1616" s="51" t="s">
        <v>1368</v>
      </c>
      <c r="B1616" s="51" t="s">
        <v>1511</v>
      </c>
      <c r="C1616" s="51" t="s">
        <v>91</v>
      </c>
      <c r="D1616" s="52">
        <v>395325</v>
      </c>
      <c r="E1616" s="52">
        <v>3830520</v>
      </c>
      <c r="F1616" s="53">
        <v>547564.5</v>
      </c>
      <c r="G1616" s="54">
        <v>14.294782</v>
      </c>
    </row>
    <row r="1617" spans="1:7" s="5" customFormat="1" x14ac:dyDescent="0.45">
      <c r="A1617" s="51" t="s">
        <v>1525</v>
      </c>
      <c r="B1617" s="51" t="s">
        <v>1511</v>
      </c>
      <c r="C1617" s="51" t="s">
        <v>91</v>
      </c>
      <c r="D1617" s="52">
        <v>115882</v>
      </c>
      <c r="E1617" s="52">
        <v>1496958</v>
      </c>
      <c r="F1617" s="53">
        <v>184300.4</v>
      </c>
      <c r="G1617" s="54">
        <v>12.311661000000001</v>
      </c>
    </row>
    <row r="1618" spans="1:7" s="5" customFormat="1" x14ac:dyDescent="0.45">
      <c r="A1618" s="51" t="s">
        <v>1526</v>
      </c>
      <c r="B1618" s="51" t="s">
        <v>1511</v>
      </c>
      <c r="C1618" s="51" t="s">
        <v>91</v>
      </c>
      <c r="D1618" s="52">
        <v>2729</v>
      </c>
      <c r="E1618" s="52">
        <v>69016</v>
      </c>
      <c r="F1618" s="53">
        <v>9836.7000000000007</v>
      </c>
      <c r="G1618" s="54">
        <v>14.252782</v>
      </c>
    </row>
    <row r="1619" spans="1:7" s="5" customFormat="1" x14ac:dyDescent="0.45">
      <c r="A1619" s="51" t="s">
        <v>1527</v>
      </c>
      <c r="B1619" s="51" t="s">
        <v>1511</v>
      </c>
      <c r="C1619" s="51" t="s">
        <v>94</v>
      </c>
      <c r="D1619" s="52">
        <v>22698</v>
      </c>
      <c r="E1619" s="52">
        <v>369068</v>
      </c>
      <c r="F1619" s="53">
        <v>40945</v>
      </c>
      <c r="G1619" s="54">
        <v>11.094162000000001</v>
      </c>
    </row>
    <row r="1620" spans="1:7" s="5" customFormat="1" x14ac:dyDescent="0.45">
      <c r="A1620" s="51" t="s">
        <v>226</v>
      </c>
      <c r="B1620" s="51" t="s">
        <v>1511</v>
      </c>
      <c r="C1620" s="51" t="s">
        <v>210</v>
      </c>
      <c r="D1620" s="52">
        <v>4404</v>
      </c>
      <c r="E1620" s="52">
        <v>39662</v>
      </c>
      <c r="F1620" s="53">
        <v>4850.5</v>
      </c>
      <c r="G1620" s="54">
        <v>12.22959</v>
      </c>
    </row>
    <row r="1621" spans="1:7" s="5" customFormat="1" x14ac:dyDescent="0.45">
      <c r="A1621" s="51" t="s">
        <v>1528</v>
      </c>
      <c r="B1621" s="51" t="s">
        <v>1511</v>
      </c>
      <c r="C1621" s="51" t="s">
        <v>94</v>
      </c>
      <c r="D1621" s="52">
        <v>13606</v>
      </c>
      <c r="E1621" s="52">
        <v>187215</v>
      </c>
      <c r="F1621" s="53">
        <v>19566</v>
      </c>
      <c r="G1621" s="54">
        <v>10.451086</v>
      </c>
    </row>
    <row r="1622" spans="1:7" s="5" customFormat="1" x14ac:dyDescent="0.45">
      <c r="A1622" s="51" t="s">
        <v>228</v>
      </c>
      <c r="B1622" s="51" t="s">
        <v>1511</v>
      </c>
      <c r="C1622" s="51" t="s">
        <v>210</v>
      </c>
      <c r="D1622" s="52">
        <v>10</v>
      </c>
      <c r="E1622" s="52">
        <v>2728</v>
      </c>
      <c r="F1622" s="53">
        <v>271.7</v>
      </c>
      <c r="G1622" s="54">
        <v>9.9596774000000003</v>
      </c>
    </row>
    <row r="1623" spans="1:7" s="5" customFormat="1" x14ac:dyDescent="0.45">
      <c r="A1623" s="51" t="s">
        <v>2131</v>
      </c>
      <c r="B1623" s="51" t="s">
        <v>1511</v>
      </c>
      <c r="C1623" s="51" t="s">
        <v>210</v>
      </c>
      <c r="D1623" s="52">
        <v>11</v>
      </c>
      <c r="E1623" s="52">
        <v>140</v>
      </c>
      <c r="F1623" s="53">
        <v>19.100000000000001</v>
      </c>
      <c r="G1623" s="54">
        <v>13.642856999999999</v>
      </c>
    </row>
    <row r="1624" spans="1:7" s="5" customFormat="1" x14ac:dyDescent="0.45">
      <c r="A1624" s="51" t="s">
        <v>229</v>
      </c>
      <c r="B1624" s="51" t="s">
        <v>1511</v>
      </c>
      <c r="C1624" s="51" t="s">
        <v>210</v>
      </c>
      <c r="D1624" s="52">
        <v>60</v>
      </c>
      <c r="E1624" s="52">
        <v>610</v>
      </c>
      <c r="F1624" s="53">
        <v>8.9</v>
      </c>
      <c r="G1624" s="54">
        <v>1.4590164000000001</v>
      </c>
    </row>
    <row r="1625" spans="1:7" s="5" customFormat="1" x14ac:dyDescent="0.45">
      <c r="A1625" s="51" t="s">
        <v>230</v>
      </c>
      <c r="B1625" s="51" t="s">
        <v>1511</v>
      </c>
      <c r="C1625" s="51" t="s">
        <v>210</v>
      </c>
      <c r="D1625" s="52">
        <v>4</v>
      </c>
      <c r="E1625" s="52">
        <v>32</v>
      </c>
      <c r="F1625" s="53">
        <v>7.5</v>
      </c>
      <c r="G1625" s="54">
        <v>23.4375</v>
      </c>
    </row>
    <row r="1626" spans="1:7" s="5" customFormat="1" x14ac:dyDescent="0.45">
      <c r="A1626" s="51" t="s">
        <v>2132</v>
      </c>
      <c r="B1626" s="51" t="s">
        <v>1511</v>
      </c>
      <c r="C1626" s="51" t="s">
        <v>210</v>
      </c>
      <c r="D1626" s="52">
        <v>129</v>
      </c>
      <c r="E1626" s="52">
        <v>955</v>
      </c>
      <c r="F1626" s="53">
        <v>147.19999999999999</v>
      </c>
      <c r="G1626" s="54">
        <v>15.413613</v>
      </c>
    </row>
    <row r="1627" spans="1:7" s="5" customFormat="1" x14ac:dyDescent="0.45">
      <c r="A1627" s="51" t="s">
        <v>2133</v>
      </c>
      <c r="B1627" s="51" t="s">
        <v>1511</v>
      </c>
      <c r="C1627" s="51" t="s">
        <v>210</v>
      </c>
      <c r="D1627" s="52">
        <v>20</v>
      </c>
      <c r="E1627" s="52">
        <v>3317</v>
      </c>
      <c r="F1627" s="53">
        <v>249</v>
      </c>
      <c r="G1627" s="54">
        <v>7.5067832000000001</v>
      </c>
    </row>
    <row r="1628" spans="1:7" s="5" customFormat="1" x14ac:dyDescent="0.45">
      <c r="A1628" s="51" t="s">
        <v>1529</v>
      </c>
      <c r="B1628" s="51" t="s">
        <v>1511</v>
      </c>
      <c r="C1628" s="51" t="s">
        <v>94</v>
      </c>
      <c r="D1628" s="52">
        <v>19236</v>
      </c>
      <c r="E1628" s="52">
        <v>222134</v>
      </c>
      <c r="F1628" s="53">
        <v>27932</v>
      </c>
      <c r="G1628" s="54">
        <v>12.574392</v>
      </c>
    </row>
    <row r="1629" spans="1:7" s="5" customFormat="1" x14ac:dyDescent="0.45">
      <c r="A1629" s="51" t="s">
        <v>1530</v>
      </c>
      <c r="B1629" s="51" t="s">
        <v>1511</v>
      </c>
      <c r="C1629" s="51" t="s">
        <v>91</v>
      </c>
      <c r="D1629" s="52">
        <v>62708</v>
      </c>
      <c r="E1629" s="52">
        <v>710504</v>
      </c>
      <c r="F1629" s="53">
        <v>74731.100000000006</v>
      </c>
      <c r="G1629" s="54">
        <v>10.518041</v>
      </c>
    </row>
    <row r="1630" spans="1:7" s="5" customFormat="1" x14ac:dyDescent="0.45">
      <c r="A1630" s="51" t="s">
        <v>1531</v>
      </c>
      <c r="B1630" s="51" t="s">
        <v>1511</v>
      </c>
      <c r="C1630" s="51" t="s">
        <v>94</v>
      </c>
      <c r="D1630" s="52">
        <v>18864</v>
      </c>
      <c r="E1630" s="52">
        <v>162045</v>
      </c>
      <c r="F1630" s="53">
        <v>24998</v>
      </c>
      <c r="G1630" s="54">
        <v>15.426579</v>
      </c>
    </row>
    <row r="1631" spans="1:7" s="5" customFormat="1" x14ac:dyDescent="0.45">
      <c r="A1631" s="51" t="s">
        <v>1532</v>
      </c>
      <c r="B1631" s="51" t="s">
        <v>1511</v>
      </c>
      <c r="C1631" s="51" t="s">
        <v>94</v>
      </c>
      <c r="D1631" s="52">
        <v>22063</v>
      </c>
      <c r="E1631" s="52">
        <v>270775</v>
      </c>
      <c r="F1631" s="53">
        <v>33897</v>
      </c>
      <c r="G1631" s="54">
        <v>12.518511999999999</v>
      </c>
    </row>
    <row r="1632" spans="1:7" s="5" customFormat="1" x14ac:dyDescent="0.45">
      <c r="A1632" s="51" t="s">
        <v>235</v>
      </c>
      <c r="B1632" s="51" t="s">
        <v>1511</v>
      </c>
      <c r="C1632" s="51" t="s">
        <v>210</v>
      </c>
      <c r="D1632" s="52">
        <v>1221</v>
      </c>
      <c r="E1632" s="52">
        <v>9117</v>
      </c>
      <c r="F1632" s="53">
        <v>1145.7</v>
      </c>
      <c r="G1632" s="54">
        <v>12.566634000000001</v>
      </c>
    </row>
    <row r="1633" spans="1:7" s="5" customFormat="1" x14ac:dyDescent="0.45">
      <c r="A1633" s="51" t="s">
        <v>1533</v>
      </c>
      <c r="B1633" s="51" t="s">
        <v>1511</v>
      </c>
      <c r="C1633" s="51" t="s">
        <v>91</v>
      </c>
      <c r="D1633" s="52">
        <v>6321</v>
      </c>
      <c r="E1633" s="52">
        <v>104929</v>
      </c>
      <c r="F1633" s="53">
        <v>11681</v>
      </c>
      <c r="G1633" s="54">
        <v>11.132289</v>
      </c>
    </row>
    <row r="1634" spans="1:7" s="5" customFormat="1" x14ac:dyDescent="0.45">
      <c r="A1634" s="51" t="s">
        <v>2174</v>
      </c>
      <c r="B1634" s="51" t="s">
        <v>1511</v>
      </c>
      <c r="C1634" s="51" t="s">
        <v>91</v>
      </c>
      <c r="D1634" s="52">
        <v>512861</v>
      </c>
      <c r="E1634" s="52">
        <v>6716952</v>
      </c>
      <c r="F1634" s="53">
        <v>713123.8</v>
      </c>
      <c r="G1634" s="54">
        <v>10.616777000000001</v>
      </c>
    </row>
    <row r="1635" spans="1:7" s="5" customFormat="1" x14ac:dyDescent="0.45">
      <c r="A1635" s="51" t="s">
        <v>1535</v>
      </c>
      <c r="B1635" s="51" t="s">
        <v>1536</v>
      </c>
      <c r="C1635" s="51" t="s">
        <v>91</v>
      </c>
      <c r="D1635" s="52">
        <v>1912</v>
      </c>
      <c r="E1635" s="52">
        <v>11885</v>
      </c>
      <c r="F1635" s="53">
        <v>4784.2</v>
      </c>
      <c r="G1635" s="54">
        <v>40.254102000000003</v>
      </c>
    </row>
    <row r="1636" spans="1:7" s="5" customFormat="1" x14ac:dyDescent="0.45">
      <c r="A1636" s="51" t="s">
        <v>1537</v>
      </c>
      <c r="B1636" s="51" t="s">
        <v>1536</v>
      </c>
      <c r="C1636" s="51" t="s">
        <v>96</v>
      </c>
      <c r="D1636" s="52">
        <v>4736</v>
      </c>
      <c r="E1636" s="52">
        <v>53888</v>
      </c>
      <c r="F1636" s="53">
        <v>8230.6</v>
      </c>
      <c r="G1636" s="54">
        <v>15.273529999999999</v>
      </c>
    </row>
    <row r="1637" spans="1:7" s="5" customFormat="1" x14ac:dyDescent="0.45">
      <c r="A1637" s="51" t="s">
        <v>226</v>
      </c>
      <c r="B1637" s="51" t="s">
        <v>1536</v>
      </c>
      <c r="C1637" s="51" t="s">
        <v>210</v>
      </c>
      <c r="D1637" s="52">
        <v>224</v>
      </c>
      <c r="E1637" s="52">
        <v>2269</v>
      </c>
      <c r="F1637" s="53">
        <v>240.4</v>
      </c>
      <c r="G1637" s="54">
        <v>10.594976000000001</v>
      </c>
    </row>
    <row r="1638" spans="1:7" s="5" customFormat="1" x14ac:dyDescent="0.45">
      <c r="A1638" s="51" t="s">
        <v>2132</v>
      </c>
      <c r="B1638" s="51" t="s">
        <v>1536</v>
      </c>
      <c r="C1638" s="51" t="s">
        <v>210</v>
      </c>
      <c r="D1638" s="52">
        <v>8</v>
      </c>
      <c r="E1638" s="52">
        <v>2</v>
      </c>
      <c r="F1638" s="53">
        <v>1.3</v>
      </c>
      <c r="G1638" s="54">
        <v>65</v>
      </c>
    </row>
    <row r="1639" spans="1:7" s="5" customFormat="1" x14ac:dyDescent="0.45">
      <c r="A1639" s="51" t="s">
        <v>1538</v>
      </c>
      <c r="B1639" s="51" t="s">
        <v>1536</v>
      </c>
      <c r="C1639" s="51" t="s">
        <v>91</v>
      </c>
      <c r="D1639" s="52">
        <v>422163</v>
      </c>
      <c r="E1639" s="52">
        <v>3868162</v>
      </c>
      <c r="F1639" s="53">
        <v>670549.5</v>
      </c>
      <c r="G1639" s="54">
        <v>17.335094000000002</v>
      </c>
    </row>
    <row r="1640" spans="1:7" s="5" customFormat="1" x14ac:dyDescent="0.45">
      <c r="A1640" s="51" t="s">
        <v>1539</v>
      </c>
      <c r="B1640" s="51" t="s">
        <v>1540</v>
      </c>
      <c r="C1640" s="51" t="s">
        <v>94</v>
      </c>
      <c r="D1640" s="52">
        <v>47288</v>
      </c>
      <c r="E1640" s="52">
        <v>897388</v>
      </c>
      <c r="F1640" s="53">
        <v>110523</v>
      </c>
      <c r="G1640" s="54">
        <v>12.316077</v>
      </c>
    </row>
    <row r="1641" spans="1:7" s="5" customFormat="1" x14ac:dyDescent="0.45">
      <c r="A1641" s="51" t="s">
        <v>1541</v>
      </c>
      <c r="B1641" s="51" t="s">
        <v>1540</v>
      </c>
      <c r="C1641" s="51" t="s">
        <v>94</v>
      </c>
      <c r="D1641" s="52">
        <v>96457</v>
      </c>
      <c r="E1641" s="52">
        <v>2584555</v>
      </c>
      <c r="F1641" s="53">
        <v>277408</v>
      </c>
      <c r="G1641" s="54">
        <v>10.733298</v>
      </c>
    </row>
    <row r="1642" spans="1:7" s="5" customFormat="1" x14ac:dyDescent="0.45">
      <c r="A1642" s="51" t="s">
        <v>1542</v>
      </c>
      <c r="B1642" s="51" t="s">
        <v>1540</v>
      </c>
      <c r="C1642" s="51" t="s">
        <v>94</v>
      </c>
      <c r="D1642" s="52">
        <v>32136</v>
      </c>
      <c r="E1642" s="52">
        <v>669774</v>
      </c>
      <c r="F1642" s="53">
        <v>75374.100000000006</v>
      </c>
      <c r="G1642" s="54">
        <v>11.253662</v>
      </c>
    </row>
    <row r="1643" spans="1:7" s="5" customFormat="1" x14ac:dyDescent="0.45">
      <c r="A1643" s="51" t="s">
        <v>1543</v>
      </c>
      <c r="B1643" s="51" t="s">
        <v>1540</v>
      </c>
      <c r="C1643" s="51" t="s">
        <v>94</v>
      </c>
      <c r="D1643" s="52">
        <v>68075</v>
      </c>
      <c r="E1643" s="52">
        <v>1016349</v>
      </c>
      <c r="F1643" s="53">
        <v>145809.70000000001</v>
      </c>
      <c r="G1643" s="54">
        <v>14.34642</v>
      </c>
    </row>
    <row r="1644" spans="1:7" s="5" customFormat="1" x14ac:dyDescent="0.45">
      <c r="A1644" s="51" t="s">
        <v>1155</v>
      </c>
      <c r="B1644" s="51" t="s">
        <v>1540</v>
      </c>
      <c r="C1644" s="51" t="s">
        <v>94</v>
      </c>
      <c r="D1644" s="52">
        <v>20962</v>
      </c>
      <c r="E1644" s="52">
        <v>357406</v>
      </c>
      <c r="F1644" s="53">
        <v>46810.9</v>
      </c>
      <c r="G1644" s="54">
        <v>13.097402000000001</v>
      </c>
    </row>
    <row r="1645" spans="1:7" s="5" customFormat="1" x14ac:dyDescent="0.45">
      <c r="A1645" s="51" t="s">
        <v>1544</v>
      </c>
      <c r="B1645" s="51" t="s">
        <v>1540</v>
      </c>
      <c r="C1645" s="51" t="s">
        <v>96</v>
      </c>
      <c r="D1645" s="52">
        <v>4549</v>
      </c>
      <c r="E1645" s="52">
        <v>78248</v>
      </c>
      <c r="F1645" s="53">
        <v>8920</v>
      </c>
      <c r="G1645" s="54">
        <v>11.399652</v>
      </c>
    </row>
    <row r="1646" spans="1:7" s="5" customFormat="1" x14ac:dyDescent="0.45">
      <c r="A1646" s="51" t="s">
        <v>1545</v>
      </c>
      <c r="B1646" s="51" t="s">
        <v>1540</v>
      </c>
      <c r="C1646" s="51" t="s">
        <v>96</v>
      </c>
      <c r="D1646" s="52">
        <v>10892</v>
      </c>
      <c r="E1646" s="52">
        <v>170118</v>
      </c>
      <c r="F1646" s="53">
        <v>21690</v>
      </c>
      <c r="G1646" s="54">
        <v>12.749974</v>
      </c>
    </row>
    <row r="1647" spans="1:7" s="5" customFormat="1" x14ac:dyDescent="0.45">
      <c r="A1647" s="51" t="s">
        <v>1546</v>
      </c>
      <c r="B1647" s="51" t="s">
        <v>1540</v>
      </c>
      <c r="C1647" s="51" t="s">
        <v>96</v>
      </c>
      <c r="D1647" s="52">
        <v>7430</v>
      </c>
      <c r="E1647" s="52">
        <v>218469</v>
      </c>
      <c r="F1647" s="53">
        <v>23343</v>
      </c>
      <c r="G1647" s="54">
        <v>10.684811</v>
      </c>
    </row>
    <row r="1648" spans="1:7" s="5" customFormat="1" x14ac:dyDescent="0.45">
      <c r="A1648" s="51" t="s">
        <v>1547</v>
      </c>
      <c r="B1648" s="51" t="s">
        <v>1540</v>
      </c>
      <c r="C1648" s="51" t="s">
        <v>96</v>
      </c>
      <c r="D1648" s="52">
        <v>5027</v>
      </c>
      <c r="E1648" s="52">
        <v>125742</v>
      </c>
      <c r="F1648" s="53">
        <v>10754</v>
      </c>
      <c r="G1648" s="54">
        <v>8.5524328000000001</v>
      </c>
    </row>
    <row r="1649" spans="1:7" s="5" customFormat="1" x14ac:dyDescent="0.45">
      <c r="A1649" s="51" t="s">
        <v>1548</v>
      </c>
      <c r="B1649" s="51" t="s">
        <v>1540</v>
      </c>
      <c r="C1649" s="51" t="s">
        <v>96</v>
      </c>
      <c r="D1649" s="52">
        <v>5363</v>
      </c>
      <c r="E1649" s="52">
        <v>105909</v>
      </c>
      <c r="F1649" s="53">
        <v>13368</v>
      </c>
      <c r="G1649" s="54">
        <v>12.622157</v>
      </c>
    </row>
    <row r="1650" spans="1:7" s="5" customFormat="1" x14ac:dyDescent="0.45">
      <c r="A1650" s="51" t="s">
        <v>1549</v>
      </c>
      <c r="B1650" s="51" t="s">
        <v>1540</v>
      </c>
      <c r="C1650" s="51" t="s">
        <v>96</v>
      </c>
      <c r="D1650" s="52">
        <v>4965</v>
      </c>
      <c r="E1650" s="52">
        <v>207330</v>
      </c>
      <c r="F1650" s="53">
        <v>25973.200000000001</v>
      </c>
      <c r="G1650" s="54">
        <v>12.527468000000001</v>
      </c>
    </row>
    <row r="1651" spans="1:7" s="5" customFormat="1" x14ac:dyDescent="0.45">
      <c r="A1651" s="51" t="s">
        <v>1550</v>
      </c>
      <c r="B1651" s="51" t="s">
        <v>1540</v>
      </c>
      <c r="C1651" s="51" t="s">
        <v>96</v>
      </c>
      <c r="D1651" s="52">
        <v>24165</v>
      </c>
      <c r="E1651" s="52">
        <v>812628</v>
      </c>
      <c r="F1651" s="53">
        <v>67526</v>
      </c>
      <c r="G1651" s="54">
        <v>8.3095832000000005</v>
      </c>
    </row>
    <row r="1652" spans="1:7" s="5" customFormat="1" x14ac:dyDescent="0.45">
      <c r="A1652" s="51" t="s">
        <v>1551</v>
      </c>
      <c r="B1652" s="51" t="s">
        <v>1540</v>
      </c>
      <c r="C1652" s="51" t="s">
        <v>96</v>
      </c>
      <c r="D1652" s="52">
        <v>36369</v>
      </c>
      <c r="E1652" s="52">
        <v>856352</v>
      </c>
      <c r="F1652" s="53">
        <v>106633</v>
      </c>
      <c r="G1652" s="54">
        <v>12.452006000000001</v>
      </c>
    </row>
    <row r="1653" spans="1:7" s="5" customFormat="1" x14ac:dyDescent="0.45">
      <c r="A1653" s="51" t="s">
        <v>1552</v>
      </c>
      <c r="B1653" s="51" t="s">
        <v>1540</v>
      </c>
      <c r="C1653" s="51" t="s">
        <v>96</v>
      </c>
      <c r="D1653" s="52">
        <v>8296</v>
      </c>
      <c r="E1653" s="52">
        <v>135925</v>
      </c>
      <c r="F1653" s="53">
        <v>16141.5</v>
      </c>
      <c r="G1653" s="54">
        <v>11.875299</v>
      </c>
    </row>
    <row r="1654" spans="1:7" s="5" customFormat="1" x14ac:dyDescent="0.45">
      <c r="A1654" s="51" t="s">
        <v>1553</v>
      </c>
      <c r="B1654" s="51" t="s">
        <v>1540</v>
      </c>
      <c r="C1654" s="51" t="s">
        <v>96</v>
      </c>
      <c r="D1654" s="52">
        <v>6856</v>
      </c>
      <c r="E1654" s="52">
        <v>129549</v>
      </c>
      <c r="F1654" s="53">
        <v>17645.5</v>
      </c>
      <c r="G1654" s="54">
        <v>13.620715000000001</v>
      </c>
    </row>
    <row r="1655" spans="1:7" s="5" customFormat="1" x14ac:dyDescent="0.45">
      <c r="A1655" s="51" t="s">
        <v>1554</v>
      </c>
      <c r="B1655" s="51" t="s">
        <v>1540</v>
      </c>
      <c r="C1655" s="51" t="s">
        <v>96</v>
      </c>
      <c r="D1655" s="52">
        <v>4021</v>
      </c>
      <c r="E1655" s="52">
        <v>101926</v>
      </c>
      <c r="F1655" s="53">
        <v>14879</v>
      </c>
      <c r="G1655" s="54">
        <v>14.597845</v>
      </c>
    </row>
    <row r="1656" spans="1:7" s="5" customFormat="1" x14ac:dyDescent="0.45">
      <c r="A1656" s="51" t="s">
        <v>1555</v>
      </c>
      <c r="B1656" s="51" t="s">
        <v>1540</v>
      </c>
      <c r="C1656" s="51" t="s">
        <v>94</v>
      </c>
      <c r="D1656" s="52">
        <v>11694</v>
      </c>
      <c r="E1656" s="52">
        <v>173670</v>
      </c>
      <c r="F1656" s="53">
        <v>27214.3</v>
      </c>
      <c r="G1656" s="54">
        <v>15.670121</v>
      </c>
    </row>
    <row r="1657" spans="1:7" s="5" customFormat="1" x14ac:dyDescent="0.45">
      <c r="A1657" s="51" t="s">
        <v>1178</v>
      </c>
      <c r="B1657" s="51" t="s">
        <v>1540</v>
      </c>
      <c r="C1657" s="51" t="s">
        <v>91</v>
      </c>
      <c r="D1657" s="52">
        <v>582135</v>
      </c>
      <c r="E1657" s="52">
        <v>21141737</v>
      </c>
      <c r="F1657" s="53">
        <v>1613897.2</v>
      </c>
      <c r="G1657" s="54">
        <v>7.6337020000000004</v>
      </c>
    </row>
    <row r="1658" spans="1:7" s="5" customFormat="1" x14ac:dyDescent="0.45">
      <c r="A1658" s="51" t="s">
        <v>1179</v>
      </c>
      <c r="B1658" s="51" t="s">
        <v>1540</v>
      </c>
      <c r="C1658" s="51" t="s">
        <v>91</v>
      </c>
      <c r="D1658" s="52">
        <v>168685</v>
      </c>
      <c r="E1658" s="52">
        <v>6246843</v>
      </c>
      <c r="F1658" s="53">
        <v>537905.6</v>
      </c>
      <c r="G1658" s="54">
        <v>8.6108390999999997</v>
      </c>
    </row>
    <row r="1659" spans="1:7" s="5" customFormat="1" x14ac:dyDescent="0.45">
      <c r="A1659" s="51" t="s">
        <v>1556</v>
      </c>
      <c r="B1659" s="51" t="s">
        <v>1540</v>
      </c>
      <c r="C1659" s="51" t="s">
        <v>96</v>
      </c>
      <c r="D1659" s="52">
        <v>14530</v>
      </c>
      <c r="E1659" s="52">
        <v>286355</v>
      </c>
      <c r="F1659" s="53">
        <v>35092</v>
      </c>
      <c r="G1659" s="54">
        <v>12.254719</v>
      </c>
    </row>
    <row r="1660" spans="1:7" s="5" customFormat="1" x14ac:dyDescent="0.45">
      <c r="A1660" s="51" t="s">
        <v>1557</v>
      </c>
      <c r="B1660" s="51" t="s">
        <v>1540</v>
      </c>
      <c r="C1660" s="51" t="s">
        <v>94</v>
      </c>
      <c r="D1660" s="52">
        <v>20204</v>
      </c>
      <c r="E1660" s="52">
        <v>307452</v>
      </c>
      <c r="F1660" s="53">
        <v>44826.5</v>
      </c>
      <c r="G1660" s="54">
        <v>14.579999000000001</v>
      </c>
    </row>
    <row r="1661" spans="1:7" s="5" customFormat="1" x14ac:dyDescent="0.45">
      <c r="A1661" s="51" t="s">
        <v>1558</v>
      </c>
      <c r="B1661" s="51" t="s">
        <v>1540</v>
      </c>
      <c r="C1661" s="51" t="s">
        <v>94</v>
      </c>
      <c r="D1661" s="52">
        <v>28790</v>
      </c>
      <c r="E1661" s="52">
        <v>643265</v>
      </c>
      <c r="F1661" s="53">
        <v>74527</v>
      </c>
      <c r="G1661" s="54">
        <v>11.585737999999999</v>
      </c>
    </row>
    <row r="1662" spans="1:7" s="5" customFormat="1" x14ac:dyDescent="0.45">
      <c r="A1662" s="51" t="s">
        <v>1559</v>
      </c>
      <c r="B1662" s="51" t="s">
        <v>1540</v>
      </c>
      <c r="C1662" s="51" t="s">
        <v>96</v>
      </c>
      <c r="D1662" s="52">
        <v>13972</v>
      </c>
      <c r="E1662" s="52">
        <v>300633</v>
      </c>
      <c r="F1662" s="53">
        <v>24278</v>
      </c>
      <c r="G1662" s="54">
        <v>8.0756271000000002</v>
      </c>
    </row>
    <row r="1663" spans="1:7" s="5" customFormat="1" x14ac:dyDescent="0.45">
      <c r="A1663" s="51" t="s">
        <v>1560</v>
      </c>
      <c r="B1663" s="51" t="s">
        <v>1540</v>
      </c>
      <c r="C1663" s="51" t="s">
        <v>96</v>
      </c>
      <c r="D1663" s="52">
        <v>25073</v>
      </c>
      <c r="E1663" s="52">
        <v>352371</v>
      </c>
      <c r="F1663" s="53">
        <v>41945</v>
      </c>
      <c r="G1663" s="54">
        <v>11.903646999999999</v>
      </c>
    </row>
    <row r="1664" spans="1:7" s="5" customFormat="1" x14ac:dyDescent="0.45">
      <c r="A1664" s="51" t="s">
        <v>442</v>
      </c>
      <c r="B1664" s="51" t="s">
        <v>1540</v>
      </c>
      <c r="C1664" s="51" t="s">
        <v>94</v>
      </c>
      <c r="D1664" s="52">
        <v>14</v>
      </c>
      <c r="E1664" s="52">
        <v>79</v>
      </c>
      <c r="F1664" s="53">
        <v>13</v>
      </c>
      <c r="G1664" s="54">
        <v>16.455696</v>
      </c>
    </row>
    <row r="1665" spans="1:7" s="5" customFormat="1" x14ac:dyDescent="0.45">
      <c r="A1665" s="51" t="s">
        <v>1561</v>
      </c>
      <c r="B1665" s="51" t="s">
        <v>1540</v>
      </c>
      <c r="C1665" s="51" t="s">
        <v>94</v>
      </c>
      <c r="D1665" s="52">
        <v>78127</v>
      </c>
      <c r="E1665" s="52">
        <v>1134902</v>
      </c>
      <c r="F1665" s="53">
        <v>158367</v>
      </c>
      <c r="G1665" s="54">
        <v>13.954245</v>
      </c>
    </row>
    <row r="1666" spans="1:7" s="5" customFormat="1" x14ac:dyDescent="0.45">
      <c r="A1666" s="51" t="s">
        <v>1562</v>
      </c>
      <c r="B1666" s="51" t="s">
        <v>1540</v>
      </c>
      <c r="C1666" s="51" t="s">
        <v>94</v>
      </c>
      <c r="D1666" s="52">
        <v>57354</v>
      </c>
      <c r="E1666" s="52">
        <v>1023921</v>
      </c>
      <c r="F1666" s="53">
        <v>125944</v>
      </c>
      <c r="G1666" s="54">
        <v>12.300167999999999</v>
      </c>
    </row>
    <row r="1667" spans="1:7" s="5" customFormat="1" x14ac:dyDescent="0.45">
      <c r="A1667" s="51" t="s">
        <v>1563</v>
      </c>
      <c r="B1667" s="51" t="s">
        <v>1540</v>
      </c>
      <c r="C1667" s="51" t="s">
        <v>94</v>
      </c>
      <c r="D1667" s="52">
        <v>14219</v>
      </c>
      <c r="E1667" s="52">
        <v>179682</v>
      </c>
      <c r="F1667" s="53">
        <v>26262.9</v>
      </c>
      <c r="G1667" s="54">
        <v>14.616322</v>
      </c>
    </row>
    <row r="1668" spans="1:7" s="5" customFormat="1" x14ac:dyDescent="0.45">
      <c r="A1668" s="51" t="s">
        <v>1564</v>
      </c>
      <c r="B1668" s="51" t="s">
        <v>1540</v>
      </c>
      <c r="C1668" s="51" t="s">
        <v>91</v>
      </c>
      <c r="D1668" s="52">
        <v>6183</v>
      </c>
      <c r="E1668" s="52">
        <v>193491</v>
      </c>
      <c r="F1668" s="53">
        <v>18149</v>
      </c>
      <c r="G1668" s="54">
        <v>9.3797643999999991</v>
      </c>
    </row>
    <row r="1669" spans="1:7" s="5" customFormat="1" x14ac:dyDescent="0.45">
      <c r="A1669" s="51" t="s">
        <v>1565</v>
      </c>
      <c r="B1669" s="51" t="s">
        <v>1540</v>
      </c>
      <c r="C1669" s="51" t="s">
        <v>94</v>
      </c>
      <c r="D1669" s="52">
        <v>20916</v>
      </c>
      <c r="E1669" s="52">
        <v>400651</v>
      </c>
      <c r="F1669" s="53">
        <v>50190</v>
      </c>
      <c r="G1669" s="54">
        <v>12.527112000000001</v>
      </c>
    </row>
    <row r="1670" spans="1:7" s="5" customFormat="1" x14ac:dyDescent="0.45">
      <c r="A1670" s="51" t="s">
        <v>1566</v>
      </c>
      <c r="B1670" s="51" t="s">
        <v>1540</v>
      </c>
      <c r="C1670" s="51" t="s">
        <v>94</v>
      </c>
      <c r="D1670" s="52">
        <v>6487</v>
      </c>
      <c r="E1670" s="52">
        <v>937537</v>
      </c>
      <c r="F1670" s="53">
        <v>71316</v>
      </c>
      <c r="G1670" s="54">
        <v>7.6067397999999997</v>
      </c>
    </row>
    <row r="1671" spans="1:7" s="5" customFormat="1" x14ac:dyDescent="0.45">
      <c r="A1671" s="51" t="s">
        <v>1567</v>
      </c>
      <c r="B1671" s="51" t="s">
        <v>1540</v>
      </c>
      <c r="C1671" s="51" t="s">
        <v>94</v>
      </c>
      <c r="D1671" s="52">
        <v>55427</v>
      </c>
      <c r="E1671" s="52">
        <v>982226</v>
      </c>
      <c r="F1671" s="53">
        <v>122936.8</v>
      </c>
      <c r="G1671" s="54">
        <v>12.516142</v>
      </c>
    </row>
    <row r="1672" spans="1:7" s="5" customFormat="1" x14ac:dyDescent="0.45">
      <c r="A1672" s="51" t="s">
        <v>1568</v>
      </c>
      <c r="B1672" s="51" t="s">
        <v>1540</v>
      </c>
      <c r="C1672" s="51" t="s">
        <v>94</v>
      </c>
      <c r="D1672" s="52">
        <v>12916</v>
      </c>
      <c r="E1672" s="52">
        <v>298388</v>
      </c>
      <c r="F1672" s="53">
        <v>34195</v>
      </c>
      <c r="G1672" s="54">
        <v>11.459911</v>
      </c>
    </row>
    <row r="1673" spans="1:7" s="5" customFormat="1" x14ac:dyDescent="0.45">
      <c r="A1673" s="51" t="s">
        <v>1569</v>
      </c>
      <c r="B1673" s="51" t="s">
        <v>1540</v>
      </c>
      <c r="C1673" s="51" t="s">
        <v>94</v>
      </c>
      <c r="D1673" s="52">
        <v>71545</v>
      </c>
      <c r="E1673" s="52">
        <v>1451039</v>
      </c>
      <c r="F1673" s="53">
        <v>167577</v>
      </c>
      <c r="G1673" s="54">
        <v>11.548759</v>
      </c>
    </row>
    <row r="1674" spans="1:7" s="5" customFormat="1" x14ac:dyDescent="0.45">
      <c r="A1674" s="51" t="s">
        <v>1570</v>
      </c>
      <c r="B1674" s="51" t="s">
        <v>1540</v>
      </c>
      <c r="C1674" s="51" t="s">
        <v>94</v>
      </c>
      <c r="D1674" s="52">
        <v>30420</v>
      </c>
      <c r="E1674" s="52">
        <v>646197</v>
      </c>
      <c r="F1674" s="53">
        <v>78101</v>
      </c>
      <c r="G1674" s="54">
        <v>12.086252</v>
      </c>
    </row>
    <row r="1675" spans="1:7" s="5" customFormat="1" x14ac:dyDescent="0.45">
      <c r="A1675" s="51" t="s">
        <v>1571</v>
      </c>
      <c r="B1675" s="51" t="s">
        <v>1540</v>
      </c>
      <c r="C1675" s="51" t="s">
        <v>94</v>
      </c>
      <c r="D1675" s="52">
        <v>43572</v>
      </c>
      <c r="E1675" s="52">
        <v>1260768</v>
      </c>
      <c r="F1675" s="53">
        <v>135110.20000000001</v>
      </c>
      <c r="G1675" s="54">
        <v>10.7165</v>
      </c>
    </row>
    <row r="1676" spans="1:7" s="5" customFormat="1" x14ac:dyDescent="0.45">
      <c r="A1676" s="51" t="s">
        <v>1572</v>
      </c>
      <c r="B1676" s="51" t="s">
        <v>1540</v>
      </c>
      <c r="C1676" s="51" t="s">
        <v>91</v>
      </c>
      <c r="D1676" s="52">
        <v>715592</v>
      </c>
      <c r="E1676" s="52">
        <v>21963071</v>
      </c>
      <c r="F1676" s="53">
        <v>2578102</v>
      </c>
      <c r="G1676" s="54">
        <v>11.738348999999999</v>
      </c>
    </row>
    <row r="1677" spans="1:7" s="5" customFormat="1" x14ac:dyDescent="0.45">
      <c r="A1677" s="51" t="s">
        <v>1573</v>
      </c>
      <c r="B1677" s="51" t="s">
        <v>1540</v>
      </c>
      <c r="C1677" s="51" t="s">
        <v>7</v>
      </c>
      <c r="D1677" s="52">
        <v>180687</v>
      </c>
      <c r="E1677" s="52">
        <v>8187528</v>
      </c>
      <c r="F1677" s="53">
        <v>643350</v>
      </c>
      <c r="G1677" s="54">
        <v>7.8576831</v>
      </c>
    </row>
    <row r="1678" spans="1:7" s="5" customFormat="1" x14ac:dyDescent="0.45">
      <c r="A1678" s="51" t="s">
        <v>2132</v>
      </c>
      <c r="B1678" s="51" t="s">
        <v>1540</v>
      </c>
      <c r="C1678" s="51" t="s">
        <v>210</v>
      </c>
      <c r="D1678" s="52">
        <v>2996</v>
      </c>
      <c r="E1678" s="52">
        <v>32649</v>
      </c>
      <c r="F1678" s="53">
        <v>4561.3</v>
      </c>
      <c r="G1678" s="54">
        <v>13.970719000000001</v>
      </c>
    </row>
    <row r="1679" spans="1:7" s="5" customFormat="1" x14ac:dyDescent="0.45">
      <c r="A1679" s="51" t="s">
        <v>319</v>
      </c>
      <c r="B1679" s="51" t="s">
        <v>1540</v>
      </c>
      <c r="C1679" s="51" t="s">
        <v>94</v>
      </c>
      <c r="D1679" s="52">
        <v>17967</v>
      </c>
      <c r="E1679" s="52">
        <v>291440</v>
      </c>
      <c r="F1679" s="53">
        <v>42732</v>
      </c>
      <c r="G1679" s="54">
        <v>14.662366</v>
      </c>
    </row>
    <row r="1680" spans="1:7" s="5" customFormat="1" x14ac:dyDescent="0.45">
      <c r="A1680" s="51" t="s">
        <v>235</v>
      </c>
      <c r="B1680" s="51" t="s">
        <v>1540</v>
      </c>
      <c r="C1680" s="51" t="s">
        <v>210</v>
      </c>
      <c r="D1680" s="52">
        <v>867</v>
      </c>
      <c r="E1680" s="52">
        <v>8433</v>
      </c>
      <c r="F1680" s="53">
        <v>1035.7</v>
      </c>
      <c r="G1680" s="54">
        <v>12.281513</v>
      </c>
    </row>
    <row r="1681" spans="1:7" s="5" customFormat="1" x14ac:dyDescent="0.45">
      <c r="A1681" s="51" t="s">
        <v>1574</v>
      </c>
      <c r="B1681" s="51" t="s">
        <v>1540</v>
      </c>
      <c r="C1681" s="51" t="s">
        <v>94</v>
      </c>
      <c r="D1681" s="52">
        <v>57449</v>
      </c>
      <c r="E1681" s="52">
        <v>959196</v>
      </c>
      <c r="F1681" s="53">
        <v>112069</v>
      </c>
      <c r="G1681" s="54">
        <v>11.683638999999999</v>
      </c>
    </row>
    <row r="1682" spans="1:7" s="5" customFormat="1" x14ac:dyDescent="0.45">
      <c r="A1682" s="51" t="s">
        <v>1576</v>
      </c>
      <c r="B1682" s="51" t="s">
        <v>1575</v>
      </c>
      <c r="C1682" s="51" t="s">
        <v>94</v>
      </c>
      <c r="D1682" s="52">
        <v>9890</v>
      </c>
      <c r="E1682" s="52">
        <v>141883</v>
      </c>
      <c r="F1682" s="53">
        <v>20197.5</v>
      </c>
      <c r="G1682" s="54">
        <v>14.235321000000001</v>
      </c>
    </row>
    <row r="1683" spans="1:7" s="5" customFormat="1" x14ac:dyDescent="0.45">
      <c r="A1683" s="51" t="s">
        <v>2162</v>
      </c>
      <c r="B1683" s="51" t="s">
        <v>1575</v>
      </c>
      <c r="C1683" s="51" t="s">
        <v>91</v>
      </c>
      <c r="D1683" s="52">
        <v>69492</v>
      </c>
      <c r="E1683" s="52">
        <v>1479840</v>
      </c>
      <c r="F1683" s="53">
        <v>182616.3</v>
      </c>
      <c r="G1683" s="54">
        <v>12.340273</v>
      </c>
    </row>
    <row r="1684" spans="1:7" s="5" customFormat="1" x14ac:dyDescent="0.45">
      <c r="A1684" s="51" t="s">
        <v>1577</v>
      </c>
      <c r="B1684" s="51" t="s">
        <v>1575</v>
      </c>
      <c r="C1684" s="51" t="s">
        <v>94</v>
      </c>
      <c r="D1684" s="52">
        <v>3758</v>
      </c>
      <c r="E1684" s="52">
        <v>87618</v>
      </c>
      <c r="F1684" s="53">
        <v>9711.9</v>
      </c>
      <c r="G1684" s="54">
        <v>11.084365999999999</v>
      </c>
    </row>
    <row r="1685" spans="1:7" s="5" customFormat="1" x14ac:dyDescent="0.45">
      <c r="A1685" s="51" t="s">
        <v>1578</v>
      </c>
      <c r="B1685" s="51" t="s">
        <v>1575</v>
      </c>
      <c r="C1685" s="51" t="s">
        <v>94</v>
      </c>
      <c r="D1685" s="52">
        <v>5983</v>
      </c>
      <c r="E1685" s="52">
        <v>99981</v>
      </c>
      <c r="F1685" s="53">
        <v>14141.9</v>
      </c>
      <c r="G1685" s="54">
        <v>14.144587</v>
      </c>
    </row>
    <row r="1686" spans="1:7" s="5" customFormat="1" x14ac:dyDescent="0.45">
      <c r="A1686" s="51" t="s">
        <v>1579</v>
      </c>
      <c r="B1686" s="51" t="s">
        <v>1575</v>
      </c>
      <c r="C1686" s="51" t="s">
        <v>94</v>
      </c>
      <c r="D1686" s="52">
        <v>2458</v>
      </c>
      <c r="E1686" s="52">
        <v>60032</v>
      </c>
      <c r="F1686" s="53">
        <v>7272.2</v>
      </c>
      <c r="G1686" s="54">
        <v>12.113873</v>
      </c>
    </row>
    <row r="1687" spans="1:7" s="5" customFormat="1" x14ac:dyDescent="0.45">
      <c r="A1687" s="51" t="s">
        <v>1580</v>
      </c>
      <c r="B1687" s="51" t="s">
        <v>1575</v>
      </c>
      <c r="C1687" s="51" t="s">
        <v>94</v>
      </c>
      <c r="D1687" s="52">
        <v>7204</v>
      </c>
      <c r="E1687" s="52">
        <v>345290</v>
      </c>
      <c r="F1687" s="53">
        <v>33922.9</v>
      </c>
      <c r="G1687" s="54">
        <v>9.8244664000000004</v>
      </c>
    </row>
    <row r="1688" spans="1:7" s="5" customFormat="1" x14ac:dyDescent="0.45">
      <c r="A1688" s="51" t="s">
        <v>1581</v>
      </c>
      <c r="B1688" s="51" t="s">
        <v>1575</v>
      </c>
      <c r="C1688" s="51" t="s">
        <v>94</v>
      </c>
      <c r="D1688" s="52">
        <v>2575</v>
      </c>
      <c r="E1688" s="52">
        <v>65340</v>
      </c>
      <c r="F1688" s="53">
        <v>7913</v>
      </c>
      <c r="G1688" s="54">
        <v>12.110499000000001</v>
      </c>
    </row>
    <row r="1689" spans="1:7" s="5" customFormat="1" x14ac:dyDescent="0.45">
      <c r="A1689" s="51" t="s">
        <v>1238</v>
      </c>
      <c r="B1689" s="51" t="s">
        <v>1575</v>
      </c>
      <c r="C1689" s="51" t="s">
        <v>94</v>
      </c>
      <c r="D1689" s="52">
        <v>4855</v>
      </c>
      <c r="E1689" s="52">
        <v>108803</v>
      </c>
      <c r="F1689" s="53">
        <v>10744.4</v>
      </c>
      <c r="G1689" s="54">
        <v>9.8750953999999993</v>
      </c>
    </row>
    <row r="1690" spans="1:7" s="5" customFormat="1" x14ac:dyDescent="0.45">
      <c r="A1690" s="51" t="s">
        <v>1582</v>
      </c>
      <c r="B1690" s="51" t="s">
        <v>1575</v>
      </c>
      <c r="C1690" s="51" t="s">
        <v>96</v>
      </c>
      <c r="D1690" s="52">
        <v>1176</v>
      </c>
      <c r="E1690" s="52">
        <v>28839</v>
      </c>
      <c r="F1690" s="53">
        <v>3440</v>
      </c>
      <c r="G1690" s="54">
        <v>11.928292000000001</v>
      </c>
    </row>
    <row r="1691" spans="1:7" s="5" customFormat="1" x14ac:dyDescent="0.45">
      <c r="A1691" s="51" t="s">
        <v>1583</v>
      </c>
      <c r="B1691" s="51" t="s">
        <v>1575</v>
      </c>
      <c r="C1691" s="51" t="s">
        <v>96</v>
      </c>
      <c r="D1691" s="52">
        <v>10965</v>
      </c>
      <c r="E1691" s="52">
        <v>316571</v>
      </c>
      <c r="F1691" s="53">
        <v>27752</v>
      </c>
      <c r="G1691" s="54">
        <v>8.7664378999999997</v>
      </c>
    </row>
    <row r="1692" spans="1:7" s="5" customFormat="1" x14ac:dyDescent="0.45">
      <c r="A1692" s="51" t="s">
        <v>1584</v>
      </c>
      <c r="B1692" s="51" t="s">
        <v>1575</v>
      </c>
      <c r="C1692" s="51" t="s">
        <v>96</v>
      </c>
      <c r="D1692" s="52">
        <v>1352</v>
      </c>
      <c r="E1692" s="52">
        <v>26443</v>
      </c>
      <c r="F1692" s="53">
        <v>2606.3000000000002</v>
      </c>
      <c r="G1692" s="54">
        <v>9.8562946999999994</v>
      </c>
    </row>
    <row r="1693" spans="1:7" s="5" customFormat="1" x14ac:dyDescent="0.45">
      <c r="A1693" s="51" t="s">
        <v>1585</v>
      </c>
      <c r="B1693" s="51" t="s">
        <v>1575</v>
      </c>
      <c r="C1693" s="51" t="s">
        <v>96</v>
      </c>
      <c r="D1693" s="52">
        <v>1334</v>
      </c>
      <c r="E1693" s="52">
        <v>26653</v>
      </c>
      <c r="F1693" s="53">
        <v>2375</v>
      </c>
      <c r="G1693" s="54">
        <v>8.9108167999999992</v>
      </c>
    </row>
    <row r="1694" spans="1:7" s="5" customFormat="1" x14ac:dyDescent="0.45">
      <c r="A1694" s="51" t="s">
        <v>1586</v>
      </c>
      <c r="B1694" s="51" t="s">
        <v>1575</v>
      </c>
      <c r="C1694" s="51" t="s">
        <v>96</v>
      </c>
      <c r="D1694" s="52">
        <v>3305</v>
      </c>
      <c r="E1694" s="52">
        <v>97231</v>
      </c>
      <c r="F1694" s="53">
        <v>10040</v>
      </c>
      <c r="G1694" s="54">
        <v>10.325925</v>
      </c>
    </row>
    <row r="1695" spans="1:7" s="5" customFormat="1" x14ac:dyDescent="0.45">
      <c r="A1695" s="51" t="s">
        <v>1587</v>
      </c>
      <c r="B1695" s="51" t="s">
        <v>1575</v>
      </c>
      <c r="C1695" s="51" t="s">
        <v>96</v>
      </c>
      <c r="D1695" s="52">
        <v>954</v>
      </c>
      <c r="E1695" s="52">
        <v>21549</v>
      </c>
      <c r="F1695" s="53">
        <v>2064</v>
      </c>
      <c r="G1695" s="54">
        <v>9.5781706999999994</v>
      </c>
    </row>
    <row r="1696" spans="1:7" s="5" customFormat="1" x14ac:dyDescent="0.45">
      <c r="A1696" s="51" t="s">
        <v>1588</v>
      </c>
      <c r="B1696" s="51" t="s">
        <v>1575</v>
      </c>
      <c r="C1696" s="51" t="s">
        <v>96</v>
      </c>
      <c r="D1696" s="52">
        <v>7363</v>
      </c>
      <c r="E1696" s="52">
        <v>173852</v>
      </c>
      <c r="F1696" s="53">
        <v>15335.7</v>
      </c>
      <c r="G1696" s="54">
        <v>8.8211236999999993</v>
      </c>
    </row>
    <row r="1697" spans="1:7" s="5" customFormat="1" x14ac:dyDescent="0.45">
      <c r="A1697" s="51" t="s">
        <v>1589</v>
      </c>
      <c r="B1697" s="51" t="s">
        <v>1575</v>
      </c>
      <c r="C1697" s="51" t="s">
        <v>96</v>
      </c>
      <c r="D1697" s="52">
        <v>2719</v>
      </c>
      <c r="E1697" s="52">
        <v>84529</v>
      </c>
      <c r="F1697" s="53">
        <v>7978</v>
      </c>
      <c r="G1697" s="54">
        <v>9.4381810000000002</v>
      </c>
    </row>
    <row r="1698" spans="1:7" s="5" customFormat="1" x14ac:dyDescent="0.45">
      <c r="A1698" s="51" t="s">
        <v>1590</v>
      </c>
      <c r="B1698" s="51" t="s">
        <v>1575</v>
      </c>
      <c r="C1698" s="51" t="s">
        <v>96</v>
      </c>
      <c r="D1698" s="52">
        <v>4664</v>
      </c>
      <c r="E1698" s="52">
        <v>65189</v>
      </c>
      <c r="F1698" s="53">
        <v>6481</v>
      </c>
      <c r="G1698" s="54">
        <v>9.9418614000000005</v>
      </c>
    </row>
    <row r="1699" spans="1:7" s="5" customFormat="1" x14ac:dyDescent="0.45">
      <c r="A1699" s="51" t="s">
        <v>1591</v>
      </c>
      <c r="B1699" s="51" t="s">
        <v>1575</v>
      </c>
      <c r="C1699" s="51" t="s">
        <v>96</v>
      </c>
      <c r="D1699" s="52">
        <v>1100</v>
      </c>
      <c r="E1699" s="52">
        <v>54091</v>
      </c>
      <c r="F1699" s="53">
        <v>4918</v>
      </c>
      <c r="G1699" s="54">
        <v>9.0920856000000008</v>
      </c>
    </row>
    <row r="1700" spans="1:7" s="5" customFormat="1" x14ac:dyDescent="0.45">
      <c r="A1700" s="51" t="s">
        <v>1592</v>
      </c>
      <c r="B1700" s="51" t="s">
        <v>1575</v>
      </c>
      <c r="C1700" s="51" t="s">
        <v>94</v>
      </c>
      <c r="D1700" s="52">
        <v>3665</v>
      </c>
      <c r="E1700" s="52">
        <v>76099</v>
      </c>
      <c r="F1700" s="53">
        <v>8215</v>
      </c>
      <c r="G1700" s="54">
        <v>10.795147999999999</v>
      </c>
    </row>
    <row r="1701" spans="1:7" s="5" customFormat="1" x14ac:dyDescent="0.45">
      <c r="A1701" s="51" t="s">
        <v>1593</v>
      </c>
      <c r="B1701" s="51" t="s">
        <v>1575</v>
      </c>
      <c r="C1701" s="51" t="s">
        <v>94</v>
      </c>
      <c r="D1701" s="52">
        <v>3281</v>
      </c>
      <c r="E1701" s="52">
        <v>118736</v>
      </c>
      <c r="F1701" s="53">
        <v>11318</v>
      </c>
      <c r="G1701" s="54">
        <v>9.5320710999999996</v>
      </c>
    </row>
    <row r="1702" spans="1:7" s="5" customFormat="1" x14ac:dyDescent="0.45">
      <c r="A1702" s="51" t="s">
        <v>1594</v>
      </c>
      <c r="B1702" s="51" t="s">
        <v>1575</v>
      </c>
      <c r="C1702" s="51" t="s">
        <v>94</v>
      </c>
      <c r="D1702" s="52">
        <v>3554</v>
      </c>
      <c r="E1702" s="52">
        <v>230750</v>
      </c>
      <c r="F1702" s="53">
        <v>23049.1</v>
      </c>
      <c r="G1702" s="54">
        <v>9.9887756999999997</v>
      </c>
    </row>
    <row r="1703" spans="1:7" s="5" customFormat="1" x14ac:dyDescent="0.45">
      <c r="A1703" s="51" t="s">
        <v>1595</v>
      </c>
      <c r="B1703" s="51" t="s">
        <v>1575</v>
      </c>
      <c r="C1703" s="51" t="s">
        <v>94</v>
      </c>
      <c r="D1703" s="52">
        <v>815</v>
      </c>
      <c r="E1703" s="52">
        <v>23192</v>
      </c>
      <c r="F1703" s="53">
        <v>2823</v>
      </c>
      <c r="G1703" s="54">
        <v>12.172300999999999</v>
      </c>
    </row>
    <row r="1704" spans="1:7" s="5" customFormat="1" x14ac:dyDescent="0.45">
      <c r="A1704" s="51" t="s">
        <v>1596</v>
      </c>
      <c r="B1704" s="51" t="s">
        <v>1575</v>
      </c>
      <c r="C1704" s="51" t="s">
        <v>94</v>
      </c>
      <c r="D1704" s="52">
        <v>2114</v>
      </c>
      <c r="E1704" s="52">
        <v>156840</v>
      </c>
      <c r="F1704" s="53">
        <v>14742.1</v>
      </c>
      <c r="G1704" s="54">
        <v>9.3994517000000002</v>
      </c>
    </row>
    <row r="1705" spans="1:7" s="5" customFormat="1" x14ac:dyDescent="0.45">
      <c r="A1705" s="51" t="s">
        <v>1132</v>
      </c>
      <c r="B1705" s="51" t="s">
        <v>1575</v>
      </c>
      <c r="C1705" s="51" t="s">
        <v>94</v>
      </c>
      <c r="D1705" s="52">
        <v>5159</v>
      </c>
      <c r="E1705" s="52">
        <v>76412</v>
      </c>
      <c r="F1705" s="53">
        <v>11229.1</v>
      </c>
      <c r="G1705" s="54">
        <v>14.695467000000001</v>
      </c>
    </row>
    <row r="1706" spans="1:7" s="5" customFormat="1" x14ac:dyDescent="0.45">
      <c r="A1706" s="51" t="s">
        <v>965</v>
      </c>
      <c r="B1706" s="51" t="s">
        <v>1575</v>
      </c>
      <c r="C1706" s="51" t="s">
        <v>94</v>
      </c>
      <c r="D1706" s="52">
        <v>3580</v>
      </c>
      <c r="E1706" s="52">
        <v>95129</v>
      </c>
      <c r="F1706" s="53">
        <v>10393</v>
      </c>
      <c r="G1706" s="54">
        <v>10.925165</v>
      </c>
    </row>
    <row r="1707" spans="1:7" s="5" customFormat="1" x14ac:dyDescent="0.45">
      <c r="A1707" s="51" t="s">
        <v>1287</v>
      </c>
      <c r="B1707" s="51" t="s">
        <v>1575</v>
      </c>
      <c r="C1707" s="51" t="s">
        <v>94</v>
      </c>
      <c r="D1707" s="52">
        <v>6469</v>
      </c>
      <c r="E1707" s="52">
        <v>114975</v>
      </c>
      <c r="F1707" s="53">
        <v>12422.7</v>
      </c>
      <c r="G1707" s="54">
        <v>10.804697000000001</v>
      </c>
    </row>
    <row r="1708" spans="1:7" s="5" customFormat="1" x14ac:dyDescent="0.45">
      <c r="A1708" s="51" t="s">
        <v>1597</v>
      </c>
      <c r="B1708" s="51" t="s">
        <v>1575</v>
      </c>
      <c r="C1708" s="51" t="s">
        <v>94</v>
      </c>
      <c r="D1708" s="52">
        <v>3458</v>
      </c>
      <c r="E1708" s="52">
        <v>192402</v>
      </c>
      <c r="F1708" s="53">
        <v>18400</v>
      </c>
      <c r="G1708" s="54">
        <v>9.5633102000000001</v>
      </c>
    </row>
    <row r="1709" spans="1:7" s="5" customFormat="1" x14ac:dyDescent="0.45">
      <c r="A1709" s="51" t="s">
        <v>546</v>
      </c>
      <c r="B1709" s="51" t="s">
        <v>1575</v>
      </c>
      <c r="C1709" s="51" t="s">
        <v>91</v>
      </c>
      <c r="D1709" s="52">
        <v>4963</v>
      </c>
      <c r="E1709" s="52">
        <v>235790</v>
      </c>
      <c r="F1709" s="53">
        <v>14213.5</v>
      </c>
      <c r="G1709" s="54">
        <v>6.0280334</v>
      </c>
    </row>
    <row r="1710" spans="1:7" s="5" customFormat="1" x14ac:dyDescent="0.45">
      <c r="A1710" s="51" t="s">
        <v>1142</v>
      </c>
      <c r="B1710" s="51" t="s">
        <v>1575</v>
      </c>
      <c r="C1710" s="51" t="s">
        <v>91</v>
      </c>
      <c r="D1710" s="52">
        <v>8547</v>
      </c>
      <c r="E1710" s="52">
        <v>145591</v>
      </c>
      <c r="F1710" s="53">
        <v>14693</v>
      </c>
      <c r="G1710" s="54">
        <v>10.09197</v>
      </c>
    </row>
    <row r="1711" spans="1:7" s="5" customFormat="1" x14ac:dyDescent="0.45">
      <c r="A1711" s="51" t="s">
        <v>1598</v>
      </c>
      <c r="B1711" s="51" t="s">
        <v>1575</v>
      </c>
      <c r="C1711" s="51" t="s">
        <v>94</v>
      </c>
      <c r="D1711" s="52">
        <v>6953</v>
      </c>
      <c r="E1711" s="52">
        <v>97048</v>
      </c>
      <c r="F1711" s="53">
        <v>12012</v>
      </c>
      <c r="G1711" s="54">
        <v>12.37738</v>
      </c>
    </row>
    <row r="1712" spans="1:7" s="5" customFormat="1" x14ac:dyDescent="0.45">
      <c r="A1712" s="51" t="s">
        <v>1293</v>
      </c>
      <c r="B1712" s="51" t="s">
        <v>1575</v>
      </c>
      <c r="C1712" s="51" t="s">
        <v>203</v>
      </c>
      <c r="D1712" s="52">
        <v>1343</v>
      </c>
      <c r="E1712" s="52">
        <v>38243</v>
      </c>
      <c r="F1712" s="53">
        <v>3128</v>
      </c>
      <c r="G1712" s="54">
        <v>8.1792745999999994</v>
      </c>
    </row>
    <row r="1713" spans="1:7" s="5" customFormat="1" x14ac:dyDescent="0.45">
      <c r="A1713" s="51" t="s">
        <v>1599</v>
      </c>
      <c r="B1713" s="51" t="s">
        <v>1575</v>
      </c>
      <c r="C1713" s="51" t="s">
        <v>91</v>
      </c>
      <c r="D1713" s="52">
        <v>63337</v>
      </c>
      <c r="E1713" s="52">
        <v>1557326</v>
      </c>
      <c r="F1713" s="53">
        <v>154763</v>
      </c>
      <c r="G1713" s="54">
        <v>9.9377393999999999</v>
      </c>
    </row>
    <row r="1714" spans="1:7" s="5" customFormat="1" x14ac:dyDescent="0.45">
      <c r="A1714" s="51" t="s">
        <v>1600</v>
      </c>
      <c r="B1714" s="51" t="s">
        <v>1575</v>
      </c>
      <c r="C1714" s="51" t="s">
        <v>94</v>
      </c>
      <c r="D1714" s="52">
        <v>6330</v>
      </c>
      <c r="E1714" s="52">
        <v>302790</v>
      </c>
      <c r="F1714" s="53">
        <v>28184.2</v>
      </c>
      <c r="G1714" s="54">
        <v>9.3081674000000003</v>
      </c>
    </row>
    <row r="1715" spans="1:7" s="5" customFormat="1" x14ac:dyDescent="0.45">
      <c r="A1715" s="51" t="s">
        <v>987</v>
      </c>
      <c r="B1715" s="51" t="s">
        <v>1575</v>
      </c>
      <c r="C1715" s="51" t="s">
        <v>91</v>
      </c>
      <c r="D1715" s="52">
        <v>92931</v>
      </c>
      <c r="E1715" s="52">
        <v>2111402</v>
      </c>
      <c r="F1715" s="53">
        <v>216596.8</v>
      </c>
      <c r="G1715" s="54">
        <v>10.258435</v>
      </c>
    </row>
    <row r="1716" spans="1:7" s="5" customFormat="1" x14ac:dyDescent="0.45">
      <c r="A1716" s="51" t="s">
        <v>1601</v>
      </c>
      <c r="B1716" s="51" t="s">
        <v>1575</v>
      </c>
      <c r="C1716" s="51" t="s">
        <v>94</v>
      </c>
      <c r="D1716" s="52">
        <v>3132</v>
      </c>
      <c r="E1716" s="52">
        <v>87790</v>
      </c>
      <c r="F1716" s="53">
        <v>8807.7000000000007</v>
      </c>
      <c r="G1716" s="54">
        <v>10.032692000000001</v>
      </c>
    </row>
    <row r="1717" spans="1:7" s="5" customFormat="1" x14ac:dyDescent="0.45">
      <c r="A1717" s="51" t="s">
        <v>989</v>
      </c>
      <c r="B1717" s="51" t="s">
        <v>1575</v>
      </c>
      <c r="C1717" s="51" t="s">
        <v>91</v>
      </c>
      <c r="D1717" s="52">
        <v>11479</v>
      </c>
      <c r="E1717" s="52">
        <v>428606</v>
      </c>
      <c r="F1717" s="53">
        <v>32929.9</v>
      </c>
      <c r="G1717" s="54">
        <v>7.6830236000000003</v>
      </c>
    </row>
    <row r="1718" spans="1:7" s="5" customFormat="1" x14ac:dyDescent="0.45">
      <c r="A1718" s="51" t="s">
        <v>1602</v>
      </c>
      <c r="B1718" s="51" t="s">
        <v>1575</v>
      </c>
      <c r="C1718" s="51" t="s">
        <v>94</v>
      </c>
      <c r="D1718" s="52">
        <v>5475</v>
      </c>
      <c r="E1718" s="52">
        <v>84340</v>
      </c>
      <c r="F1718" s="53">
        <v>8304.2999999999993</v>
      </c>
      <c r="G1718" s="54">
        <v>9.8462177000000004</v>
      </c>
    </row>
    <row r="1719" spans="1:7" s="5" customFormat="1" x14ac:dyDescent="0.45">
      <c r="A1719" s="51" t="s">
        <v>1002</v>
      </c>
      <c r="B1719" s="51" t="s">
        <v>1575</v>
      </c>
      <c r="C1719" s="51" t="s">
        <v>94</v>
      </c>
      <c r="D1719" s="52">
        <v>21086</v>
      </c>
      <c r="E1719" s="52">
        <v>659098</v>
      </c>
      <c r="F1719" s="53">
        <v>64373.3</v>
      </c>
      <c r="G1719" s="54">
        <v>9.7668783999999995</v>
      </c>
    </row>
    <row r="1720" spans="1:7" s="5" customFormat="1" x14ac:dyDescent="0.45">
      <c r="A1720" s="51" t="s">
        <v>1603</v>
      </c>
      <c r="B1720" s="51" t="s">
        <v>1575</v>
      </c>
      <c r="C1720" s="51" t="s">
        <v>94</v>
      </c>
      <c r="D1720" s="52">
        <v>17223</v>
      </c>
      <c r="E1720" s="52">
        <v>660081</v>
      </c>
      <c r="F1720" s="53">
        <v>61519.1</v>
      </c>
      <c r="G1720" s="54">
        <v>9.3199319000000003</v>
      </c>
    </row>
    <row r="1721" spans="1:7" s="5" customFormat="1" x14ac:dyDescent="0.45">
      <c r="A1721" s="51" t="s">
        <v>1604</v>
      </c>
      <c r="B1721" s="51" t="s">
        <v>1575</v>
      </c>
      <c r="C1721" s="51" t="s">
        <v>96</v>
      </c>
      <c r="D1721" s="52">
        <v>158</v>
      </c>
      <c r="E1721" s="52">
        <v>2502</v>
      </c>
      <c r="F1721" s="53">
        <v>235.6</v>
      </c>
      <c r="G1721" s="54">
        <v>9.4164668000000002</v>
      </c>
    </row>
    <row r="1722" spans="1:7" s="5" customFormat="1" x14ac:dyDescent="0.45">
      <c r="A1722" s="51" t="s">
        <v>1008</v>
      </c>
      <c r="B1722" s="51" t="s">
        <v>1575</v>
      </c>
      <c r="C1722" s="51" t="s">
        <v>94</v>
      </c>
      <c r="D1722" s="52">
        <v>1045</v>
      </c>
      <c r="E1722" s="52">
        <v>40602</v>
      </c>
      <c r="F1722" s="53">
        <v>3918</v>
      </c>
      <c r="G1722" s="54">
        <v>9.6497709</v>
      </c>
    </row>
    <row r="1723" spans="1:7" s="5" customFormat="1" x14ac:dyDescent="0.45">
      <c r="A1723" s="51" t="s">
        <v>1605</v>
      </c>
      <c r="B1723" s="51" t="s">
        <v>1575</v>
      </c>
      <c r="C1723" s="51" t="s">
        <v>94</v>
      </c>
      <c r="D1723" s="52">
        <v>1611</v>
      </c>
      <c r="E1723" s="52">
        <v>31931</v>
      </c>
      <c r="F1723" s="53">
        <v>4160</v>
      </c>
      <c r="G1723" s="54">
        <v>13.028091999999999</v>
      </c>
    </row>
    <row r="1724" spans="1:7" s="5" customFormat="1" x14ac:dyDescent="0.45">
      <c r="A1724" s="51" t="s">
        <v>236</v>
      </c>
      <c r="B1724" s="51" t="s">
        <v>1575</v>
      </c>
      <c r="C1724" s="51" t="s">
        <v>167</v>
      </c>
      <c r="D1724" s="52">
        <v>22</v>
      </c>
      <c r="E1724" s="52">
        <v>341228</v>
      </c>
      <c r="F1724" s="53">
        <v>9608.4</v>
      </c>
      <c r="G1724" s="54">
        <v>2.8158299000000002</v>
      </c>
    </row>
    <row r="1725" spans="1:7" s="5" customFormat="1" x14ac:dyDescent="0.45">
      <c r="A1725" s="51" t="s">
        <v>1606</v>
      </c>
      <c r="B1725" s="51" t="s">
        <v>1575</v>
      </c>
      <c r="C1725" s="51" t="s">
        <v>96</v>
      </c>
      <c r="D1725" s="52">
        <v>12974</v>
      </c>
      <c r="E1725" s="52">
        <v>365673</v>
      </c>
      <c r="F1725" s="53">
        <v>28828</v>
      </c>
      <c r="G1725" s="54">
        <v>7.8835461999999996</v>
      </c>
    </row>
    <row r="1726" spans="1:7" s="5" customFormat="1" x14ac:dyDescent="0.45">
      <c r="A1726" s="51" t="s">
        <v>1607</v>
      </c>
      <c r="B1726" s="51" t="s">
        <v>1575</v>
      </c>
      <c r="C1726" s="51" t="s">
        <v>94</v>
      </c>
      <c r="D1726" s="52">
        <v>6782</v>
      </c>
      <c r="E1726" s="52">
        <v>125524</v>
      </c>
      <c r="F1726" s="53">
        <v>16402</v>
      </c>
      <c r="G1726" s="54">
        <v>13.066824</v>
      </c>
    </row>
    <row r="1727" spans="1:7" s="5" customFormat="1" x14ac:dyDescent="0.45">
      <c r="A1727" s="51" t="s">
        <v>1608</v>
      </c>
      <c r="B1727" s="51" t="s">
        <v>1575</v>
      </c>
      <c r="C1727" s="51" t="s">
        <v>94</v>
      </c>
      <c r="D1727" s="52">
        <v>16920</v>
      </c>
      <c r="E1727" s="52">
        <v>287736</v>
      </c>
      <c r="F1727" s="53">
        <v>35842</v>
      </c>
      <c r="G1727" s="54">
        <v>12.456557</v>
      </c>
    </row>
    <row r="1728" spans="1:7" s="5" customFormat="1" x14ac:dyDescent="0.45">
      <c r="A1728" s="51" t="s">
        <v>1609</v>
      </c>
      <c r="B1728" s="51" t="s">
        <v>1575</v>
      </c>
      <c r="C1728" s="51" t="s">
        <v>94</v>
      </c>
      <c r="D1728" s="52">
        <v>3405</v>
      </c>
      <c r="E1728" s="52">
        <v>93671</v>
      </c>
      <c r="F1728" s="53">
        <v>10254</v>
      </c>
      <c r="G1728" s="54">
        <v>10.946825</v>
      </c>
    </row>
    <row r="1729" spans="1:7" s="5" customFormat="1" x14ac:dyDescent="0.45">
      <c r="A1729" s="51" t="s">
        <v>1610</v>
      </c>
      <c r="B1729" s="51" t="s">
        <v>1575</v>
      </c>
      <c r="C1729" s="51" t="s">
        <v>96</v>
      </c>
      <c r="D1729" s="52">
        <v>1920</v>
      </c>
      <c r="E1729" s="52">
        <v>39102</v>
      </c>
      <c r="F1729" s="53">
        <v>4242.5</v>
      </c>
      <c r="G1729" s="54">
        <v>10.849829</v>
      </c>
    </row>
    <row r="1730" spans="1:7" s="5" customFormat="1" x14ac:dyDescent="0.45">
      <c r="A1730" s="51" t="s">
        <v>1611</v>
      </c>
      <c r="B1730" s="51" t="s">
        <v>1612</v>
      </c>
      <c r="C1730" s="51" t="s">
        <v>94</v>
      </c>
      <c r="D1730" s="52">
        <v>46291</v>
      </c>
      <c r="E1730" s="52">
        <v>890133</v>
      </c>
      <c r="F1730" s="53">
        <v>98267</v>
      </c>
      <c r="G1730" s="54">
        <v>11.039586</v>
      </c>
    </row>
    <row r="1731" spans="1:7" s="5" customFormat="1" x14ac:dyDescent="0.45">
      <c r="A1731" s="51" t="s">
        <v>1613</v>
      </c>
      <c r="B1731" s="51" t="s">
        <v>1612</v>
      </c>
      <c r="C1731" s="51" t="s">
        <v>96</v>
      </c>
      <c r="D1731" s="52">
        <v>13207</v>
      </c>
      <c r="E1731" s="52">
        <v>628761</v>
      </c>
      <c r="F1731" s="53">
        <v>48777</v>
      </c>
      <c r="G1731" s="54">
        <v>7.7576375999999998</v>
      </c>
    </row>
    <row r="1732" spans="1:7" s="5" customFormat="1" x14ac:dyDescent="0.45">
      <c r="A1732" s="51" t="s">
        <v>1614</v>
      </c>
      <c r="B1732" s="51" t="s">
        <v>1612</v>
      </c>
      <c r="C1732" s="51" t="s">
        <v>96</v>
      </c>
      <c r="D1732" s="52">
        <v>10403</v>
      </c>
      <c r="E1732" s="52">
        <v>189242</v>
      </c>
      <c r="F1732" s="53">
        <v>23359</v>
      </c>
      <c r="G1732" s="54">
        <v>12.343453999999999</v>
      </c>
    </row>
    <row r="1733" spans="1:7" s="5" customFormat="1" x14ac:dyDescent="0.45">
      <c r="A1733" s="51" t="s">
        <v>1615</v>
      </c>
      <c r="B1733" s="51" t="s">
        <v>1612</v>
      </c>
      <c r="C1733" s="51" t="s">
        <v>96</v>
      </c>
      <c r="D1733" s="52">
        <v>11061</v>
      </c>
      <c r="E1733" s="52">
        <v>215820</v>
      </c>
      <c r="F1733" s="53">
        <v>26511</v>
      </c>
      <c r="G1733" s="54">
        <v>12.283848000000001</v>
      </c>
    </row>
    <row r="1734" spans="1:7" s="5" customFormat="1" x14ac:dyDescent="0.45">
      <c r="A1734" s="51" t="s">
        <v>1616</v>
      </c>
      <c r="B1734" s="51" t="s">
        <v>1612</v>
      </c>
      <c r="C1734" s="51" t="s">
        <v>94</v>
      </c>
      <c r="D1734" s="52">
        <v>32331</v>
      </c>
      <c r="E1734" s="52">
        <v>587225</v>
      </c>
      <c r="F1734" s="53">
        <v>62810</v>
      </c>
      <c r="G1734" s="54">
        <v>10.696071</v>
      </c>
    </row>
    <row r="1735" spans="1:7" s="5" customFormat="1" x14ac:dyDescent="0.45">
      <c r="A1735" s="51" t="s">
        <v>1617</v>
      </c>
      <c r="B1735" s="51" t="s">
        <v>1612</v>
      </c>
      <c r="C1735" s="51" t="s">
        <v>96</v>
      </c>
      <c r="D1735" s="52">
        <v>15563</v>
      </c>
      <c r="E1735" s="52">
        <v>414308</v>
      </c>
      <c r="F1735" s="53">
        <v>36035</v>
      </c>
      <c r="G1735" s="54">
        <v>8.6976355999999999</v>
      </c>
    </row>
    <row r="1736" spans="1:7" s="5" customFormat="1" x14ac:dyDescent="0.45">
      <c r="A1736" s="51" t="s">
        <v>1618</v>
      </c>
      <c r="B1736" s="51" t="s">
        <v>1612</v>
      </c>
      <c r="C1736" s="51" t="s">
        <v>94</v>
      </c>
      <c r="D1736" s="52">
        <v>19790</v>
      </c>
      <c r="E1736" s="52">
        <v>477642</v>
      </c>
      <c r="F1736" s="53">
        <v>44132</v>
      </c>
      <c r="G1736" s="54">
        <v>9.2395560000000003</v>
      </c>
    </row>
    <row r="1737" spans="1:7" s="5" customFormat="1" x14ac:dyDescent="0.45">
      <c r="A1737" s="51" t="s">
        <v>1619</v>
      </c>
      <c r="B1737" s="51" t="s">
        <v>1612</v>
      </c>
      <c r="C1737" s="51" t="s">
        <v>96</v>
      </c>
      <c r="D1737" s="52">
        <v>28980</v>
      </c>
      <c r="E1737" s="52">
        <v>590397</v>
      </c>
      <c r="F1737" s="53">
        <v>62499</v>
      </c>
      <c r="G1737" s="54">
        <v>10.585927999999999</v>
      </c>
    </row>
    <row r="1738" spans="1:7" s="5" customFormat="1" x14ac:dyDescent="0.45">
      <c r="A1738" s="51" t="s">
        <v>1620</v>
      </c>
      <c r="B1738" s="51" t="s">
        <v>1612</v>
      </c>
      <c r="C1738" s="51" t="s">
        <v>96</v>
      </c>
      <c r="D1738" s="52">
        <v>33579</v>
      </c>
      <c r="E1738" s="52">
        <v>853068</v>
      </c>
      <c r="F1738" s="53">
        <v>81840</v>
      </c>
      <c r="G1738" s="54">
        <v>9.5936079999999997</v>
      </c>
    </row>
    <row r="1739" spans="1:7" s="5" customFormat="1" x14ac:dyDescent="0.45">
      <c r="A1739" s="51" t="s">
        <v>1621</v>
      </c>
      <c r="B1739" s="51" t="s">
        <v>1612</v>
      </c>
      <c r="C1739" s="51" t="s">
        <v>96</v>
      </c>
      <c r="D1739" s="52">
        <v>5383</v>
      </c>
      <c r="E1739" s="52">
        <v>206973</v>
      </c>
      <c r="F1739" s="53">
        <v>16479</v>
      </c>
      <c r="G1739" s="54">
        <v>7.9619080999999996</v>
      </c>
    </row>
    <row r="1740" spans="1:7" s="5" customFormat="1" x14ac:dyDescent="0.45">
      <c r="A1740" s="51" t="s">
        <v>409</v>
      </c>
      <c r="B1740" s="51" t="s">
        <v>1612</v>
      </c>
      <c r="C1740" s="51" t="s">
        <v>96</v>
      </c>
      <c r="D1740" s="52">
        <v>169614</v>
      </c>
      <c r="E1740" s="52">
        <v>5336387</v>
      </c>
      <c r="F1740" s="53">
        <v>517598</v>
      </c>
      <c r="G1740" s="54">
        <v>9.6994089999999993</v>
      </c>
    </row>
    <row r="1741" spans="1:7" s="5" customFormat="1" x14ac:dyDescent="0.45">
      <c r="A1741" s="51" t="s">
        <v>1622</v>
      </c>
      <c r="B1741" s="51" t="s">
        <v>1612</v>
      </c>
      <c r="C1741" s="51" t="s">
        <v>96</v>
      </c>
      <c r="D1741" s="52">
        <v>69156</v>
      </c>
      <c r="E1741" s="52">
        <v>1449436</v>
      </c>
      <c r="F1741" s="53">
        <v>157727</v>
      </c>
      <c r="G1741" s="54">
        <v>10.881957</v>
      </c>
    </row>
    <row r="1742" spans="1:7" s="5" customFormat="1" x14ac:dyDescent="0.45">
      <c r="A1742" s="51" t="s">
        <v>1623</v>
      </c>
      <c r="B1742" s="51" t="s">
        <v>1612</v>
      </c>
      <c r="C1742" s="51" t="s">
        <v>96</v>
      </c>
      <c r="D1742" s="52">
        <v>31480</v>
      </c>
      <c r="E1742" s="52">
        <v>1032509</v>
      </c>
      <c r="F1742" s="53">
        <v>96777</v>
      </c>
      <c r="G1742" s="54">
        <v>9.3729934000000004</v>
      </c>
    </row>
    <row r="1743" spans="1:7" s="5" customFormat="1" x14ac:dyDescent="0.45">
      <c r="A1743" s="51" t="s">
        <v>1624</v>
      </c>
      <c r="B1743" s="51" t="s">
        <v>1612</v>
      </c>
      <c r="C1743" s="51" t="s">
        <v>96</v>
      </c>
      <c r="D1743" s="52">
        <v>29859</v>
      </c>
      <c r="E1743" s="52">
        <v>766552</v>
      </c>
      <c r="F1743" s="53">
        <v>75647</v>
      </c>
      <c r="G1743" s="54">
        <v>9.8684759999999994</v>
      </c>
    </row>
    <row r="1744" spans="1:7" s="5" customFormat="1" x14ac:dyDescent="0.45">
      <c r="A1744" s="51" t="s">
        <v>1625</v>
      </c>
      <c r="B1744" s="51" t="s">
        <v>1612</v>
      </c>
      <c r="C1744" s="51" t="s">
        <v>96</v>
      </c>
      <c r="D1744" s="52">
        <v>17745</v>
      </c>
      <c r="E1744" s="52">
        <v>545819</v>
      </c>
      <c r="F1744" s="53">
        <v>52142</v>
      </c>
      <c r="G1744" s="54">
        <v>9.5529837000000004</v>
      </c>
    </row>
    <row r="1745" spans="1:7" s="5" customFormat="1" x14ac:dyDescent="0.45">
      <c r="A1745" s="51" t="s">
        <v>1626</v>
      </c>
      <c r="B1745" s="51" t="s">
        <v>1612</v>
      </c>
      <c r="C1745" s="51" t="s">
        <v>96</v>
      </c>
      <c r="D1745" s="52">
        <v>4711</v>
      </c>
      <c r="E1745" s="52">
        <v>236480</v>
      </c>
      <c r="F1745" s="53">
        <v>20289</v>
      </c>
      <c r="G1745" s="54">
        <v>8.5795838999999994</v>
      </c>
    </row>
    <row r="1746" spans="1:7" s="5" customFormat="1" x14ac:dyDescent="0.45">
      <c r="A1746" s="51" t="s">
        <v>1627</v>
      </c>
      <c r="B1746" s="51" t="s">
        <v>1612</v>
      </c>
      <c r="C1746" s="51" t="s">
        <v>96</v>
      </c>
      <c r="D1746" s="52">
        <v>10583</v>
      </c>
      <c r="E1746" s="52">
        <v>273318</v>
      </c>
      <c r="F1746" s="53">
        <v>27266</v>
      </c>
      <c r="G1746" s="54">
        <v>9.9759255000000007</v>
      </c>
    </row>
    <row r="1747" spans="1:7" s="5" customFormat="1" x14ac:dyDescent="0.45">
      <c r="A1747" s="51" t="s">
        <v>1628</v>
      </c>
      <c r="B1747" s="51" t="s">
        <v>1612</v>
      </c>
      <c r="C1747" s="51" t="s">
        <v>96</v>
      </c>
      <c r="D1747" s="52">
        <v>34796</v>
      </c>
      <c r="E1747" s="52">
        <v>832418</v>
      </c>
      <c r="F1747" s="53">
        <v>81625</v>
      </c>
      <c r="G1747" s="54">
        <v>9.8057707000000001</v>
      </c>
    </row>
    <row r="1748" spans="1:7" s="5" customFormat="1" x14ac:dyDescent="0.45">
      <c r="A1748" s="51" t="s">
        <v>1629</v>
      </c>
      <c r="B1748" s="51" t="s">
        <v>1612</v>
      </c>
      <c r="C1748" s="51" t="s">
        <v>96</v>
      </c>
      <c r="D1748" s="52">
        <v>11862</v>
      </c>
      <c r="E1748" s="52">
        <v>394673</v>
      </c>
      <c r="F1748" s="53">
        <v>37260</v>
      </c>
      <c r="G1748" s="54">
        <v>9.4407268999999996</v>
      </c>
    </row>
    <row r="1749" spans="1:7" s="5" customFormat="1" x14ac:dyDescent="0.45">
      <c r="A1749" s="51" t="s">
        <v>1630</v>
      </c>
      <c r="B1749" s="51" t="s">
        <v>1612</v>
      </c>
      <c r="C1749" s="51" t="s">
        <v>96</v>
      </c>
      <c r="D1749" s="52">
        <v>26412</v>
      </c>
      <c r="E1749" s="52">
        <v>494935</v>
      </c>
      <c r="F1749" s="53">
        <v>52170</v>
      </c>
      <c r="G1749" s="54">
        <v>10.540778</v>
      </c>
    </row>
    <row r="1750" spans="1:7" s="5" customFormat="1" x14ac:dyDescent="0.45">
      <c r="A1750" s="51" t="s">
        <v>1631</v>
      </c>
      <c r="B1750" s="51" t="s">
        <v>1612</v>
      </c>
      <c r="C1750" s="51" t="s">
        <v>96</v>
      </c>
      <c r="D1750" s="52">
        <v>5117</v>
      </c>
      <c r="E1750" s="52">
        <v>239032</v>
      </c>
      <c r="F1750" s="53">
        <v>19456</v>
      </c>
      <c r="G1750" s="54">
        <v>8.1394959999999994</v>
      </c>
    </row>
    <row r="1751" spans="1:7" s="5" customFormat="1" x14ac:dyDescent="0.45">
      <c r="A1751" s="51" t="s">
        <v>1632</v>
      </c>
      <c r="B1751" s="51" t="s">
        <v>1612</v>
      </c>
      <c r="C1751" s="51" t="s">
        <v>96</v>
      </c>
      <c r="D1751" s="52">
        <v>18455</v>
      </c>
      <c r="E1751" s="52">
        <v>431447</v>
      </c>
      <c r="F1751" s="53">
        <v>44867</v>
      </c>
      <c r="G1751" s="54">
        <v>10.399191999999999</v>
      </c>
    </row>
    <row r="1752" spans="1:7" s="5" customFormat="1" x14ac:dyDescent="0.45">
      <c r="A1752" s="51" t="s">
        <v>1633</v>
      </c>
      <c r="B1752" s="51" t="s">
        <v>1612</v>
      </c>
      <c r="C1752" s="51" t="s">
        <v>96</v>
      </c>
      <c r="D1752" s="52">
        <v>18595</v>
      </c>
      <c r="E1752" s="52">
        <v>798116</v>
      </c>
      <c r="F1752" s="53">
        <v>67598</v>
      </c>
      <c r="G1752" s="54">
        <v>8.4696961000000002</v>
      </c>
    </row>
    <row r="1753" spans="1:7" s="5" customFormat="1" x14ac:dyDescent="0.45">
      <c r="A1753" s="51" t="s">
        <v>1634</v>
      </c>
      <c r="B1753" s="51" t="s">
        <v>1612</v>
      </c>
      <c r="C1753" s="51" t="s">
        <v>96</v>
      </c>
      <c r="D1753" s="52">
        <v>38231</v>
      </c>
      <c r="E1753" s="52">
        <v>1147220</v>
      </c>
      <c r="F1753" s="53">
        <v>103507</v>
      </c>
      <c r="G1753" s="54">
        <v>9.0224194000000004</v>
      </c>
    </row>
    <row r="1754" spans="1:7" s="5" customFormat="1" x14ac:dyDescent="0.45">
      <c r="A1754" s="51" t="s">
        <v>1635</v>
      </c>
      <c r="B1754" s="51" t="s">
        <v>1612</v>
      </c>
      <c r="C1754" s="51" t="s">
        <v>96</v>
      </c>
      <c r="D1754" s="52">
        <v>10971</v>
      </c>
      <c r="E1754" s="52">
        <v>201607</v>
      </c>
      <c r="F1754" s="53">
        <v>23313</v>
      </c>
      <c r="G1754" s="54">
        <v>11.563587</v>
      </c>
    </row>
    <row r="1755" spans="1:7" s="5" customFormat="1" x14ac:dyDescent="0.45">
      <c r="A1755" s="51" t="s">
        <v>1636</v>
      </c>
      <c r="B1755" s="51" t="s">
        <v>1612</v>
      </c>
      <c r="C1755" s="51" t="s">
        <v>96</v>
      </c>
      <c r="D1755" s="52">
        <v>4425</v>
      </c>
      <c r="E1755" s="52">
        <v>143579</v>
      </c>
      <c r="F1755" s="53">
        <v>13633</v>
      </c>
      <c r="G1755" s="54">
        <v>9.4951211999999998</v>
      </c>
    </row>
    <row r="1756" spans="1:7" s="5" customFormat="1" x14ac:dyDescent="0.45">
      <c r="A1756" s="51" t="s">
        <v>1637</v>
      </c>
      <c r="B1756" s="51" t="s">
        <v>1612</v>
      </c>
      <c r="C1756" s="51" t="s">
        <v>96</v>
      </c>
      <c r="D1756" s="52">
        <v>36031</v>
      </c>
      <c r="E1756" s="52">
        <v>1681239</v>
      </c>
      <c r="F1756" s="53">
        <v>141447</v>
      </c>
      <c r="G1756" s="54">
        <v>8.4132595000000006</v>
      </c>
    </row>
    <row r="1757" spans="1:7" s="5" customFormat="1" x14ac:dyDescent="0.45">
      <c r="A1757" s="51" t="s">
        <v>761</v>
      </c>
      <c r="B1757" s="51" t="s">
        <v>1612</v>
      </c>
      <c r="C1757" s="51" t="s">
        <v>96</v>
      </c>
      <c r="D1757" s="52">
        <v>2328</v>
      </c>
      <c r="E1757" s="52">
        <v>40967</v>
      </c>
      <c r="F1757" s="53">
        <v>4415</v>
      </c>
      <c r="G1757" s="54">
        <v>10.776967000000001</v>
      </c>
    </row>
    <row r="1758" spans="1:7" s="5" customFormat="1" x14ac:dyDescent="0.45">
      <c r="A1758" s="51" t="s">
        <v>1638</v>
      </c>
      <c r="B1758" s="51" t="s">
        <v>1612</v>
      </c>
      <c r="C1758" s="51" t="s">
        <v>96</v>
      </c>
      <c r="D1758" s="52">
        <v>22101</v>
      </c>
      <c r="E1758" s="52">
        <v>381605</v>
      </c>
      <c r="F1758" s="53">
        <v>45803</v>
      </c>
      <c r="G1758" s="54">
        <v>12.002725</v>
      </c>
    </row>
    <row r="1759" spans="1:7" s="5" customFormat="1" x14ac:dyDescent="0.45">
      <c r="A1759" s="51" t="s">
        <v>1639</v>
      </c>
      <c r="B1759" s="51" t="s">
        <v>1612</v>
      </c>
      <c r="C1759" s="51" t="s">
        <v>96</v>
      </c>
      <c r="D1759" s="52">
        <v>20256</v>
      </c>
      <c r="E1759" s="52">
        <v>459583</v>
      </c>
      <c r="F1759" s="53">
        <v>49491</v>
      </c>
      <c r="G1759" s="54">
        <v>10.768675</v>
      </c>
    </row>
    <row r="1760" spans="1:7" s="5" customFormat="1" x14ac:dyDescent="0.45">
      <c r="A1760" s="51" t="s">
        <v>1640</v>
      </c>
      <c r="B1760" s="51" t="s">
        <v>1612</v>
      </c>
      <c r="C1760" s="51" t="s">
        <v>96</v>
      </c>
      <c r="D1760" s="52">
        <v>64400</v>
      </c>
      <c r="E1760" s="52">
        <v>1576099</v>
      </c>
      <c r="F1760" s="53">
        <v>157603</v>
      </c>
      <c r="G1760" s="54">
        <v>9.9995621999999997</v>
      </c>
    </row>
    <row r="1761" spans="1:7" s="5" customFormat="1" x14ac:dyDescent="0.45">
      <c r="A1761" s="51" t="s">
        <v>1641</v>
      </c>
      <c r="B1761" s="51" t="s">
        <v>1612</v>
      </c>
      <c r="C1761" s="51" t="s">
        <v>96</v>
      </c>
      <c r="D1761" s="52">
        <v>6168</v>
      </c>
      <c r="E1761" s="52">
        <v>331687</v>
      </c>
      <c r="F1761" s="53">
        <v>26392</v>
      </c>
      <c r="G1761" s="54">
        <v>7.9568991000000002</v>
      </c>
    </row>
    <row r="1762" spans="1:7" s="5" customFormat="1" x14ac:dyDescent="0.45">
      <c r="A1762" s="51" t="s">
        <v>1642</v>
      </c>
      <c r="B1762" s="51" t="s">
        <v>1612</v>
      </c>
      <c r="C1762" s="51" t="s">
        <v>96</v>
      </c>
      <c r="D1762" s="52">
        <v>22507</v>
      </c>
      <c r="E1762" s="52">
        <v>414331</v>
      </c>
      <c r="F1762" s="53">
        <v>45257</v>
      </c>
      <c r="G1762" s="54">
        <v>10.922909000000001</v>
      </c>
    </row>
    <row r="1763" spans="1:7" s="5" customFormat="1" x14ac:dyDescent="0.45">
      <c r="A1763" s="51" t="s">
        <v>1643</v>
      </c>
      <c r="B1763" s="51" t="s">
        <v>1612</v>
      </c>
      <c r="C1763" s="51" t="s">
        <v>96</v>
      </c>
      <c r="D1763" s="52">
        <v>414315</v>
      </c>
      <c r="E1763" s="52">
        <v>13308180</v>
      </c>
      <c r="F1763" s="53">
        <v>1221307.5</v>
      </c>
      <c r="G1763" s="54">
        <v>9.1771189</v>
      </c>
    </row>
    <row r="1764" spans="1:7" s="5" customFormat="1" x14ac:dyDescent="0.45">
      <c r="A1764" s="51" t="s">
        <v>1644</v>
      </c>
      <c r="B1764" s="51" t="s">
        <v>1612</v>
      </c>
      <c r="C1764" s="51" t="s">
        <v>96</v>
      </c>
      <c r="D1764" s="52">
        <v>8162</v>
      </c>
      <c r="E1764" s="52">
        <v>182824</v>
      </c>
      <c r="F1764" s="53">
        <v>18680</v>
      </c>
      <c r="G1764" s="54">
        <v>10.217477000000001</v>
      </c>
    </row>
    <row r="1765" spans="1:7" s="5" customFormat="1" x14ac:dyDescent="0.45">
      <c r="A1765" s="51" t="s">
        <v>1645</v>
      </c>
      <c r="B1765" s="51" t="s">
        <v>1612</v>
      </c>
      <c r="C1765" s="51" t="s">
        <v>96</v>
      </c>
      <c r="D1765" s="52">
        <v>14790</v>
      </c>
      <c r="E1765" s="52">
        <v>910177</v>
      </c>
      <c r="F1765" s="53">
        <v>76098</v>
      </c>
      <c r="G1765" s="54">
        <v>8.3607914000000001</v>
      </c>
    </row>
    <row r="1766" spans="1:7" s="5" customFormat="1" x14ac:dyDescent="0.45">
      <c r="A1766" s="51" t="s">
        <v>1646</v>
      </c>
      <c r="B1766" s="51" t="s">
        <v>1612</v>
      </c>
      <c r="C1766" s="51" t="s">
        <v>96</v>
      </c>
      <c r="D1766" s="52">
        <v>3973</v>
      </c>
      <c r="E1766" s="52">
        <v>121843</v>
      </c>
      <c r="F1766" s="53">
        <v>12891</v>
      </c>
      <c r="G1766" s="54">
        <v>10.580009</v>
      </c>
    </row>
    <row r="1767" spans="1:7" s="5" customFormat="1" x14ac:dyDescent="0.45">
      <c r="A1767" s="51" t="s">
        <v>1647</v>
      </c>
      <c r="B1767" s="51" t="s">
        <v>1612</v>
      </c>
      <c r="C1767" s="51" t="s">
        <v>96</v>
      </c>
      <c r="D1767" s="52">
        <v>61687</v>
      </c>
      <c r="E1767" s="52">
        <v>1707593</v>
      </c>
      <c r="F1767" s="53">
        <v>161125</v>
      </c>
      <c r="G1767" s="54">
        <v>9.4357965000000004</v>
      </c>
    </row>
    <row r="1768" spans="1:7" s="5" customFormat="1" x14ac:dyDescent="0.45">
      <c r="A1768" s="51" t="s">
        <v>1648</v>
      </c>
      <c r="B1768" s="51" t="s">
        <v>1612</v>
      </c>
      <c r="C1768" s="51" t="s">
        <v>96</v>
      </c>
      <c r="D1768" s="52">
        <v>1809</v>
      </c>
      <c r="E1768" s="52">
        <v>108301</v>
      </c>
      <c r="F1768" s="53">
        <v>8640</v>
      </c>
      <c r="G1768" s="54">
        <v>7.9777657</v>
      </c>
    </row>
    <row r="1769" spans="1:7" s="5" customFormat="1" x14ac:dyDescent="0.45">
      <c r="A1769" s="51" t="s">
        <v>1649</v>
      </c>
      <c r="B1769" s="51" t="s">
        <v>1612</v>
      </c>
      <c r="C1769" s="51" t="s">
        <v>96</v>
      </c>
      <c r="D1769" s="52">
        <v>21648</v>
      </c>
      <c r="E1769" s="52">
        <v>538662</v>
      </c>
      <c r="F1769" s="53">
        <v>50207</v>
      </c>
      <c r="G1769" s="54">
        <v>9.3206872000000001</v>
      </c>
    </row>
    <row r="1770" spans="1:7" s="5" customFormat="1" x14ac:dyDescent="0.45">
      <c r="A1770" s="51" t="s">
        <v>1650</v>
      </c>
      <c r="B1770" s="51" t="s">
        <v>1612</v>
      </c>
      <c r="C1770" s="51" t="s">
        <v>96</v>
      </c>
      <c r="D1770" s="52">
        <v>16232</v>
      </c>
      <c r="E1770" s="52">
        <v>492388</v>
      </c>
      <c r="F1770" s="53">
        <v>53687</v>
      </c>
      <c r="G1770" s="54">
        <v>10.903392999999999</v>
      </c>
    </row>
    <row r="1771" spans="1:7" s="5" customFormat="1" x14ac:dyDescent="0.45">
      <c r="A1771" s="51" t="s">
        <v>1651</v>
      </c>
      <c r="B1771" s="51" t="s">
        <v>1612</v>
      </c>
      <c r="C1771" s="51" t="s">
        <v>96</v>
      </c>
      <c r="D1771" s="52">
        <v>21289</v>
      </c>
      <c r="E1771" s="52">
        <v>446190</v>
      </c>
      <c r="F1771" s="53">
        <v>44385</v>
      </c>
      <c r="G1771" s="54">
        <v>9.9475560000000005</v>
      </c>
    </row>
    <row r="1772" spans="1:7" s="5" customFormat="1" x14ac:dyDescent="0.45">
      <c r="A1772" s="51" t="s">
        <v>1652</v>
      </c>
      <c r="B1772" s="51" t="s">
        <v>1612</v>
      </c>
      <c r="C1772" s="51" t="s">
        <v>96</v>
      </c>
      <c r="D1772" s="52">
        <v>14395</v>
      </c>
      <c r="E1772" s="52">
        <v>440869</v>
      </c>
      <c r="F1772" s="53">
        <v>44667</v>
      </c>
      <c r="G1772" s="54">
        <v>10.131581000000001</v>
      </c>
    </row>
    <row r="1773" spans="1:7" s="5" customFormat="1" x14ac:dyDescent="0.45">
      <c r="A1773" s="51" t="s">
        <v>1653</v>
      </c>
      <c r="B1773" s="51" t="s">
        <v>1612</v>
      </c>
      <c r="C1773" s="51" t="s">
        <v>96</v>
      </c>
      <c r="D1773" s="52">
        <v>6671</v>
      </c>
      <c r="E1773" s="52">
        <v>188909</v>
      </c>
      <c r="F1773" s="53">
        <v>18822</v>
      </c>
      <c r="G1773" s="54">
        <v>9.9635274000000003</v>
      </c>
    </row>
    <row r="1774" spans="1:7" s="5" customFormat="1" x14ac:dyDescent="0.45">
      <c r="A1774" s="51" t="s">
        <v>1654</v>
      </c>
      <c r="B1774" s="51" t="s">
        <v>1612</v>
      </c>
      <c r="C1774" s="51" t="s">
        <v>96</v>
      </c>
      <c r="D1774" s="52">
        <v>14624</v>
      </c>
      <c r="E1774" s="52">
        <v>296142</v>
      </c>
      <c r="F1774" s="53">
        <v>31716</v>
      </c>
      <c r="G1774" s="54">
        <v>10.709727000000001</v>
      </c>
    </row>
    <row r="1775" spans="1:7" s="5" customFormat="1" x14ac:dyDescent="0.45">
      <c r="A1775" s="51" t="s">
        <v>1655</v>
      </c>
      <c r="B1775" s="51" t="s">
        <v>1612</v>
      </c>
      <c r="C1775" s="51" t="s">
        <v>96</v>
      </c>
      <c r="D1775" s="52">
        <v>10268</v>
      </c>
      <c r="E1775" s="52">
        <v>371315</v>
      </c>
      <c r="F1775" s="53">
        <v>33547</v>
      </c>
      <c r="G1775" s="54">
        <v>9.0346471000000008</v>
      </c>
    </row>
    <row r="1776" spans="1:7" s="5" customFormat="1" x14ac:dyDescent="0.45">
      <c r="A1776" s="51" t="s">
        <v>1656</v>
      </c>
      <c r="B1776" s="51" t="s">
        <v>1612</v>
      </c>
      <c r="C1776" s="51" t="s">
        <v>96</v>
      </c>
      <c r="D1776" s="52">
        <v>2708</v>
      </c>
      <c r="E1776" s="52">
        <v>130185</v>
      </c>
      <c r="F1776" s="53">
        <v>10702</v>
      </c>
      <c r="G1776" s="54">
        <v>8.2206091000000008</v>
      </c>
    </row>
    <row r="1777" spans="1:7" s="5" customFormat="1" x14ac:dyDescent="0.45">
      <c r="A1777" s="51" t="s">
        <v>1657</v>
      </c>
      <c r="B1777" s="51" t="s">
        <v>1612</v>
      </c>
      <c r="C1777" s="51" t="s">
        <v>96</v>
      </c>
      <c r="D1777" s="52">
        <v>2988</v>
      </c>
      <c r="E1777" s="52">
        <v>120359</v>
      </c>
      <c r="F1777" s="53">
        <v>11117</v>
      </c>
      <c r="G1777" s="54">
        <v>9.2365340000000007</v>
      </c>
    </row>
    <row r="1778" spans="1:7" s="5" customFormat="1" x14ac:dyDescent="0.45">
      <c r="A1778" s="51" t="s">
        <v>1658</v>
      </c>
      <c r="B1778" s="51" t="s">
        <v>1612</v>
      </c>
      <c r="C1778" s="51" t="s">
        <v>96</v>
      </c>
      <c r="D1778" s="52">
        <v>8233</v>
      </c>
      <c r="E1778" s="52">
        <v>306409</v>
      </c>
      <c r="F1778" s="53">
        <v>27269</v>
      </c>
      <c r="G1778" s="54">
        <v>8.8995428000000008</v>
      </c>
    </row>
    <row r="1779" spans="1:7" s="5" customFormat="1" x14ac:dyDescent="0.45">
      <c r="A1779" s="51" t="s">
        <v>1659</v>
      </c>
      <c r="B1779" s="51" t="s">
        <v>1612</v>
      </c>
      <c r="C1779" s="51" t="s">
        <v>96</v>
      </c>
      <c r="D1779" s="52">
        <v>9022</v>
      </c>
      <c r="E1779" s="52">
        <v>230544</v>
      </c>
      <c r="F1779" s="53">
        <v>22845</v>
      </c>
      <c r="G1779" s="54">
        <v>9.9091714</v>
      </c>
    </row>
    <row r="1780" spans="1:7" s="5" customFormat="1" x14ac:dyDescent="0.45">
      <c r="A1780" s="51" t="s">
        <v>1660</v>
      </c>
      <c r="B1780" s="51" t="s">
        <v>1612</v>
      </c>
      <c r="C1780" s="51" t="s">
        <v>96</v>
      </c>
      <c r="D1780" s="52">
        <v>2435</v>
      </c>
      <c r="E1780" s="52">
        <v>66844</v>
      </c>
      <c r="F1780" s="53">
        <v>6971</v>
      </c>
      <c r="G1780" s="54">
        <v>10.428758999999999</v>
      </c>
    </row>
    <row r="1781" spans="1:7" s="5" customFormat="1" x14ac:dyDescent="0.45">
      <c r="A1781" s="51" t="s">
        <v>1661</v>
      </c>
      <c r="B1781" s="51" t="s">
        <v>1612</v>
      </c>
      <c r="C1781" s="51" t="s">
        <v>96</v>
      </c>
      <c r="D1781" s="52">
        <v>6413</v>
      </c>
      <c r="E1781" s="52">
        <v>283043</v>
      </c>
      <c r="F1781" s="53">
        <v>24255</v>
      </c>
      <c r="G1781" s="54">
        <v>8.5693693</v>
      </c>
    </row>
    <row r="1782" spans="1:7" s="5" customFormat="1" x14ac:dyDescent="0.45">
      <c r="A1782" s="51" t="s">
        <v>1662</v>
      </c>
      <c r="B1782" s="51" t="s">
        <v>1612</v>
      </c>
      <c r="C1782" s="51" t="s">
        <v>96</v>
      </c>
      <c r="D1782" s="52">
        <v>5930</v>
      </c>
      <c r="E1782" s="52">
        <v>172840</v>
      </c>
      <c r="F1782" s="53">
        <v>17420</v>
      </c>
      <c r="G1782" s="54">
        <v>10.078685</v>
      </c>
    </row>
    <row r="1783" spans="1:7" s="5" customFormat="1" x14ac:dyDescent="0.45">
      <c r="A1783" s="51" t="s">
        <v>1663</v>
      </c>
      <c r="B1783" s="51" t="s">
        <v>1612</v>
      </c>
      <c r="C1783" s="51" t="s">
        <v>96</v>
      </c>
      <c r="D1783" s="52">
        <v>27560</v>
      </c>
      <c r="E1783" s="52">
        <v>616687</v>
      </c>
      <c r="F1783" s="53">
        <v>65070</v>
      </c>
      <c r="G1783" s="54">
        <v>10.551544</v>
      </c>
    </row>
    <row r="1784" spans="1:7" s="5" customFormat="1" x14ac:dyDescent="0.45">
      <c r="A1784" s="51" t="s">
        <v>1664</v>
      </c>
      <c r="B1784" s="51" t="s">
        <v>1612</v>
      </c>
      <c r="C1784" s="51" t="s">
        <v>94</v>
      </c>
      <c r="D1784" s="52">
        <v>94556</v>
      </c>
      <c r="E1784" s="52">
        <v>2502168</v>
      </c>
      <c r="F1784" s="53">
        <v>258005</v>
      </c>
      <c r="G1784" s="54">
        <v>10.311258</v>
      </c>
    </row>
    <row r="1785" spans="1:7" s="5" customFormat="1" x14ac:dyDescent="0.45">
      <c r="A1785" s="51" t="s">
        <v>770</v>
      </c>
      <c r="B1785" s="51" t="s">
        <v>1612</v>
      </c>
      <c r="C1785" s="51" t="s">
        <v>94</v>
      </c>
      <c r="D1785" s="52">
        <v>72</v>
      </c>
      <c r="E1785" s="52">
        <v>748</v>
      </c>
      <c r="F1785" s="53">
        <v>86</v>
      </c>
      <c r="G1785" s="54">
        <v>11.497325999999999</v>
      </c>
    </row>
    <row r="1786" spans="1:7" s="5" customFormat="1" x14ac:dyDescent="0.45">
      <c r="A1786" s="51" t="s">
        <v>1665</v>
      </c>
      <c r="B1786" s="51" t="s">
        <v>1612</v>
      </c>
      <c r="C1786" s="51" t="s">
        <v>94</v>
      </c>
      <c r="D1786" s="52">
        <v>74369</v>
      </c>
      <c r="E1786" s="52">
        <v>1744295</v>
      </c>
      <c r="F1786" s="53">
        <v>178560</v>
      </c>
      <c r="G1786" s="54">
        <v>10.236801</v>
      </c>
    </row>
    <row r="1787" spans="1:7" s="5" customFormat="1" x14ac:dyDescent="0.45">
      <c r="A1787" s="51" t="s">
        <v>187</v>
      </c>
      <c r="B1787" s="51" t="s">
        <v>1612</v>
      </c>
      <c r="C1787" s="51" t="s">
        <v>91</v>
      </c>
      <c r="D1787" s="52">
        <v>8</v>
      </c>
      <c r="E1787" s="52">
        <v>49</v>
      </c>
      <c r="F1787" s="53">
        <v>6.6</v>
      </c>
      <c r="G1787" s="54">
        <v>13.469388</v>
      </c>
    </row>
    <row r="1788" spans="1:7" s="5" customFormat="1" x14ac:dyDescent="0.45">
      <c r="A1788" s="51" t="s">
        <v>1666</v>
      </c>
      <c r="B1788" s="51" t="s">
        <v>1612</v>
      </c>
      <c r="C1788" s="51" t="s">
        <v>94</v>
      </c>
      <c r="D1788" s="52">
        <v>9890</v>
      </c>
      <c r="E1788" s="52">
        <v>162412</v>
      </c>
      <c r="F1788" s="53">
        <v>20806</v>
      </c>
      <c r="G1788" s="54">
        <v>12.81063</v>
      </c>
    </row>
    <row r="1789" spans="1:7" s="5" customFormat="1" x14ac:dyDescent="0.45">
      <c r="A1789" s="51" t="s">
        <v>1667</v>
      </c>
      <c r="B1789" s="51" t="s">
        <v>1612</v>
      </c>
      <c r="C1789" s="51" t="s">
        <v>94</v>
      </c>
      <c r="D1789" s="52">
        <v>32116</v>
      </c>
      <c r="E1789" s="52">
        <v>573730</v>
      </c>
      <c r="F1789" s="53">
        <v>63501</v>
      </c>
      <c r="G1789" s="54">
        <v>11.068098000000001</v>
      </c>
    </row>
    <row r="1790" spans="1:7" s="5" customFormat="1" x14ac:dyDescent="0.45">
      <c r="A1790" s="51" t="s">
        <v>1183</v>
      </c>
      <c r="B1790" s="51" t="s">
        <v>1612</v>
      </c>
      <c r="C1790" s="51" t="s">
        <v>94</v>
      </c>
      <c r="D1790" s="52">
        <v>1017</v>
      </c>
      <c r="E1790" s="52">
        <v>8305</v>
      </c>
      <c r="F1790" s="53">
        <v>1126.0999999999999</v>
      </c>
      <c r="G1790" s="54">
        <v>13.559302000000001</v>
      </c>
    </row>
    <row r="1791" spans="1:7" s="5" customFormat="1" x14ac:dyDescent="0.45">
      <c r="A1791" s="51" t="s">
        <v>1668</v>
      </c>
      <c r="B1791" s="51" t="s">
        <v>1612</v>
      </c>
      <c r="C1791" s="51" t="s">
        <v>94</v>
      </c>
      <c r="D1791" s="52">
        <v>34570</v>
      </c>
      <c r="E1791" s="52">
        <v>783687</v>
      </c>
      <c r="F1791" s="53">
        <v>79158</v>
      </c>
      <c r="G1791" s="54">
        <v>10.100716</v>
      </c>
    </row>
    <row r="1792" spans="1:7" s="5" customFormat="1" x14ac:dyDescent="0.45">
      <c r="A1792" s="51" t="s">
        <v>777</v>
      </c>
      <c r="B1792" s="51" t="s">
        <v>1612</v>
      </c>
      <c r="C1792" s="51" t="s">
        <v>94</v>
      </c>
      <c r="D1792" s="52">
        <v>126</v>
      </c>
      <c r="E1792" s="52">
        <v>1706</v>
      </c>
      <c r="F1792" s="53">
        <v>208</v>
      </c>
      <c r="G1792" s="54">
        <v>12.192263000000001</v>
      </c>
    </row>
    <row r="1793" spans="1:7" s="5" customFormat="1" x14ac:dyDescent="0.45">
      <c r="A1793" s="51" t="s">
        <v>1669</v>
      </c>
      <c r="B1793" s="51" t="s">
        <v>1612</v>
      </c>
      <c r="C1793" s="51" t="s">
        <v>94</v>
      </c>
      <c r="D1793" s="52">
        <v>30500</v>
      </c>
      <c r="E1793" s="52">
        <v>771558</v>
      </c>
      <c r="F1793" s="53">
        <v>70594</v>
      </c>
      <c r="G1793" s="54">
        <v>9.1495390000000008</v>
      </c>
    </row>
    <row r="1794" spans="1:7" s="5" customFormat="1" x14ac:dyDescent="0.45">
      <c r="A1794" s="51" t="s">
        <v>1670</v>
      </c>
      <c r="B1794" s="51" t="s">
        <v>1612</v>
      </c>
      <c r="C1794" s="51" t="s">
        <v>96</v>
      </c>
      <c r="D1794" s="52">
        <v>78102</v>
      </c>
      <c r="E1794" s="52">
        <v>1815148</v>
      </c>
      <c r="F1794" s="53">
        <v>191854</v>
      </c>
      <c r="G1794" s="54">
        <v>10.569606</v>
      </c>
    </row>
    <row r="1795" spans="1:7" s="5" customFormat="1" x14ac:dyDescent="0.45">
      <c r="A1795" s="51" t="s">
        <v>783</v>
      </c>
      <c r="B1795" s="51" t="s">
        <v>1612</v>
      </c>
      <c r="C1795" s="51" t="s">
        <v>91</v>
      </c>
      <c r="D1795" s="52">
        <v>4</v>
      </c>
      <c r="E1795" s="52">
        <v>78</v>
      </c>
      <c r="F1795" s="53">
        <v>5.7</v>
      </c>
      <c r="G1795" s="54">
        <v>7.3076923000000003</v>
      </c>
    </row>
    <row r="1796" spans="1:7" s="5" customFormat="1" x14ac:dyDescent="0.45">
      <c r="A1796" s="51" t="s">
        <v>1671</v>
      </c>
      <c r="B1796" s="51" t="s">
        <v>1612</v>
      </c>
      <c r="C1796" s="51" t="s">
        <v>91</v>
      </c>
      <c r="D1796" s="52">
        <v>47840</v>
      </c>
      <c r="E1796" s="52">
        <v>1971080</v>
      </c>
      <c r="F1796" s="53">
        <v>156105.4</v>
      </c>
      <c r="G1796" s="54">
        <v>7.9197901999999996</v>
      </c>
    </row>
    <row r="1797" spans="1:7" s="5" customFormat="1" x14ac:dyDescent="0.45">
      <c r="A1797" s="51" t="s">
        <v>1672</v>
      </c>
      <c r="B1797" s="51" t="s">
        <v>1612</v>
      </c>
      <c r="C1797" s="51" t="s">
        <v>96</v>
      </c>
      <c r="D1797" s="52">
        <v>201857</v>
      </c>
      <c r="E1797" s="52">
        <v>5220775</v>
      </c>
      <c r="F1797" s="53">
        <v>522324</v>
      </c>
      <c r="G1797" s="54">
        <v>10.004721999999999</v>
      </c>
    </row>
    <row r="1798" spans="1:7" s="5" customFormat="1" x14ac:dyDescent="0.45">
      <c r="A1798" s="51" t="s">
        <v>1673</v>
      </c>
      <c r="B1798" s="51" t="s">
        <v>1612</v>
      </c>
      <c r="C1798" s="51" t="s">
        <v>96</v>
      </c>
      <c r="D1798" s="52">
        <v>11945</v>
      </c>
      <c r="E1798" s="52">
        <v>609482</v>
      </c>
      <c r="F1798" s="53">
        <v>48563</v>
      </c>
      <c r="G1798" s="54">
        <v>7.9679137000000004</v>
      </c>
    </row>
    <row r="1799" spans="1:7" s="5" customFormat="1" x14ac:dyDescent="0.45">
      <c r="A1799" s="51" t="s">
        <v>1674</v>
      </c>
      <c r="B1799" s="51" t="s">
        <v>1612</v>
      </c>
      <c r="C1799" s="51" t="s">
        <v>96</v>
      </c>
      <c r="D1799" s="52">
        <v>21313</v>
      </c>
      <c r="E1799" s="52">
        <v>762371</v>
      </c>
      <c r="F1799" s="53">
        <v>65578</v>
      </c>
      <c r="G1799" s="54">
        <v>8.6018486999999997</v>
      </c>
    </row>
    <row r="1800" spans="1:7" s="5" customFormat="1" x14ac:dyDescent="0.45">
      <c r="A1800" s="51" t="s">
        <v>1675</v>
      </c>
      <c r="B1800" s="51" t="s">
        <v>1612</v>
      </c>
      <c r="C1800" s="51" t="s">
        <v>96</v>
      </c>
      <c r="D1800" s="52">
        <v>8006</v>
      </c>
      <c r="E1800" s="52">
        <v>191330</v>
      </c>
      <c r="F1800" s="53">
        <v>19839</v>
      </c>
      <c r="G1800" s="54">
        <v>10.368995999999999</v>
      </c>
    </row>
    <row r="1801" spans="1:7" s="5" customFormat="1" x14ac:dyDescent="0.45">
      <c r="A1801" s="51" t="s">
        <v>1676</v>
      </c>
      <c r="B1801" s="51" t="s">
        <v>1612</v>
      </c>
      <c r="C1801" s="51" t="s">
        <v>94</v>
      </c>
      <c r="D1801" s="52">
        <v>34140</v>
      </c>
      <c r="E1801" s="52">
        <v>1158831</v>
      </c>
      <c r="F1801" s="53">
        <v>98147</v>
      </c>
      <c r="G1801" s="54">
        <v>8.4694835000000008</v>
      </c>
    </row>
    <row r="1802" spans="1:7" s="5" customFormat="1" x14ac:dyDescent="0.45">
      <c r="A1802" s="51" t="s">
        <v>1677</v>
      </c>
      <c r="B1802" s="51" t="s">
        <v>1612</v>
      </c>
      <c r="C1802" s="51" t="s">
        <v>94</v>
      </c>
      <c r="D1802" s="52">
        <v>219234</v>
      </c>
      <c r="E1802" s="52">
        <v>5759065</v>
      </c>
      <c r="F1802" s="53">
        <v>559146</v>
      </c>
      <c r="G1802" s="54">
        <v>9.7089718999999999</v>
      </c>
    </row>
    <row r="1803" spans="1:7" s="5" customFormat="1" x14ac:dyDescent="0.45">
      <c r="A1803" s="51" t="s">
        <v>1189</v>
      </c>
      <c r="B1803" s="51" t="s">
        <v>1612</v>
      </c>
      <c r="C1803" s="51" t="s">
        <v>94</v>
      </c>
      <c r="D1803" s="52">
        <v>15241</v>
      </c>
      <c r="E1803" s="52">
        <v>353857</v>
      </c>
      <c r="F1803" s="53">
        <v>29339</v>
      </c>
      <c r="G1803" s="54">
        <v>8.2912023999999995</v>
      </c>
    </row>
    <row r="1804" spans="1:7" s="5" customFormat="1" x14ac:dyDescent="0.45">
      <c r="A1804" s="51" t="s">
        <v>1678</v>
      </c>
      <c r="B1804" s="51" t="s">
        <v>1612</v>
      </c>
      <c r="C1804" s="51" t="s">
        <v>96</v>
      </c>
      <c r="D1804" s="52">
        <v>394705</v>
      </c>
      <c r="E1804" s="52">
        <v>11598865</v>
      </c>
      <c r="F1804" s="53">
        <v>1221275</v>
      </c>
      <c r="G1804" s="54">
        <v>10.529263</v>
      </c>
    </row>
    <row r="1805" spans="1:7" s="5" customFormat="1" x14ac:dyDescent="0.45">
      <c r="A1805" s="51" t="s">
        <v>1679</v>
      </c>
      <c r="B1805" s="51" t="s">
        <v>1612</v>
      </c>
      <c r="C1805" s="51" t="s">
        <v>94</v>
      </c>
      <c r="D1805" s="52">
        <v>20624</v>
      </c>
      <c r="E1805" s="52">
        <v>350016</v>
      </c>
      <c r="F1805" s="53">
        <v>41791</v>
      </c>
      <c r="G1805" s="54">
        <v>11.93974</v>
      </c>
    </row>
    <row r="1806" spans="1:7" s="5" customFormat="1" x14ac:dyDescent="0.45">
      <c r="A1806" s="51" t="s">
        <v>1680</v>
      </c>
      <c r="B1806" s="51" t="s">
        <v>1612</v>
      </c>
      <c r="C1806" s="51" t="s">
        <v>94</v>
      </c>
      <c r="D1806" s="52">
        <v>17044</v>
      </c>
      <c r="E1806" s="52">
        <v>291927</v>
      </c>
      <c r="F1806" s="53">
        <v>34689</v>
      </c>
      <c r="G1806" s="54">
        <v>11.882764999999999</v>
      </c>
    </row>
    <row r="1807" spans="1:7" s="5" customFormat="1" x14ac:dyDescent="0.45">
      <c r="A1807" s="51" t="s">
        <v>1681</v>
      </c>
      <c r="B1807" s="51" t="s">
        <v>1612</v>
      </c>
      <c r="C1807" s="51" t="s">
        <v>94</v>
      </c>
      <c r="D1807" s="52">
        <v>23613</v>
      </c>
      <c r="E1807" s="52">
        <v>391646</v>
      </c>
      <c r="F1807" s="53">
        <v>41977</v>
      </c>
      <c r="G1807" s="54">
        <v>10.718097</v>
      </c>
    </row>
    <row r="1808" spans="1:7" s="5" customFormat="1" x14ac:dyDescent="0.45">
      <c r="A1808" s="51" t="s">
        <v>1682</v>
      </c>
      <c r="B1808" s="51" t="s">
        <v>1612</v>
      </c>
      <c r="C1808" s="51" t="s">
        <v>94</v>
      </c>
      <c r="D1808" s="52">
        <v>35319</v>
      </c>
      <c r="E1808" s="52">
        <v>772480</v>
      </c>
      <c r="F1808" s="53">
        <v>82658</v>
      </c>
      <c r="G1808" s="54">
        <v>10.700341999999999</v>
      </c>
    </row>
    <row r="1809" spans="1:7" s="5" customFormat="1" x14ac:dyDescent="0.45">
      <c r="A1809" s="51" t="s">
        <v>1683</v>
      </c>
      <c r="B1809" s="51" t="s">
        <v>1612</v>
      </c>
      <c r="C1809" s="51" t="s">
        <v>96</v>
      </c>
      <c r="D1809" s="52">
        <v>54128</v>
      </c>
      <c r="E1809" s="52">
        <v>1387119</v>
      </c>
      <c r="F1809" s="53">
        <v>142161</v>
      </c>
      <c r="G1809" s="54">
        <v>10.248652</v>
      </c>
    </row>
    <row r="1810" spans="1:7" s="5" customFormat="1" x14ac:dyDescent="0.45">
      <c r="A1810" s="51" t="s">
        <v>2152</v>
      </c>
      <c r="B1810" s="51" t="s">
        <v>1612</v>
      </c>
      <c r="C1810" s="51" t="s">
        <v>94</v>
      </c>
      <c r="D1810" s="52">
        <v>190</v>
      </c>
      <c r="E1810" s="52">
        <v>2564</v>
      </c>
      <c r="F1810" s="53">
        <v>294.8</v>
      </c>
      <c r="G1810" s="54">
        <v>11.49766</v>
      </c>
    </row>
    <row r="1811" spans="1:7" s="5" customFormat="1" x14ac:dyDescent="0.45">
      <c r="A1811" s="51" t="s">
        <v>1684</v>
      </c>
      <c r="B1811" s="51" t="s">
        <v>1612</v>
      </c>
      <c r="C1811" s="51" t="s">
        <v>94</v>
      </c>
      <c r="D1811" s="52">
        <v>49995</v>
      </c>
      <c r="E1811" s="52">
        <v>896884</v>
      </c>
      <c r="F1811" s="53">
        <v>103161</v>
      </c>
      <c r="G1811" s="54">
        <v>11.502155999999999</v>
      </c>
    </row>
    <row r="1812" spans="1:7" s="5" customFormat="1" x14ac:dyDescent="0.45">
      <c r="A1812" s="51" t="s">
        <v>166</v>
      </c>
      <c r="B1812" s="51" t="s">
        <v>1612</v>
      </c>
      <c r="C1812" s="51" t="s">
        <v>167</v>
      </c>
      <c r="D1812" s="52">
        <v>24</v>
      </c>
      <c r="E1812" s="52">
        <v>6803554</v>
      </c>
      <c r="F1812" s="53">
        <v>300104</v>
      </c>
      <c r="G1812" s="54">
        <v>4.4109886999999999</v>
      </c>
    </row>
    <row r="1813" spans="1:7" s="5" customFormat="1" x14ac:dyDescent="0.45">
      <c r="A1813" s="51" t="s">
        <v>1685</v>
      </c>
      <c r="B1813" s="51" t="s">
        <v>1612</v>
      </c>
      <c r="C1813" s="51" t="s">
        <v>94</v>
      </c>
      <c r="D1813" s="52">
        <v>19503</v>
      </c>
      <c r="E1813" s="52">
        <v>370341</v>
      </c>
      <c r="F1813" s="53">
        <v>42644</v>
      </c>
      <c r="G1813" s="54">
        <v>11.514792999999999</v>
      </c>
    </row>
    <row r="1814" spans="1:7" s="5" customFormat="1" x14ac:dyDescent="0.45">
      <c r="A1814" s="51" t="s">
        <v>1686</v>
      </c>
      <c r="B1814" s="51" t="s">
        <v>1612</v>
      </c>
      <c r="C1814" s="51" t="s">
        <v>96</v>
      </c>
      <c r="D1814" s="52">
        <v>8940</v>
      </c>
      <c r="E1814" s="52">
        <v>208634</v>
      </c>
      <c r="F1814" s="53">
        <v>20470</v>
      </c>
      <c r="G1814" s="54">
        <v>9.8114401000000004</v>
      </c>
    </row>
    <row r="1815" spans="1:7" s="5" customFormat="1" x14ac:dyDescent="0.45">
      <c r="A1815" s="51" t="s">
        <v>462</v>
      </c>
      <c r="B1815" s="51" t="s">
        <v>1612</v>
      </c>
      <c r="C1815" s="51" t="s">
        <v>94</v>
      </c>
      <c r="D1815" s="52">
        <v>27236</v>
      </c>
      <c r="E1815" s="52">
        <v>518113</v>
      </c>
      <c r="F1815" s="53">
        <v>56621</v>
      </c>
      <c r="G1815" s="54">
        <v>10.928311000000001</v>
      </c>
    </row>
    <row r="1816" spans="1:7" s="5" customFormat="1" x14ac:dyDescent="0.45">
      <c r="A1816" s="51" t="s">
        <v>463</v>
      </c>
      <c r="B1816" s="51" t="s">
        <v>1612</v>
      </c>
      <c r="C1816" s="51" t="s">
        <v>94</v>
      </c>
      <c r="D1816" s="52">
        <v>3188</v>
      </c>
      <c r="E1816" s="52">
        <v>45591</v>
      </c>
      <c r="F1816" s="53">
        <v>5766</v>
      </c>
      <c r="G1816" s="54">
        <v>12.647233</v>
      </c>
    </row>
    <row r="1817" spans="1:7" s="5" customFormat="1" x14ac:dyDescent="0.45">
      <c r="A1817" s="51" t="s">
        <v>1687</v>
      </c>
      <c r="B1817" s="51" t="s">
        <v>1612</v>
      </c>
      <c r="C1817" s="51" t="s">
        <v>96</v>
      </c>
      <c r="D1817" s="52">
        <v>10771</v>
      </c>
      <c r="E1817" s="52">
        <v>284300</v>
      </c>
      <c r="F1817" s="53">
        <v>27249</v>
      </c>
      <c r="G1817" s="54">
        <v>9.5845936999999992</v>
      </c>
    </row>
    <row r="1818" spans="1:7" s="5" customFormat="1" x14ac:dyDescent="0.45">
      <c r="A1818" s="51" t="s">
        <v>1688</v>
      </c>
      <c r="B1818" s="51" t="s">
        <v>1612</v>
      </c>
      <c r="C1818" s="51" t="s">
        <v>94</v>
      </c>
      <c r="D1818" s="52">
        <v>49594</v>
      </c>
      <c r="E1818" s="52">
        <v>978047</v>
      </c>
      <c r="F1818" s="53">
        <v>104600</v>
      </c>
      <c r="G1818" s="54">
        <v>10.694782999999999</v>
      </c>
    </row>
    <row r="1819" spans="1:7" s="5" customFormat="1" x14ac:dyDescent="0.45">
      <c r="A1819" s="51" t="s">
        <v>1689</v>
      </c>
      <c r="B1819" s="51" t="s">
        <v>1612</v>
      </c>
      <c r="C1819" s="51" t="s">
        <v>94</v>
      </c>
      <c r="D1819" s="52">
        <v>115464</v>
      </c>
      <c r="E1819" s="52">
        <v>2161030</v>
      </c>
      <c r="F1819" s="53">
        <v>226202</v>
      </c>
      <c r="G1819" s="54">
        <v>10.467323</v>
      </c>
    </row>
    <row r="1820" spans="1:7" s="5" customFormat="1" x14ac:dyDescent="0.45">
      <c r="A1820" s="51" t="s">
        <v>1690</v>
      </c>
      <c r="B1820" s="51" t="s">
        <v>1612</v>
      </c>
      <c r="C1820" s="51" t="s">
        <v>96</v>
      </c>
      <c r="D1820" s="52">
        <v>20392</v>
      </c>
      <c r="E1820" s="52">
        <v>435893</v>
      </c>
      <c r="F1820" s="53">
        <v>43930</v>
      </c>
      <c r="G1820" s="54">
        <v>10.078161</v>
      </c>
    </row>
    <row r="1821" spans="1:7" s="5" customFormat="1" x14ac:dyDescent="0.45">
      <c r="A1821" s="51" t="s">
        <v>1691</v>
      </c>
      <c r="B1821" s="51" t="s">
        <v>1692</v>
      </c>
      <c r="C1821" s="51" t="s">
        <v>1135</v>
      </c>
      <c r="D1821" s="52">
        <v>58382</v>
      </c>
      <c r="E1821" s="52">
        <v>921284</v>
      </c>
      <c r="F1821" s="53">
        <v>85456</v>
      </c>
      <c r="G1821" s="54">
        <v>9.2757498999999992</v>
      </c>
    </row>
    <row r="1822" spans="1:7" s="5" customFormat="1" x14ac:dyDescent="0.45">
      <c r="A1822" s="51" t="s">
        <v>1693</v>
      </c>
      <c r="B1822" s="51" t="s">
        <v>1692</v>
      </c>
      <c r="C1822" s="51" t="s">
        <v>1135</v>
      </c>
      <c r="D1822" s="52">
        <v>11981</v>
      </c>
      <c r="E1822" s="52">
        <v>1113128</v>
      </c>
      <c r="F1822" s="53">
        <v>64119</v>
      </c>
      <c r="G1822" s="54">
        <v>5.7602539999999998</v>
      </c>
    </row>
    <row r="1823" spans="1:7" s="5" customFormat="1" x14ac:dyDescent="0.45">
      <c r="A1823" s="51" t="s">
        <v>1694</v>
      </c>
      <c r="B1823" s="51" t="s">
        <v>1692</v>
      </c>
      <c r="C1823" s="51" t="s">
        <v>1135</v>
      </c>
      <c r="D1823" s="52">
        <v>1</v>
      </c>
      <c r="E1823" s="52">
        <v>67</v>
      </c>
      <c r="F1823" s="53">
        <v>5</v>
      </c>
      <c r="G1823" s="54">
        <v>7.4626865999999996</v>
      </c>
    </row>
    <row r="1824" spans="1:7" s="5" customFormat="1" x14ac:dyDescent="0.45">
      <c r="A1824" s="51" t="s">
        <v>1696</v>
      </c>
      <c r="B1824" s="51" t="s">
        <v>1692</v>
      </c>
      <c r="C1824" s="51" t="s">
        <v>1135</v>
      </c>
      <c r="D1824" s="52">
        <v>9987</v>
      </c>
      <c r="E1824" s="52">
        <v>155917</v>
      </c>
      <c r="F1824" s="53">
        <v>16388</v>
      </c>
      <c r="G1824" s="54">
        <v>10.510719999999999</v>
      </c>
    </row>
    <row r="1825" spans="1:7" s="5" customFormat="1" x14ac:dyDescent="0.45">
      <c r="A1825" s="51" t="s">
        <v>2175</v>
      </c>
      <c r="B1825" s="51" t="s">
        <v>1692</v>
      </c>
      <c r="C1825" s="51" t="s">
        <v>1135</v>
      </c>
      <c r="D1825" s="52">
        <v>2822</v>
      </c>
      <c r="E1825" s="52">
        <v>178348</v>
      </c>
      <c r="F1825" s="53">
        <v>14665</v>
      </c>
      <c r="G1825" s="54">
        <v>8.2226882000000003</v>
      </c>
    </row>
    <row r="1826" spans="1:7" s="5" customFormat="1" x14ac:dyDescent="0.45">
      <c r="A1826" s="51" t="s">
        <v>2176</v>
      </c>
      <c r="B1826" s="51" t="s">
        <v>1692</v>
      </c>
      <c r="C1826" s="51" t="s">
        <v>1135</v>
      </c>
      <c r="D1826" s="52">
        <v>6738</v>
      </c>
      <c r="E1826" s="52">
        <v>200790</v>
      </c>
      <c r="F1826" s="53">
        <v>10867.4</v>
      </c>
      <c r="G1826" s="54">
        <v>5.4123213000000003</v>
      </c>
    </row>
    <row r="1827" spans="1:7" s="5" customFormat="1" x14ac:dyDescent="0.45">
      <c r="A1827" s="51" t="s">
        <v>1698</v>
      </c>
      <c r="B1827" s="51" t="s">
        <v>1692</v>
      </c>
      <c r="C1827" s="51" t="s">
        <v>1135</v>
      </c>
      <c r="D1827" s="52">
        <v>448855</v>
      </c>
      <c r="E1827" s="52">
        <v>6275633</v>
      </c>
      <c r="F1827" s="53">
        <v>527126.69999999995</v>
      </c>
      <c r="G1827" s="54">
        <v>8.3995782000000005</v>
      </c>
    </row>
    <row r="1828" spans="1:7" s="5" customFormat="1" x14ac:dyDescent="0.45">
      <c r="A1828" s="51" t="s">
        <v>1699</v>
      </c>
      <c r="B1828" s="51" t="s">
        <v>1692</v>
      </c>
      <c r="C1828" s="51" t="s">
        <v>1135</v>
      </c>
      <c r="D1828" s="52">
        <v>15724</v>
      </c>
      <c r="E1828" s="52">
        <v>865758</v>
      </c>
      <c r="F1828" s="53">
        <v>76968</v>
      </c>
      <c r="G1828" s="54">
        <v>8.8902441999999997</v>
      </c>
    </row>
    <row r="1829" spans="1:7" s="5" customFormat="1" x14ac:dyDescent="0.45">
      <c r="A1829" s="51" t="s">
        <v>1700</v>
      </c>
      <c r="B1829" s="51" t="s">
        <v>1692</v>
      </c>
      <c r="C1829" s="51" t="s">
        <v>1135</v>
      </c>
      <c r="D1829" s="52">
        <v>7761</v>
      </c>
      <c r="E1829" s="52">
        <v>188199</v>
      </c>
      <c r="F1829" s="53">
        <v>15560.4</v>
      </c>
      <c r="G1829" s="54">
        <v>8.2680567000000007</v>
      </c>
    </row>
    <row r="1830" spans="1:7" s="5" customFormat="1" x14ac:dyDescent="0.45">
      <c r="A1830" s="51" t="s">
        <v>2177</v>
      </c>
      <c r="B1830" s="51" t="s">
        <v>1692</v>
      </c>
      <c r="C1830" s="51" t="s">
        <v>1135</v>
      </c>
      <c r="D1830" s="52">
        <v>1</v>
      </c>
      <c r="E1830" s="52">
        <v>142131</v>
      </c>
      <c r="F1830" s="53">
        <v>4701</v>
      </c>
      <c r="G1830" s="54">
        <v>3.3075120999999998</v>
      </c>
    </row>
    <row r="1831" spans="1:7" s="5" customFormat="1" x14ac:dyDescent="0.45">
      <c r="A1831" s="51" t="s">
        <v>1701</v>
      </c>
      <c r="B1831" s="51" t="s">
        <v>1692</v>
      </c>
      <c r="C1831" s="51" t="s">
        <v>1135</v>
      </c>
      <c r="D1831" s="52">
        <v>128275</v>
      </c>
      <c r="E1831" s="52">
        <v>2123178</v>
      </c>
      <c r="F1831" s="53">
        <v>205024</v>
      </c>
      <c r="G1831" s="54">
        <v>9.6564677999999997</v>
      </c>
    </row>
    <row r="1832" spans="1:7" s="5" customFormat="1" x14ac:dyDescent="0.45">
      <c r="A1832" s="51" t="s">
        <v>1703</v>
      </c>
      <c r="B1832" s="51" t="s">
        <v>1692</v>
      </c>
      <c r="C1832" s="51" t="s">
        <v>96</v>
      </c>
      <c r="D1832" s="52">
        <v>475744</v>
      </c>
      <c r="E1832" s="52">
        <v>12905561</v>
      </c>
      <c r="F1832" s="53">
        <v>1179480</v>
      </c>
      <c r="G1832" s="54">
        <v>9.1393160000000009</v>
      </c>
    </row>
    <row r="1833" spans="1:7" s="5" customFormat="1" x14ac:dyDescent="0.45">
      <c r="A1833" s="51" t="s">
        <v>2178</v>
      </c>
      <c r="B1833" s="51" t="s">
        <v>1692</v>
      </c>
      <c r="C1833" s="51" t="s">
        <v>1135</v>
      </c>
      <c r="D1833" s="52">
        <v>4519</v>
      </c>
      <c r="E1833" s="52">
        <v>87284</v>
      </c>
      <c r="F1833" s="53">
        <v>5392.6</v>
      </c>
      <c r="G1833" s="54">
        <v>6.1782228000000003</v>
      </c>
    </row>
    <row r="1834" spans="1:7" s="5" customFormat="1" x14ac:dyDescent="0.45">
      <c r="A1834" s="51" t="s">
        <v>1704</v>
      </c>
      <c r="B1834" s="51" t="s">
        <v>1692</v>
      </c>
      <c r="C1834" s="51" t="s">
        <v>1135</v>
      </c>
      <c r="D1834" s="52">
        <v>2</v>
      </c>
      <c r="E1834" s="52">
        <v>42396</v>
      </c>
      <c r="F1834" s="53">
        <v>3432</v>
      </c>
      <c r="G1834" s="54">
        <v>8.0951032999999999</v>
      </c>
    </row>
    <row r="1835" spans="1:7" s="5" customFormat="1" x14ac:dyDescent="0.45">
      <c r="A1835" s="51" t="s">
        <v>1705</v>
      </c>
      <c r="B1835" s="51" t="s">
        <v>1692</v>
      </c>
      <c r="C1835" s="51" t="s">
        <v>94</v>
      </c>
      <c r="D1835" s="52">
        <v>8924</v>
      </c>
      <c r="E1835" s="52">
        <v>245155</v>
      </c>
      <c r="F1835" s="53">
        <v>25730.3</v>
      </c>
      <c r="G1835" s="54">
        <v>10.495523</v>
      </c>
    </row>
    <row r="1836" spans="1:7" s="5" customFormat="1" x14ac:dyDescent="0.45">
      <c r="A1836" s="51" t="s">
        <v>1706</v>
      </c>
      <c r="B1836" s="51" t="s">
        <v>1692</v>
      </c>
      <c r="C1836" s="51" t="s">
        <v>94</v>
      </c>
      <c r="D1836" s="52">
        <v>35452</v>
      </c>
      <c r="E1836" s="52">
        <v>581899</v>
      </c>
      <c r="F1836" s="53">
        <v>58533.3</v>
      </c>
      <c r="G1836" s="54">
        <v>10.059013999999999</v>
      </c>
    </row>
    <row r="1837" spans="1:7" s="5" customFormat="1" x14ac:dyDescent="0.45">
      <c r="A1837" s="51" t="s">
        <v>1707</v>
      </c>
      <c r="B1837" s="51" t="s">
        <v>1692</v>
      </c>
      <c r="C1837" s="51" t="s">
        <v>94</v>
      </c>
      <c r="D1837" s="52">
        <v>11777</v>
      </c>
      <c r="E1837" s="52">
        <v>189532</v>
      </c>
      <c r="F1837" s="53">
        <v>20189.7</v>
      </c>
      <c r="G1837" s="54">
        <v>10.652396</v>
      </c>
    </row>
    <row r="1838" spans="1:7" s="5" customFormat="1" x14ac:dyDescent="0.45">
      <c r="A1838" s="51" t="s">
        <v>1708</v>
      </c>
      <c r="B1838" s="51" t="s">
        <v>1692</v>
      </c>
      <c r="C1838" s="51" t="s">
        <v>94</v>
      </c>
      <c r="D1838" s="52">
        <v>12863</v>
      </c>
      <c r="E1838" s="52">
        <v>237411</v>
      </c>
      <c r="F1838" s="53">
        <v>26798</v>
      </c>
      <c r="G1838" s="54">
        <v>11.287597999999999</v>
      </c>
    </row>
    <row r="1839" spans="1:7" s="5" customFormat="1" x14ac:dyDescent="0.45">
      <c r="A1839" s="51" t="s">
        <v>1709</v>
      </c>
      <c r="B1839" s="51" t="s">
        <v>1692</v>
      </c>
      <c r="C1839" s="51" t="s">
        <v>94</v>
      </c>
      <c r="D1839" s="52">
        <v>93672</v>
      </c>
      <c r="E1839" s="52">
        <v>2023673</v>
      </c>
      <c r="F1839" s="53">
        <v>203325</v>
      </c>
      <c r="G1839" s="54">
        <v>10.047325000000001</v>
      </c>
    </row>
    <row r="1840" spans="1:7" s="5" customFormat="1" x14ac:dyDescent="0.45">
      <c r="A1840" s="51" t="s">
        <v>1710</v>
      </c>
      <c r="B1840" s="51" t="s">
        <v>1692</v>
      </c>
      <c r="C1840" s="51" t="s">
        <v>1135</v>
      </c>
      <c r="D1840" s="52">
        <v>75398</v>
      </c>
      <c r="E1840" s="52">
        <v>1079569</v>
      </c>
      <c r="F1840" s="53">
        <v>105831.2</v>
      </c>
      <c r="G1840" s="54">
        <v>9.8030972999999992</v>
      </c>
    </row>
    <row r="1841" spans="1:7" s="5" customFormat="1" x14ac:dyDescent="0.45">
      <c r="A1841" s="51" t="s">
        <v>1711</v>
      </c>
      <c r="B1841" s="51" t="s">
        <v>1692</v>
      </c>
      <c r="C1841" s="51" t="s">
        <v>94</v>
      </c>
      <c r="D1841" s="52">
        <v>37349</v>
      </c>
      <c r="E1841" s="52">
        <v>581164</v>
      </c>
      <c r="F1841" s="53">
        <v>71272.399999999994</v>
      </c>
      <c r="G1841" s="54">
        <v>12.263733</v>
      </c>
    </row>
    <row r="1842" spans="1:7" s="5" customFormat="1" x14ac:dyDescent="0.45">
      <c r="A1842" s="51" t="s">
        <v>1712</v>
      </c>
      <c r="B1842" s="51" t="s">
        <v>1692</v>
      </c>
      <c r="C1842" s="51" t="s">
        <v>1135</v>
      </c>
      <c r="D1842" s="52">
        <v>8524</v>
      </c>
      <c r="E1842" s="52">
        <v>170564</v>
      </c>
      <c r="F1842" s="53">
        <v>13517</v>
      </c>
      <c r="G1842" s="54">
        <v>7.9248845000000001</v>
      </c>
    </row>
    <row r="1843" spans="1:7" s="5" customFormat="1" x14ac:dyDescent="0.45">
      <c r="A1843" s="51" t="s">
        <v>1713</v>
      </c>
      <c r="B1843" s="51" t="s">
        <v>1692</v>
      </c>
      <c r="C1843" s="51" t="s">
        <v>1135</v>
      </c>
      <c r="D1843" s="52">
        <v>22863</v>
      </c>
      <c r="E1843" s="52">
        <v>847545</v>
      </c>
      <c r="F1843" s="53">
        <v>77813.899999999994</v>
      </c>
      <c r="G1843" s="54">
        <v>9.1810936000000005</v>
      </c>
    </row>
    <row r="1844" spans="1:7" s="5" customFormat="1" x14ac:dyDescent="0.45">
      <c r="A1844" s="51" t="s">
        <v>1714</v>
      </c>
      <c r="B1844" s="51" t="s">
        <v>1692</v>
      </c>
      <c r="C1844" s="51" t="s">
        <v>1135</v>
      </c>
      <c r="D1844" s="52">
        <v>8927</v>
      </c>
      <c r="E1844" s="52">
        <v>102705</v>
      </c>
      <c r="F1844" s="53">
        <v>7508</v>
      </c>
      <c r="G1844" s="54">
        <v>7.3102574999999996</v>
      </c>
    </row>
    <row r="1845" spans="1:7" s="5" customFormat="1" x14ac:dyDescent="0.45">
      <c r="A1845" s="51" t="s">
        <v>1715</v>
      </c>
      <c r="B1845" s="51" t="s">
        <v>1692</v>
      </c>
      <c r="C1845" s="51" t="s">
        <v>96</v>
      </c>
      <c r="D1845" s="52">
        <v>48758</v>
      </c>
      <c r="E1845" s="52">
        <v>1271903</v>
      </c>
      <c r="F1845" s="53">
        <v>121431</v>
      </c>
      <c r="G1845" s="54">
        <v>9.5471903000000005</v>
      </c>
    </row>
    <row r="1846" spans="1:7" s="5" customFormat="1" x14ac:dyDescent="0.45">
      <c r="A1846" s="51" t="s">
        <v>2179</v>
      </c>
      <c r="B1846" s="51" t="s">
        <v>1692</v>
      </c>
      <c r="C1846" s="51" t="s">
        <v>1135</v>
      </c>
      <c r="D1846" s="52">
        <v>118</v>
      </c>
      <c r="E1846" s="52">
        <v>6836535</v>
      </c>
      <c r="F1846" s="53">
        <v>386587.4</v>
      </c>
      <c r="G1846" s="54">
        <v>5.6547270999999997</v>
      </c>
    </row>
    <row r="1847" spans="1:7" s="5" customFormat="1" x14ac:dyDescent="0.45">
      <c r="A1847" s="51" t="s">
        <v>1716</v>
      </c>
      <c r="B1847" s="51" t="s">
        <v>1692</v>
      </c>
      <c r="C1847" s="51" t="s">
        <v>1135</v>
      </c>
      <c r="D1847" s="52">
        <v>1</v>
      </c>
      <c r="E1847" s="52">
        <v>211609</v>
      </c>
      <c r="F1847" s="53">
        <v>7249.9</v>
      </c>
      <c r="G1847" s="54">
        <v>3.4260830000000002</v>
      </c>
    </row>
    <row r="1848" spans="1:7" s="5" customFormat="1" x14ac:dyDescent="0.45">
      <c r="A1848" s="51" t="s">
        <v>1717</v>
      </c>
      <c r="B1848" s="51" t="s">
        <v>1692</v>
      </c>
      <c r="C1848" s="51" t="s">
        <v>94</v>
      </c>
      <c r="D1848" s="52">
        <v>39865</v>
      </c>
      <c r="E1848" s="52">
        <v>532115</v>
      </c>
      <c r="F1848" s="53">
        <v>59861</v>
      </c>
      <c r="G1848" s="54">
        <v>11.249636000000001</v>
      </c>
    </row>
    <row r="1849" spans="1:7" s="5" customFormat="1" x14ac:dyDescent="0.45">
      <c r="A1849" s="51" t="s">
        <v>1718</v>
      </c>
      <c r="B1849" s="51" t="s">
        <v>1692</v>
      </c>
      <c r="C1849" s="51" t="s">
        <v>1135</v>
      </c>
      <c r="D1849" s="52">
        <v>123071</v>
      </c>
      <c r="E1849" s="52">
        <v>6820777</v>
      </c>
      <c r="F1849" s="53">
        <v>536809.9</v>
      </c>
      <c r="G1849" s="54">
        <v>7.8702163000000001</v>
      </c>
    </row>
    <row r="1850" spans="1:7" s="5" customFormat="1" x14ac:dyDescent="0.45">
      <c r="A1850" s="51" t="s">
        <v>1719</v>
      </c>
      <c r="B1850" s="51" t="s">
        <v>1692</v>
      </c>
      <c r="C1850" s="51" t="s">
        <v>94</v>
      </c>
      <c r="D1850" s="52">
        <v>20383</v>
      </c>
      <c r="E1850" s="52">
        <v>335051</v>
      </c>
      <c r="F1850" s="53">
        <v>40225</v>
      </c>
      <c r="G1850" s="54">
        <v>12.005635</v>
      </c>
    </row>
    <row r="1851" spans="1:7" s="5" customFormat="1" x14ac:dyDescent="0.45">
      <c r="A1851" s="51" t="s">
        <v>1721</v>
      </c>
      <c r="B1851" s="51" t="s">
        <v>1692</v>
      </c>
      <c r="C1851" s="51" t="s">
        <v>96</v>
      </c>
      <c r="D1851" s="52">
        <v>5341</v>
      </c>
      <c r="E1851" s="52">
        <v>132474</v>
      </c>
      <c r="F1851" s="53">
        <v>15678</v>
      </c>
      <c r="G1851" s="54">
        <v>11.834775</v>
      </c>
    </row>
    <row r="1852" spans="1:7" s="5" customFormat="1" x14ac:dyDescent="0.45">
      <c r="A1852" s="51" t="s">
        <v>1722</v>
      </c>
      <c r="B1852" s="51" t="s">
        <v>1692</v>
      </c>
      <c r="C1852" s="51" t="s">
        <v>96</v>
      </c>
      <c r="D1852" s="52">
        <v>7111</v>
      </c>
      <c r="E1852" s="52">
        <v>270776</v>
      </c>
      <c r="F1852" s="53">
        <v>21690.7</v>
      </c>
      <c r="G1852" s="54">
        <v>8.0105696000000002</v>
      </c>
    </row>
    <row r="1853" spans="1:7" s="5" customFormat="1" x14ac:dyDescent="0.45">
      <c r="A1853" s="51" t="s">
        <v>1723</v>
      </c>
      <c r="B1853" s="51" t="s">
        <v>1692</v>
      </c>
      <c r="C1853" s="51" t="s">
        <v>96</v>
      </c>
      <c r="D1853" s="52">
        <v>55497</v>
      </c>
      <c r="E1853" s="52">
        <v>1400442</v>
      </c>
      <c r="F1853" s="53">
        <v>133945</v>
      </c>
      <c r="G1853" s="54">
        <v>9.5644804000000008</v>
      </c>
    </row>
    <row r="1854" spans="1:7" s="5" customFormat="1" x14ac:dyDescent="0.45">
      <c r="A1854" s="51" t="s">
        <v>1724</v>
      </c>
      <c r="B1854" s="51" t="s">
        <v>1692</v>
      </c>
      <c r="C1854" s="51" t="s">
        <v>96</v>
      </c>
      <c r="D1854" s="52">
        <v>41647</v>
      </c>
      <c r="E1854" s="52">
        <v>822771</v>
      </c>
      <c r="F1854" s="53">
        <v>100155</v>
      </c>
      <c r="G1854" s="54">
        <v>12.172889</v>
      </c>
    </row>
    <row r="1855" spans="1:7" s="5" customFormat="1" x14ac:dyDescent="0.45">
      <c r="A1855" s="51" t="s">
        <v>1725</v>
      </c>
      <c r="B1855" s="51" t="s">
        <v>1692</v>
      </c>
      <c r="C1855" s="51" t="s">
        <v>96</v>
      </c>
      <c r="D1855" s="52">
        <v>3598</v>
      </c>
      <c r="E1855" s="52">
        <v>90862</v>
      </c>
      <c r="F1855" s="53">
        <v>8801.2999999999993</v>
      </c>
      <c r="G1855" s="54">
        <v>9.6864475999999993</v>
      </c>
    </row>
    <row r="1856" spans="1:7" s="5" customFormat="1" x14ac:dyDescent="0.45">
      <c r="A1856" s="51" t="s">
        <v>1726</v>
      </c>
      <c r="B1856" s="51" t="s">
        <v>1692</v>
      </c>
      <c r="C1856" s="51" t="s">
        <v>96</v>
      </c>
      <c r="D1856" s="52">
        <v>52812</v>
      </c>
      <c r="E1856" s="52">
        <v>1446082</v>
      </c>
      <c r="F1856" s="53">
        <v>143288.5</v>
      </c>
      <c r="G1856" s="54">
        <v>9.9087396000000005</v>
      </c>
    </row>
    <row r="1857" spans="1:7" s="5" customFormat="1" x14ac:dyDescent="0.45">
      <c r="A1857" s="51" t="s">
        <v>1727</v>
      </c>
      <c r="B1857" s="51" t="s">
        <v>1692</v>
      </c>
      <c r="C1857" s="51" t="s">
        <v>96</v>
      </c>
      <c r="D1857" s="52">
        <v>15712</v>
      </c>
      <c r="E1857" s="52">
        <v>325967</v>
      </c>
      <c r="F1857" s="53">
        <v>38816.1</v>
      </c>
      <c r="G1857" s="54">
        <v>11.907985</v>
      </c>
    </row>
    <row r="1858" spans="1:7" s="5" customFormat="1" x14ac:dyDescent="0.45">
      <c r="A1858" s="51" t="s">
        <v>1728</v>
      </c>
      <c r="B1858" s="51" t="s">
        <v>1692</v>
      </c>
      <c r="C1858" s="51" t="s">
        <v>96</v>
      </c>
      <c r="D1858" s="52">
        <v>5652</v>
      </c>
      <c r="E1858" s="52">
        <v>132085</v>
      </c>
      <c r="F1858" s="53">
        <v>11225</v>
      </c>
      <c r="G1858" s="54">
        <v>8.4983155000000004</v>
      </c>
    </row>
    <row r="1859" spans="1:7" s="5" customFormat="1" x14ac:dyDescent="0.45">
      <c r="A1859" s="51" t="s">
        <v>1729</v>
      </c>
      <c r="B1859" s="51" t="s">
        <v>1692</v>
      </c>
      <c r="C1859" s="51" t="s">
        <v>96</v>
      </c>
      <c r="D1859" s="52">
        <v>69929</v>
      </c>
      <c r="E1859" s="52">
        <v>1887188</v>
      </c>
      <c r="F1859" s="53">
        <v>172300</v>
      </c>
      <c r="G1859" s="54">
        <v>9.1299860000000006</v>
      </c>
    </row>
    <row r="1860" spans="1:7" s="5" customFormat="1" x14ac:dyDescent="0.45">
      <c r="A1860" s="51" t="s">
        <v>1730</v>
      </c>
      <c r="B1860" s="51" t="s">
        <v>1692</v>
      </c>
      <c r="C1860" s="51" t="s">
        <v>96</v>
      </c>
      <c r="D1860" s="52">
        <v>25460</v>
      </c>
      <c r="E1860" s="52">
        <v>621464</v>
      </c>
      <c r="F1860" s="53">
        <v>65001.4</v>
      </c>
      <c r="G1860" s="54">
        <v>10.459398999999999</v>
      </c>
    </row>
    <row r="1861" spans="1:7" s="5" customFormat="1" x14ac:dyDescent="0.45">
      <c r="A1861" s="51" t="s">
        <v>1731</v>
      </c>
      <c r="B1861" s="51" t="s">
        <v>1692</v>
      </c>
      <c r="C1861" s="51" t="s">
        <v>96</v>
      </c>
      <c r="D1861" s="52">
        <v>16434</v>
      </c>
      <c r="E1861" s="52">
        <v>506087</v>
      </c>
      <c r="F1861" s="53">
        <v>48863.5</v>
      </c>
      <c r="G1861" s="54">
        <v>9.6551580999999995</v>
      </c>
    </row>
    <row r="1862" spans="1:7" s="5" customFormat="1" x14ac:dyDescent="0.45">
      <c r="A1862" s="51" t="s">
        <v>1732</v>
      </c>
      <c r="B1862" s="51" t="s">
        <v>1692</v>
      </c>
      <c r="C1862" s="51" t="s">
        <v>96</v>
      </c>
      <c r="D1862" s="52">
        <v>4423</v>
      </c>
      <c r="E1862" s="52">
        <v>90220</v>
      </c>
      <c r="F1862" s="53">
        <v>11892</v>
      </c>
      <c r="G1862" s="54">
        <v>13.181113</v>
      </c>
    </row>
    <row r="1863" spans="1:7" s="5" customFormat="1" x14ac:dyDescent="0.45">
      <c r="A1863" s="51" t="s">
        <v>1733</v>
      </c>
      <c r="B1863" s="51" t="s">
        <v>1692</v>
      </c>
      <c r="C1863" s="51" t="s">
        <v>96</v>
      </c>
      <c r="D1863" s="52">
        <v>4308</v>
      </c>
      <c r="E1863" s="52">
        <v>101410</v>
      </c>
      <c r="F1863" s="53">
        <v>10664</v>
      </c>
      <c r="G1863" s="54">
        <v>10.515727999999999</v>
      </c>
    </row>
    <row r="1864" spans="1:7" s="5" customFormat="1" x14ac:dyDescent="0.45">
      <c r="A1864" s="51" t="s">
        <v>1734</v>
      </c>
      <c r="B1864" s="51" t="s">
        <v>1692</v>
      </c>
      <c r="C1864" s="51" t="s">
        <v>96</v>
      </c>
      <c r="D1864" s="52">
        <v>3663</v>
      </c>
      <c r="E1864" s="52">
        <v>170447</v>
      </c>
      <c r="F1864" s="53">
        <v>15739.8</v>
      </c>
      <c r="G1864" s="54">
        <v>9.2344247999999993</v>
      </c>
    </row>
    <row r="1865" spans="1:7" s="5" customFormat="1" x14ac:dyDescent="0.45">
      <c r="A1865" s="51" t="s">
        <v>1735</v>
      </c>
      <c r="B1865" s="51" t="s">
        <v>1692</v>
      </c>
      <c r="C1865" s="51" t="s">
        <v>96</v>
      </c>
      <c r="D1865" s="52">
        <v>5383</v>
      </c>
      <c r="E1865" s="52">
        <v>103836</v>
      </c>
      <c r="F1865" s="53">
        <v>10726.2</v>
      </c>
      <c r="G1865" s="54">
        <v>10.329943</v>
      </c>
    </row>
    <row r="1866" spans="1:7" s="5" customFormat="1" x14ac:dyDescent="0.45">
      <c r="A1866" s="51" t="s">
        <v>1736</v>
      </c>
      <c r="B1866" s="51" t="s">
        <v>1692</v>
      </c>
      <c r="C1866" s="51" t="s">
        <v>96</v>
      </c>
      <c r="D1866" s="52">
        <v>105106</v>
      </c>
      <c r="E1866" s="52">
        <v>2503027</v>
      </c>
      <c r="F1866" s="53">
        <v>242308.7</v>
      </c>
      <c r="G1866" s="54">
        <v>9.6806266999999995</v>
      </c>
    </row>
    <row r="1867" spans="1:7" s="5" customFormat="1" x14ac:dyDescent="0.45">
      <c r="A1867" s="51" t="s">
        <v>1737</v>
      </c>
      <c r="B1867" s="51" t="s">
        <v>1692</v>
      </c>
      <c r="C1867" s="51" t="s">
        <v>96</v>
      </c>
      <c r="D1867" s="52">
        <v>40035</v>
      </c>
      <c r="E1867" s="52">
        <v>1543101</v>
      </c>
      <c r="F1867" s="53">
        <v>101661.9</v>
      </c>
      <c r="G1867" s="54">
        <v>6.5881559000000003</v>
      </c>
    </row>
    <row r="1868" spans="1:7" s="5" customFormat="1" x14ac:dyDescent="0.45">
      <c r="A1868" s="51" t="s">
        <v>1738</v>
      </c>
      <c r="B1868" s="51" t="s">
        <v>1692</v>
      </c>
      <c r="C1868" s="51" t="s">
        <v>96</v>
      </c>
      <c r="D1868" s="52">
        <v>811116</v>
      </c>
      <c r="E1868" s="52">
        <v>21678730</v>
      </c>
      <c r="F1868" s="53">
        <v>2152328</v>
      </c>
      <c r="G1868" s="54">
        <v>9.9282938000000005</v>
      </c>
    </row>
    <row r="1869" spans="1:7" s="5" customFormat="1" x14ac:dyDescent="0.45">
      <c r="A1869" s="51" t="s">
        <v>1739</v>
      </c>
      <c r="B1869" s="51" t="s">
        <v>1692</v>
      </c>
      <c r="C1869" s="51" t="s">
        <v>96</v>
      </c>
      <c r="D1869" s="52">
        <v>24118</v>
      </c>
      <c r="E1869" s="52">
        <v>609867</v>
      </c>
      <c r="F1869" s="53">
        <v>65404</v>
      </c>
      <c r="G1869" s="54">
        <v>10.724304999999999</v>
      </c>
    </row>
    <row r="1870" spans="1:7" s="5" customFormat="1" x14ac:dyDescent="0.45">
      <c r="A1870" s="51" t="s">
        <v>1740</v>
      </c>
      <c r="B1870" s="51" t="s">
        <v>1692</v>
      </c>
      <c r="C1870" s="51" t="s">
        <v>96</v>
      </c>
      <c r="D1870" s="52">
        <v>8549</v>
      </c>
      <c r="E1870" s="52">
        <v>315279</v>
      </c>
      <c r="F1870" s="53">
        <v>29862</v>
      </c>
      <c r="G1870" s="54">
        <v>9.4716108999999999</v>
      </c>
    </row>
    <row r="1871" spans="1:7" s="5" customFormat="1" x14ac:dyDescent="0.45">
      <c r="A1871" s="51" t="s">
        <v>2180</v>
      </c>
      <c r="B1871" s="51" t="s">
        <v>1692</v>
      </c>
      <c r="C1871" s="51" t="s">
        <v>1135</v>
      </c>
      <c r="D1871" s="52">
        <v>10174</v>
      </c>
      <c r="E1871" s="52">
        <v>86308</v>
      </c>
      <c r="F1871" s="53">
        <v>17075</v>
      </c>
      <c r="G1871" s="54">
        <v>19.783798000000001</v>
      </c>
    </row>
    <row r="1872" spans="1:7" s="5" customFormat="1" x14ac:dyDescent="0.45">
      <c r="A1872" s="51" t="s">
        <v>1741</v>
      </c>
      <c r="B1872" s="51" t="s">
        <v>1692</v>
      </c>
      <c r="C1872" s="51" t="s">
        <v>94</v>
      </c>
      <c r="D1872" s="52">
        <v>8751</v>
      </c>
      <c r="E1872" s="52">
        <v>113417</v>
      </c>
      <c r="F1872" s="53">
        <v>11835.2</v>
      </c>
      <c r="G1872" s="54">
        <v>10.43512</v>
      </c>
    </row>
    <row r="1873" spans="1:7" s="5" customFormat="1" x14ac:dyDescent="0.45">
      <c r="A1873" s="51" t="s">
        <v>1742</v>
      </c>
      <c r="B1873" s="51" t="s">
        <v>1692</v>
      </c>
      <c r="C1873" s="51" t="s">
        <v>94</v>
      </c>
      <c r="D1873" s="52">
        <v>16880</v>
      </c>
      <c r="E1873" s="52">
        <v>242281</v>
      </c>
      <c r="F1873" s="53">
        <v>23354</v>
      </c>
      <c r="G1873" s="54">
        <v>9.6392205999999998</v>
      </c>
    </row>
    <row r="1874" spans="1:7" s="5" customFormat="1" x14ac:dyDescent="0.45">
      <c r="A1874" s="51" t="s">
        <v>1743</v>
      </c>
      <c r="B1874" s="51" t="s">
        <v>1692</v>
      </c>
      <c r="C1874" s="51" t="s">
        <v>94</v>
      </c>
      <c r="D1874" s="52">
        <v>14554</v>
      </c>
      <c r="E1874" s="52">
        <v>307053</v>
      </c>
      <c r="F1874" s="53">
        <v>30199.4</v>
      </c>
      <c r="G1874" s="54">
        <v>9.8352401999999994</v>
      </c>
    </row>
    <row r="1875" spans="1:7" s="5" customFormat="1" x14ac:dyDescent="0.45">
      <c r="A1875" s="51" t="s">
        <v>1744</v>
      </c>
      <c r="B1875" s="51" t="s">
        <v>1692</v>
      </c>
      <c r="C1875" s="51" t="s">
        <v>1135</v>
      </c>
      <c r="D1875" s="52">
        <v>5</v>
      </c>
      <c r="E1875" s="52">
        <v>335078</v>
      </c>
      <c r="F1875" s="53">
        <v>11807.6</v>
      </c>
      <c r="G1875" s="54">
        <v>3.5238361999999999</v>
      </c>
    </row>
    <row r="1876" spans="1:7" s="5" customFormat="1" x14ac:dyDescent="0.45">
      <c r="A1876" s="51" t="s">
        <v>2181</v>
      </c>
      <c r="B1876" s="51" t="s">
        <v>1692</v>
      </c>
      <c r="C1876" s="51" t="s">
        <v>1135</v>
      </c>
      <c r="D1876" s="52">
        <v>28935</v>
      </c>
      <c r="E1876" s="52">
        <v>296315</v>
      </c>
      <c r="F1876" s="53">
        <v>33563.699999999997</v>
      </c>
      <c r="G1876" s="54">
        <v>11.327033999999999</v>
      </c>
    </row>
    <row r="1877" spans="1:7" s="5" customFormat="1" x14ac:dyDescent="0.45">
      <c r="A1877" s="51" t="s">
        <v>1745</v>
      </c>
      <c r="B1877" s="51" t="s">
        <v>1692</v>
      </c>
      <c r="C1877" s="51" t="s">
        <v>1135</v>
      </c>
      <c r="D1877" s="52">
        <v>1723</v>
      </c>
      <c r="E1877" s="52">
        <v>257675</v>
      </c>
      <c r="F1877" s="53">
        <v>21384.6</v>
      </c>
      <c r="G1877" s="54">
        <v>8.2990589000000003</v>
      </c>
    </row>
    <row r="1878" spans="1:7" s="5" customFormat="1" x14ac:dyDescent="0.45">
      <c r="A1878" s="51" t="s">
        <v>1747</v>
      </c>
      <c r="B1878" s="51" t="s">
        <v>1692</v>
      </c>
      <c r="C1878" s="51" t="s">
        <v>1135</v>
      </c>
      <c r="D1878" s="52">
        <v>125287</v>
      </c>
      <c r="E1878" s="52">
        <v>13177220</v>
      </c>
      <c r="F1878" s="53">
        <v>911196</v>
      </c>
      <c r="G1878" s="54">
        <v>6.9149335000000001</v>
      </c>
    </row>
    <row r="1879" spans="1:7" s="5" customFormat="1" x14ac:dyDescent="0.45">
      <c r="A1879" s="51" t="s">
        <v>1748</v>
      </c>
      <c r="B1879" s="51" t="s">
        <v>1692</v>
      </c>
      <c r="C1879" s="51" t="s">
        <v>94</v>
      </c>
      <c r="D1879" s="52">
        <v>16188</v>
      </c>
      <c r="E1879" s="52">
        <v>477776</v>
      </c>
      <c r="F1879" s="53">
        <v>39344</v>
      </c>
      <c r="G1879" s="54">
        <v>8.2348213000000001</v>
      </c>
    </row>
    <row r="1880" spans="1:7" s="5" customFormat="1" x14ac:dyDescent="0.45">
      <c r="A1880" s="51" t="s">
        <v>2182</v>
      </c>
      <c r="B1880" s="51" t="s">
        <v>1692</v>
      </c>
      <c r="C1880" s="51" t="s">
        <v>1135</v>
      </c>
      <c r="D1880" s="52">
        <v>8</v>
      </c>
      <c r="E1880" s="52">
        <v>1456048</v>
      </c>
      <c r="F1880" s="53">
        <v>42673.8</v>
      </c>
      <c r="G1880" s="54">
        <v>2.9307962000000001</v>
      </c>
    </row>
    <row r="1881" spans="1:7" s="5" customFormat="1" x14ac:dyDescent="0.45">
      <c r="A1881" s="51" t="s">
        <v>1749</v>
      </c>
      <c r="B1881" s="51" t="s">
        <v>1692</v>
      </c>
      <c r="C1881" s="51" t="s">
        <v>94</v>
      </c>
      <c r="D1881" s="52">
        <v>14448</v>
      </c>
      <c r="E1881" s="52">
        <v>563250</v>
      </c>
      <c r="F1881" s="53">
        <v>48992.9</v>
      </c>
      <c r="G1881" s="54">
        <v>8.6982511999999996</v>
      </c>
    </row>
    <row r="1882" spans="1:7" s="5" customFormat="1" x14ac:dyDescent="0.45">
      <c r="A1882" s="51" t="s">
        <v>1750</v>
      </c>
      <c r="B1882" s="51" t="s">
        <v>1692</v>
      </c>
      <c r="C1882" s="51" t="s">
        <v>94</v>
      </c>
      <c r="D1882" s="52">
        <v>42304</v>
      </c>
      <c r="E1882" s="52">
        <v>729651</v>
      </c>
      <c r="F1882" s="53">
        <v>80325</v>
      </c>
      <c r="G1882" s="54">
        <v>11.008687999999999</v>
      </c>
    </row>
    <row r="1883" spans="1:7" s="5" customFormat="1" x14ac:dyDescent="0.45">
      <c r="A1883" s="51" t="s">
        <v>1751</v>
      </c>
      <c r="B1883" s="51" t="s">
        <v>1692</v>
      </c>
      <c r="C1883" s="51" t="s">
        <v>94</v>
      </c>
      <c r="D1883" s="52">
        <v>222654</v>
      </c>
      <c r="E1883" s="52">
        <v>4978874</v>
      </c>
      <c r="F1883" s="53">
        <v>452731</v>
      </c>
      <c r="G1883" s="54">
        <v>9.0930399000000008</v>
      </c>
    </row>
    <row r="1884" spans="1:7" s="5" customFormat="1" x14ac:dyDescent="0.45">
      <c r="A1884" s="51" t="s">
        <v>1753</v>
      </c>
      <c r="B1884" s="51" t="s">
        <v>1692</v>
      </c>
      <c r="C1884" s="51" t="s">
        <v>1135</v>
      </c>
      <c r="D1884" s="52">
        <v>600253</v>
      </c>
      <c r="E1884" s="52">
        <v>7398029</v>
      </c>
      <c r="F1884" s="53">
        <v>865916.2</v>
      </c>
      <c r="G1884" s="54">
        <v>11.704688000000001</v>
      </c>
    </row>
    <row r="1885" spans="1:7" s="5" customFormat="1" x14ac:dyDescent="0.45">
      <c r="A1885" s="51" t="s">
        <v>2183</v>
      </c>
      <c r="B1885" s="51" t="s">
        <v>1692</v>
      </c>
      <c r="C1885" s="51" t="s">
        <v>1135</v>
      </c>
      <c r="D1885" s="52">
        <v>80099</v>
      </c>
      <c r="E1885" s="52">
        <v>1583736</v>
      </c>
      <c r="F1885" s="53">
        <v>88963.3</v>
      </c>
      <c r="G1885" s="54">
        <v>5.6173061999999998</v>
      </c>
    </row>
    <row r="1886" spans="1:7" s="5" customFormat="1" x14ac:dyDescent="0.45">
      <c r="A1886" s="51" t="s">
        <v>2184</v>
      </c>
      <c r="B1886" s="51" t="s">
        <v>1692</v>
      </c>
      <c r="C1886" s="51" t="s">
        <v>1135</v>
      </c>
      <c r="D1886" s="52">
        <v>55</v>
      </c>
      <c r="E1886" s="52">
        <v>14812916</v>
      </c>
      <c r="F1886" s="53">
        <v>584610.5</v>
      </c>
      <c r="G1886" s="54">
        <v>3.9466266999999999</v>
      </c>
    </row>
    <row r="1887" spans="1:7" s="5" customFormat="1" x14ac:dyDescent="0.45">
      <c r="A1887" s="51" t="s">
        <v>2185</v>
      </c>
      <c r="B1887" s="51" t="s">
        <v>1692</v>
      </c>
      <c r="C1887" s="51" t="s">
        <v>1135</v>
      </c>
      <c r="D1887" s="52">
        <v>4093</v>
      </c>
      <c r="E1887" s="52">
        <v>10782709</v>
      </c>
      <c r="F1887" s="53">
        <v>654263</v>
      </c>
      <c r="G1887" s="54">
        <v>6.0677051999999998</v>
      </c>
    </row>
    <row r="1888" spans="1:7" s="5" customFormat="1" x14ac:dyDescent="0.45">
      <c r="A1888" s="51" t="s">
        <v>2186</v>
      </c>
      <c r="B1888" s="51" t="s">
        <v>1692</v>
      </c>
      <c r="C1888" s="51" t="s">
        <v>1135</v>
      </c>
      <c r="D1888" s="52">
        <v>2580</v>
      </c>
      <c r="E1888" s="52">
        <v>85824</v>
      </c>
      <c r="F1888" s="53">
        <v>7701.9</v>
      </c>
      <c r="G1888" s="54">
        <v>8.9740631999999998</v>
      </c>
    </row>
    <row r="1889" spans="1:7" s="5" customFormat="1" x14ac:dyDescent="0.45">
      <c r="A1889" s="51" t="s">
        <v>1332</v>
      </c>
      <c r="B1889" s="51" t="s">
        <v>1692</v>
      </c>
      <c r="C1889" s="51" t="s">
        <v>91</v>
      </c>
      <c r="D1889" s="52">
        <v>318055</v>
      </c>
      <c r="E1889" s="52">
        <v>6198304</v>
      </c>
      <c r="F1889" s="53">
        <v>647593</v>
      </c>
      <c r="G1889" s="54">
        <v>10.447906</v>
      </c>
    </row>
    <row r="1890" spans="1:7" s="5" customFormat="1" x14ac:dyDescent="0.45">
      <c r="A1890" s="51" t="s">
        <v>2187</v>
      </c>
      <c r="B1890" s="51" t="s">
        <v>1692</v>
      </c>
      <c r="C1890" s="51" t="s">
        <v>1135</v>
      </c>
      <c r="D1890" s="52">
        <v>29</v>
      </c>
      <c r="E1890" s="52">
        <v>2700</v>
      </c>
      <c r="F1890" s="53">
        <v>68.7</v>
      </c>
      <c r="G1890" s="54">
        <v>2.5444444000000002</v>
      </c>
    </row>
    <row r="1891" spans="1:7" s="5" customFormat="1" x14ac:dyDescent="0.45">
      <c r="A1891" s="51" t="s">
        <v>1758</v>
      </c>
      <c r="B1891" s="51" t="s">
        <v>1692</v>
      </c>
      <c r="C1891" s="51" t="s">
        <v>1135</v>
      </c>
      <c r="D1891" s="52">
        <v>555</v>
      </c>
      <c r="E1891" s="52">
        <v>9122</v>
      </c>
      <c r="F1891" s="53">
        <v>920</v>
      </c>
      <c r="G1891" s="54">
        <v>10.085508000000001</v>
      </c>
    </row>
    <row r="1892" spans="1:7" s="5" customFormat="1" x14ac:dyDescent="0.45">
      <c r="A1892" s="51" t="s">
        <v>1759</v>
      </c>
      <c r="B1892" s="51" t="s">
        <v>1692</v>
      </c>
      <c r="C1892" s="51" t="s">
        <v>91</v>
      </c>
      <c r="D1892" s="52">
        <v>446771</v>
      </c>
      <c r="E1892" s="52">
        <v>18058445</v>
      </c>
      <c r="F1892" s="53">
        <v>1386926.6</v>
      </c>
      <c r="G1892" s="54">
        <v>7.6802105999999997</v>
      </c>
    </row>
    <row r="1893" spans="1:7" s="5" customFormat="1" x14ac:dyDescent="0.45">
      <c r="A1893" s="51" t="s">
        <v>1760</v>
      </c>
      <c r="B1893" s="51" t="s">
        <v>1692</v>
      </c>
      <c r="C1893" s="51" t="s">
        <v>1135</v>
      </c>
      <c r="D1893" s="52">
        <v>72708</v>
      </c>
      <c r="E1893" s="52">
        <v>1375478</v>
      </c>
      <c r="F1893" s="53">
        <v>149976.20000000001</v>
      </c>
      <c r="G1893" s="54">
        <v>10.90357</v>
      </c>
    </row>
    <row r="1894" spans="1:7" s="5" customFormat="1" x14ac:dyDescent="0.45">
      <c r="A1894" s="51" t="s">
        <v>1761</v>
      </c>
      <c r="B1894" s="51" t="s">
        <v>1692</v>
      </c>
      <c r="C1894" s="51" t="s">
        <v>1135</v>
      </c>
      <c r="D1894" s="52">
        <v>3684</v>
      </c>
      <c r="E1894" s="52">
        <v>19946</v>
      </c>
      <c r="F1894" s="53">
        <v>2296.9</v>
      </c>
      <c r="G1894" s="54">
        <v>11.515592</v>
      </c>
    </row>
    <row r="1895" spans="1:7" s="5" customFormat="1" x14ac:dyDescent="0.45">
      <c r="A1895" s="51" t="s">
        <v>1762</v>
      </c>
      <c r="B1895" s="51" t="s">
        <v>1692</v>
      </c>
      <c r="C1895" s="51" t="s">
        <v>94</v>
      </c>
      <c r="D1895" s="52">
        <v>9937</v>
      </c>
      <c r="E1895" s="52">
        <v>140593</v>
      </c>
      <c r="F1895" s="53">
        <v>19273</v>
      </c>
      <c r="G1895" s="54">
        <v>13.708364</v>
      </c>
    </row>
    <row r="1896" spans="1:7" s="5" customFormat="1" x14ac:dyDescent="0.45">
      <c r="A1896" s="51" t="s">
        <v>1763</v>
      </c>
      <c r="B1896" s="51" t="s">
        <v>1692</v>
      </c>
      <c r="C1896" s="51" t="s">
        <v>94</v>
      </c>
      <c r="D1896" s="52">
        <v>60868</v>
      </c>
      <c r="E1896" s="52">
        <v>1095118</v>
      </c>
      <c r="F1896" s="53">
        <v>127543</v>
      </c>
      <c r="G1896" s="54">
        <v>11.646507</v>
      </c>
    </row>
    <row r="1897" spans="1:7" s="5" customFormat="1" x14ac:dyDescent="0.45">
      <c r="A1897" s="51" t="s">
        <v>1764</v>
      </c>
      <c r="B1897" s="51" t="s">
        <v>1692</v>
      </c>
      <c r="C1897" s="51" t="s">
        <v>94</v>
      </c>
      <c r="D1897" s="52">
        <v>14513</v>
      </c>
      <c r="E1897" s="52">
        <v>280679</v>
      </c>
      <c r="F1897" s="53">
        <v>31637</v>
      </c>
      <c r="G1897" s="54">
        <v>11.271595</v>
      </c>
    </row>
    <row r="1898" spans="1:7" s="5" customFormat="1" x14ac:dyDescent="0.45">
      <c r="A1898" s="51" t="s">
        <v>1765</v>
      </c>
      <c r="B1898" s="51" t="s">
        <v>1692</v>
      </c>
      <c r="C1898" s="51" t="s">
        <v>94</v>
      </c>
      <c r="D1898" s="52">
        <v>6119</v>
      </c>
      <c r="E1898" s="52">
        <v>122373</v>
      </c>
      <c r="F1898" s="53">
        <v>10570</v>
      </c>
      <c r="G1898" s="54">
        <v>8.6375262999999993</v>
      </c>
    </row>
    <row r="1899" spans="1:7" s="5" customFormat="1" x14ac:dyDescent="0.45">
      <c r="A1899" s="51" t="s">
        <v>1766</v>
      </c>
      <c r="B1899" s="51" t="s">
        <v>1692</v>
      </c>
      <c r="C1899" s="51" t="s">
        <v>1135</v>
      </c>
      <c r="D1899" s="52">
        <v>51460</v>
      </c>
      <c r="E1899" s="52">
        <v>819401</v>
      </c>
      <c r="F1899" s="53">
        <v>85203.6</v>
      </c>
      <c r="G1899" s="54">
        <v>10.398279</v>
      </c>
    </row>
    <row r="1900" spans="1:7" s="5" customFormat="1" x14ac:dyDescent="0.45">
      <c r="A1900" s="51" t="s">
        <v>1770</v>
      </c>
      <c r="B1900" s="51" t="s">
        <v>1692</v>
      </c>
      <c r="C1900" s="51" t="s">
        <v>94</v>
      </c>
      <c r="D1900" s="52">
        <v>50387</v>
      </c>
      <c r="E1900" s="52">
        <v>896369</v>
      </c>
      <c r="F1900" s="53">
        <v>114853</v>
      </c>
      <c r="G1900" s="54">
        <v>12.813138</v>
      </c>
    </row>
    <row r="1901" spans="1:7" s="5" customFormat="1" x14ac:dyDescent="0.45">
      <c r="A1901" s="51" t="s">
        <v>1771</v>
      </c>
      <c r="B1901" s="51" t="s">
        <v>1692</v>
      </c>
      <c r="C1901" s="51" t="s">
        <v>1135</v>
      </c>
      <c r="D1901" s="52">
        <v>407381</v>
      </c>
      <c r="E1901" s="52">
        <v>7568497</v>
      </c>
      <c r="F1901" s="53">
        <v>753554.6</v>
      </c>
      <c r="G1901" s="54">
        <v>9.9564629999999994</v>
      </c>
    </row>
    <row r="1902" spans="1:7" s="5" customFormat="1" x14ac:dyDescent="0.45">
      <c r="A1902" s="51" t="s">
        <v>1772</v>
      </c>
      <c r="B1902" s="51" t="s">
        <v>1692</v>
      </c>
      <c r="C1902" s="51" t="s">
        <v>94</v>
      </c>
      <c r="D1902" s="52">
        <v>5344</v>
      </c>
      <c r="E1902" s="52">
        <v>233814</v>
      </c>
      <c r="F1902" s="53">
        <v>22695</v>
      </c>
      <c r="G1902" s="54">
        <v>9.7064333000000005</v>
      </c>
    </row>
    <row r="1903" spans="1:7" s="5" customFormat="1" x14ac:dyDescent="0.45">
      <c r="A1903" s="51" t="s">
        <v>2188</v>
      </c>
      <c r="B1903" s="51" t="s">
        <v>1692</v>
      </c>
      <c r="C1903" s="51" t="s">
        <v>1135</v>
      </c>
      <c r="D1903" s="52">
        <v>1387</v>
      </c>
      <c r="E1903" s="52">
        <v>18811</v>
      </c>
      <c r="F1903" s="53">
        <v>1569</v>
      </c>
      <c r="G1903" s="54">
        <v>8.3408643999999992</v>
      </c>
    </row>
    <row r="1904" spans="1:7" s="5" customFormat="1" x14ac:dyDescent="0.45">
      <c r="A1904" s="51" t="s">
        <v>1773</v>
      </c>
      <c r="B1904" s="51" t="s">
        <v>1692</v>
      </c>
      <c r="C1904" s="51" t="s">
        <v>94</v>
      </c>
      <c r="D1904" s="52">
        <v>81879</v>
      </c>
      <c r="E1904" s="52">
        <v>2394364</v>
      </c>
      <c r="F1904" s="53">
        <v>197321.5</v>
      </c>
      <c r="G1904" s="54">
        <v>8.2410820000000005</v>
      </c>
    </row>
    <row r="1905" spans="1:7" s="5" customFormat="1" x14ac:dyDescent="0.45">
      <c r="A1905" s="51" t="s">
        <v>1774</v>
      </c>
      <c r="B1905" s="51" t="s">
        <v>1692</v>
      </c>
      <c r="C1905" s="51" t="s">
        <v>94</v>
      </c>
      <c r="D1905" s="52">
        <v>27195</v>
      </c>
      <c r="E1905" s="52">
        <v>506878</v>
      </c>
      <c r="F1905" s="53">
        <v>52433</v>
      </c>
      <c r="G1905" s="54">
        <v>10.344303999999999</v>
      </c>
    </row>
    <row r="1906" spans="1:7" s="5" customFormat="1" x14ac:dyDescent="0.45">
      <c r="A1906" s="51" t="s">
        <v>1775</v>
      </c>
      <c r="B1906" s="51" t="s">
        <v>1692</v>
      </c>
      <c r="C1906" s="51" t="s">
        <v>94</v>
      </c>
      <c r="D1906" s="52">
        <v>18007</v>
      </c>
      <c r="E1906" s="52">
        <v>211812</v>
      </c>
      <c r="F1906" s="53">
        <v>23467.5</v>
      </c>
      <c r="G1906" s="54">
        <v>11.079401000000001</v>
      </c>
    </row>
    <row r="1907" spans="1:7" s="5" customFormat="1" x14ac:dyDescent="0.45">
      <c r="A1907" s="51" t="s">
        <v>1776</v>
      </c>
      <c r="B1907" s="51" t="s">
        <v>1692</v>
      </c>
      <c r="C1907" s="51" t="s">
        <v>94</v>
      </c>
      <c r="D1907" s="52">
        <v>21317</v>
      </c>
      <c r="E1907" s="52">
        <v>405932</v>
      </c>
      <c r="F1907" s="53">
        <v>36433</v>
      </c>
      <c r="G1907" s="54">
        <v>8.9751484999999995</v>
      </c>
    </row>
    <row r="1908" spans="1:7" s="5" customFormat="1" x14ac:dyDescent="0.45">
      <c r="A1908" s="51" t="s">
        <v>2189</v>
      </c>
      <c r="B1908" s="51" t="s">
        <v>1692</v>
      </c>
      <c r="C1908" s="51" t="s">
        <v>1135</v>
      </c>
      <c r="D1908" s="52">
        <v>43</v>
      </c>
      <c r="E1908" s="52">
        <v>35</v>
      </c>
      <c r="F1908" s="53">
        <v>3</v>
      </c>
      <c r="G1908" s="54">
        <v>8.5714286000000008</v>
      </c>
    </row>
    <row r="1909" spans="1:7" s="5" customFormat="1" x14ac:dyDescent="0.45">
      <c r="A1909" s="51" t="s">
        <v>2190</v>
      </c>
      <c r="B1909" s="51" t="s">
        <v>1692</v>
      </c>
      <c r="C1909" s="51" t="s">
        <v>1135</v>
      </c>
      <c r="D1909" s="52">
        <v>4318</v>
      </c>
      <c r="E1909" s="52">
        <v>180340</v>
      </c>
      <c r="F1909" s="53">
        <v>17072.8</v>
      </c>
      <c r="G1909" s="54">
        <v>9.4670068000000001</v>
      </c>
    </row>
    <row r="1910" spans="1:7" s="5" customFormat="1" x14ac:dyDescent="0.45">
      <c r="A1910" s="51" t="s">
        <v>1778</v>
      </c>
      <c r="B1910" s="51" t="s">
        <v>1692</v>
      </c>
      <c r="C1910" s="51" t="s">
        <v>94</v>
      </c>
      <c r="D1910" s="52">
        <v>21416</v>
      </c>
      <c r="E1910" s="52">
        <v>390791</v>
      </c>
      <c r="F1910" s="53">
        <v>41353.4</v>
      </c>
      <c r="G1910" s="54">
        <v>10.581973</v>
      </c>
    </row>
    <row r="1911" spans="1:7" s="5" customFormat="1" x14ac:dyDescent="0.45">
      <c r="A1911" s="51" t="s">
        <v>1779</v>
      </c>
      <c r="B1911" s="51" t="s">
        <v>1692</v>
      </c>
      <c r="C1911" s="51" t="s">
        <v>1135</v>
      </c>
      <c r="D1911" s="52">
        <v>37823</v>
      </c>
      <c r="E1911" s="52">
        <v>5187611</v>
      </c>
      <c r="F1911" s="53">
        <v>444359.5</v>
      </c>
      <c r="G1911" s="54">
        <v>8.5657829999999997</v>
      </c>
    </row>
    <row r="1912" spans="1:7" s="5" customFormat="1" x14ac:dyDescent="0.45">
      <c r="A1912" s="51" t="s">
        <v>1780</v>
      </c>
      <c r="B1912" s="51" t="s">
        <v>1692</v>
      </c>
      <c r="C1912" s="51" t="s">
        <v>1135</v>
      </c>
      <c r="D1912" s="52">
        <v>28374</v>
      </c>
      <c r="E1912" s="52">
        <v>647028</v>
      </c>
      <c r="F1912" s="53">
        <v>38023.599999999999</v>
      </c>
      <c r="G1912" s="54">
        <v>5.8766544999999999</v>
      </c>
    </row>
    <row r="1913" spans="1:7" s="5" customFormat="1" x14ac:dyDescent="0.45">
      <c r="A1913" s="51" t="s">
        <v>2191</v>
      </c>
      <c r="B1913" s="51" t="s">
        <v>1692</v>
      </c>
      <c r="C1913" s="51" t="s">
        <v>1135</v>
      </c>
      <c r="D1913" s="52">
        <v>14575</v>
      </c>
      <c r="E1913" s="52">
        <v>192574</v>
      </c>
      <c r="F1913" s="53">
        <v>17208</v>
      </c>
      <c r="G1913" s="54">
        <v>8.9357857000000003</v>
      </c>
    </row>
    <row r="1914" spans="1:7" s="5" customFormat="1" x14ac:dyDescent="0.45">
      <c r="A1914" s="51" t="s">
        <v>1781</v>
      </c>
      <c r="B1914" s="51" t="s">
        <v>1692</v>
      </c>
      <c r="C1914" s="51" t="s">
        <v>94</v>
      </c>
      <c r="D1914" s="52">
        <v>15793</v>
      </c>
      <c r="E1914" s="52">
        <v>731044</v>
      </c>
      <c r="F1914" s="53">
        <v>51638</v>
      </c>
      <c r="G1914" s="54">
        <v>7.0635966999999997</v>
      </c>
    </row>
    <row r="1915" spans="1:7" s="5" customFormat="1" x14ac:dyDescent="0.45">
      <c r="A1915" s="51" t="s">
        <v>1782</v>
      </c>
      <c r="B1915" s="51" t="s">
        <v>1692</v>
      </c>
      <c r="C1915" s="51" t="s">
        <v>94</v>
      </c>
      <c r="D1915" s="52">
        <v>22687</v>
      </c>
      <c r="E1915" s="52">
        <v>400016</v>
      </c>
      <c r="F1915" s="53">
        <v>47277</v>
      </c>
      <c r="G1915" s="54">
        <v>11.818777000000001</v>
      </c>
    </row>
    <row r="1916" spans="1:7" s="5" customFormat="1" x14ac:dyDescent="0.45">
      <c r="A1916" s="51" t="s">
        <v>1783</v>
      </c>
      <c r="B1916" s="51" t="s">
        <v>1692</v>
      </c>
      <c r="C1916" s="51" t="s">
        <v>1135</v>
      </c>
      <c r="D1916" s="52">
        <v>250845</v>
      </c>
      <c r="E1916" s="52">
        <v>3763024</v>
      </c>
      <c r="F1916" s="53">
        <v>450210.2</v>
      </c>
      <c r="G1916" s="54">
        <v>11.964053</v>
      </c>
    </row>
    <row r="1917" spans="1:7" s="5" customFormat="1" x14ac:dyDescent="0.45">
      <c r="A1917" s="51" t="s">
        <v>1784</v>
      </c>
      <c r="B1917" s="51" t="s">
        <v>1692</v>
      </c>
      <c r="C1917" s="51" t="s">
        <v>94</v>
      </c>
      <c r="D1917" s="52">
        <v>19905</v>
      </c>
      <c r="E1917" s="52">
        <v>1039770</v>
      </c>
      <c r="F1917" s="53">
        <v>86122</v>
      </c>
      <c r="G1917" s="54">
        <v>8.2827932999999998</v>
      </c>
    </row>
    <row r="1918" spans="1:7" s="5" customFormat="1" x14ac:dyDescent="0.45">
      <c r="A1918" s="51" t="s">
        <v>1785</v>
      </c>
      <c r="B1918" s="51" t="s">
        <v>1692</v>
      </c>
      <c r="C1918" s="51" t="s">
        <v>96</v>
      </c>
      <c r="D1918" s="52">
        <v>22681</v>
      </c>
      <c r="E1918" s="52">
        <v>466665</v>
      </c>
      <c r="F1918" s="53">
        <v>38749</v>
      </c>
      <c r="G1918" s="54">
        <v>8.3033868000000002</v>
      </c>
    </row>
    <row r="1919" spans="1:7" s="5" customFormat="1" x14ac:dyDescent="0.45">
      <c r="A1919" s="51" t="s">
        <v>2192</v>
      </c>
      <c r="B1919" s="51" t="s">
        <v>1692</v>
      </c>
      <c r="C1919" s="51" t="s">
        <v>1135</v>
      </c>
      <c r="D1919" s="52">
        <v>40</v>
      </c>
      <c r="E1919" s="52">
        <v>37747</v>
      </c>
      <c r="F1919" s="53">
        <v>1858</v>
      </c>
      <c r="G1919" s="54">
        <v>4.9222454999999998</v>
      </c>
    </row>
    <row r="1920" spans="1:7" s="5" customFormat="1" x14ac:dyDescent="0.45">
      <c r="A1920" s="51" t="s">
        <v>1786</v>
      </c>
      <c r="B1920" s="51" t="s">
        <v>1692</v>
      </c>
      <c r="C1920" s="51" t="s">
        <v>94</v>
      </c>
      <c r="D1920" s="52">
        <v>12482</v>
      </c>
      <c r="E1920" s="52">
        <v>199600</v>
      </c>
      <c r="F1920" s="53">
        <v>25561</v>
      </c>
      <c r="G1920" s="54">
        <v>12.806112000000001</v>
      </c>
    </row>
    <row r="1921" spans="1:7" s="5" customFormat="1" x14ac:dyDescent="0.45">
      <c r="A1921" s="51" t="s">
        <v>1787</v>
      </c>
      <c r="B1921" s="51" t="s">
        <v>1692</v>
      </c>
      <c r="C1921" s="51" t="s">
        <v>94</v>
      </c>
      <c r="D1921" s="52">
        <v>11172</v>
      </c>
      <c r="E1921" s="52">
        <v>277089</v>
      </c>
      <c r="F1921" s="53">
        <v>31735</v>
      </c>
      <c r="G1921" s="54">
        <v>11.452999</v>
      </c>
    </row>
    <row r="1922" spans="1:7" s="5" customFormat="1" x14ac:dyDescent="0.45">
      <c r="A1922" s="51" t="s">
        <v>1336</v>
      </c>
      <c r="B1922" s="51" t="s">
        <v>1692</v>
      </c>
      <c r="C1922" s="51" t="s">
        <v>94</v>
      </c>
      <c r="D1922" s="52">
        <v>4683</v>
      </c>
      <c r="E1922" s="52">
        <v>427450</v>
      </c>
      <c r="F1922" s="53">
        <v>31878</v>
      </c>
      <c r="G1922" s="54">
        <v>7.4577144000000004</v>
      </c>
    </row>
    <row r="1923" spans="1:7" s="5" customFormat="1" x14ac:dyDescent="0.45">
      <c r="A1923" s="51" t="s">
        <v>1788</v>
      </c>
      <c r="B1923" s="51" t="s">
        <v>1692</v>
      </c>
      <c r="C1923" s="51" t="s">
        <v>1135</v>
      </c>
      <c r="D1923" s="52">
        <v>4449</v>
      </c>
      <c r="E1923" s="52">
        <v>557247</v>
      </c>
      <c r="F1923" s="53">
        <v>48630</v>
      </c>
      <c r="G1923" s="54">
        <v>8.7268302999999996</v>
      </c>
    </row>
    <row r="1924" spans="1:7" s="5" customFormat="1" x14ac:dyDescent="0.45">
      <c r="A1924" s="51" t="s">
        <v>2193</v>
      </c>
      <c r="B1924" s="51" t="s">
        <v>1692</v>
      </c>
      <c r="C1924" s="51" t="s">
        <v>1135</v>
      </c>
      <c r="D1924" s="52">
        <v>4032</v>
      </c>
      <c r="E1924" s="52">
        <v>22514</v>
      </c>
      <c r="F1924" s="53">
        <v>1850.4</v>
      </c>
      <c r="G1924" s="54">
        <v>8.2188859999999995</v>
      </c>
    </row>
    <row r="1925" spans="1:7" s="5" customFormat="1" x14ac:dyDescent="0.45">
      <c r="A1925" s="51" t="s">
        <v>1789</v>
      </c>
      <c r="B1925" s="51" t="s">
        <v>1692</v>
      </c>
      <c r="C1925" s="51" t="s">
        <v>94</v>
      </c>
      <c r="D1925" s="52">
        <v>9181</v>
      </c>
      <c r="E1925" s="52">
        <v>192259</v>
      </c>
      <c r="F1925" s="53">
        <v>21566</v>
      </c>
      <c r="G1925" s="54">
        <v>11.21716</v>
      </c>
    </row>
    <row r="1926" spans="1:7" s="5" customFormat="1" x14ac:dyDescent="0.45">
      <c r="A1926" s="51" t="s">
        <v>1790</v>
      </c>
      <c r="B1926" s="51" t="s">
        <v>1692</v>
      </c>
      <c r="C1926" s="51" t="s">
        <v>94</v>
      </c>
      <c r="D1926" s="52">
        <v>22458</v>
      </c>
      <c r="E1926" s="52">
        <v>664562</v>
      </c>
      <c r="F1926" s="53">
        <v>69942</v>
      </c>
      <c r="G1926" s="54">
        <v>10.524526</v>
      </c>
    </row>
    <row r="1927" spans="1:7" s="5" customFormat="1" x14ac:dyDescent="0.45">
      <c r="A1927" s="51" t="s">
        <v>2194</v>
      </c>
      <c r="B1927" s="51" t="s">
        <v>1692</v>
      </c>
      <c r="C1927" s="51" t="s">
        <v>1135</v>
      </c>
      <c r="D1927" s="52">
        <v>25709</v>
      </c>
      <c r="E1927" s="52">
        <v>5895997</v>
      </c>
      <c r="F1927" s="53">
        <v>408300.3</v>
      </c>
      <c r="G1927" s="54">
        <v>6.9250425</v>
      </c>
    </row>
    <row r="1928" spans="1:7" s="5" customFormat="1" x14ac:dyDescent="0.45">
      <c r="A1928" s="51" t="s">
        <v>1791</v>
      </c>
      <c r="B1928" s="51" t="s">
        <v>1692</v>
      </c>
      <c r="C1928" s="51" t="s">
        <v>94</v>
      </c>
      <c r="D1928" s="52">
        <v>113763</v>
      </c>
      <c r="E1928" s="52">
        <v>2305654</v>
      </c>
      <c r="F1928" s="53">
        <v>204945.2</v>
      </c>
      <c r="G1928" s="54">
        <v>8.8888099</v>
      </c>
    </row>
    <row r="1929" spans="1:7" s="5" customFormat="1" x14ac:dyDescent="0.45">
      <c r="A1929" s="51" t="s">
        <v>2195</v>
      </c>
      <c r="B1929" s="51" t="s">
        <v>1692</v>
      </c>
      <c r="C1929" s="51" t="s">
        <v>1135</v>
      </c>
      <c r="D1929" s="52">
        <v>23</v>
      </c>
      <c r="E1929" s="52">
        <v>4350</v>
      </c>
      <c r="F1929" s="53">
        <v>546.5</v>
      </c>
      <c r="G1929" s="54">
        <v>12.563218000000001</v>
      </c>
    </row>
    <row r="1930" spans="1:7" s="5" customFormat="1" x14ac:dyDescent="0.45">
      <c r="A1930" s="51" t="s">
        <v>1792</v>
      </c>
      <c r="B1930" s="51" t="s">
        <v>1692</v>
      </c>
      <c r="C1930" s="51" t="s">
        <v>94</v>
      </c>
      <c r="D1930" s="52">
        <v>32676</v>
      </c>
      <c r="E1930" s="52">
        <v>1179543</v>
      </c>
      <c r="F1930" s="53">
        <v>105874</v>
      </c>
      <c r="G1930" s="54">
        <v>8.9758490999999996</v>
      </c>
    </row>
    <row r="1931" spans="1:7" s="5" customFormat="1" x14ac:dyDescent="0.45">
      <c r="A1931" s="51" t="s">
        <v>2196</v>
      </c>
      <c r="B1931" s="51" t="s">
        <v>1692</v>
      </c>
      <c r="C1931" s="51" t="s">
        <v>1135</v>
      </c>
      <c r="D1931" s="52">
        <v>1084</v>
      </c>
      <c r="E1931" s="52">
        <v>111168</v>
      </c>
      <c r="F1931" s="53">
        <v>7355.3</v>
      </c>
      <c r="G1931" s="54">
        <v>6.6163824</v>
      </c>
    </row>
    <row r="1932" spans="1:7" s="5" customFormat="1" x14ac:dyDescent="0.45">
      <c r="A1932" s="51" t="s">
        <v>1793</v>
      </c>
      <c r="B1932" s="51" t="s">
        <v>1692</v>
      </c>
      <c r="C1932" s="51" t="s">
        <v>94</v>
      </c>
      <c r="D1932" s="52">
        <v>29956</v>
      </c>
      <c r="E1932" s="52">
        <v>680985</v>
      </c>
      <c r="F1932" s="53">
        <v>72739.100000000006</v>
      </c>
      <c r="G1932" s="54">
        <v>10.681454</v>
      </c>
    </row>
    <row r="1933" spans="1:7" s="5" customFormat="1" x14ac:dyDescent="0.45">
      <c r="A1933" s="51" t="s">
        <v>2197</v>
      </c>
      <c r="B1933" s="51" t="s">
        <v>1692</v>
      </c>
      <c r="C1933" s="51" t="s">
        <v>1135</v>
      </c>
      <c r="D1933" s="52">
        <v>8197</v>
      </c>
      <c r="E1933" s="52">
        <v>1259971</v>
      </c>
      <c r="F1933" s="53">
        <v>94009.7</v>
      </c>
      <c r="G1933" s="54">
        <v>7.4612590000000001</v>
      </c>
    </row>
    <row r="1934" spans="1:7" s="5" customFormat="1" x14ac:dyDescent="0.45">
      <c r="A1934" s="51" t="s">
        <v>1794</v>
      </c>
      <c r="B1934" s="51" t="s">
        <v>1692</v>
      </c>
      <c r="C1934" s="51" t="s">
        <v>94</v>
      </c>
      <c r="D1934" s="52">
        <v>16243</v>
      </c>
      <c r="E1934" s="52">
        <v>531553</v>
      </c>
      <c r="F1934" s="53">
        <v>40710</v>
      </c>
      <c r="G1934" s="54">
        <v>7.6586907000000002</v>
      </c>
    </row>
    <row r="1935" spans="1:7" s="5" customFormat="1" x14ac:dyDescent="0.45">
      <c r="A1935" s="51" t="s">
        <v>1795</v>
      </c>
      <c r="B1935" s="51" t="s">
        <v>1692</v>
      </c>
      <c r="C1935" s="51" t="s">
        <v>94</v>
      </c>
      <c r="D1935" s="52">
        <v>19532</v>
      </c>
      <c r="E1935" s="52">
        <v>340480</v>
      </c>
      <c r="F1935" s="53">
        <v>34819.4</v>
      </c>
      <c r="G1935" s="54">
        <v>10.226563000000001</v>
      </c>
    </row>
    <row r="1936" spans="1:7" s="5" customFormat="1" x14ac:dyDescent="0.45">
      <c r="A1936" s="51" t="s">
        <v>1796</v>
      </c>
      <c r="B1936" s="51" t="s">
        <v>1692</v>
      </c>
      <c r="C1936" s="51" t="s">
        <v>1135</v>
      </c>
      <c r="D1936" s="52">
        <v>262294</v>
      </c>
      <c r="E1936" s="52">
        <v>8382684</v>
      </c>
      <c r="F1936" s="53">
        <v>750499.4</v>
      </c>
      <c r="G1936" s="54">
        <v>8.9529726000000007</v>
      </c>
    </row>
    <row r="1937" spans="1:7" s="5" customFormat="1" x14ac:dyDescent="0.45">
      <c r="A1937" s="51" t="s">
        <v>1797</v>
      </c>
      <c r="B1937" s="51" t="s">
        <v>1692</v>
      </c>
      <c r="C1937" s="51" t="s">
        <v>1135</v>
      </c>
      <c r="D1937" s="52">
        <v>470</v>
      </c>
      <c r="E1937" s="52">
        <v>208837</v>
      </c>
      <c r="F1937" s="53">
        <v>16121.7</v>
      </c>
      <c r="G1937" s="54">
        <v>7.7197526999999999</v>
      </c>
    </row>
    <row r="1938" spans="1:7" s="5" customFormat="1" x14ac:dyDescent="0.45">
      <c r="A1938" s="51" t="s">
        <v>1799</v>
      </c>
      <c r="B1938" s="51" t="s">
        <v>1692</v>
      </c>
      <c r="C1938" s="51" t="s">
        <v>1135</v>
      </c>
      <c r="D1938" s="52">
        <v>457</v>
      </c>
      <c r="E1938" s="52">
        <v>6986</v>
      </c>
      <c r="F1938" s="53">
        <v>733.4</v>
      </c>
      <c r="G1938" s="54">
        <v>10.498139</v>
      </c>
    </row>
    <row r="1939" spans="1:7" s="5" customFormat="1" x14ac:dyDescent="0.45">
      <c r="A1939" s="51" t="s">
        <v>1800</v>
      </c>
      <c r="B1939" s="51" t="s">
        <v>1692</v>
      </c>
      <c r="C1939" s="51" t="s">
        <v>94</v>
      </c>
      <c r="D1939" s="52">
        <v>7083</v>
      </c>
      <c r="E1939" s="52">
        <v>323273</v>
      </c>
      <c r="F1939" s="53">
        <v>33879</v>
      </c>
      <c r="G1939" s="54">
        <v>10.479996999999999</v>
      </c>
    </row>
    <row r="1940" spans="1:7" s="5" customFormat="1" x14ac:dyDescent="0.45">
      <c r="A1940" s="51" t="s">
        <v>2198</v>
      </c>
      <c r="B1940" s="51" t="s">
        <v>1692</v>
      </c>
      <c r="C1940" s="51" t="s">
        <v>94</v>
      </c>
      <c r="D1940" s="52">
        <v>41870</v>
      </c>
      <c r="E1940" s="52">
        <v>1237743</v>
      </c>
      <c r="F1940" s="53">
        <v>99022.2</v>
      </c>
      <c r="G1940" s="54">
        <v>8.0002230000000001</v>
      </c>
    </row>
    <row r="1941" spans="1:7" s="5" customFormat="1" x14ac:dyDescent="0.45">
      <c r="A1941" s="51" t="s">
        <v>1802</v>
      </c>
      <c r="B1941" s="51" t="s">
        <v>1692</v>
      </c>
      <c r="C1941" s="51" t="s">
        <v>1135</v>
      </c>
      <c r="D1941" s="52">
        <v>1397</v>
      </c>
      <c r="E1941" s="52">
        <v>41474</v>
      </c>
      <c r="F1941" s="53">
        <v>4319.2</v>
      </c>
      <c r="G1941" s="54">
        <v>10.414235</v>
      </c>
    </row>
    <row r="1942" spans="1:7" s="5" customFormat="1" x14ac:dyDescent="0.45">
      <c r="A1942" s="51" t="s">
        <v>1803</v>
      </c>
      <c r="B1942" s="51" t="s">
        <v>1692</v>
      </c>
      <c r="C1942" s="51" t="s">
        <v>1135</v>
      </c>
      <c r="D1942" s="52">
        <v>11762</v>
      </c>
      <c r="E1942" s="52">
        <v>408004</v>
      </c>
      <c r="F1942" s="53">
        <v>31914</v>
      </c>
      <c r="G1942" s="54">
        <v>7.8219820999999996</v>
      </c>
    </row>
    <row r="1943" spans="1:7" s="5" customFormat="1" x14ac:dyDescent="0.45">
      <c r="A1943" s="51" t="s">
        <v>815</v>
      </c>
      <c r="B1943" s="51" t="s">
        <v>1692</v>
      </c>
      <c r="C1943" s="51" t="s">
        <v>94</v>
      </c>
      <c r="D1943" s="52">
        <v>10621</v>
      </c>
      <c r="E1943" s="52">
        <v>166928</v>
      </c>
      <c r="F1943" s="53">
        <v>16979.5</v>
      </c>
      <c r="G1943" s="54">
        <v>10.171751</v>
      </c>
    </row>
    <row r="1944" spans="1:7" s="5" customFormat="1" x14ac:dyDescent="0.45">
      <c r="A1944" s="51" t="s">
        <v>1804</v>
      </c>
      <c r="B1944" s="51" t="s">
        <v>1692</v>
      </c>
      <c r="C1944" s="51" t="s">
        <v>94</v>
      </c>
      <c r="D1944" s="52">
        <v>333809</v>
      </c>
      <c r="E1944" s="52">
        <v>5686980</v>
      </c>
      <c r="F1944" s="53">
        <v>563408.30000000005</v>
      </c>
      <c r="G1944" s="54">
        <v>9.9069857999999993</v>
      </c>
    </row>
    <row r="1945" spans="1:7" s="5" customFormat="1" x14ac:dyDescent="0.45">
      <c r="A1945" s="51" t="s">
        <v>1805</v>
      </c>
      <c r="B1945" s="51" t="s">
        <v>1692</v>
      </c>
      <c r="C1945" s="51" t="s">
        <v>1135</v>
      </c>
      <c r="D1945" s="52">
        <v>4423</v>
      </c>
      <c r="E1945" s="52">
        <v>53141</v>
      </c>
      <c r="F1945" s="53">
        <v>6403.5</v>
      </c>
      <c r="G1945" s="54">
        <v>12.050018</v>
      </c>
    </row>
    <row r="1946" spans="1:7" s="5" customFormat="1" x14ac:dyDescent="0.45">
      <c r="A1946" s="51" t="s">
        <v>1806</v>
      </c>
      <c r="B1946" s="51" t="s">
        <v>1692</v>
      </c>
      <c r="C1946" s="51" t="s">
        <v>1135</v>
      </c>
      <c r="D1946" s="52">
        <v>8431</v>
      </c>
      <c r="E1946" s="52">
        <v>193721</v>
      </c>
      <c r="F1946" s="53">
        <v>8108.7</v>
      </c>
      <c r="G1946" s="54">
        <v>4.1857620000000004</v>
      </c>
    </row>
    <row r="1947" spans="1:7" s="5" customFormat="1" x14ac:dyDescent="0.45">
      <c r="A1947" s="51" t="s">
        <v>2199</v>
      </c>
      <c r="B1947" s="51" t="s">
        <v>1692</v>
      </c>
      <c r="C1947" s="51" t="s">
        <v>1135</v>
      </c>
      <c r="D1947" s="52">
        <v>91</v>
      </c>
      <c r="E1947" s="52">
        <v>603</v>
      </c>
      <c r="F1947" s="53">
        <v>24.9</v>
      </c>
      <c r="G1947" s="54">
        <v>4.1293531999999997</v>
      </c>
    </row>
    <row r="1948" spans="1:7" s="5" customFormat="1" x14ac:dyDescent="0.45">
      <c r="A1948" s="51" t="s">
        <v>2200</v>
      </c>
      <c r="B1948" s="51" t="s">
        <v>1692</v>
      </c>
      <c r="C1948" s="51" t="s">
        <v>1135</v>
      </c>
      <c r="D1948" s="52">
        <v>6740</v>
      </c>
      <c r="E1948" s="52">
        <v>115929</v>
      </c>
      <c r="F1948" s="53">
        <v>6834.9</v>
      </c>
      <c r="G1948" s="54">
        <v>5.8957638000000001</v>
      </c>
    </row>
    <row r="1949" spans="1:7" s="5" customFormat="1" x14ac:dyDescent="0.45">
      <c r="A1949" s="51" t="s">
        <v>1808</v>
      </c>
      <c r="B1949" s="51" t="s">
        <v>1692</v>
      </c>
      <c r="C1949" s="51" t="s">
        <v>1135</v>
      </c>
      <c r="D1949" s="52">
        <v>2656</v>
      </c>
      <c r="E1949" s="52">
        <v>196011</v>
      </c>
      <c r="F1949" s="53">
        <v>16257</v>
      </c>
      <c r="G1949" s="54">
        <v>8.2939223000000002</v>
      </c>
    </row>
    <row r="1950" spans="1:7" s="5" customFormat="1" x14ac:dyDescent="0.45">
      <c r="A1950" s="51" t="s">
        <v>2201</v>
      </c>
      <c r="B1950" s="51" t="s">
        <v>1692</v>
      </c>
      <c r="C1950" s="51" t="s">
        <v>1135</v>
      </c>
      <c r="D1950" s="52">
        <v>1365067</v>
      </c>
      <c r="E1950" s="52">
        <v>42932929</v>
      </c>
      <c r="F1950" s="53">
        <v>3884972.1</v>
      </c>
      <c r="G1950" s="54">
        <v>9.0489332999999998</v>
      </c>
    </row>
    <row r="1951" spans="1:7" s="5" customFormat="1" x14ac:dyDescent="0.45">
      <c r="A1951" s="51" t="s">
        <v>1341</v>
      </c>
      <c r="B1951" s="51" t="s">
        <v>1692</v>
      </c>
      <c r="C1951" s="51" t="s">
        <v>94</v>
      </c>
      <c r="D1951" s="52">
        <v>13091</v>
      </c>
      <c r="E1951" s="52">
        <v>344757</v>
      </c>
      <c r="F1951" s="53">
        <v>38777.800000000003</v>
      </c>
      <c r="G1951" s="54">
        <v>11.247864</v>
      </c>
    </row>
    <row r="1952" spans="1:7" s="5" customFormat="1" x14ac:dyDescent="0.45">
      <c r="A1952" s="51" t="s">
        <v>1811</v>
      </c>
      <c r="B1952" s="51" t="s">
        <v>1692</v>
      </c>
      <c r="C1952" s="51" t="s">
        <v>94</v>
      </c>
      <c r="D1952" s="52">
        <v>7728</v>
      </c>
      <c r="E1952" s="52">
        <v>488765</v>
      </c>
      <c r="F1952" s="53">
        <v>40690</v>
      </c>
      <c r="G1952" s="54">
        <v>8.3250641999999999</v>
      </c>
    </row>
    <row r="1953" spans="1:7" s="5" customFormat="1" x14ac:dyDescent="0.45">
      <c r="A1953" s="51" t="s">
        <v>1812</v>
      </c>
      <c r="B1953" s="51" t="s">
        <v>1692</v>
      </c>
      <c r="C1953" s="51" t="s">
        <v>94</v>
      </c>
      <c r="D1953" s="52">
        <v>22107</v>
      </c>
      <c r="E1953" s="52">
        <v>607406</v>
      </c>
      <c r="F1953" s="53">
        <v>56454.400000000001</v>
      </c>
      <c r="G1953" s="54">
        <v>9.2943435000000001</v>
      </c>
    </row>
    <row r="1954" spans="1:7" s="5" customFormat="1" x14ac:dyDescent="0.45">
      <c r="A1954" s="51" t="s">
        <v>1813</v>
      </c>
      <c r="B1954" s="51" t="s">
        <v>1692</v>
      </c>
      <c r="C1954" s="51" t="s">
        <v>94</v>
      </c>
      <c r="D1954" s="52">
        <v>74224</v>
      </c>
      <c r="E1954" s="52">
        <v>1269315</v>
      </c>
      <c r="F1954" s="53">
        <v>155655</v>
      </c>
      <c r="G1954" s="54">
        <v>12.262912999999999</v>
      </c>
    </row>
    <row r="1955" spans="1:7" s="5" customFormat="1" x14ac:dyDescent="0.45">
      <c r="A1955" s="51" t="s">
        <v>1814</v>
      </c>
      <c r="B1955" s="51" t="s">
        <v>1692</v>
      </c>
      <c r="C1955" s="51" t="s">
        <v>94</v>
      </c>
      <c r="D1955" s="52">
        <v>27077</v>
      </c>
      <c r="E1955" s="52">
        <v>649550</v>
      </c>
      <c r="F1955" s="53">
        <v>72260.899999999994</v>
      </c>
      <c r="G1955" s="54">
        <v>11.124763</v>
      </c>
    </row>
    <row r="1956" spans="1:7" s="5" customFormat="1" x14ac:dyDescent="0.45">
      <c r="A1956" s="51" t="s">
        <v>1815</v>
      </c>
      <c r="B1956" s="51" t="s">
        <v>1692</v>
      </c>
      <c r="C1956" s="51" t="s">
        <v>94</v>
      </c>
      <c r="D1956" s="52">
        <v>11413</v>
      </c>
      <c r="E1956" s="52">
        <v>266000</v>
      </c>
      <c r="F1956" s="53">
        <v>26109</v>
      </c>
      <c r="G1956" s="54">
        <v>9.8154135</v>
      </c>
    </row>
    <row r="1957" spans="1:7" s="5" customFormat="1" x14ac:dyDescent="0.45">
      <c r="A1957" s="51" t="s">
        <v>1818</v>
      </c>
      <c r="B1957" s="51" t="s">
        <v>1692</v>
      </c>
      <c r="C1957" s="51" t="s">
        <v>1135</v>
      </c>
      <c r="D1957" s="52">
        <v>1464</v>
      </c>
      <c r="E1957" s="52">
        <v>17270</v>
      </c>
      <c r="F1957" s="53">
        <v>1984.7</v>
      </c>
      <c r="G1957" s="54">
        <v>11.492183000000001</v>
      </c>
    </row>
    <row r="1958" spans="1:7" s="5" customFormat="1" x14ac:dyDescent="0.45">
      <c r="A1958" s="51" t="s">
        <v>226</v>
      </c>
      <c r="B1958" s="51" t="s">
        <v>1692</v>
      </c>
      <c r="C1958" s="51" t="s">
        <v>210</v>
      </c>
      <c r="D1958" s="52">
        <v>7647</v>
      </c>
      <c r="E1958" s="52">
        <v>93477</v>
      </c>
      <c r="F1958" s="53">
        <v>9482.4</v>
      </c>
      <c r="G1958" s="54">
        <v>10.1441</v>
      </c>
    </row>
    <row r="1959" spans="1:7" s="5" customFormat="1" x14ac:dyDescent="0.45">
      <c r="A1959" s="51" t="s">
        <v>1819</v>
      </c>
      <c r="B1959" s="51" t="s">
        <v>1692</v>
      </c>
      <c r="C1959" s="51" t="s">
        <v>1135</v>
      </c>
      <c r="D1959" s="52">
        <v>34202</v>
      </c>
      <c r="E1959" s="52">
        <v>2511357</v>
      </c>
      <c r="F1959" s="53">
        <v>183562.8</v>
      </c>
      <c r="G1959" s="54">
        <v>7.3093073000000004</v>
      </c>
    </row>
    <row r="1960" spans="1:7" s="5" customFormat="1" x14ac:dyDescent="0.45">
      <c r="A1960" s="51" t="s">
        <v>1820</v>
      </c>
      <c r="B1960" s="51" t="s">
        <v>1692</v>
      </c>
      <c r="C1960" s="51" t="s">
        <v>94</v>
      </c>
      <c r="D1960" s="52">
        <v>56525</v>
      </c>
      <c r="E1960" s="52">
        <v>1486257</v>
      </c>
      <c r="F1960" s="53">
        <v>127269</v>
      </c>
      <c r="G1960" s="54">
        <v>8.5630547000000004</v>
      </c>
    </row>
    <row r="1961" spans="1:7" s="5" customFormat="1" x14ac:dyDescent="0.45">
      <c r="A1961" s="51" t="s">
        <v>1821</v>
      </c>
      <c r="B1961" s="51" t="s">
        <v>1692</v>
      </c>
      <c r="C1961" s="51" t="s">
        <v>94</v>
      </c>
      <c r="D1961" s="52">
        <v>1</v>
      </c>
      <c r="E1961" s="52">
        <v>13508</v>
      </c>
      <c r="F1961" s="53">
        <v>496</v>
      </c>
      <c r="G1961" s="54">
        <v>3.6718980999999999</v>
      </c>
    </row>
    <row r="1962" spans="1:7" s="5" customFormat="1" x14ac:dyDescent="0.45">
      <c r="A1962" s="51" t="s">
        <v>198</v>
      </c>
      <c r="B1962" s="51" t="s">
        <v>1692</v>
      </c>
      <c r="C1962" s="51" t="s">
        <v>94</v>
      </c>
      <c r="D1962" s="52">
        <v>983</v>
      </c>
      <c r="E1962" s="52">
        <v>20426</v>
      </c>
      <c r="F1962" s="53">
        <v>2176</v>
      </c>
      <c r="G1962" s="54">
        <v>10.653089</v>
      </c>
    </row>
    <row r="1963" spans="1:7" s="5" customFormat="1" x14ac:dyDescent="0.45">
      <c r="A1963" s="51" t="s">
        <v>1472</v>
      </c>
      <c r="B1963" s="51" t="s">
        <v>1692</v>
      </c>
      <c r="C1963" s="51" t="s">
        <v>94</v>
      </c>
      <c r="D1963" s="52">
        <v>3307</v>
      </c>
      <c r="E1963" s="52">
        <v>76609</v>
      </c>
      <c r="F1963" s="53">
        <v>7921.2</v>
      </c>
      <c r="G1963" s="54">
        <v>10.339777</v>
      </c>
    </row>
    <row r="1964" spans="1:7" s="5" customFormat="1" x14ac:dyDescent="0.45">
      <c r="A1964" s="51" t="s">
        <v>1822</v>
      </c>
      <c r="B1964" s="51" t="s">
        <v>1692</v>
      </c>
      <c r="C1964" s="51" t="s">
        <v>94</v>
      </c>
      <c r="D1964" s="52">
        <v>9861</v>
      </c>
      <c r="E1964" s="52">
        <v>277086</v>
      </c>
      <c r="F1964" s="53">
        <v>25025</v>
      </c>
      <c r="G1964" s="54">
        <v>9.0314920000000001</v>
      </c>
    </row>
    <row r="1965" spans="1:7" s="5" customFormat="1" x14ac:dyDescent="0.45">
      <c r="A1965" s="51" t="s">
        <v>316</v>
      </c>
      <c r="B1965" s="51" t="s">
        <v>1692</v>
      </c>
      <c r="C1965" s="51" t="s">
        <v>94</v>
      </c>
      <c r="D1965" s="52">
        <v>26</v>
      </c>
      <c r="E1965" s="52">
        <v>338</v>
      </c>
      <c r="F1965" s="53">
        <v>59.2</v>
      </c>
      <c r="G1965" s="54">
        <v>17.514793000000001</v>
      </c>
    </row>
    <row r="1966" spans="1:7" s="5" customFormat="1" x14ac:dyDescent="0.45">
      <c r="A1966" s="51" t="s">
        <v>199</v>
      </c>
      <c r="B1966" s="51" t="s">
        <v>1692</v>
      </c>
      <c r="C1966" s="51" t="s">
        <v>91</v>
      </c>
      <c r="D1966" s="52">
        <v>185249</v>
      </c>
      <c r="E1966" s="52">
        <v>7034954</v>
      </c>
      <c r="F1966" s="53">
        <v>537510.30000000005</v>
      </c>
      <c r="G1966" s="54">
        <v>7.6405659999999997</v>
      </c>
    </row>
    <row r="1967" spans="1:7" s="5" customFormat="1" x14ac:dyDescent="0.45">
      <c r="A1967" s="51" t="s">
        <v>1345</v>
      </c>
      <c r="B1967" s="51" t="s">
        <v>1692</v>
      </c>
      <c r="C1967" s="51" t="s">
        <v>91</v>
      </c>
      <c r="D1967" s="52">
        <v>269340</v>
      </c>
      <c r="E1967" s="52">
        <v>13853432</v>
      </c>
      <c r="F1967" s="53">
        <v>921452.2</v>
      </c>
      <c r="G1967" s="54">
        <v>6.6514363000000003</v>
      </c>
    </row>
    <row r="1968" spans="1:7" s="5" customFormat="1" x14ac:dyDescent="0.45">
      <c r="A1968" s="51" t="s">
        <v>1823</v>
      </c>
      <c r="B1968" s="51" t="s">
        <v>1692</v>
      </c>
      <c r="C1968" s="51" t="s">
        <v>1135</v>
      </c>
      <c r="D1968" s="52">
        <v>48638</v>
      </c>
      <c r="E1968" s="52">
        <v>771378</v>
      </c>
      <c r="F1968" s="53">
        <v>76813.5</v>
      </c>
      <c r="G1968" s="54">
        <v>9.9579584000000008</v>
      </c>
    </row>
    <row r="1969" spans="1:7" s="5" customFormat="1" x14ac:dyDescent="0.45">
      <c r="A1969" s="51" t="s">
        <v>2202</v>
      </c>
      <c r="B1969" s="51" t="s">
        <v>1692</v>
      </c>
      <c r="C1969" s="51" t="s">
        <v>1135</v>
      </c>
      <c r="D1969" s="52">
        <v>62976</v>
      </c>
      <c r="E1969" s="52">
        <v>10900404</v>
      </c>
      <c r="F1969" s="53">
        <v>774436.7</v>
      </c>
      <c r="G1969" s="54">
        <v>7.1046604999999996</v>
      </c>
    </row>
    <row r="1970" spans="1:7" s="5" customFormat="1" x14ac:dyDescent="0.45">
      <c r="A1970" s="51" t="s">
        <v>2203</v>
      </c>
      <c r="B1970" s="51" t="s">
        <v>1692</v>
      </c>
      <c r="C1970" s="51" t="s">
        <v>1135</v>
      </c>
      <c r="D1970" s="52">
        <v>316376</v>
      </c>
      <c r="E1970" s="52">
        <v>4765408</v>
      </c>
      <c r="F1970" s="53">
        <v>491635.9</v>
      </c>
      <c r="G1970" s="54">
        <v>10.316763999999999</v>
      </c>
    </row>
    <row r="1971" spans="1:7" s="5" customFormat="1" x14ac:dyDescent="0.45">
      <c r="A1971" s="51" t="s">
        <v>1827</v>
      </c>
      <c r="B1971" s="51" t="s">
        <v>1692</v>
      </c>
      <c r="C1971" s="51" t="s">
        <v>1135</v>
      </c>
      <c r="D1971" s="52">
        <v>35082</v>
      </c>
      <c r="E1971" s="52">
        <v>1262612</v>
      </c>
      <c r="F1971" s="53">
        <v>104682</v>
      </c>
      <c r="G1971" s="54">
        <v>8.2909080999999993</v>
      </c>
    </row>
    <row r="1972" spans="1:7" s="5" customFormat="1" x14ac:dyDescent="0.45">
      <c r="A1972" s="51" t="s">
        <v>228</v>
      </c>
      <c r="B1972" s="51" t="s">
        <v>1692</v>
      </c>
      <c r="C1972" s="51" t="s">
        <v>210</v>
      </c>
      <c r="D1972" s="52">
        <v>1</v>
      </c>
      <c r="E1972" s="52">
        <v>160</v>
      </c>
      <c r="F1972" s="53">
        <v>12.5</v>
      </c>
      <c r="G1972" s="54">
        <v>7.8125</v>
      </c>
    </row>
    <row r="1973" spans="1:7" s="5" customFormat="1" x14ac:dyDescent="0.45">
      <c r="A1973" s="51" t="s">
        <v>230</v>
      </c>
      <c r="B1973" s="51" t="s">
        <v>1692</v>
      </c>
      <c r="C1973" s="51" t="s">
        <v>210</v>
      </c>
      <c r="D1973" s="52">
        <v>27</v>
      </c>
      <c r="E1973" s="52">
        <v>755</v>
      </c>
      <c r="F1973" s="53">
        <v>39</v>
      </c>
      <c r="G1973" s="54">
        <v>5.1655629000000003</v>
      </c>
    </row>
    <row r="1974" spans="1:7" s="5" customFormat="1" x14ac:dyDescent="0.45">
      <c r="A1974" s="51" t="s">
        <v>2132</v>
      </c>
      <c r="B1974" s="51" t="s">
        <v>1692</v>
      </c>
      <c r="C1974" s="51" t="s">
        <v>210</v>
      </c>
      <c r="D1974" s="52">
        <v>28</v>
      </c>
      <c r="E1974" s="52">
        <v>12</v>
      </c>
      <c r="F1974" s="53">
        <v>3.9</v>
      </c>
      <c r="G1974" s="54">
        <v>32.5</v>
      </c>
    </row>
    <row r="1975" spans="1:7" s="5" customFormat="1" x14ac:dyDescent="0.45">
      <c r="A1975" s="51" t="s">
        <v>1828</v>
      </c>
      <c r="B1975" s="51" t="s">
        <v>1692</v>
      </c>
      <c r="C1975" s="51" t="s">
        <v>94</v>
      </c>
      <c r="D1975" s="52">
        <v>8051</v>
      </c>
      <c r="E1975" s="52">
        <v>148867</v>
      </c>
      <c r="F1975" s="53">
        <v>19315</v>
      </c>
      <c r="G1975" s="54">
        <v>12.974669</v>
      </c>
    </row>
    <row r="1976" spans="1:7" s="5" customFormat="1" x14ac:dyDescent="0.45">
      <c r="A1976" s="51" t="s">
        <v>2204</v>
      </c>
      <c r="B1976" s="51" t="s">
        <v>1692</v>
      </c>
      <c r="C1976" s="51" t="s">
        <v>1135</v>
      </c>
      <c r="D1976" s="52">
        <v>1616756</v>
      </c>
      <c r="E1976" s="52">
        <v>37847022</v>
      </c>
      <c r="F1976" s="53">
        <v>3803923</v>
      </c>
      <c r="G1976" s="54">
        <v>10.050786</v>
      </c>
    </row>
    <row r="1977" spans="1:7" s="5" customFormat="1" x14ac:dyDescent="0.45">
      <c r="A1977" s="51" t="s">
        <v>2205</v>
      </c>
      <c r="B1977" s="51" t="s">
        <v>1692</v>
      </c>
      <c r="C1977" s="51" t="s">
        <v>1135</v>
      </c>
      <c r="D1977" s="52">
        <v>50344</v>
      </c>
      <c r="E1977" s="52">
        <v>1852699</v>
      </c>
      <c r="F1977" s="53">
        <v>151586.4</v>
      </c>
      <c r="G1977" s="54">
        <v>8.1819226999999994</v>
      </c>
    </row>
    <row r="1978" spans="1:7" s="5" customFormat="1" x14ac:dyDescent="0.45">
      <c r="A1978" s="51" t="s">
        <v>1832</v>
      </c>
      <c r="B1978" s="51" t="s">
        <v>1692</v>
      </c>
      <c r="C1978" s="51" t="s">
        <v>94</v>
      </c>
      <c r="D1978" s="52">
        <v>17573</v>
      </c>
      <c r="E1978" s="52">
        <v>279578</v>
      </c>
      <c r="F1978" s="53">
        <v>41087</v>
      </c>
      <c r="G1978" s="54">
        <v>14.696078</v>
      </c>
    </row>
    <row r="1979" spans="1:7" s="5" customFormat="1" x14ac:dyDescent="0.45">
      <c r="A1979" s="51" t="s">
        <v>2206</v>
      </c>
      <c r="B1979" s="51" t="s">
        <v>1692</v>
      </c>
      <c r="C1979" s="51" t="s">
        <v>1135</v>
      </c>
      <c r="D1979" s="52">
        <v>124</v>
      </c>
      <c r="E1979" s="52">
        <v>1019359</v>
      </c>
      <c r="F1979" s="53">
        <v>39292.400000000001</v>
      </c>
      <c r="G1979" s="54">
        <v>3.8546184000000001</v>
      </c>
    </row>
    <row r="1980" spans="1:7" s="5" customFormat="1" x14ac:dyDescent="0.45">
      <c r="A1980" s="51" t="s">
        <v>2207</v>
      </c>
      <c r="B1980" s="51" t="s">
        <v>1692</v>
      </c>
      <c r="C1980" s="51" t="s">
        <v>1135</v>
      </c>
      <c r="D1980" s="52">
        <v>10</v>
      </c>
      <c r="E1980" s="52">
        <v>52180</v>
      </c>
      <c r="F1980" s="53">
        <v>1387.7</v>
      </c>
      <c r="G1980" s="54">
        <v>2.6594481000000001</v>
      </c>
    </row>
    <row r="1981" spans="1:7" s="5" customFormat="1" x14ac:dyDescent="0.45">
      <c r="A1981" s="51" t="s">
        <v>2133</v>
      </c>
      <c r="B1981" s="51" t="s">
        <v>1692</v>
      </c>
      <c r="C1981" s="51" t="s">
        <v>210</v>
      </c>
      <c r="D1981" s="52">
        <v>2</v>
      </c>
      <c r="E1981" s="52">
        <v>720</v>
      </c>
      <c r="F1981" s="53">
        <v>46</v>
      </c>
      <c r="G1981" s="54">
        <v>6.3888889000000004</v>
      </c>
    </row>
    <row r="1982" spans="1:7" s="5" customFormat="1" x14ac:dyDescent="0.45">
      <c r="A1982" s="51" t="s">
        <v>1834</v>
      </c>
      <c r="B1982" s="51" t="s">
        <v>1692</v>
      </c>
      <c r="C1982" s="51" t="s">
        <v>1135</v>
      </c>
      <c r="D1982" s="52">
        <v>470</v>
      </c>
      <c r="E1982" s="52">
        <v>6944407</v>
      </c>
      <c r="F1982" s="53">
        <v>507048</v>
      </c>
      <c r="G1982" s="54">
        <v>7.3015306000000004</v>
      </c>
    </row>
    <row r="1983" spans="1:7" s="5" customFormat="1" x14ac:dyDescent="0.45">
      <c r="A1983" s="51" t="s">
        <v>1835</v>
      </c>
      <c r="B1983" s="51" t="s">
        <v>1692</v>
      </c>
      <c r="C1983" s="51" t="s">
        <v>1135</v>
      </c>
      <c r="D1983" s="52">
        <v>563</v>
      </c>
      <c r="E1983" s="52">
        <v>1689211</v>
      </c>
      <c r="F1983" s="53">
        <v>96686.7</v>
      </c>
      <c r="G1983" s="54">
        <v>5.7237787000000004</v>
      </c>
    </row>
    <row r="1984" spans="1:7" s="5" customFormat="1" x14ac:dyDescent="0.45">
      <c r="A1984" s="51" t="s">
        <v>2208</v>
      </c>
      <c r="B1984" s="51" t="s">
        <v>1692</v>
      </c>
      <c r="C1984" s="51" t="s">
        <v>1135</v>
      </c>
      <c r="D1984" s="52">
        <v>31138</v>
      </c>
      <c r="E1984" s="52">
        <v>623336</v>
      </c>
      <c r="F1984" s="53">
        <v>31118.1</v>
      </c>
      <c r="G1984" s="54">
        <v>4.9921872</v>
      </c>
    </row>
    <row r="1985" spans="1:7" s="5" customFormat="1" x14ac:dyDescent="0.45">
      <c r="A1985" s="51" t="s">
        <v>2209</v>
      </c>
      <c r="B1985" s="51" t="s">
        <v>1692</v>
      </c>
      <c r="C1985" s="51" t="s">
        <v>1135</v>
      </c>
      <c r="D1985" s="52">
        <v>5</v>
      </c>
      <c r="E1985" s="52">
        <v>437139</v>
      </c>
      <c r="F1985" s="53">
        <v>18521.8</v>
      </c>
      <c r="G1985" s="54">
        <v>4.2370504999999996</v>
      </c>
    </row>
    <row r="1986" spans="1:7" s="5" customFormat="1" x14ac:dyDescent="0.45">
      <c r="A1986" s="51" t="s">
        <v>319</v>
      </c>
      <c r="B1986" s="51" t="s">
        <v>1692</v>
      </c>
      <c r="C1986" s="51" t="s">
        <v>94</v>
      </c>
      <c r="D1986" s="52">
        <v>317</v>
      </c>
      <c r="E1986" s="52">
        <v>24165</v>
      </c>
      <c r="F1986" s="53">
        <v>2675.4</v>
      </c>
      <c r="G1986" s="54">
        <v>11.071384</v>
      </c>
    </row>
    <row r="1987" spans="1:7" s="5" customFormat="1" x14ac:dyDescent="0.45">
      <c r="A1987" s="51" t="s">
        <v>319</v>
      </c>
      <c r="B1987" s="51" t="s">
        <v>1692</v>
      </c>
      <c r="C1987" s="51" t="s">
        <v>94</v>
      </c>
      <c r="D1987" s="52">
        <v>106834</v>
      </c>
      <c r="E1987" s="52">
        <v>2719138</v>
      </c>
      <c r="F1987" s="53">
        <v>219913.5</v>
      </c>
      <c r="G1987" s="54">
        <v>8.0876181999999996</v>
      </c>
    </row>
    <row r="1988" spans="1:7" s="5" customFormat="1" x14ac:dyDescent="0.45">
      <c r="A1988" s="51" t="s">
        <v>1836</v>
      </c>
      <c r="B1988" s="51" t="s">
        <v>1692</v>
      </c>
      <c r="C1988" s="51" t="s">
        <v>1135</v>
      </c>
      <c r="D1988" s="52">
        <v>70705</v>
      </c>
      <c r="E1988" s="52">
        <v>1351522</v>
      </c>
      <c r="F1988" s="53">
        <v>124558.2</v>
      </c>
      <c r="G1988" s="54">
        <v>9.2161430000000006</v>
      </c>
    </row>
    <row r="1989" spans="1:7" s="5" customFormat="1" x14ac:dyDescent="0.45">
      <c r="A1989" s="51" t="s">
        <v>1837</v>
      </c>
      <c r="B1989" s="51" t="s">
        <v>1692</v>
      </c>
      <c r="C1989" s="51" t="s">
        <v>94</v>
      </c>
      <c r="D1989" s="52">
        <v>68269</v>
      </c>
      <c r="E1989" s="52">
        <v>1170782</v>
      </c>
      <c r="F1989" s="53">
        <v>137756.1</v>
      </c>
      <c r="G1989" s="54">
        <v>11.766161</v>
      </c>
    </row>
    <row r="1990" spans="1:7" s="5" customFormat="1" x14ac:dyDescent="0.45">
      <c r="A1990" s="51" t="s">
        <v>1839</v>
      </c>
      <c r="B1990" s="51" t="s">
        <v>1692</v>
      </c>
      <c r="C1990" s="51" t="s">
        <v>1135</v>
      </c>
      <c r="D1990" s="52">
        <v>225411</v>
      </c>
      <c r="E1990" s="52">
        <v>5754560</v>
      </c>
      <c r="F1990" s="53">
        <v>514438.7</v>
      </c>
      <c r="G1990" s="54">
        <v>8.9396705000000001</v>
      </c>
    </row>
    <row r="1991" spans="1:7" s="5" customFormat="1" x14ac:dyDescent="0.45">
      <c r="A1991" s="51" t="s">
        <v>1840</v>
      </c>
      <c r="B1991" s="51" t="s">
        <v>1692</v>
      </c>
      <c r="C1991" s="51" t="s">
        <v>94</v>
      </c>
      <c r="D1991" s="52">
        <v>82813</v>
      </c>
      <c r="E1991" s="52">
        <v>2075632</v>
      </c>
      <c r="F1991" s="53">
        <v>170836.2</v>
      </c>
      <c r="G1991" s="54">
        <v>8.2305630000000001</v>
      </c>
    </row>
    <row r="1992" spans="1:7" s="5" customFormat="1" x14ac:dyDescent="0.45">
      <c r="A1992" s="51" t="s">
        <v>1841</v>
      </c>
      <c r="B1992" s="51" t="s">
        <v>1692</v>
      </c>
      <c r="C1992" s="51" t="s">
        <v>94</v>
      </c>
      <c r="D1992" s="52">
        <v>45988</v>
      </c>
      <c r="E1992" s="52">
        <v>816700</v>
      </c>
      <c r="F1992" s="53">
        <v>83800</v>
      </c>
      <c r="G1992" s="54">
        <v>10.260806000000001</v>
      </c>
    </row>
    <row r="1993" spans="1:7" s="5" customFormat="1" x14ac:dyDescent="0.45">
      <c r="A1993" s="51" t="s">
        <v>1842</v>
      </c>
      <c r="B1993" s="51" t="s">
        <v>1692</v>
      </c>
      <c r="C1993" s="51" t="s">
        <v>1135</v>
      </c>
      <c r="D1993" s="52">
        <v>10498</v>
      </c>
      <c r="E1993" s="52">
        <v>196367</v>
      </c>
      <c r="F1993" s="53">
        <v>17245.7</v>
      </c>
      <c r="G1993" s="54">
        <v>8.7823820000000001</v>
      </c>
    </row>
    <row r="1994" spans="1:7" s="5" customFormat="1" x14ac:dyDescent="0.45">
      <c r="A1994" s="51" t="s">
        <v>2210</v>
      </c>
      <c r="B1994" s="51" t="s">
        <v>1692</v>
      </c>
      <c r="C1994" s="51" t="s">
        <v>1135</v>
      </c>
      <c r="D1994" s="52">
        <v>20048</v>
      </c>
      <c r="E1994" s="52">
        <v>282298</v>
      </c>
      <c r="F1994" s="53">
        <v>32150.3</v>
      </c>
      <c r="G1994" s="54">
        <v>11.388781</v>
      </c>
    </row>
    <row r="1995" spans="1:7" s="5" customFormat="1" x14ac:dyDescent="0.45">
      <c r="A1995" s="51" t="s">
        <v>1843</v>
      </c>
      <c r="B1995" s="51" t="s">
        <v>1692</v>
      </c>
      <c r="C1995" s="51" t="s">
        <v>1135</v>
      </c>
      <c r="D1995" s="52">
        <v>10689</v>
      </c>
      <c r="E1995" s="52">
        <v>344135</v>
      </c>
      <c r="F1995" s="53">
        <v>14964</v>
      </c>
      <c r="G1995" s="54">
        <v>4.3482934999999996</v>
      </c>
    </row>
    <row r="1996" spans="1:7" s="5" customFormat="1" x14ac:dyDescent="0.45">
      <c r="A1996" s="51" t="s">
        <v>1844</v>
      </c>
      <c r="B1996" s="51" t="s">
        <v>1692</v>
      </c>
      <c r="C1996" s="51" t="s">
        <v>94</v>
      </c>
      <c r="D1996" s="52">
        <v>22702</v>
      </c>
      <c r="E1996" s="52">
        <v>446530</v>
      </c>
      <c r="F1996" s="53">
        <v>45562.6</v>
      </c>
      <c r="G1996" s="54">
        <v>10.203704</v>
      </c>
    </row>
    <row r="1997" spans="1:7" s="5" customFormat="1" x14ac:dyDescent="0.45">
      <c r="A1997" s="51" t="s">
        <v>2211</v>
      </c>
      <c r="B1997" s="51" t="s">
        <v>1692</v>
      </c>
      <c r="C1997" s="51" t="s">
        <v>1135</v>
      </c>
      <c r="D1997" s="52">
        <v>6943</v>
      </c>
      <c r="E1997" s="52">
        <v>98607</v>
      </c>
      <c r="F1997" s="53">
        <v>3863.6</v>
      </c>
      <c r="G1997" s="54">
        <v>3.9181802999999999</v>
      </c>
    </row>
    <row r="1998" spans="1:7" s="5" customFormat="1" x14ac:dyDescent="0.45">
      <c r="A1998" s="51" t="s">
        <v>2212</v>
      </c>
      <c r="B1998" s="51" t="s">
        <v>1692</v>
      </c>
      <c r="C1998" s="51" t="s">
        <v>1135</v>
      </c>
      <c r="D1998" s="52">
        <v>22</v>
      </c>
      <c r="E1998" s="52">
        <v>23</v>
      </c>
      <c r="F1998" s="53">
        <v>1</v>
      </c>
      <c r="G1998" s="54">
        <v>4.3478260999999998</v>
      </c>
    </row>
    <row r="1999" spans="1:7" s="5" customFormat="1" x14ac:dyDescent="0.45">
      <c r="A1999" s="51" t="s">
        <v>1845</v>
      </c>
      <c r="B1999" s="51" t="s">
        <v>1692</v>
      </c>
      <c r="C1999" s="51" t="s">
        <v>96</v>
      </c>
      <c r="D1999" s="52">
        <v>14786</v>
      </c>
      <c r="E1999" s="52">
        <v>397053</v>
      </c>
      <c r="F1999" s="53">
        <v>32564</v>
      </c>
      <c r="G1999" s="54">
        <v>8.2014239999999994</v>
      </c>
    </row>
    <row r="2000" spans="1:7" s="5" customFormat="1" x14ac:dyDescent="0.45">
      <c r="A2000" s="51" t="s">
        <v>1846</v>
      </c>
      <c r="B2000" s="51" t="s">
        <v>1692</v>
      </c>
      <c r="C2000" s="51" t="s">
        <v>94</v>
      </c>
      <c r="D2000" s="52">
        <v>6261</v>
      </c>
      <c r="E2000" s="52">
        <v>221901</v>
      </c>
      <c r="F2000" s="53">
        <v>21235</v>
      </c>
      <c r="G2000" s="54">
        <v>9.5695827999999992</v>
      </c>
    </row>
    <row r="2001" spans="1:7" s="5" customFormat="1" x14ac:dyDescent="0.45">
      <c r="A2001" s="51" t="s">
        <v>1847</v>
      </c>
      <c r="B2001" s="51" t="s">
        <v>1692</v>
      </c>
      <c r="C2001" s="51" t="s">
        <v>94</v>
      </c>
      <c r="D2001" s="52">
        <v>22187</v>
      </c>
      <c r="E2001" s="52">
        <v>742359</v>
      </c>
      <c r="F2001" s="53">
        <v>59776</v>
      </c>
      <c r="G2001" s="54">
        <v>8.0521688000000005</v>
      </c>
    </row>
    <row r="2002" spans="1:7" s="5" customFormat="1" x14ac:dyDescent="0.45">
      <c r="A2002" s="51" t="s">
        <v>1848</v>
      </c>
      <c r="B2002" s="51" t="s">
        <v>1692</v>
      </c>
      <c r="C2002" s="51" t="s">
        <v>1135</v>
      </c>
      <c r="D2002" s="52">
        <v>4866</v>
      </c>
      <c r="E2002" s="52">
        <v>68479</v>
      </c>
      <c r="F2002" s="53">
        <v>5462.1</v>
      </c>
      <c r="G2002" s="54">
        <v>7.9763139000000001</v>
      </c>
    </row>
    <row r="2003" spans="1:7" s="5" customFormat="1" x14ac:dyDescent="0.45">
      <c r="A2003" s="51" t="s">
        <v>1849</v>
      </c>
      <c r="B2003" s="51" t="s">
        <v>1692</v>
      </c>
      <c r="C2003" s="51" t="s">
        <v>94</v>
      </c>
      <c r="D2003" s="52">
        <v>35773</v>
      </c>
      <c r="E2003" s="52">
        <v>606512</v>
      </c>
      <c r="F2003" s="53">
        <v>66178</v>
      </c>
      <c r="G2003" s="54">
        <v>10.911243000000001</v>
      </c>
    </row>
    <row r="2004" spans="1:7" s="5" customFormat="1" x14ac:dyDescent="0.45">
      <c r="A2004" s="51" t="s">
        <v>1850</v>
      </c>
      <c r="B2004" s="51" t="s">
        <v>1692</v>
      </c>
      <c r="C2004" s="51" t="s">
        <v>1135</v>
      </c>
      <c r="D2004" s="52">
        <v>32901</v>
      </c>
      <c r="E2004" s="52">
        <v>484484</v>
      </c>
      <c r="F2004" s="53">
        <v>55275</v>
      </c>
      <c r="G2004" s="54">
        <v>11.409045000000001</v>
      </c>
    </row>
    <row r="2005" spans="1:7" s="5" customFormat="1" x14ac:dyDescent="0.45">
      <c r="A2005" s="51" t="s">
        <v>1851</v>
      </c>
      <c r="B2005" s="51" t="s">
        <v>1692</v>
      </c>
      <c r="C2005" s="51" t="s">
        <v>1135</v>
      </c>
      <c r="D2005" s="52">
        <v>20104</v>
      </c>
      <c r="E2005" s="52">
        <v>224092</v>
      </c>
      <c r="F2005" s="53">
        <v>31551.200000000001</v>
      </c>
      <c r="G2005" s="54">
        <v>14.079573999999999</v>
      </c>
    </row>
    <row r="2006" spans="1:7" s="5" customFormat="1" x14ac:dyDescent="0.45">
      <c r="A2006" s="51" t="s">
        <v>1853</v>
      </c>
      <c r="B2006" s="51" t="s">
        <v>1854</v>
      </c>
      <c r="C2006" s="51" t="s">
        <v>94</v>
      </c>
      <c r="D2006" s="52">
        <v>2033</v>
      </c>
      <c r="E2006" s="52">
        <v>12654</v>
      </c>
      <c r="F2006" s="53">
        <v>1865.5</v>
      </c>
      <c r="G2006" s="54">
        <v>14.742374</v>
      </c>
    </row>
    <row r="2007" spans="1:7" s="5" customFormat="1" x14ac:dyDescent="0.45">
      <c r="A2007" s="51" t="s">
        <v>1855</v>
      </c>
      <c r="B2007" s="51" t="s">
        <v>1854</v>
      </c>
      <c r="C2007" s="51" t="s">
        <v>96</v>
      </c>
      <c r="D2007" s="52">
        <v>7861</v>
      </c>
      <c r="E2007" s="52">
        <v>159167</v>
      </c>
      <c r="F2007" s="53">
        <v>14419</v>
      </c>
      <c r="G2007" s="54">
        <v>9.0590385999999992</v>
      </c>
    </row>
    <row r="2008" spans="1:7" s="5" customFormat="1" x14ac:dyDescent="0.45">
      <c r="A2008" s="51" t="s">
        <v>1856</v>
      </c>
      <c r="B2008" s="51" t="s">
        <v>1854</v>
      </c>
      <c r="C2008" s="51" t="s">
        <v>96</v>
      </c>
      <c r="D2008" s="52">
        <v>16899</v>
      </c>
      <c r="E2008" s="52">
        <v>288409</v>
      </c>
      <c r="F2008" s="53">
        <v>26976</v>
      </c>
      <c r="G2008" s="54">
        <v>9.3533836000000008</v>
      </c>
    </row>
    <row r="2009" spans="1:7" s="5" customFormat="1" x14ac:dyDescent="0.45">
      <c r="A2009" s="51" t="s">
        <v>1857</v>
      </c>
      <c r="B2009" s="51" t="s">
        <v>1854</v>
      </c>
      <c r="C2009" s="51" t="s">
        <v>96</v>
      </c>
      <c r="D2009" s="52">
        <v>20064</v>
      </c>
      <c r="E2009" s="52">
        <v>413445</v>
      </c>
      <c r="F2009" s="53">
        <v>35214.800000000003</v>
      </c>
      <c r="G2009" s="54">
        <v>8.5174085999999996</v>
      </c>
    </row>
    <row r="2010" spans="1:7" s="5" customFormat="1" x14ac:dyDescent="0.45">
      <c r="A2010" s="51" t="s">
        <v>1858</v>
      </c>
      <c r="B2010" s="51" t="s">
        <v>1854</v>
      </c>
      <c r="C2010" s="51" t="s">
        <v>96</v>
      </c>
      <c r="D2010" s="52">
        <v>17942</v>
      </c>
      <c r="E2010" s="52">
        <v>408122</v>
      </c>
      <c r="F2010" s="53">
        <v>33946</v>
      </c>
      <c r="G2010" s="54">
        <v>8.3176109</v>
      </c>
    </row>
    <row r="2011" spans="1:7" s="5" customFormat="1" x14ac:dyDescent="0.45">
      <c r="A2011" s="51" t="s">
        <v>1859</v>
      </c>
      <c r="B2011" s="51" t="s">
        <v>1854</v>
      </c>
      <c r="C2011" s="51" t="s">
        <v>96</v>
      </c>
      <c r="D2011" s="52">
        <v>11531</v>
      </c>
      <c r="E2011" s="52">
        <v>260973</v>
      </c>
      <c r="F2011" s="53">
        <v>25373.8</v>
      </c>
      <c r="G2011" s="54">
        <v>9.7227683000000003</v>
      </c>
    </row>
    <row r="2012" spans="1:7" s="5" customFormat="1" x14ac:dyDescent="0.45">
      <c r="A2012" s="51" t="s">
        <v>1860</v>
      </c>
      <c r="B2012" s="51" t="s">
        <v>1854</v>
      </c>
      <c r="C2012" s="51" t="s">
        <v>96</v>
      </c>
      <c r="D2012" s="52">
        <v>29779</v>
      </c>
      <c r="E2012" s="52">
        <v>634689</v>
      </c>
      <c r="F2012" s="53">
        <v>58803.9</v>
      </c>
      <c r="G2012" s="54">
        <v>9.2649944000000009</v>
      </c>
    </row>
    <row r="2013" spans="1:7" s="5" customFormat="1" x14ac:dyDescent="0.45">
      <c r="A2013" s="51" t="s">
        <v>1861</v>
      </c>
      <c r="B2013" s="51" t="s">
        <v>1854</v>
      </c>
      <c r="C2013" s="51" t="s">
        <v>96</v>
      </c>
      <c r="D2013" s="52">
        <v>7310</v>
      </c>
      <c r="E2013" s="52">
        <v>121662</v>
      </c>
      <c r="F2013" s="53">
        <v>12273.6</v>
      </c>
      <c r="G2013" s="54">
        <v>10.088277</v>
      </c>
    </row>
    <row r="2014" spans="1:7" s="5" customFormat="1" x14ac:dyDescent="0.45">
      <c r="A2014" s="51" t="s">
        <v>211</v>
      </c>
      <c r="B2014" s="51" t="s">
        <v>1854</v>
      </c>
      <c r="C2014" s="51" t="s">
        <v>94</v>
      </c>
      <c r="D2014" s="52">
        <v>17832</v>
      </c>
      <c r="E2014" s="52">
        <v>457063</v>
      </c>
      <c r="F2014" s="53">
        <v>32018.9</v>
      </c>
      <c r="G2014" s="54">
        <v>7.0053580999999996</v>
      </c>
    </row>
    <row r="2015" spans="1:7" s="5" customFormat="1" x14ac:dyDescent="0.45">
      <c r="A2015" s="51" t="s">
        <v>296</v>
      </c>
      <c r="B2015" s="51" t="s">
        <v>1854</v>
      </c>
      <c r="C2015" s="51" t="s">
        <v>94</v>
      </c>
      <c r="D2015" s="52">
        <v>1270</v>
      </c>
      <c r="E2015" s="52">
        <v>16716</v>
      </c>
      <c r="F2015" s="53">
        <v>2340</v>
      </c>
      <c r="G2015" s="54">
        <v>13.998564</v>
      </c>
    </row>
    <row r="2016" spans="1:7" s="5" customFormat="1" x14ac:dyDescent="0.45">
      <c r="A2016" s="51" t="s">
        <v>216</v>
      </c>
      <c r="B2016" s="51" t="s">
        <v>1854</v>
      </c>
      <c r="C2016" s="51" t="s">
        <v>94</v>
      </c>
      <c r="D2016" s="52">
        <v>12029</v>
      </c>
      <c r="E2016" s="52">
        <v>206062</v>
      </c>
      <c r="F2016" s="53">
        <v>20239.3</v>
      </c>
      <c r="G2016" s="54">
        <v>9.8219467999999992</v>
      </c>
    </row>
    <row r="2017" spans="1:7" s="5" customFormat="1" x14ac:dyDescent="0.45">
      <c r="A2017" s="51" t="s">
        <v>1862</v>
      </c>
      <c r="B2017" s="51" t="s">
        <v>1854</v>
      </c>
      <c r="C2017" s="51" t="s">
        <v>96</v>
      </c>
      <c r="D2017" s="52">
        <v>12032</v>
      </c>
      <c r="E2017" s="52">
        <v>168214</v>
      </c>
      <c r="F2017" s="53">
        <v>15983</v>
      </c>
      <c r="G2017" s="54">
        <v>9.5015873000000006</v>
      </c>
    </row>
    <row r="2018" spans="1:7" s="5" customFormat="1" x14ac:dyDescent="0.45">
      <c r="A2018" s="51" t="s">
        <v>2213</v>
      </c>
      <c r="B2018" s="51" t="s">
        <v>1854</v>
      </c>
      <c r="C2018" s="51" t="s">
        <v>96</v>
      </c>
      <c r="D2018" s="52">
        <v>6586</v>
      </c>
      <c r="E2018" s="52">
        <v>116997</v>
      </c>
      <c r="F2018" s="53">
        <v>10587</v>
      </c>
      <c r="G2018" s="54">
        <v>9.0489499999999996</v>
      </c>
    </row>
    <row r="2019" spans="1:7" s="5" customFormat="1" x14ac:dyDescent="0.45">
      <c r="A2019" s="51" t="s">
        <v>1864</v>
      </c>
      <c r="B2019" s="51" t="s">
        <v>1854</v>
      </c>
      <c r="C2019" s="51" t="s">
        <v>96</v>
      </c>
      <c r="D2019" s="52">
        <v>2818</v>
      </c>
      <c r="E2019" s="52">
        <v>90342</v>
      </c>
      <c r="F2019" s="53">
        <v>6441</v>
      </c>
      <c r="G2019" s="54">
        <v>7.1295742999999998</v>
      </c>
    </row>
    <row r="2020" spans="1:7" s="5" customFormat="1" x14ac:dyDescent="0.45">
      <c r="A2020" s="51" t="s">
        <v>1865</v>
      </c>
      <c r="B2020" s="51" t="s">
        <v>1854</v>
      </c>
      <c r="C2020" s="51" t="s">
        <v>96</v>
      </c>
      <c r="D2020" s="52">
        <v>9528</v>
      </c>
      <c r="E2020" s="52">
        <v>148585</v>
      </c>
      <c r="F2020" s="53">
        <v>13350</v>
      </c>
      <c r="G2020" s="54">
        <v>8.9847561999999996</v>
      </c>
    </row>
    <row r="2021" spans="1:7" s="5" customFormat="1" x14ac:dyDescent="0.45">
      <c r="A2021" s="51" t="s">
        <v>1866</v>
      </c>
      <c r="B2021" s="51" t="s">
        <v>1854</v>
      </c>
      <c r="C2021" s="51" t="s">
        <v>96</v>
      </c>
      <c r="D2021" s="52">
        <v>20070</v>
      </c>
      <c r="E2021" s="52">
        <v>355615</v>
      </c>
      <c r="F2021" s="53">
        <v>32001.1</v>
      </c>
      <c r="G2021" s="54">
        <v>8.9988048999999997</v>
      </c>
    </row>
    <row r="2022" spans="1:7" s="5" customFormat="1" x14ac:dyDescent="0.45">
      <c r="A2022" s="51" t="s">
        <v>305</v>
      </c>
      <c r="B2022" s="51" t="s">
        <v>1854</v>
      </c>
      <c r="C2022" s="51" t="s">
        <v>94</v>
      </c>
      <c r="D2022" s="52">
        <v>17039</v>
      </c>
      <c r="E2022" s="52">
        <v>552927</v>
      </c>
      <c r="F2022" s="53">
        <v>42907.1</v>
      </c>
      <c r="G2022" s="54">
        <v>7.7599935999999996</v>
      </c>
    </row>
    <row r="2023" spans="1:7" s="5" customFormat="1" x14ac:dyDescent="0.45">
      <c r="A2023" s="51" t="s">
        <v>1351</v>
      </c>
      <c r="B2023" s="51" t="s">
        <v>1854</v>
      </c>
      <c r="C2023" s="51" t="s">
        <v>94</v>
      </c>
      <c r="D2023" s="52">
        <v>385</v>
      </c>
      <c r="E2023" s="52">
        <v>11230</v>
      </c>
      <c r="F2023" s="53">
        <v>766.1</v>
      </c>
      <c r="G2023" s="54">
        <v>6.8219056</v>
      </c>
    </row>
    <row r="2024" spans="1:7" s="5" customFormat="1" x14ac:dyDescent="0.45">
      <c r="A2024" s="51" t="s">
        <v>221</v>
      </c>
      <c r="B2024" s="51" t="s">
        <v>1854</v>
      </c>
      <c r="C2024" s="51" t="s">
        <v>7</v>
      </c>
      <c r="D2024" s="52">
        <v>1897</v>
      </c>
      <c r="E2024" s="52">
        <v>167506</v>
      </c>
      <c r="F2024" s="53">
        <v>10412</v>
      </c>
      <c r="G2024" s="54">
        <v>6.2158967000000001</v>
      </c>
    </row>
    <row r="2025" spans="1:7" s="5" customFormat="1" x14ac:dyDescent="0.45">
      <c r="A2025" s="51" t="s">
        <v>272</v>
      </c>
      <c r="B2025" s="51" t="s">
        <v>1854</v>
      </c>
      <c r="C2025" s="51" t="s">
        <v>91</v>
      </c>
      <c r="D2025" s="52">
        <v>892849</v>
      </c>
      <c r="E2025" s="52">
        <v>24132846</v>
      </c>
      <c r="F2025" s="53">
        <v>2070271</v>
      </c>
      <c r="G2025" s="54">
        <v>8.5786441999999994</v>
      </c>
    </row>
    <row r="2026" spans="1:7" s="5" customFormat="1" x14ac:dyDescent="0.45">
      <c r="A2026" s="51" t="s">
        <v>1867</v>
      </c>
      <c r="B2026" s="51" t="s">
        <v>1854</v>
      </c>
      <c r="C2026" s="51" t="s">
        <v>96</v>
      </c>
      <c r="D2026" s="52">
        <v>6230</v>
      </c>
      <c r="E2026" s="52">
        <v>117727</v>
      </c>
      <c r="F2026" s="53">
        <v>12267</v>
      </c>
      <c r="G2026" s="54">
        <v>10.41987</v>
      </c>
    </row>
    <row r="2027" spans="1:7" s="5" customFormat="1" x14ac:dyDescent="0.45">
      <c r="A2027" s="51" t="s">
        <v>1868</v>
      </c>
      <c r="B2027" s="51" t="s">
        <v>1854</v>
      </c>
      <c r="C2027" s="51" t="s">
        <v>96</v>
      </c>
      <c r="D2027" s="52">
        <v>36538</v>
      </c>
      <c r="E2027" s="52">
        <v>778397</v>
      </c>
      <c r="F2027" s="53">
        <v>69584</v>
      </c>
      <c r="G2027" s="54">
        <v>8.9393972000000002</v>
      </c>
    </row>
    <row r="2028" spans="1:7" s="5" customFormat="1" x14ac:dyDescent="0.45">
      <c r="A2028" s="51" t="s">
        <v>2145</v>
      </c>
      <c r="B2028" s="51" t="s">
        <v>1854</v>
      </c>
      <c r="C2028" s="51" t="s">
        <v>94</v>
      </c>
      <c r="D2028" s="52">
        <v>707</v>
      </c>
      <c r="E2028" s="52">
        <v>32777</v>
      </c>
      <c r="F2028" s="53">
        <v>1885</v>
      </c>
      <c r="G2028" s="54">
        <v>5.7509838999999996</v>
      </c>
    </row>
    <row r="2029" spans="1:7" s="5" customFormat="1" x14ac:dyDescent="0.45">
      <c r="A2029" s="51" t="s">
        <v>226</v>
      </c>
      <c r="B2029" s="51" t="s">
        <v>1854</v>
      </c>
      <c r="C2029" s="51" t="s">
        <v>210</v>
      </c>
      <c r="D2029" s="52">
        <v>2</v>
      </c>
      <c r="E2029" s="52">
        <v>1617</v>
      </c>
      <c r="F2029" s="53">
        <v>104.9</v>
      </c>
      <c r="G2029" s="54">
        <v>6.4873222000000004</v>
      </c>
    </row>
    <row r="2030" spans="1:7" s="5" customFormat="1" x14ac:dyDescent="0.45">
      <c r="A2030" s="51" t="s">
        <v>1869</v>
      </c>
      <c r="B2030" s="51" t="s">
        <v>1854</v>
      </c>
      <c r="C2030" s="51" t="s">
        <v>96</v>
      </c>
      <c r="D2030" s="52">
        <v>12140</v>
      </c>
      <c r="E2030" s="52">
        <v>244755</v>
      </c>
      <c r="F2030" s="53">
        <v>22240</v>
      </c>
      <c r="G2030" s="54">
        <v>9.0866377000000007</v>
      </c>
    </row>
    <row r="2031" spans="1:7" s="5" customFormat="1" x14ac:dyDescent="0.45">
      <c r="A2031" s="51" t="s">
        <v>1870</v>
      </c>
      <c r="B2031" s="51" t="s">
        <v>1854</v>
      </c>
      <c r="C2031" s="51" t="s">
        <v>203</v>
      </c>
      <c r="D2031" s="52">
        <v>3716</v>
      </c>
      <c r="E2031" s="52">
        <v>55797</v>
      </c>
      <c r="F2031" s="53">
        <v>5859.6</v>
      </c>
      <c r="G2031" s="54">
        <v>10.50164</v>
      </c>
    </row>
    <row r="2032" spans="1:7" s="5" customFormat="1" x14ac:dyDescent="0.45">
      <c r="A2032" s="51" t="s">
        <v>235</v>
      </c>
      <c r="B2032" s="51" t="s">
        <v>1854</v>
      </c>
      <c r="C2032" s="51" t="s">
        <v>210</v>
      </c>
      <c r="D2032" s="52">
        <v>572</v>
      </c>
      <c r="E2032" s="52">
        <v>5199</v>
      </c>
      <c r="F2032" s="53">
        <v>514.20000000000005</v>
      </c>
      <c r="G2032" s="54">
        <v>9.8903634999999994</v>
      </c>
    </row>
    <row r="2033" spans="1:7" s="5" customFormat="1" x14ac:dyDescent="0.45">
      <c r="A2033" s="51" t="s">
        <v>236</v>
      </c>
      <c r="B2033" s="51" t="s">
        <v>1854</v>
      </c>
      <c r="C2033" s="51" t="s">
        <v>167</v>
      </c>
      <c r="D2033" s="52">
        <v>9</v>
      </c>
      <c r="E2033" s="52">
        <v>55394</v>
      </c>
      <c r="F2033" s="53">
        <v>1553.2</v>
      </c>
      <c r="G2033" s="54">
        <v>2.8039138000000001</v>
      </c>
    </row>
    <row r="2034" spans="1:7" s="5" customFormat="1" x14ac:dyDescent="0.45">
      <c r="A2034" s="51" t="s">
        <v>1355</v>
      </c>
      <c r="B2034" s="51" t="s">
        <v>1854</v>
      </c>
      <c r="C2034" s="51" t="s">
        <v>94</v>
      </c>
      <c r="D2034" s="52">
        <v>708</v>
      </c>
      <c r="E2034" s="52">
        <v>32443</v>
      </c>
      <c r="F2034" s="53">
        <v>2749</v>
      </c>
      <c r="G2034" s="54">
        <v>8.4733224000000007</v>
      </c>
    </row>
    <row r="2035" spans="1:7" s="5" customFormat="1" x14ac:dyDescent="0.45">
      <c r="A2035" s="51" t="s">
        <v>853</v>
      </c>
      <c r="B2035" s="51" t="s">
        <v>1871</v>
      </c>
      <c r="C2035" s="51" t="s">
        <v>94</v>
      </c>
      <c r="D2035" s="52">
        <v>35309</v>
      </c>
      <c r="E2035" s="52">
        <v>670179</v>
      </c>
      <c r="F2035" s="53">
        <v>68221.399999999994</v>
      </c>
      <c r="G2035" s="54">
        <v>10.179579</v>
      </c>
    </row>
    <row r="2036" spans="1:7" s="5" customFormat="1" x14ac:dyDescent="0.45">
      <c r="A2036" s="51" t="s">
        <v>1872</v>
      </c>
      <c r="B2036" s="51" t="s">
        <v>1871</v>
      </c>
      <c r="C2036" s="51" t="s">
        <v>91</v>
      </c>
      <c r="D2036" s="52">
        <v>529821</v>
      </c>
      <c r="E2036" s="52">
        <v>14868091</v>
      </c>
      <c r="F2036" s="53">
        <v>1365810</v>
      </c>
      <c r="G2036" s="54">
        <v>9.1861826999999998</v>
      </c>
    </row>
    <row r="2037" spans="1:7" s="5" customFormat="1" x14ac:dyDescent="0.45">
      <c r="A2037" s="51" t="s">
        <v>1873</v>
      </c>
      <c r="B2037" s="51" t="s">
        <v>1871</v>
      </c>
      <c r="C2037" s="51" t="s">
        <v>94</v>
      </c>
      <c r="D2037" s="52">
        <v>12723</v>
      </c>
      <c r="E2037" s="52">
        <v>173401</v>
      </c>
      <c r="F2037" s="53">
        <v>21170</v>
      </c>
      <c r="G2037" s="54">
        <v>12.208695000000001</v>
      </c>
    </row>
    <row r="2038" spans="1:7" s="5" customFormat="1" x14ac:dyDescent="0.45">
      <c r="A2038" s="51" t="s">
        <v>1874</v>
      </c>
      <c r="B2038" s="51" t="s">
        <v>1871</v>
      </c>
      <c r="C2038" s="51" t="s">
        <v>96</v>
      </c>
      <c r="D2038" s="52">
        <v>16314</v>
      </c>
      <c r="E2038" s="52">
        <v>481990</v>
      </c>
      <c r="F2038" s="53">
        <v>49447</v>
      </c>
      <c r="G2038" s="54">
        <v>10.258927</v>
      </c>
    </row>
    <row r="2039" spans="1:7" s="5" customFormat="1" x14ac:dyDescent="0.45">
      <c r="A2039" s="51" t="s">
        <v>1875</v>
      </c>
      <c r="B2039" s="51" t="s">
        <v>1871</v>
      </c>
      <c r="C2039" s="51" t="s">
        <v>94</v>
      </c>
      <c r="D2039" s="52">
        <v>36702</v>
      </c>
      <c r="E2039" s="52">
        <v>724543</v>
      </c>
      <c r="F2039" s="53">
        <v>78615</v>
      </c>
      <c r="G2039" s="54">
        <v>10.850288000000001</v>
      </c>
    </row>
    <row r="2040" spans="1:7" s="5" customFormat="1" x14ac:dyDescent="0.45">
      <c r="A2040" s="51" t="s">
        <v>1876</v>
      </c>
      <c r="B2040" s="51" t="s">
        <v>1871</v>
      </c>
      <c r="C2040" s="51" t="s">
        <v>96</v>
      </c>
      <c r="D2040" s="52">
        <v>42082</v>
      </c>
      <c r="E2040" s="52">
        <v>929373</v>
      </c>
      <c r="F2040" s="53">
        <v>99250</v>
      </c>
      <c r="G2040" s="54">
        <v>10.679243</v>
      </c>
    </row>
    <row r="2041" spans="1:7" s="5" customFormat="1" x14ac:dyDescent="0.45">
      <c r="A2041" s="51" t="s">
        <v>1877</v>
      </c>
      <c r="B2041" s="51" t="s">
        <v>1871</v>
      </c>
      <c r="C2041" s="51" t="s">
        <v>96</v>
      </c>
      <c r="D2041" s="52">
        <v>5437</v>
      </c>
      <c r="E2041" s="52">
        <v>128191</v>
      </c>
      <c r="F2041" s="53">
        <v>14504</v>
      </c>
      <c r="G2041" s="54">
        <v>11.314367000000001</v>
      </c>
    </row>
    <row r="2042" spans="1:7" s="5" customFormat="1" x14ac:dyDescent="0.45">
      <c r="A2042" s="51" t="s">
        <v>1878</v>
      </c>
      <c r="B2042" s="51" t="s">
        <v>1871</v>
      </c>
      <c r="C2042" s="51" t="s">
        <v>96</v>
      </c>
      <c r="D2042" s="52">
        <v>21101</v>
      </c>
      <c r="E2042" s="52">
        <v>707196</v>
      </c>
      <c r="F2042" s="53">
        <v>61697</v>
      </c>
      <c r="G2042" s="54">
        <v>8.7241725999999993</v>
      </c>
    </row>
    <row r="2043" spans="1:7" s="5" customFormat="1" x14ac:dyDescent="0.45">
      <c r="A2043" s="51" t="s">
        <v>1879</v>
      </c>
      <c r="B2043" s="51" t="s">
        <v>1871</v>
      </c>
      <c r="C2043" s="51" t="s">
        <v>96</v>
      </c>
      <c r="D2043" s="52">
        <v>16075</v>
      </c>
      <c r="E2043" s="52">
        <v>405621</v>
      </c>
      <c r="F2043" s="53">
        <v>37600</v>
      </c>
      <c r="G2043" s="54">
        <v>9.2697369999999992</v>
      </c>
    </row>
    <row r="2044" spans="1:7" s="5" customFormat="1" x14ac:dyDescent="0.45">
      <c r="A2044" s="51" t="s">
        <v>1880</v>
      </c>
      <c r="B2044" s="51" t="s">
        <v>1871</v>
      </c>
      <c r="C2044" s="51" t="s">
        <v>96</v>
      </c>
      <c r="D2044" s="52">
        <v>7665</v>
      </c>
      <c r="E2044" s="52">
        <v>152871</v>
      </c>
      <c r="F2044" s="53">
        <v>17506</v>
      </c>
      <c r="G2044" s="54">
        <v>11.451485</v>
      </c>
    </row>
    <row r="2045" spans="1:7" s="5" customFormat="1" x14ac:dyDescent="0.45">
      <c r="A2045" s="51" t="s">
        <v>1881</v>
      </c>
      <c r="B2045" s="51" t="s">
        <v>1871</v>
      </c>
      <c r="C2045" s="51" t="s">
        <v>96</v>
      </c>
      <c r="D2045" s="52">
        <v>7415</v>
      </c>
      <c r="E2045" s="52">
        <v>167567</v>
      </c>
      <c r="F2045" s="53">
        <v>18936</v>
      </c>
      <c r="G2045" s="54">
        <v>11.300554</v>
      </c>
    </row>
    <row r="2046" spans="1:7" s="5" customFormat="1" x14ac:dyDescent="0.45">
      <c r="A2046" s="51" t="s">
        <v>1882</v>
      </c>
      <c r="B2046" s="51" t="s">
        <v>1871</v>
      </c>
      <c r="C2046" s="51" t="s">
        <v>96</v>
      </c>
      <c r="D2046" s="52">
        <v>13113</v>
      </c>
      <c r="E2046" s="52">
        <v>353048</v>
      </c>
      <c r="F2046" s="53">
        <v>38549.1</v>
      </c>
      <c r="G2046" s="54">
        <v>10.918939999999999</v>
      </c>
    </row>
    <row r="2047" spans="1:7" s="5" customFormat="1" x14ac:dyDescent="0.45">
      <c r="A2047" s="51" t="s">
        <v>1883</v>
      </c>
      <c r="B2047" s="51" t="s">
        <v>1871</v>
      </c>
      <c r="C2047" s="51" t="s">
        <v>94</v>
      </c>
      <c r="D2047" s="52">
        <v>11055</v>
      </c>
      <c r="E2047" s="52">
        <v>187340</v>
      </c>
      <c r="F2047" s="53">
        <v>20494</v>
      </c>
      <c r="G2047" s="54">
        <v>10.939468</v>
      </c>
    </row>
    <row r="2048" spans="1:7" s="5" customFormat="1" x14ac:dyDescent="0.45">
      <c r="A2048" s="51" t="s">
        <v>1884</v>
      </c>
      <c r="B2048" s="51" t="s">
        <v>1871</v>
      </c>
      <c r="C2048" s="51" t="s">
        <v>94</v>
      </c>
      <c r="D2048" s="52">
        <v>6693</v>
      </c>
      <c r="E2048" s="52">
        <v>77770</v>
      </c>
      <c r="F2048" s="53">
        <v>11158.3</v>
      </c>
      <c r="G2048" s="54">
        <v>14.34782</v>
      </c>
    </row>
    <row r="2049" spans="1:7" s="5" customFormat="1" x14ac:dyDescent="0.45">
      <c r="A2049" s="51" t="s">
        <v>783</v>
      </c>
      <c r="B2049" s="51" t="s">
        <v>1871</v>
      </c>
      <c r="C2049" s="51" t="s">
        <v>91</v>
      </c>
      <c r="D2049" s="52">
        <v>28121</v>
      </c>
      <c r="E2049" s="52">
        <v>702246</v>
      </c>
      <c r="F2049" s="53">
        <v>69924.7</v>
      </c>
      <c r="G2049" s="54">
        <v>9.9572941999999998</v>
      </c>
    </row>
    <row r="2050" spans="1:7" s="5" customFormat="1" x14ac:dyDescent="0.45">
      <c r="A2050" s="51" t="s">
        <v>1188</v>
      </c>
      <c r="B2050" s="51" t="s">
        <v>1871</v>
      </c>
      <c r="C2050" s="51" t="s">
        <v>94</v>
      </c>
      <c r="D2050" s="52">
        <v>31201</v>
      </c>
      <c r="E2050" s="52">
        <v>595807</v>
      </c>
      <c r="F2050" s="53">
        <v>63092.9</v>
      </c>
      <c r="G2050" s="54">
        <v>10.589486000000001</v>
      </c>
    </row>
    <row r="2051" spans="1:7" s="5" customFormat="1" x14ac:dyDescent="0.45">
      <c r="A2051" s="51" t="s">
        <v>1885</v>
      </c>
      <c r="B2051" s="51" t="s">
        <v>1871</v>
      </c>
      <c r="C2051" s="51" t="s">
        <v>94</v>
      </c>
      <c r="D2051" s="52">
        <v>18993</v>
      </c>
      <c r="E2051" s="52">
        <v>256839</v>
      </c>
      <c r="F2051" s="53">
        <v>33101</v>
      </c>
      <c r="G2051" s="54">
        <v>12.887840000000001</v>
      </c>
    </row>
    <row r="2052" spans="1:7" s="5" customFormat="1" x14ac:dyDescent="0.45">
      <c r="A2052" s="51" t="s">
        <v>1886</v>
      </c>
      <c r="B2052" s="51" t="s">
        <v>1871</v>
      </c>
      <c r="C2052" s="51" t="s">
        <v>94</v>
      </c>
      <c r="D2052" s="52">
        <v>167469</v>
      </c>
      <c r="E2052" s="52">
        <v>4545135</v>
      </c>
      <c r="F2052" s="53">
        <v>452138</v>
      </c>
      <c r="G2052" s="54">
        <v>9.9477352999999997</v>
      </c>
    </row>
    <row r="2053" spans="1:7" s="5" customFormat="1" x14ac:dyDescent="0.45">
      <c r="A2053" s="51" t="s">
        <v>1681</v>
      </c>
      <c r="B2053" s="51" t="s">
        <v>1871</v>
      </c>
      <c r="C2053" s="51" t="s">
        <v>94</v>
      </c>
      <c r="D2053" s="52">
        <v>8155</v>
      </c>
      <c r="E2053" s="52">
        <v>130451</v>
      </c>
      <c r="F2053" s="53">
        <v>13744</v>
      </c>
      <c r="G2053" s="54">
        <v>10.535757</v>
      </c>
    </row>
    <row r="2054" spans="1:7" s="5" customFormat="1" x14ac:dyDescent="0.45">
      <c r="A2054" s="51" t="s">
        <v>1887</v>
      </c>
      <c r="B2054" s="51" t="s">
        <v>1871</v>
      </c>
      <c r="C2054" s="51" t="s">
        <v>94</v>
      </c>
      <c r="D2054" s="52">
        <v>11638</v>
      </c>
      <c r="E2054" s="52">
        <v>326948</v>
      </c>
      <c r="F2054" s="53">
        <v>33417</v>
      </c>
      <c r="G2054" s="54">
        <v>10.220891</v>
      </c>
    </row>
    <row r="2055" spans="1:7" s="5" customFormat="1" x14ac:dyDescent="0.45">
      <c r="A2055" s="51" t="s">
        <v>1888</v>
      </c>
      <c r="B2055" s="51" t="s">
        <v>1871</v>
      </c>
      <c r="C2055" s="51" t="s">
        <v>94</v>
      </c>
      <c r="D2055" s="52">
        <v>161567</v>
      </c>
      <c r="E2055" s="52">
        <v>3711175</v>
      </c>
      <c r="F2055" s="53">
        <v>368141</v>
      </c>
      <c r="G2055" s="54">
        <v>9.9197962999999998</v>
      </c>
    </row>
    <row r="2056" spans="1:7" s="5" customFormat="1" x14ac:dyDescent="0.45">
      <c r="A2056" s="51" t="s">
        <v>1889</v>
      </c>
      <c r="B2056" s="51" t="s">
        <v>1871</v>
      </c>
      <c r="C2056" s="51" t="s">
        <v>94</v>
      </c>
      <c r="D2056" s="52">
        <v>93405</v>
      </c>
      <c r="E2056" s="52">
        <v>2334271</v>
      </c>
      <c r="F2056" s="53">
        <v>224002.8</v>
      </c>
      <c r="G2056" s="54">
        <v>9.5962636999999997</v>
      </c>
    </row>
    <row r="2057" spans="1:7" s="5" customFormat="1" x14ac:dyDescent="0.45">
      <c r="A2057" s="51" t="s">
        <v>226</v>
      </c>
      <c r="B2057" s="51" t="s">
        <v>1871</v>
      </c>
      <c r="C2057" s="51" t="s">
        <v>210</v>
      </c>
      <c r="D2057" s="52">
        <v>65</v>
      </c>
      <c r="E2057" s="52">
        <v>331</v>
      </c>
      <c r="F2057" s="53">
        <v>22.4</v>
      </c>
      <c r="G2057" s="54">
        <v>6.7673715999999997</v>
      </c>
    </row>
    <row r="2058" spans="1:7" s="5" customFormat="1" x14ac:dyDescent="0.45">
      <c r="A2058" s="51" t="s">
        <v>1890</v>
      </c>
      <c r="B2058" s="51" t="s">
        <v>1871</v>
      </c>
      <c r="C2058" s="51" t="s">
        <v>94</v>
      </c>
      <c r="D2058" s="52">
        <v>56072</v>
      </c>
      <c r="E2058" s="52">
        <v>884128</v>
      </c>
      <c r="F2058" s="53">
        <v>107745</v>
      </c>
      <c r="G2058" s="54">
        <v>12.186584</v>
      </c>
    </row>
    <row r="2059" spans="1:7" s="5" customFormat="1" x14ac:dyDescent="0.45">
      <c r="A2059" s="51" t="s">
        <v>1891</v>
      </c>
      <c r="B2059" s="51" t="s">
        <v>1871</v>
      </c>
      <c r="C2059" s="51" t="s">
        <v>96</v>
      </c>
      <c r="D2059" s="52">
        <v>6629</v>
      </c>
      <c r="E2059" s="52">
        <v>203552</v>
      </c>
      <c r="F2059" s="53">
        <v>20505.5</v>
      </c>
      <c r="G2059" s="54">
        <v>10.073839</v>
      </c>
    </row>
    <row r="2060" spans="1:7" s="5" customFormat="1" x14ac:dyDescent="0.45">
      <c r="A2060" s="51" t="s">
        <v>1892</v>
      </c>
      <c r="B2060" s="51" t="s">
        <v>1871</v>
      </c>
      <c r="C2060" s="51" t="s">
        <v>96</v>
      </c>
      <c r="D2060" s="52">
        <v>5390</v>
      </c>
      <c r="E2060" s="52">
        <v>102138</v>
      </c>
      <c r="F2060" s="53">
        <v>11582</v>
      </c>
      <c r="G2060" s="54">
        <v>11.339560000000001</v>
      </c>
    </row>
    <row r="2061" spans="1:7" s="5" customFormat="1" x14ac:dyDescent="0.45">
      <c r="A2061" s="51" t="s">
        <v>1893</v>
      </c>
      <c r="B2061" s="51" t="s">
        <v>1871</v>
      </c>
      <c r="C2061" s="51" t="s">
        <v>96</v>
      </c>
      <c r="D2061" s="52">
        <v>7672</v>
      </c>
      <c r="E2061" s="52">
        <v>161906</v>
      </c>
      <c r="F2061" s="53">
        <v>16594</v>
      </c>
      <c r="G2061" s="54">
        <v>10.249157</v>
      </c>
    </row>
    <row r="2062" spans="1:7" s="5" customFormat="1" x14ac:dyDescent="0.45">
      <c r="A2062" s="51" t="s">
        <v>1213</v>
      </c>
      <c r="B2062" s="51" t="s">
        <v>1871</v>
      </c>
      <c r="C2062" s="51" t="s">
        <v>91</v>
      </c>
      <c r="D2062" s="52">
        <v>2454141</v>
      </c>
      <c r="E2062" s="52">
        <v>76497814</v>
      </c>
      <c r="F2062" s="53">
        <v>6841523.5999999996</v>
      </c>
      <c r="G2062" s="54">
        <v>8.9434237000000003</v>
      </c>
    </row>
    <row r="2063" spans="1:7" s="5" customFormat="1" x14ac:dyDescent="0.45">
      <c r="A2063" s="51" t="s">
        <v>1894</v>
      </c>
      <c r="B2063" s="51" t="s">
        <v>1871</v>
      </c>
      <c r="C2063" s="51" t="s">
        <v>7</v>
      </c>
      <c r="D2063" s="52">
        <v>6427</v>
      </c>
      <c r="E2063" s="52">
        <v>340892</v>
      </c>
      <c r="F2063" s="53">
        <v>32524.1</v>
      </c>
      <c r="G2063" s="54">
        <v>9.5408810000000006</v>
      </c>
    </row>
    <row r="2064" spans="1:7" s="5" customFormat="1" x14ac:dyDescent="0.45">
      <c r="A2064" s="51" t="s">
        <v>1895</v>
      </c>
      <c r="B2064" s="51" t="s">
        <v>1896</v>
      </c>
      <c r="C2064" s="51" t="s">
        <v>96</v>
      </c>
      <c r="D2064" s="52">
        <v>20834</v>
      </c>
      <c r="E2064" s="52">
        <v>331960</v>
      </c>
      <c r="F2064" s="53">
        <v>47016.800000000003</v>
      </c>
      <c r="G2064" s="54">
        <v>14.163392999999999</v>
      </c>
    </row>
    <row r="2065" spans="1:7" s="5" customFormat="1" x14ac:dyDescent="0.45">
      <c r="A2065" s="51" t="s">
        <v>1897</v>
      </c>
      <c r="B2065" s="51" t="s">
        <v>1896</v>
      </c>
      <c r="C2065" s="51" t="s">
        <v>91</v>
      </c>
      <c r="D2065" s="52">
        <v>263896</v>
      </c>
      <c r="E2065" s="52">
        <v>4146861</v>
      </c>
      <c r="F2065" s="53">
        <v>589913</v>
      </c>
      <c r="G2065" s="54">
        <v>14.225531</v>
      </c>
    </row>
    <row r="2066" spans="1:7" s="5" customFormat="1" x14ac:dyDescent="0.45">
      <c r="A2066" s="51" t="s">
        <v>2126</v>
      </c>
      <c r="B2066" s="51" t="s">
        <v>1896</v>
      </c>
      <c r="C2066" s="51" t="s">
        <v>210</v>
      </c>
      <c r="D2066" s="52">
        <v>6</v>
      </c>
      <c r="E2066" s="52">
        <v>4671</v>
      </c>
      <c r="F2066" s="53">
        <v>821</v>
      </c>
      <c r="G2066" s="54">
        <v>17.576536000000001</v>
      </c>
    </row>
    <row r="2067" spans="1:7" s="5" customFormat="1" x14ac:dyDescent="0.45">
      <c r="A2067" s="51" t="s">
        <v>226</v>
      </c>
      <c r="B2067" s="51" t="s">
        <v>1896</v>
      </c>
      <c r="C2067" s="51" t="s">
        <v>210</v>
      </c>
      <c r="D2067" s="52">
        <v>1263</v>
      </c>
      <c r="E2067" s="52">
        <v>7036</v>
      </c>
      <c r="F2067" s="53">
        <v>1193.2</v>
      </c>
      <c r="G2067" s="54">
        <v>16.958499</v>
      </c>
    </row>
    <row r="2068" spans="1:7" s="5" customFormat="1" x14ac:dyDescent="0.45">
      <c r="A2068" s="51" t="s">
        <v>2131</v>
      </c>
      <c r="B2068" s="51" t="s">
        <v>1896</v>
      </c>
      <c r="C2068" s="51" t="s">
        <v>210</v>
      </c>
      <c r="D2068" s="52">
        <v>94</v>
      </c>
      <c r="E2068" s="52">
        <v>538</v>
      </c>
      <c r="F2068" s="53">
        <v>149.9</v>
      </c>
      <c r="G2068" s="54">
        <v>27.862454</v>
      </c>
    </row>
    <row r="2069" spans="1:7" s="5" customFormat="1" x14ac:dyDescent="0.45">
      <c r="A2069" s="51" t="s">
        <v>229</v>
      </c>
      <c r="B2069" s="51" t="s">
        <v>1896</v>
      </c>
      <c r="C2069" s="51" t="s">
        <v>210</v>
      </c>
      <c r="D2069" s="52">
        <v>296</v>
      </c>
      <c r="E2069" s="52">
        <v>1941</v>
      </c>
      <c r="F2069" s="53">
        <v>333.2</v>
      </c>
      <c r="G2069" s="54">
        <v>17.166409000000002</v>
      </c>
    </row>
    <row r="2070" spans="1:7" s="5" customFormat="1" x14ac:dyDescent="0.45">
      <c r="A2070" s="51" t="s">
        <v>2132</v>
      </c>
      <c r="B2070" s="51" t="s">
        <v>1896</v>
      </c>
      <c r="C2070" s="51" t="s">
        <v>210</v>
      </c>
      <c r="D2070" s="52">
        <v>7</v>
      </c>
      <c r="E2070" s="52">
        <v>4</v>
      </c>
      <c r="F2070" s="53">
        <v>2.2000000000000002</v>
      </c>
      <c r="G2070" s="54">
        <v>55</v>
      </c>
    </row>
    <row r="2071" spans="1:7" s="5" customFormat="1" x14ac:dyDescent="0.45">
      <c r="A2071" s="51" t="s">
        <v>1899</v>
      </c>
      <c r="B2071" s="51" t="s">
        <v>1896</v>
      </c>
      <c r="C2071" s="51" t="s">
        <v>96</v>
      </c>
      <c r="D2071" s="52">
        <v>4162</v>
      </c>
      <c r="E2071" s="52">
        <v>76209</v>
      </c>
      <c r="F2071" s="53">
        <v>11550</v>
      </c>
      <c r="G2071" s="54">
        <v>15.15569</v>
      </c>
    </row>
    <row r="2072" spans="1:7" s="5" customFormat="1" x14ac:dyDescent="0.45">
      <c r="A2072" s="51" t="s">
        <v>2214</v>
      </c>
      <c r="B2072" s="51" t="s">
        <v>1896</v>
      </c>
      <c r="C2072" s="51" t="s">
        <v>94</v>
      </c>
      <c r="D2072" s="52">
        <v>39070</v>
      </c>
      <c r="E2072" s="52">
        <v>443818</v>
      </c>
      <c r="F2072" s="53">
        <v>72621.399999999994</v>
      </c>
      <c r="G2072" s="54">
        <v>16.362877999999998</v>
      </c>
    </row>
    <row r="2073" spans="1:7" s="5" customFormat="1" x14ac:dyDescent="0.45">
      <c r="A2073" s="51" t="s">
        <v>1901</v>
      </c>
      <c r="B2073" s="51" t="s">
        <v>1896</v>
      </c>
      <c r="C2073" s="51" t="s">
        <v>96</v>
      </c>
      <c r="D2073" s="52">
        <v>3745</v>
      </c>
      <c r="E2073" s="52">
        <v>46999</v>
      </c>
      <c r="F2073" s="53">
        <v>7491</v>
      </c>
      <c r="G2073" s="54">
        <v>15.938637</v>
      </c>
    </row>
    <row r="2074" spans="1:7" s="5" customFormat="1" x14ac:dyDescent="0.45">
      <c r="A2074" s="51" t="s">
        <v>1902</v>
      </c>
      <c r="B2074" s="51" t="s">
        <v>1896</v>
      </c>
      <c r="C2074" s="51" t="s">
        <v>96</v>
      </c>
      <c r="D2074" s="52">
        <v>5719</v>
      </c>
      <c r="E2074" s="52">
        <v>57571</v>
      </c>
      <c r="F2074" s="53">
        <v>9193</v>
      </c>
      <c r="G2074" s="54">
        <v>15.968109</v>
      </c>
    </row>
    <row r="2075" spans="1:7" s="5" customFormat="1" x14ac:dyDescent="0.45">
      <c r="A2075" s="51" t="s">
        <v>1903</v>
      </c>
      <c r="B2075" s="51" t="s">
        <v>1896</v>
      </c>
      <c r="C2075" s="51" t="s">
        <v>96</v>
      </c>
      <c r="D2075" s="52">
        <v>4107</v>
      </c>
      <c r="E2075" s="52">
        <v>44052</v>
      </c>
      <c r="F2075" s="53">
        <v>6940</v>
      </c>
      <c r="G2075" s="54">
        <v>15.754109</v>
      </c>
    </row>
    <row r="2076" spans="1:7" s="5" customFormat="1" x14ac:dyDescent="0.45">
      <c r="A2076" s="51" t="s">
        <v>1904</v>
      </c>
      <c r="B2076" s="51" t="s">
        <v>1896</v>
      </c>
      <c r="C2076" s="51" t="s">
        <v>96</v>
      </c>
      <c r="D2076" s="52">
        <v>1855</v>
      </c>
      <c r="E2076" s="52">
        <v>27600</v>
      </c>
      <c r="F2076" s="53">
        <v>3713</v>
      </c>
      <c r="G2076" s="54">
        <v>13.452899</v>
      </c>
    </row>
    <row r="2077" spans="1:7" s="5" customFormat="1" x14ac:dyDescent="0.45">
      <c r="A2077" s="51" t="s">
        <v>1905</v>
      </c>
      <c r="B2077" s="51" t="s">
        <v>1896</v>
      </c>
      <c r="C2077" s="51" t="s">
        <v>96</v>
      </c>
      <c r="D2077" s="52">
        <v>3678</v>
      </c>
      <c r="E2077" s="52">
        <v>53000</v>
      </c>
      <c r="F2077" s="53">
        <v>7075</v>
      </c>
      <c r="G2077" s="54">
        <v>13.349057</v>
      </c>
    </row>
    <row r="2078" spans="1:7" s="5" customFormat="1" x14ac:dyDescent="0.45">
      <c r="A2078" s="51" t="s">
        <v>1906</v>
      </c>
      <c r="B2078" s="51" t="s">
        <v>1896</v>
      </c>
      <c r="C2078" s="51" t="s">
        <v>94</v>
      </c>
      <c r="D2078" s="52">
        <v>11028</v>
      </c>
      <c r="E2078" s="52">
        <v>68821</v>
      </c>
      <c r="F2078" s="53">
        <v>14373</v>
      </c>
      <c r="G2078" s="54">
        <v>20.884613999999999</v>
      </c>
    </row>
    <row r="2079" spans="1:7" s="5" customFormat="1" x14ac:dyDescent="0.45">
      <c r="A2079" s="51" t="s">
        <v>565</v>
      </c>
      <c r="B2079" s="51" t="s">
        <v>1907</v>
      </c>
      <c r="C2079" s="51" t="s">
        <v>91</v>
      </c>
      <c r="D2079" s="52">
        <v>250848</v>
      </c>
      <c r="E2079" s="52">
        <v>5817350</v>
      </c>
      <c r="F2079" s="53">
        <v>549203.69999999995</v>
      </c>
      <c r="G2079" s="54">
        <v>9.4407882999999995</v>
      </c>
    </row>
    <row r="2080" spans="1:7" s="5" customFormat="1" x14ac:dyDescent="0.45">
      <c r="A2080" s="51" t="s">
        <v>1908</v>
      </c>
      <c r="B2080" s="51" t="s">
        <v>1907</v>
      </c>
      <c r="C2080" s="51" t="s">
        <v>94</v>
      </c>
      <c r="D2080" s="52">
        <v>14260</v>
      </c>
      <c r="E2080" s="52">
        <v>548599</v>
      </c>
      <c r="F2080" s="53">
        <v>40465</v>
      </c>
      <c r="G2080" s="54">
        <v>7.3760615999999999</v>
      </c>
    </row>
    <row r="2081" spans="1:7" s="5" customFormat="1" x14ac:dyDescent="0.45">
      <c r="A2081" s="51" t="s">
        <v>1909</v>
      </c>
      <c r="B2081" s="51" t="s">
        <v>1907</v>
      </c>
      <c r="C2081" s="51" t="s">
        <v>94</v>
      </c>
      <c r="D2081" s="52">
        <v>9214</v>
      </c>
      <c r="E2081" s="52">
        <v>529634</v>
      </c>
      <c r="F2081" s="53">
        <v>33846</v>
      </c>
      <c r="G2081" s="54">
        <v>6.3904508</v>
      </c>
    </row>
    <row r="2082" spans="1:7" s="5" customFormat="1" x14ac:dyDescent="0.45">
      <c r="A2082" s="51" t="s">
        <v>567</v>
      </c>
      <c r="B2082" s="51" t="s">
        <v>1907</v>
      </c>
      <c r="C2082" s="51" t="s">
        <v>167</v>
      </c>
      <c r="D2082" s="52">
        <v>10</v>
      </c>
      <c r="E2082" s="52">
        <v>4528661</v>
      </c>
      <c r="F2082" s="53">
        <v>58688.4</v>
      </c>
      <c r="G2082" s="54">
        <v>1.2959327</v>
      </c>
    </row>
    <row r="2083" spans="1:7" s="5" customFormat="1" x14ac:dyDescent="0.45">
      <c r="A2083" s="51" t="s">
        <v>1910</v>
      </c>
      <c r="B2083" s="51" t="s">
        <v>1907</v>
      </c>
      <c r="C2083" s="51" t="s">
        <v>96</v>
      </c>
      <c r="D2083" s="52">
        <v>3306</v>
      </c>
      <c r="E2083" s="52">
        <v>78433</v>
      </c>
      <c r="F2083" s="53">
        <v>6121</v>
      </c>
      <c r="G2083" s="54">
        <v>7.8041131000000004</v>
      </c>
    </row>
    <row r="2084" spans="1:7" s="5" customFormat="1" x14ac:dyDescent="0.45">
      <c r="A2084" s="51" t="s">
        <v>1911</v>
      </c>
      <c r="B2084" s="51" t="s">
        <v>1907</v>
      </c>
      <c r="C2084" s="51" t="s">
        <v>96</v>
      </c>
      <c r="D2084" s="52">
        <v>10184</v>
      </c>
      <c r="E2084" s="52">
        <v>266120</v>
      </c>
      <c r="F2084" s="53">
        <v>25294.2</v>
      </c>
      <c r="G2084" s="54">
        <v>9.5048098999999997</v>
      </c>
    </row>
    <row r="2085" spans="1:7" s="5" customFormat="1" x14ac:dyDescent="0.45">
      <c r="A2085" s="51" t="s">
        <v>1912</v>
      </c>
      <c r="B2085" s="51" t="s">
        <v>1907</v>
      </c>
      <c r="C2085" s="51" t="s">
        <v>96</v>
      </c>
      <c r="D2085" s="52">
        <v>5708</v>
      </c>
      <c r="E2085" s="52">
        <v>138588</v>
      </c>
      <c r="F2085" s="53">
        <v>8893.6</v>
      </c>
      <c r="G2085" s="54">
        <v>6.4172944000000003</v>
      </c>
    </row>
    <row r="2086" spans="1:7" s="5" customFormat="1" x14ac:dyDescent="0.45">
      <c r="A2086" s="51" t="s">
        <v>1913</v>
      </c>
      <c r="B2086" s="51" t="s">
        <v>1907</v>
      </c>
      <c r="C2086" s="51" t="s">
        <v>96</v>
      </c>
      <c r="D2086" s="52">
        <v>9625</v>
      </c>
      <c r="E2086" s="52">
        <v>214459</v>
      </c>
      <c r="F2086" s="53">
        <v>15982</v>
      </c>
      <c r="G2086" s="54">
        <v>7.4522402999999997</v>
      </c>
    </row>
    <row r="2087" spans="1:7" s="5" customFormat="1" x14ac:dyDescent="0.45">
      <c r="A2087" s="51" t="s">
        <v>1914</v>
      </c>
      <c r="B2087" s="51" t="s">
        <v>1907</v>
      </c>
      <c r="C2087" s="51" t="s">
        <v>96</v>
      </c>
      <c r="D2087" s="52">
        <v>11811</v>
      </c>
      <c r="E2087" s="52">
        <v>298598</v>
      </c>
      <c r="F2087" s="53">
        <v>25080</v>
      </c>
      <c r="G2087" s="54">
        <v>8.3992524999999993</v>
      </c>
    </row>
    <row r="2088" spans="1:7" s="5" customFormat="1" x14ac:dyDescent="0.45">
      <c r="A2088" s="51" t="s">
        <v>1915</v>
      </c>
      <c r="B2088" s="51" t="s">
        <v>1907</v>
      </c>
      <c r="C2088" s="51" t="s">
        <v>96</v>
      </c>
      <c r="D2088" s="52">
        <v>24095</v>
      </c>
      <c r="E2088" s="52">
        <v>959499</v>
      </c>
      <c r="F2088" s="53">
        <v>64162</v>
      </c>
      <c r="G2088" s="54">
        <v>6.6870314999999998</v>
      </c>
    </row>
    <row r="2089" spans="1:7" s="5" customFormat="1" x14ac:dyDescent="0.45">
      <c r="A2089" s="51" t="s">
        <v>1916</v>
      </c>
      <c r="B2089" s="51" t="s">
        <v>1907</v>
      </c>
      <c r="C2089" s="51" t="s">
        <v>96</v>
      </c>
      <c r="D2089" s="52">
        <v>454496</v>
      </c>
      <c r="E2089" s="52">
        <v>9408356</v>
      </c>
      <c r="F2089" s="53">
        <v>875235</v>
      </c>
      <c r="G2089" s="54">
        <v>9.3027411000000004</v>
      </c>
    </row>
    <row r="2090" spans="1:7" s="5" customFormat="1" x14ac:dyDescent="0.45">
      <c r="A2090" s="51" t="s">
        <v>2215</v>
      </c>
      <c r="B2090" s="51" t="s">
        <v>1907</v>
      </c>
      <c r="C2090" s="51" t="s">
        <v>96</v>
      </c>
      <c r="D2090" s="52">
        <v>177150</v>
      </c>
      <c r="E2090" s="52">
        <v>4745355</v>
      </c>
      <c r="F2090" s="53">
        <v>342052.9</v>
      </c>
      <c r="G2090" s="54">
        <v>7.2081625000000003</v>
      </c>
    </row>
    <row r="2091" spans="1:7" s="5" customFormat="1" x14ac:dyDescent="0.45">
      <c r="A2091" s="51" t="s">
        <v>571</v>
      </c>
      <c r="B2091" s="51" t="s">
        <v>1907</v>
      </c>
      <c r="C2091" s="51" t="s">
        <v>94</v>
      </c>
      <c r="D2091" s="52">
        <v>986</v>
      </c>
      <c r="E2091" s="52">
        <v>22536</v>
      </c>
      <c r="F2091" s="53">
        <v>2009</v>
      </c>
      <c r="G2091" s="54">
        <v>8.9146254999999996</v>
      </c>
    </row>
    <row r="2092" spans="1:7" s="5" customFormat="1" x14ac:dyDescent="0.45">
      <c r="A2092" s="51" t="s">
        <v>1495</v>
      </c>
      <c r="B2092" s="51" t="s">
        <v>1907</v>
      </c>
      <c r="C2092" s="51" t="s">
        <v>94</v>
      </c>
      <c r="D2092" s="52">
        <v>5601</v>
      </c>
      <c r="E2092" s="52">
        <v>331707</v>
      </c>
      <c r="F2092" s="53">
        <v>28013.9</v>
      </c>
      <c r="G2092" s="54">
        <v>8.4453750000000003</v>
      </c>
    </row>
    <row r="2093" spans="1:7" s="5" customFormat="1" x14ac:dyDescent="0.45">
      <c r="A2093" s="51" t="s">
        <v>1918</v>
      </c>
      <c r="B2093" s="51" t="s">
        <v>1907</v>
      </c>
      <c r="C2093" s="51" t="s">
        <v>94</v>
      </c>
      <c r="D2093" s="52">
        <v>15105</v>
      </c>
      <c r="E2093" s="52">
        <v>280203</v>
      </c>
      <c r="F2093" s="53">
        <v>19187</v>
      </c>
      <c r="G2093" s="54">
        <v>6.8475355000000002</v>
      </c>
    </row>
    <row r="2094" spans="1:7" s="5" customFormat="1" x14ac:dyDescent="0.45">
      <c r="A2094" s="51" t="s">
        <v>574</v>
      </c>
      <c r="B2094" s="51" t="s">
        <v>1907</v>
      </c>
      <c r="C2094" s="51" t="s">
        <v>94</v>
      </c>
      <c r="D2094" s="52">
        <v>39221</v>
      </c>
      <c r="E2094" s="52">
        <v>928768</v>
      </c>
      <c r="F2094" s="53">
        <v>70937.600000000006</v>
      </c>
      <c r="G2094" s="54">
        <v>7.6378170000000001</v>
      </c>
    </row>
    <row r="2095" spans="1:7" s="5" customFormat="1" x14ac:dyDescent="0.45">
      <c r="A2095" s="51" t="s">
        <v>2144</v>
      </c>
      <c r="B2095" s="51" t="s">
        <v>1907</v>
      </c>
      <c r="C2095" s="51" t="s">
        <v>94</v>
      </c>
      <c r="D2095" s="52">
        <v>78</v>
      </c>
      <c r="E2095" s="52">
        <v>2834</v>
      </c>
      <c r="F2095" s="53">
        <v>241.7</v>
      </c>
      <c r="G2095" s="54">
        <v>8.5285814999999996</v>
      </c>
    </row>
    <row r="2096" spans="1:7" s="5" customFormat="1" x14ac:dyDescent="0.45">
      <c r="A2096" s="51" t="s">
        <v>1919</v>
      </c>
      <c r="B2096" s="51" t="s">
        <v>1907</v>
      </c>
      <c r="C2096" s="51" t="s">
        <v>94</v>
      </c>
      <c r="D2096" s="52">
        <v>10087</v>
      </c>
      <c r="E2096" s="52">
        <v>264148</v>
      </c>
      <c r="F2096" s="53">
        <v>23553</v>
      </c>
      <c r="G2096" s="54">
        <v>8.9165922000000002</v>
      </c>
    </row>
    <row r="2097" spans="1:7" s="5" customFormat="1" x14ac:dyDescent="0.45">
      <c r="A2097" s="51" t="s">
        <v>1920</v>
      </c>
      <c r="B2097" s="51" t="s">
        <v>1907</v>
      </c>
      <c r="C2097" s="51" t="s">
        <v>94</v>
      </c>
      <c r="D2097" s="52">
        <v>10074</v>
      </c>
      <c r="E2097" s="52">
        <v>228213</v>
      </c>
      <c r="F2097" s="53">
        <v>14171</v>
      </c>
      <c r="G2097" s="54">
        <v>6.2095498999999998</v>
      </c>
    </row>
    <row r="2098" spans="1:7" s="5" customFormat="1" x14ac:dyDescent="0.45">
      <c r="A2098" s="51" t="s">
        <v>578</v>
      </c>
      <c r="B2098" s="51" t="s">
        <v>1907</v>
      </c>
      <c r="C2098" s="51" t="s">
        <v>94</v>
      </c>
      <c r="D2098" s="52">
        <v>15</v>
      </c>
      <c r="E2098" s="52">
        <v>117</v>
      </c>
      <c r="F2098" s="53">
        <v>15</v>
      </c>
      <c r="G2098" s="54">
        <v>12.820513</v>
      </c>
    </row>
    <row r="2099" spans="1:7" s="5" customFormat="1" x14ac:dyDescent="0.45">
      <c r="A2099" s="51" t="s">
        <v>1921</v>
      </c>
      <c r="B2099" s="51" t="s">
        <v>1907</v>
      </c>
      <c r="C2099" s="51" t="s">
        <v>94</v>
      </c>
      <c r="D2099" s="52">
        <v>4345</v>
      </c>
      <c r="E2099" s="52">
        <v>85020</v>
      </c>
      <c r="F2099" s="53">
        <v>7223</v>
      </c>
      <c r="G2099" s="54">
        <v>8.4956481000000004</v>
      </c>
    </row>
    <row r="2100" spans="1:7" s="5" customFormat="1" x14ac:dyDescent="0.45">
      <c r="A2100" s="51" t="s">
        <v>1922</v>
      </c>
      <c r="B2100" s="51" t="s">
        <v>1907</v>
      </c>
      <c r="C2100" s="51" t="s">
        <v>94</v>
      </c>
      <c r="D2100" s="52">
        <v>3601</v>
      </c>
      <c r="E2100" s="52">
        <v>61521</v>
      </c>
      <c r="F2100" s="53">
        <v>5792</v>
      </c>
      <c r="G2100" s="54">
        <v>9.4146713999999996</v>
      </c>
    </row>
    <row r="2101" spans="1:7" s="5" customFormat="1" x14ac:dyDescent="0.45">
      <c r="A2101" s="51" t="s">
        <v>1923</v>
      </c>
      <c r="B2101" s="51" t="s">
        <v>1907</v>
      </c>
      <c r="C2101" s="51" t="s">
        <v>94</v>
      </c>
      <c r="D2101" s="52">
        <v>15204</v>
      </c>
      <c r="E2101" s="52">
        <v>213705</v>
      </c>
      <c r="F2101" s="53">
        <v>27748</v>
      </c>
      <c r="G2101" s="54">
        <v>12.984254</v>
      </c>
    </row>
    <row r="2102" spans="1:7" s="5" customFormat="1" x14ac:dyDescent="0.45">
      <c r="A2102" s="51" t="s">
        <v>1924</v>
      </c>
      <c r="B2102" s="51" t="s">
        <v>1907</v>
      </c>
      <c r="C2102" s="51" t="s">
        <v>203</v>
      </c>
      <c r="D2102" s="52">
        <v>346594</v>
      </c>
      <c r="E2102" s="52">
        <v>6586125</v>
      </c>
      <c r="F2102" s="53">
        <v>608296</v>
      </c>
      <c r="G2102" s="54">
        <v>9.2360226999999995</v>
      </c>
    </row>
    <row r="2103" spans="1:7" s="5" customFormat="1" x14ac:dyDescent="0.45">
      <c r="A2103" s="51" t="s">
        <v>1925</v>
      </c>
      <c r="B2103" s="51" t="s">
        <v>1907</v>
      </c>
      <c r="C2103" s="51" t="s">
        <v>203</v>
      </c>
      <c r="D2103" s="52">
        <v>53111</v>
      </c>
      <c r="E2103" s="52">
        <v>1785098</v>
      </c>
      <c r="F2103" s="53">
        <v>125489</v>
      </c>
      <c r="G2103" s="54">
        <v>7.0298100999999997</v>
      </c>
    </row>
    <row r="2104" spans="1:7" s="5" customFormat="1" x14ac:dyDescent="0.45">
      <c r="A2104" s="51" t="s">
        <v>1926</v>
      </c>
      <c r="B2104" s="51" t="s">
        <v>1907</v>
      </c>
      <c r="C2104" s="51" t="s">
        <v>203</v>
      </c>
      <c r="D2104" s="52">
        <v>49940</v>
      </c>
      <c r="E2104" s="52">
        <v>1725811</v>
      </c>
      <c r="F2104" s="53">
        <v>52846.9</v>
      </c>
      <c r="G2104" s="54">
        <v>3.0621488000000001</v>
      </c>
    </row>
    <row r="2105" spans="1:7" s="5" customFormat="1" x14ac:dyDescent="0.45">
      <c r="A2105" s="51" t="s">
        <v>1927</v>
      </c>
      <c r="B2105" s="51" t="s">
        <v>1907</v>
      </c>
      <c r="C2105" s="51" t="s">
        <v>203</v>
      </c>
      <c r="D2105" s="52">
        <v>31796</v>
      </c>
      <c r="E2105" s="52">
        <v>651407</v>
      </c>
      <c r="F2105" s="53">
        <v>58125.9</v>
      </c>
      <c r="G2105" s="54">
        <v>8.9231309999999997</v>
      </c>
    </row>
    <row r="2106" spans="1:7" s="5" customFormat="1" x14ac:dyDescent="0.45">
      <c r="A2106" s="51" t="s">
        <v>1928</v>
      </c>
      <c r="B2106" s="51" t="s">
        <v>1907</v>
      </c>
      <c r="C2106" s="51" t="s">
        <v>203</v>
      </c>
      <c r="D2106" s="52">
        <v>203975</v>
      </c>
      <c r="E2106" s="52">
        <v>4638251</v>
      </c>
      <c r="F2106" s="53">
        <v>375254</v>
      </c>
      <c r="G2106" s="54">
        <v>8.0904202999999999</v>
      </c>
    </row>
    <row r="2107" spans="1:7" s="5" customFormat="1" x14ac:dyDescent="0.45">
      <c r="A2107" s="51" t="s">
        <v>1929</v>
      </c>
      <c r="B2107" s="51" t="s">
        <v>1907</v>
      </c>
      <c r="C2107" s="51" t="s">
        <v>203</v>
      </c>
      <c r="D2107" s="52">
        <v>50365</v>
      </c>
      <c r="E2107" s="52">
        <v>4825787</v>
      </c>
      <c r="F2107" s="53">
        <v>264978</v>
      </c>
      <c r="G2107" s="54">
        <v>5.4908764000000003</v>
      </c>
    </row>
    <row r="2108" spans="1:7" s="5" customFormat="1" x14ac:dyDescent="0.45">
      <c r="A2108" s="51" t="s">
        <v>1930</v>
      </c>
      <c r="B2108" s="51" t="s">
        <v>1907</v>
      </c>
      <c r="C2108" s="51" t="s">
        <v>203</v>
      </c>
      <c r="D2108" s="52">
        <v>15875</v>
      </c>
      <c r="E2108" s="52">
        <v>926104</v>
      </c>
      <c r="F2108" s="53">
        <v>27344</v>
      </c>
      <c r="G2108" s="54">
        <v>2.9525842</v>
      </c>
    </row>
    <row r="2109" spans="1:7" s="5" customFormat="1" x14ac:dyDescent="0.45">
      <c r="A2109" s="51" t="s">
        <v>1931</v>
      </c>
      <c r="B2109" s="51" t="s">
        <v>1907</v>
      </c>
      <c r="C2109" s="51" t="s">
        <v>203</v>
      </c>
      <c r="D2109" s="52">
        <v>3498</v>
      </c>
      <c r="E2109" s="52">
        <v>89782</v>
      </c>
      <c r="F2109" s="53">
        <v>7642.9</v>
      </c>
      <c r="G2109" s="54">
        <v>8.5127307999999999</v>
      </c>
    </row>
    <row r="2110" spans="1:7" s="5" customFormat="1" x14ac:dyDescent="0.45">
      <c r="A2110" s="51" t="s">
        <v>1932</v>
      </c>
      <c r="B2110" s="51" t="s">
        <v>1907</v>
      </c>
      <c r="C2110" s="51" t="s">
        <v>203</v>
      </c>
      <c r="D2110" s="52">
        <v>26589</v>
      </c>
      <c r="E2110" s="52">
        <v>1051558</v>
      </c>
      <c r="F2110" s="53">
        <v>80670</v>
      </c>
      <c r="G2110" s="54">
        <v>7.6714741000000002</v>
      </c>
    </row>
    <row r="2111" spans="1:7" s="5" customFormat="1" x14ac:dyDescent="0.45">
      <c r="A2111" s="51" t="s">
        <v>1933</v>
      </c>
      <c r="B2111" s="51" t="s">
        <v>1907</v>
      </c>
      <c r="C2111" s="51" t="s">
        <v>203</v>
      </c>
      <c r="D2111" s="52">
        <v>42456</v>
      </c>
      <c r="E2111" s="52">
        <v>984141</v>
      </c>
      <c r="F2111" s="53">
        <v>97999.4</v>
      </c>
      <c r="G2111" s="54">
        <v>9.9578617000000005</v>
      </c>
    </row>
    <row r="2112" spans="1:7" s="5" customFormat="1" x14ac:dyDescent="0.45">
      <c r="A2112" s="51" t="s">
        <v>1934</v>
      </c>
      <c r="B2112" s="51" t="s">
        <v>1907</v>
      </c>
      <c r="C2112" s="51" t="s">
        <v>203</v>
      </c>
      <c r="D2112" s="52">
        <v>19468</v>
      </c>
      <c r="E2112" s="52">
        <v>383290</v>
      </c>
      <c r="F2112" s="53">
        <v>35680</v>
      </c>
      <c r="G2112" s="54">
        <v>9.3088783999999993</v>
      </c>
    </row>
    <row r="2113" spans="1:7" s="5" customFormat="1" x14ac:dyDescent="0.45">
      <c r="A2113" s="51" t="s">
        <v>1935</v>
      </c>
      <c r="B2113" s="51" t="s">
        <v>1907</v>
      </c>
      <c r="C2113" s="51" t="s">
        <v>203</v>
      </c>
      <c r="D2113" s="52">
        <v>12768</v>
      </c>
      <c r="E2113" s="52">
        <v>354781</v>
      </c>
      <c r="F2113" s="53">
        <v>33217</v>
      </c>
      <c r="G2113" s="54">
        <v>9.3626772999999996</v>
      </c>
    </row>
    <row r="2114" spans="1:7" s="5" customFormat="1" x14ac:dyDescent="0.45">
      <c r="A2114" s="51" t="s">
        <v>1936</v>
      </c>
      <c r="B2114" s="51" t="s">
        <v>1907</v>
      </c>
      <c r="C2114" s="51" t="s">
        <v>203</v>
      </c>
      <c r="D2114" s="52">
        <v>32011</v>
      </c>
      <c r="E2114" s="52">
        <v>954331</v>
      </c>
      <c r="F2114" s="53">
        <v>66335.399999999994</v>
      </c>
      <c r="G2114" s="54">
        <v>6.9509844999999997</v>
      </c>
    </row>
    <row r="2115" spans="1:7" s="5" customFormat="1" x14ac:dyDescent="0.45">
      <c r="A2115" s="51" t="s">
        <v>1937</v>
      </c>
      <c r="B2115" s="51" t="s">
        <v>1907</v>
      </c>
      <c r="C2115" s="51" t="s">
        <v>203</v>
      </c>
      <c r="D2115" s="52">
        <v>21016</v>
      </c>
      <c r="E2115" s="52">
        <v>631767</v>
      </c>
      <c r="F2115" s="53">
        <v>46625.1</v>
      </c>
      <c r="G2115" s="54">
        <v>7.3801100999999996</v>
      </c>
    </row>
    <row r="2116" spans="1:7" s="5" customFormat="1" x14ac:dyDescent="0.45">
      <c r="A2116" s="51" t="s">
        <v>1938</v>
      </c>
      <c r="B2116" s="51" t="s">
        <v>1907</v>
      </c>
      <c r="C2116" s="51" t="s">
        <v>203</v>
      </c>
      <c r="D2116" s="52">
        <v>9135</v>
      </c>
      <c r="E2116" s="52">
        <v>1003761</v>
      </c>
      <c r="F2116" s="53">
        <v>48688</v>
      </c>
      <c r="G2116" s="54">
        <v>4.8505570999999996</v>
      </c>
    </row>
    <row r="2117" spans="1:7" s="5" customFormat="1" x14ac:dyDescent="0.45">
      <c r="A2117" s="51" t="s">
        <v>1939</v>
      </c>
      <c r="B2117" s="51" t="s">
        <v>1907</v>
      </c>
      <c r="C2117" s="51" t="s">
        <v>203</v>
      </c>
      <c r="D2117" s="52">
        <v>6054</v>
      </c>
      <c r="E2117" s="52">
        <v>127356</v>
      </c>
      <c r="F2117" s="53">
        <v>11171.7</v>
      </c>
      <c r="G2117" s="54">
        <v>8.7720248999999999</v>
      </c>
    </row>
    <row r="2118" spans="1:7" s="5" customFormat="1" x14ac:dyDescent="0.45">
      <c r="A2118" s="51" t="s">
        <v>1940</v>
      </c>
      <c r="B2118" s="51" t="s">
        <v>1907</v>
      </c>
      <c r="C2118" s="51" t="s">
        <v>203</v>
      </c>
      <c r="D2118" s="52">
        <v>1</v>
      </c>
      <c r="E2118" s="52">
        <v>196301</v>
      </c>
      <c r="F2118" s="53">
        <v>10302</v>
      </c>
      <c r="G2118" s="54">
        <v>5.2480628999999999</v>
      </c>
    </row>
    <row r="2119" spans="1:7" s="5" customFormat="1" x14ac:dyDescent="0.45">
      <c r="A2119" s="51" t="s">
        <v>1941</v>
      </c>
      <c r="B2119" s="51" t="s">
        <v>1907</v>
      </c>
      <c r="C2119" s="51" t="s">
        <v>203</v>
      </c>
      <c r="D2119" s="52">
        <v>50510</v>
      </c>
      <c r="E2119" s="52">
        <v>4685406</v>
      </c>
      <c r="F2119" s="53">
        <v>188473</v>
      </c>
      <c r="G2119" s="54">
        <v>4.0225543000000004</v>
      </c>
    </row>
    <row r="2120" spans="1:7" s="5" customFormat="1" x14ac:dyDescent="0.45">
      <c r="A2120" s="51" t="s">
        <v>1942</v>
      </c>
      <c r="B2120" s="51" t="s">
        <v>1907</v>
      </c>
      <c r="C2120" s="51" t="s">
        <v>203</v>
      </c>
      <c r="D2120" s="52">
        <v>17360</v>
      </c>
      <c r="E2120" s="52">
        <v>314671</v>
      </c>
      <c r="F2120" s="53">
        <v>25276.3</v>
      </c>
      <c r="G2120" s="54">
        <v>8.0326117999999997</v>
      </c>
    </row>
    <row r="2121" spans="1:7" s="5" customFormat="1" x14ac:dyDescent="0.45">
      <c r="A2121" s="51" t="s">
        <v>1943</v>
      </c>
      <c r="B2121" s="51" t="s">
        <v>1907</v>
      </c>
      <c r="C2121" s="51" t="s">
        <v>203</v>
      </c>
      <c r="D2121" s="52">
        <v>33512</v>
      </c>
      <c r="E2121" s="52">
        <v>649498</v>
      </c>
      <c r="F2121" s="53">
        <v>64715</v>
      </c>
      <c r="G2121" s="54">
        <v>9.9638489999999997</v>
      </c>
    </row>
    <row r="2122" spans="1:7" s="5" customFormat="1" x14ac:dyDescent="0.45">
      <c r="A2122" s="51" t="s">
        <v>272</v>
      </c>
      <c r="B2122" s="51" t="s">
        <v>1907</v>
      </c>
      <c r="C2122" s="51" t="s">
        <v>91</v>
      </c>
      <c r="D2122" s="52">
        <v>130570</v>
      </c>
      <c r="E2122" s="52">
        <v>4221298</v>
      </c>
      <c r="F2122" s="53">
        <v>356528.9</v>
      </c>
      <c r="G2122" s="54">
        <v>8.4459543000000004</v>
      </c>
    </row>
    <row r="2123" spans="1:7" s="5" customFormat="1" x14ac:dyDescent="0.45">
      <c r="A2123" s="51" t="s">
        <v>1944</v>
      </c>
      <c r="B2123" s="51" t="s">
        <v>1907</v>
      </c>
      <c r="C2123" s="51" t="s">
        <v>94</v>
      </c>
      <c r="D2123" s="52">
        <v>4559</v>
      </c>
      <c r="E2123" s="52">
        <v>118429</v>
      </c>
      <c r="F2123" s="53">
        <v>8473</v>
      </c>
      <c r="G2123" s="54">
        <v>7.1544976</v>
      </c>
    </row>
    <row r="2124" spans="1:7" s="5" customFormat="1" x14ac:dyDescent="0.45">
      <c r="A2124" s="51" t="s">
        <v>1945</v>
      </c>
      <c r="B2124" s="51" t="s">
        <v>1907</v>
      </c>
      <c r="C2124" s="51" t="s">
        <v>94</v>
      </c>
      <c r="D2124" s="52">
        <v>32842</v>
      </c>
      <c r="E2124" s="52">
        <v>606390</v>
      </c>
      <c r="F2124" s="53">
        <v>57071.199999999997</v>
      </c>
      <c r="G2124" s="54">
        <v>9.4116327999999996</v>
      </c>
    </row>
    <row r="2125" spans="1:7" s="5" customFormat="1" x14ac:dyDescent="0.45">
      <c r="A2125" s="51" t="s">
        <v>1946</v>
      </c>
      <c r="B2125" s="51" t="s">
        <v>1907</v>
      </c>
      <c r="C2125" s="51" t="s">
        <v>91</v>
      </c>
      <c r="D2125" s="52">
        <v>1135020</v>
      </c>
      <c r="E2125" s="52">
        <v>21316397</v>
      </c>
      <c r="F2125" s="53">
        <v>2256626.5</v>
      </c>
      <c r="G2125" s="54">
        <v>10.586340999999999</v>
      </c>
    </row>
    <row r="2126" spans="1:7" s="5" customFormat="1" x14ac:dyDescent="0.45">
      <c r="A2126" s="51" t="s">
        <v>226</v>
      </c>
      <c r="B2126" s="51" t="s">
        <v>1907</v>
      </c>
      <c r="C2126" s="51" t="s">
        <v>210</v>
      </c>
      <c r="D2126" s="52">
        <v>99</v>
      </c>
      <c r="E2126" s="52">
        <v>601</v>
      </c>
      <c r="F2126" s="53">
        <v>75.8</v>
      </c>
      <c r="G2126" s="54">
        <v>12.612313</v>
      </c>
    </row>
    <row r="2127" spans="1:7" s="5" customFormat="1" x14ac:dyDescent="0.45">
      <c r="A2127" s="51" t="s">
        <v>1947</v>
      </c>
      <c r="B2127" s="51" t="s">
        <v>1907</v>
      </c>
      <c r="C2127" s="51" t="s">
        <v>94</v>
      </c>
      <c r="D2127" s="52">
        <v>4807</v>
      </c>
      <c r="E2127" s="52">
        <v>94298</v>
      </c>
      <c r="F2127" s="53">
        <v>10859</v>
      </c>
      <c r="G2127" s="54">
        <v>11.515620999999999</v>
      </c>
    </row>
    <row r="2128" spans="1:7" s="5" customFormat="1" x14ac:dyDescent="0.45">
      <c r="A2128" s="51" t="s">
        <v>1948</v>
      </c>
      <c r="B2128" s="51" t="s">
        <v>1907</v>
      </c>
      <c r="C2128" s="51" t="s">
        <v>96</v>
      </c>
      <c r="D2128" s="52">
        <v>2945</v>
      </c>
      <c r="E2128" s="52">
        <v>38696</v>
      </c>
      <c r="F2128" s="53">
        <v>2933.5</v>
      </c>
      <c r="G2128" s="54">
        <v>7.5808869000000003</v>
      </c>
    </row>
    <row r="2129" spans="1:7" s="5" customFormat="1" x14ac:dyDescent="0.45">
      <c r="A2129" s="51" t="s">
        <v>1949</v>
      </c>
      <c r="B2129" s="51" t="s">
        <v>1907</v>
      </c>
      <c r="C2129" s="51" t="s">
        <v>203</v>
      </c>
      <c r="D2129" s="52">
        <v>11623</v>
      </c>
      <c r="E2129" s="52">
        <v>230996</v>
      </c>
      <c r="F2129" s="53">
        <v>17032</v>
      </c>
      <c r="G2129" s="54">
        <v>7.3732877999999999</v>
      </c>
    </row>
    <row r="2130" spans="1:7" s="5" customFormat="1" x14ac:dyDescent="0.45">
      <c r="A2130" s="51" t="s">
        <v>1950</v>
      </c>
      <c r="B2130" s="51" t="s">
        <v>1951</v>
      </c>
      <c r="C2130" s="51" t="s">
        <v>94</v>
      </c>
      <c r="D2130" s="52">
        <v>37138</v>
      </c>
      <c r="E2130" s="52">
        <v>493241</v>
      </c>
      <c r="F2130" s="53">
        <v>67563</v>
      </c>
      <c r="G2130" s="54">
        <v>13.697766</v>
      </c>
    </row>
    <row r="2131" spans="1:7" s="5" customFormat="1" x14ac:dyDescent="0.45">
      <c r="A2131" s="51" t="s">
        <v>1952</v>
      </c>
      <c r="B2131" s="51" t="s">
        <v>1951</v>
      </c>
      <c r="C2131" s="51" t="s">
        <v>96</v>
      </c>
      <c r="D2131" s="52">
        <v>2018</v>
      </c>
      <c r="E2131" s="52">
        <v>40444</v>
      </c>
      <c r="F2131" s="53">
        <v>4302.5</v>
      </c>
      <c r="G2131" s="54">
        <v>10.638166</v>
      </c>
    </row>
    <row r="2132" spans="1:7" s="5" customFormat="1" x14ac:dyDescent="0.45">
      <c r="A2132" s="51" t="s">
        <v>1953</v>
      </c>
      <c r="B2132" s="51" t="s">
        <v>1951</v>
      </c>
      <c r="C2132" s="51" t="s">
        <v>94</v>
      </c>
      <c r="D2132" s="52">
        <v>18477</v>
      </c>
      <c r="E2132" s="52">
        <v>354193</v>
      </c>
      <c r="F2132" s="53">
        <v>38106</v>
      </c>
      <c r="G2132" s="54">
        <v>10.758540999999999</v>
      </c>
    </row>
    <row r="2133" spans="1:7" s="5" customFormat="1" x14ac:dyDescent="0.45">
      <c r="A2133" s="51" t="s">
        <v>869</v>
      </c>
      <c r="B2133" s="51" t="s">
        <v>1951</v>
      </c>
      <c r="C2133" s="51" t="s">
        <v>94</v>
      </c>
      <c r="D2133" s="52">
        <v>8935</v>
      </c>
      <c r="E2133" s="52">
        <v>77455</v>
      </c>
      <c r="F2133" s="53">
        <v>13317</v>
      </c>
      <c r="G2133" s="54">
        <v>17.193209</v>
      </c>
    </row>
    <row r="2134" spans="1:7" s="5" customFormat="1" x14ac:dyDescent="0.45">
      <c r="A2134" s="51" t="s">
        <v>1954</v>
      </c>
      <c r="B2134" s="51" t="s">
        <v>1951</v>
      </c>
      <c r="C2134" s="51" t="s">
        <v>96</v>
      </c>
      <c r="D2134" s="52">
        <v>1809</v>
      </c>
      <c r="E2134" s="52">
        <v>33766</v>
      </c>
      <c r="F2134" s="53">
        <v>3826.2</v>
      </c>
      <c r="G2134" s="54">
        <v>11.331517</v>
      </c>
    </row>
    <row r="2135" spans="1:7" s="5" customFormat="1" x14ac:dyDescent="0.45">
      <c r="A2135" s="51" t="s">
        <v>1955</v>
      </c>
      <c r="B2135" s="51" t="s">
        <v>1951</v>
      </c>
      <c r="C2135" s="51" t="s">
        <v>96</v>
      </c>
      <c r="D2135" s="52">
        <v>6257</v>
      </c>
      <c r="E2135" s="52">
        <v>103098</v>
      </c>
      <c r="F2135" s="53">
        <v>11711.3</v>
      </c>
      <c r="G2135" s="54">
        <v>11.359386000000001</v>
      </c>
    </row>
    <row r="2136" spans="1:7" s="5" customFormat="1" x14ac:dyDescent="0.45">
      <c r="A2136" s="51" t="s">
        <v>1956</v>
      </c>
      <c r="B2136" s="51" t="s">
        <v>1951</v>
      </c>
      <c r="C2136" s="51" t="s">
        <v>94</v>
      </c>
      <c r="D2136" s="52">
        <v>7936</v>
      </c>
      <c r="E2136" s="52">
        <v>96241</v>
      </c>
      <c r="F2136" s="53">
        <v>15775.5</v>
      </c>
      <c r="G2136" s="54">
        <v>16.391663000000001</v>
      </c>
    </row>
    <row r="2137" spans="1:7" s="5" customFormat="1" x14ac:dyDescent="0.45">
      <c r="A2137" s="51" t="s">
        <v>1957</v>
      </c>
      <c r="B2137" s="51" t="s">
        <v>1951</v>
      </c>
      <c r="C2137" s="51" t="s">
        <v>94</v>
      </c>
      <c r="D2137" s="52">
        <v>7501</v>
      </c>
      <c r="E2137" s="52">
        <v>99246</v>
      </c>
      <c r="F2137" s="53">
        <v>14043</v>
      </c>
      <c r="G2137" s="54">
        <v>14.149689</v>
      </c>
    </row>
    <row r="2138" spans="1:7" s="5" customFormat="1" x14ac:dyDescent="0.45">
      <c r="A2138" s="51" t="s">
        <v>1959</v>
      </c>
      <c r="B2138" s="51" t="s">
        <v>1951</v>
      </c>
      <c r="C2138" s="51" t="s">
        <v>96</v>
      </c>
      <c r="D2138" s="52">
        <v>2737</v>
      </c>
      <c r="E2138" s="52">
        <v>56736</v>
      </c>
      <c r="F2138" s="53">
        <v>6805</v>
      </c>
      <c r="G2138" s="54">
        <v>11.994147999999999</v>
      </c>
    </row>
    <row r="2139" spans="1:7" s="5" customFormat="1" x14ac:dyDescent="0.45">
      <c r="A2139" s="51" t="s">
        <v>1960</v>
      </c>
      <c r="B2139" s="51" t="s">
        <v>1951</v>
      </c>
      <c r="C2139" s="51" t="s">
        <v>96</v>
      </c>
      <c r="D2139" s="52">
        <v>1771</v>
      </c>
      <c r="E2139" s="52">
        <v>44095</v>
      </c>
      <c r="F2139" s="53">
        <v>4209</v>
      </c>
      <c r="G2139" s="54">
        <v>9.5452998999999998</v>
      </c>
    </row>
    <row r="2140" spans="1:7" s="5" customFormat="1" x14ac:dyDescent="0.45">
      <c r="A2140" s="51" t="s">
        <v>1961</v>
      </c>
      <c r="B2140" s="51" t="s">
        <v>1951</v>
      </c>
      <c r="C2140" s="51" t="s">
        <v>96</v>
      </c>
      <c r="D2140" s="52">
        <v>2784</v>
      </c>
      <c r="E2140" s="52">
        <v>116112</v>
      </c>
      <c r="F2140" s="53">
        <v>10714</v>
      </c>
      <c r="G2140" s="54">
        <v>9.2272978000000005</v>
      </c>
    </row>
    <row r="2141" spans="1:7" s="5" customFormat="1" x14ac:dyDescent="0.45">
      <c r="A2141" s="51" t="s">
        <v>1962</v>
      </c>
      <c r="B2141" s="51" t="s">
        <v>1951</v>
      </c>
      <c r="C2141" s="51" t="s">
        <v>96</v>
      </c>
      <c r="D2141" s="52">
        <v>2830</v>
      </c>
      <c r="E2141" s="52">
        <v>76508</v>
      </c>
      <c r="F2141" s="53">
        <v>7695.5</v>
      </c>
      <c r="G2141" s="54">
        <v>10.058425</v>
      </c>
    </row>
    <row r="2142" spans="1:7" s="5" customFormat="1" x14ac:dyDescent="0.45">
      <c r="A2142" s="51" t="s">
        <v>1963</v>
      </c>
      <c r="B2142" s="51" t="s">
        <v>1951</v>
      </c>
      <c r="C2142" s="51" t="s">
        <v>96</v>
      </c>
      <c r="D2142" s="52">
        <v>1085</v>
      </c>
      <c r="E2142" s="52">
        <v>17331</v>
      </c>
      <c r="F2142" s="53">
        <v>2046.3</v>
      </c>
      <c r="G2142" s="54">
        <v>11.807166</v>
      </c>
    </row>
    <row r="2143" spans="1:7" s="5" customFormat="1" x14ac:dyDescent="0.45">
      <c r="A2143" s="51" t="s">
        <v>1964</v>
      </c>
      <c r="B2143" s="51" t="s">
        <v>1951</v>
      </c>
      <c r="C2143" s="51" t="s">
        <v>96</v>
      </c>
      <c r="D2143" s="52">
        <v>1507</v>
      </c>
      <c r="E2143" s="52">
        <v>30999</v>
      </c>
      <c r="F2143" s="53">
        <v>3445.9</v>
      </c>
      <c r="G2143" s="54">
        <v>11.116165000000001</v>
      </c>
    </row>
    <row r="2144" spans="1:7" s="5" customFormat="1" x14ac:dyDescent="0.45">
      <c r="A2144" s="51" t="s">
        <v>1965</v>
      </c>
      <c r="B2144" s="51" t="s">
        <v>1951</v>
      </c>
      <c r="C2144" s="51" t="s">
        <v>96</v>
      </c>
      <c r="D2144" s="52">
        <v>4876</v>
      </c>
      <c r="E2144" s="52">
        <v>117945</v>
      </c>
      <c r="F2144" s="53">
        <v>12084</v>
      </c>
      <c r="G2144" s="54">
        <v>10.245452999999999</v>
      </c>
    </row>
    <row r="2145" spans="1:7" s="5" customFormat="1" x14ac:dyDescent="0.45">
      <c r="A2145" s="51" t="s">
        <v>1966</v>
      </c>
      <c r="B2145" s="51" t="s">
        <v>1951</v>
      </c>
      <c r="C2145" s="51" t="s">
        <v>96</v>
      </c>
      <c r="D2145" s="52">
        <v>3916</v>
      </c>
      <c r="E2145" s="52">
        <v>63659</v>
      </c>
      <c r="F2145" s="53">
        <v>7668.6</v>
      </c>
      <c r="G2145" s="54">
        <v>12.046372</v>
      </c>
    </row>
    <row r="2146" spans="1:7" s="5" customFormat="1" x14ac:dyDescent="0.45">
      <c r="A2146" s="51" t="s">
        <v>1967</v>
      </c>
      <c r="B2146" s="51" t="s">
        <v>1951</v>
      </c>
      <c r="C2146" s="51" t="s">
        <v>96</v>
      </c>
      <c r="D2146" s="52">
        <v>15176</v>
      </c>
      <c r="E2146" s="52">
        <v>638253</v>
      </c>
      <c r="F2146" s="53">
        <v>53653.5</v>
      </c>
      <c r="G2146" s="54">
        <v>8.4063060000000007</v>
      </c>
    </row>
    <row r="2147" spans="1:7" s="5" customFormat="1" x14ac:dyDescent="0.45">
      <c r="A2147" s="51" t="s">
        <v>2216</v>
      </c>
      <c r="B2147" s="51" t="s">
        <v>1951</v>
      </c>
      <c r="C2147" s="51" t="s">
        <v>96</v>
      </c>
      <c r="D2147" s="52">
        <v>1731</v>
      </c>
      <c r="E2147" s="52">
        <v>27759</v>
      </c>
      <c r="F2147" s="53">
        <v>3258.9</v>
      </c>
      <c r="G2147" s="54">
        <v>11.739976</v>
      </c>
    </row>
    <row r="2148" spans="1:7" s="5" customFormat="1" x14ac:dyDescent="0.45">
      <c r="A2148" s="51" t="s">
        <v>1969</v>
      </c>
      <c r="B2148" s="51" t="s">
        <v>1951</v>
      </c>
      <c r="C2148" s="51" t="s">
        <v>96</v>
      </c>
      <c r="D2148" s="52">
        <v>13450</v>
      </c>
      <c r="E2148" s="52">
        <v>364930</v>
      </c>
      <c r="F2148" s="53">
        <v>30660</v>
      </c>
      <c r="G2148" s="54">
        <v>8.4016113000000008</v>
      </c>
    </row>
    <row r="2149" spans="1:7" s="5" customFormat="1" x14ac:dyDescent="0.45">
      <c r="A2149" s="51" t="s">
        <v>1970</v>
      </c>
      <c r="B2149" s="51" t="s">
        <v>1951</v>
      </c>
      <c r="C2149" s="51" t="s">
        <v>96</v>
      </c>
      <c r="D2149" s="52">
        <v>3234</v>
      </c>
      <c r="E2149" s="52">
        <v>123151</v>
      </c>
      <c r="F2149" s="53">
        <v>10044</v>
      </c>
      <c r="G2149" s="54">
        <v>8.1558411999999993</v>
      </c>
    </row>
    <row r="2150" spans="1:7" s="5" customFormat="1" x14ac:dyDescent="0.45">
      <c r="A2150" s="51" t="s">
        <v>1971</v>
      </c>
      <c r="B2150" s="51" t="s">
        <v>1951</v>
      </c>
      <c r="C2150" s="51" t="s">
        <v>96</v>
      </c>
      <c r="D2150" s="52">
        <v>8989</v>
      </c>
      <c r="E2150" s="52">
        <v>537118</v>
      </c>
      <c r="F2150" s="53">
        <v>43063.6</v>
      </c>
      <c r="G2150" s="54">
        <v>8.0175306000000006</v>
      </c>
    </row>
    <row r="2151" spans="1:7" s="5" customFormat="1" x14ac:dyDescent="0.45">
      <c r="A2151" s="51" t="s">
        <v>1972</v>
      </c>
      <c r="B2151" s="51" t="s">
        <v>1951</v>
      </c>
      <c r="C2151" s="51" t="s">
        <v>96</v>
      </c>
      <c r="D2151" s="52">
        <v>2637</v>
      </c>
      <c r="E2151" s="52">
        <v>42225</v>
      </c>
      <c r="F2151" s="53">
        <v>4986.3</v>
      </c>
      <c r="G2151" s="54">
        <v>11.808881</v>
      </c>
    </row>
    <row r="2152" spans="1:7" s="5" customFormat="1" x14ac:dyDescent="0.45">
      <c r="A2152" s="51" t="s">
        <v>1973</v>
      </c>
      <c r="B2152" s="51" t="s">
        <v>1951</v>
      </c>
      <c r="C2152" s="51" t="s">
        <v>96</v>
      </c>
      <c r="D2152" s="52">
        <v>4593</v>
      </c>
      <c r="E2152" s="52">
        <v>93890</v>
      </c>
      <c r="F2152" s="53">
        <v>9893.6</v>
      </c>
      <c r="G2152" s="54">
        <v>10.537437000000001</v>
      </c>
    </row>
    <row r="2153" spans="1:7" s="5" customFormat="1" x14ac:dyDescent="0.45">
      <c r="A2153" s="51" t="s">
        <v>1974</v>
      </c>
      <c r="B2153" s="51" t="s">
        <v>1951</v>
      </c>
      <c r="C2153" s="51" t="s">
        <v>96</v>
      </c>
      <c r="D2153" s="52">
        <v>8202</v>
      </c>
      <c r="E2153" s="52">
        <v>249587</v>
      </c>
      <c r="F2153" s="53">
        <v>24409.1</v>
      </c>
      <c r="G2153" s="54">
        <v>9.7797961999999998</v>
      </c>
    </row>
    <row r="2154" spans="1:7" s="5" customFormat="1" x14ac:dyDescent="0.45">
      <c r="A2154" s="51" t="s">
        <v>1975</v>
      </c>
      <c r="B2154" s="51" t="s">
        <v>1951</v>
      </c>
      <c r="C2154" s="51" t="s">
        <v>96</v>
      </c>
      <c r="D2154" s="52">
        <v>2896</v>
      </c>
      <c r="E2154" s="52">
        <v>108594</v>
      </c>
      <c r="F2154" s="53">
        <v>10022</v>
      </c>
      <c r="G2154" s="54">
        <v>9.2288707999999993</v>
      </c>
    </row>
    <row r="2155" spans="1:7" s="5" customFormat="1" x14ac:dyDescent="0.45">
      <c r="A2155" s="51" t="s">
        <v>1976</v>
      </c>
      <c r="B2155" s="51" t="s">
        <v>1951</v>
      </c>
      <c r="C2155" s="51" t="s">
        <v>96</v>
      </c>
      <c r="D2155" s="52">
        <v>6459</v>
      </c>
      <c r="E2155" s="52">
        <v>120693</v>
      </c>
      <c r="F2155" s="53">
        <v>13316.8</v>
      </c>
      <c r="G2155" s="54">
        <v>11.033614</v>
      </c>
    </row>
    <row r="2156" spans="1:7" s="5" customFormat="1" x14ac:dyDescent="0.45">
      <c r="A2156" s="51" t="s">
        <v>1977</v>
      </c>
      <c r="B2156" s="51" t="s">
        <v>1951</v>
      </c>
      <c r="C2156" s="51" t="s">
        <v>96</v>
      </c>
      <c r="D2156" s="52">
        <v>4616</v>
      </c>
      <c r="E2156" s="52">
        <v>181442</v>
      </c>
      <c r="F2156" s="53">
        <v>16170</v>
      </c>
      <c r="G2156" s="54">
        <v>8.9119387999999997</v>
      </c>
    </row>
    <row r="2157" spans="1:7" s="5" customFormat="1" x14ac:dyDescent="0.45">
      <c r="A2157" s="51" t="s">
        <v>1978</v>
      </c>
      <c r="B2157" s="51" t="s">
        <v>1951</v>
      </c>
      <c r="C2157" s="51" t="s">
        <v>96</v>
      </c>
      <c r="D2157" s="52">
        <v>8626</v>
      </c>
      <c r="E2157" s="52">
        <v>139054</v>
      </c>
      <c r="F2157" s="53">
        <v>15106.6</v>
      </c>
      <c r="G2157" s="54">
        <v>10.863837</v>
      </c>
    </row>
    <row r="2158" spans="1:7" s="5" customFormat="1" x14ac:dyDescent="0.45">
      <c r="A2158" s="51" t="s">
        <v>1979</v>
      </c>
      <c r="B2158" s="51" t="s">
        <v>1951</v>
      </c>
      <c r="C2158" s="51" t="s">
        <v>96</v>
      </c>
      <c r="D2158" s="52">
        <v>8899</v>
      </c>
      <c r="E2158" s="52">
        <v>147182</v>
      </c>
      <c r="F2158" s="53">
        <v>15419.9</v>
      </c>
      <c r="G2158" s="54">
        <v>10.476756999999999</v>
      </c>
    </row>
    <row r="2159" spans="1:7" s="5" customFormat="1" x14ac:dyDescent="0.45">
      <c r="A2159" s="51" t="s">
        <v>1980</v>
      </c>
      <c r="B2159" s="51" t="s">
        <v>1951</v>
      </c>
      <c r="C2159" s="51" t="s">
        <v>96</v>
      </c>
      <c r="D2159" s="52">
        <v>1219</v>
      </c>
      <c r="E2159" s="52">
        <v>24725</v>
      </c>
      <c r="F2159" s="53">
        <v>2603.1999999999998</v>
      </c>
      <c r="G2159" s="54">
        <v>10.528615</v>
      </c>
    </row>
    <row r="2160" spans="1:7" s="5" customFormat="1" x14ac:dyDescent="0.45">
      <c r="A2160" s="51" t="s">
        <v>1981</v>
      </c>
      <c r="B2160" s="51" t="s">
        <v>1951</v>
      </c>
      <c r="C2160" s="51" t="s">
        <v>94</v>
      </c>
      <c r="D2160" s="52">
        <v>9151</v>
      </c>
      <c r="E2160" s="52">
        <v>189428</v>
      </c>
      <c r="F2160" s="53">
        <v>22418.1</v>
      </c>
      <c r="G2160" s="54">
        <v>11.834628</v>
      </c>
    </row>
    <row r="2161" spans="1:7" s="5" customFormat="1" x14ac:dyDescent="0.45">
      <c r="A2161" s="51" t="s">
        <v>1982</v>
      </c>
      <c r="B2161" s="51" t="s">
        <v>1951</v>
      </c>
      <c r="C2161" s="51" t="s">
        <v>91</v>
      </c>
      <c r="D2161" s="52">
        <v>109</v>
      </c>
      <c r="E2161" s="52">
        <v>1086883</v>
      </c>
      <c r="F2161" s="53">
        <v>54981.3</v>
      </c>
      <c r="G2161" s="54">
        <v>5.0586218000000001</v>
      </c>
    </row>
    <row r="2162" spans="1:7" s="5" customFormat="1" x14ac:dyDescent="0.45">
      <c r="A2162" s="51" t="s">
        <v>1983</v>
      </c>
      <c r="B2162" s="51" t="s">
        <v>1951</v>
      </c>
      <c r="C2162" s="51" t="s">
        <v>91</v>
      </c>
      <c r="D2162" s="52">
        <v>11598</v>
      </c>
      <c r="E2162" s="52">
        <v>99373</v>
      </c>
      <c r="F2162" s="53">
        <v>12626</v>
      </c>
      <c r="G2162" s="54">
        <v>12.705665</v>
      </c>
    </row>
    <row r="2163" spans="1:7" s="5" customFormat="1" x14ac:dyDescent="0.45">
      <c r="A2163" s="51" t="s">
        <v>1984</v>
      </c>
      <c r="B2163" s="51" t="s">
        <v>1951</v>
      </c>
      <c r="C2163" s="51" t="s">
        <v>94</v>
      </c>
      <c r="D2163" s="52">
        <v>9903</v>
      </c>
      <c r="E2163" s="52">
        <v>202053</v>
      </c>
      <c r="F2163" s="53">
        <v>23604</v>
      </c>
      <c r="G2163" s="54">
        <v>11.682083</v>
      </c>
    </row>
    <row r="2164" spans="1:7" s="5" customFormat="1" x14ac:dyDescent="0.45">
      <c r="A2164" s="51" t="s">
        <v>960</v>
      </c>
      <c r="B2164" s="51" t="s">
        <v>1951</v>
      </c>
      <c r="C2164" s="51" t="s">
        <v>94</v>
      </c>
      <c r="D2164" s="52">
        <v>5159</v>
      </c>
      <c r="E2164" s="52">
        <v>50150</v>
      </c>
      <c r="F2164" s="53">
        <v>7422</v>
      </c>
      <c r="G2164" s="54">
        <v>14.799600999999999</v>
      </c>
    </row>
    <row r="2165" spans="1:7" s="5" customFormat="1" x14ac:dyDescent="0.45">
      <c r="A2165" s="51" t="s">
        <v>1985</v>
      </c>
      <c r="B2165" s="51" t="s">
        <v>1951</v>
      </c>
      <c r="C2165" s="51" t="s">
        <v>94</v>
      </c>
      <c r="D2165" s="52">
        <v>11013</v>
      </c>
      <c r="E2165" s="52">
        <v>203158</v>
      </c>
      <c r="F2165" s="53">
        <v>25484</v>
      </c>
      <c r="G2165" s="54">
        <v>12.543931000000001</v>
      </c>
    </row>
    <row r="2166" spans="1:7" s="5" customFormat="1" x14ac:dyDescent="0.45">
      <c r="A2166" s="51" t="s">
        <v>1986</v>
      </c>
      <c r="B2166" s="51" t="s">
        <v>1951</v>
      </c>
      <c r="C2166" s="51" t="s">
        <v>96</v>
      </c>
      <c r="D2166" s="52">
        <v>1509</v>
      </c>
      <c r="E2166" s="52">
        <v>16324</v>
      </c>
      <c r="F2166" s="53">
        <v>2308.6999999999998</v>
      </c>
      <c r="G2166" s="54">
        <v>14.14298</v>
      </c>
    </row>
    <row r="2167" spans="1:7" s="5" customFormat="1" x14ac:dyDescent="0.45">
      <c r="A2167" s="51" t="s">
        <v>1987</v>
      </c>
      <c r="B2167" s="51" t="s">
        <v>1951</v>
      </c>
      <c r="C2167" s="51" t="s">
        <v>96</v>
      </c>
      <c r="D2167" s="52">
        <v>7441</v>
      </c>
      <c r="E2167" s="52">
        <v>310275</v>
      </c>
      <c r="F2167" s="53">
        <v>27986.5</v>
      </c>
      <c r="G2167" s="54">
        <v>9.0199017000000001</v>
      </c>
    </row>
    <row r="2168" spans="1:7" s="5" customFormat="1" x14ac:dyDescent="0.45">
      <c r="A2168" s="51" t="s">
        <v>1988</v>
      </c>
      <c r="B2168" s="51" t="s">
        <v>1951</v>
      </c>
      <c r="C2168" s="51" t="s">
        <v>96</v>
      </c>
      <c r="D2168" s="52">
        <v>1566</v>
      </c>
      <c r="E2168" s="52">
        <v>17549</v>
      </c>
      <c r="F2168" s="53">
        <v>2310.1</v>
      </c>
      <c r="G2168" s="54">
        <v>13.163713</v>
      </c>
    </row>
    <row r="2169" spans="1:7" s="5" customFormat="1" x14ac:dyDescent="0.45">
      <c r="A2169" s="51" t="s">
        <v>1989</v>
      </c>
      <c r="B2169" s="51" t="s">
        <v>1951</v>
      </c>
      <c r="C2169" s="51" t="s">
        <v>94</v>
      </c>
      <c r="D2169" s="52">
        <v>7635</v>
      </c>
      <c r="E2169" s="52">
        <v>204631</v>
      </c>
      <c r="F2169" s="53">
        <v>19972.400000000001</v>
      </c>
      <c r="G2169" s="54">
        <v>9.7602025000000001</v>
      </c>
    </row>
    <row r="2170" spans="1:7" s="5" customFormat="1" x14ac:dyDescent="0.45">
      <c r="A2170" s="51" t="s">
        <v>1990</v>
      </c>
      <c r="B2170" s="51" t="s">
        <v>1951</v>
      </c>
      <c r="C2170" s="51" t="s">
        <v>96</v>
      </c>
      <c r="D2170" s="52">
        <v>4142</v>
      </c>
      <c r="E2170" s="52">
        <v>94855</v>
      </c>
      <c r="F2170" s="53">
        <v>9958.6</v>
      </c>
      <c r="G2170" s="54">
        <v>10.498761</v>
      </c>
    </row>
    <row r="2171" spans="1:7" s="5" customFormat="1" x14ac:dyDescent="0.45">
      <c r="A2171" s="51" t="s">
        <v>1991</v>
      </c>
      <c r="B2171" s="51" t="s">
        <v>1951</v>
      </c>
      <c r="C2171" s="51" t="s">
        <v>94</v>
      </c>
      <c r="D2171" s="52">
        <v>9435</v>
      </c>
      <c r="E2171" s="52">
        <v>92192</v>
      </c>
      <c r="F2171" s="53">
        <v>13618</v>
      </c>
      <c r="G2171" s="54">
        <v>14.771347</v>
      </c>
    </row>
    <row r="2172" spans="1:7" s="5" customFormat="1" x14ac:dyDescent="0.45">
      <c r="A2172" s="51" t="s">
        <v>1992</v>
      </c>
      <c r="B2172" s="51" t="s">
        <v>1951</v>
      </c>
      <c r="C2172" s="51" t="s">
        <v>96</v>
      </c>
      <c r="D2172" s="52">
        <v>1136</v>
      </c>
      <c r="E2172" s="52">
        <v>45119</v>
      </c>
      <c r="F2172" s="53">
        <v>4390.2</v>
      </c>
      <c r="G2172" s="54">
        <v>9.7302687999999993</v>
      </c>
    </row>
    <row r="2173" spans="1:7" s="5" customFormat="1" x14ac:dyDescent="0.45">
      <c r="A2173" s="51" t="s">
        <v>1993</v>
      </c>
      <c r="B2173" s="51" t="s">
        <v>1951</v>
      </c>
      <c r="C2173" s="51" t="s">
        <v>96</v>
      </c>
      <c r="D2173" s="52">
        <v>4180</v>
      </c>
      <c r="E2173" s="52">
        <v>62198</v>
      </c>
      <c r="F2173" s="53">
        <v>7927.1</v>
      </c>
      <c r="G2173" s="54">
        <v>12.744944</v>
      </c>
    </row>
    <row r="2174" spans="1:7" s="5" customFormat="1" x14ac:dyDescent="0.45">
      <c r="A2174" s="51" t="s">
        <v>2127</v>
      </c>
      <c r="B2174" s="51" t="s">
        <v>1951</v>
      </c>
      <c r="C2174" s="51" t="s">
        <v>210</v>
      </c>
      <c r="D2174" s="52">
        <v>3</v>
      </c>
      <c r="E2174" s="52">
        <v>130</v>
      </c>
      <c r="F2174" s="53">
        <v>9.6999999999999993</v>
      </c>
      <c r="G2174" s="54">
        <v>7.4615384999999996</v>
      </c>
    </row>
    <row r="2175" spans="1:7" s="5" customFormat="1" x14ac:dyDescent="0.45">
      <c r="A2175" s="51" t="s">
        <v>1994</v>
      </c>
      <c r="B2175" s="51" t="s">
        <v>1951</v>
      </c>
      <c r="C2175" s="51" t="s">
        <v>91</v>
      </c>
      <c r="D2175" s="52">
        <v>152601</v>
      </c>
      <c r="E2175" s="52">
        <v>3240863</v>
      </c>
      <c r="F2175" s="53">
        <v>407310</v>
      </c>
      <c r="G2175" s="54">
        <v>12.567949</v>
      </c>
    </row>
    <row r="2176" spans="1:7" s="5" customFormat="1" x14ac:dyDescent="0.45">
      <c r="A2176" s="51" t="s">
        <v>1995</v>
      </c>
      <c r="B2176" s="51" t="s">
        <v>1951</v>
      </c>
      <c r="C2176" s="51" t="s">
        <v>96</v>
      </c>
      <c r="D2176" s="52">
        <v>17691</v>
      </c>
      <c r="E2176" s="52">
        <v>524707</v>
      </c>
      <c r="F2176" s="53">
        <v>42842.1</v>
      </c>
      <c r="G2176" s="54">
        <v>8.1649568000000006</v>
      </c>
    </row>
    <row r="2177" spans="1:7" s="5" customFormat="1" x14ac:dyDescent="0.45">
      <c r="A2177" s="51" t="s">
        <v>1996</v>
      </c>
      <c r="B2177" s="51" t="s">
        <v>1951</v>
      </c>
      <c r="C2177" s="51" t="s">
        <v>96</v>
      </c>
      <c r="D2177" s="52">
        <v>3878</v>
      </c>
      <c r="E2177" s="52">
        <v>170677</v>
      </c>
      <c r="F2177" s="53">
        <v>15640.4</v>
      </c>
      <c r="G2177" s="54">
        <v>9.1637419999999992</v>
      </c>
    </row>
    <row r="2178" spans="1:7" s="5" customFormat="1" x14ac:dyDescent="0.45">
      <c r="A2178" s="51" t="s">
        <v>1997</v>
      </c>
      <c r="B2178" s="51" t="s">
        <v>1951</v>
      </c>
      <c r="C2178" s="51" t="s">
        <v>91</v>
      </c>
      <c r="D2178" s="52">
        <v>5079</v>
      </c>
      <c r="E2178" s="52">
        <v>33700</v>
      </c>
      <c r="F2178" s="53">
        <v>4510.6000000000004</v>
      </c>
      <c r="G2178" s="54">
        <v>13.38457</v>
      </c>
    </row>
    <row r="2179" spans="1:7" s="5" customFormat="1" x14ac:dyDescent="0.45">
      <c r="A2179" s="51" t="s">
        <v>2159</v>
      </c>
      <c r="B2179" s="51" t="s">
        <v>1951</v>
      </c>
      <c r="C2179" s="51" t="s">
        <v>91</v>
      </c>
      <c r="D2179" s="52">
        <v>248683</v>
      </c>
      <c r="E2179" s="52">
        <v>6590514</v>
      </c>
      <c r="F2179" s="53">
        <v>695697.7</v>
      </c>
      <c r="G2179" s="54">
        <v>10.556046</v>
      </c>
    </row>
    <row r="2180" spans="1:7" s="5" customFormat="1" x14ac:dyDescent="0.45">
      <c r="A2180" s="51" t="s">
        <v>988</v>
      </c>
      <c r="B2180" s="51" t="s">
        <v>1951</v>
      </c>
      <c r="C2180" s="51" t="s">
        <v>91</v>
      </c>
      <c r="D2180" s="52">
        <v>11702</v>
      </c>
      <c r="E2180" s="52">
        <v>163596</v>
      </c>
      <c r="F2180" s="53">
        <v>19892</v>
      </c>
      <c r="G2180" s="54">
        <v>12.159221000000001</v>
      </c>
    </row>
    <row r="2181" spans="1:7" s="5" customFormat="1" x14ac:dyDescent="0.45">
      <c r="A2181" s="51" t="s">
        <v>1998</v>
      </c>
      <c r="B2181" s="51" t="s">
        <v>1951</v>
      </c>
      <c r="C2181" s="51" t="s">
        <v>94</v>
      </c>
      <c r="D2181" s="52">
        <v>16840</v>
      </c>
      <c r="E2181" s="52">
        <v>320929</v>
      </c>
      <c r="F2181" s="53">
        <v>36413</v>
      </c>
      <c r="G2181" s="54">
        <v>11.346123</v>
      </c>
    </row>
    <row r="2182" spans="1:7" s="5" customFormat="1" x14ac:dyDescent="0.45">
      <c r="A2182" s="51" t="s">
        <v>1999</v>
      </c>
      <c r="B2182" s="51" t="s">
        <v>1951</v>
      </c>
      <c r="C2182" s="51" t="s">
        <v>96</v>
      </c>
      <c r="D2182" s="52">
        <v>9644</v>
      </c>
      <c r="E2182" s="52">
        <v>218585</v>
      </c>
      <c r="F2182" s="53">
        <v>23833.599999999999</v>
      </c>
      <c r="G2182" s="54">
        <v>10.903584</v>
      </c>
    </row>
    <row r="2183" spans="1:7" s="5" customFormat="1" x14ac:dyDescent="0.45">
      <c r="A2183" s="51" t="s">
        <v>2000</v>
      </c>
      <c r="B2183" s="51" t="s">
        <v>1951</v>
      </c>
      <c r="C2183" s="51" t="s">
        <v>94</v>
      </c>
      <c r="D2183" s="52">
        <v>9822</v>
      </c>
      <c r="E2183" s="52">
        <v>108612</v>
      </c>
      <c r="F2183" s="53">
        <v>15277.6</v>
      </c>
      <c r="G2183" s="54">
        <v>14.066217</v>
      </c>
    </row>
    <row r="2184" spans="1:7" s="5" customFormat="1" x14ac:dyDescent="0.45">
      <c r="A2184" s="51" t="s">
        <v>2001</v>
      </c>
      <c r="B2184" s="51" t="s">
        <v>1951</v>
      </c>
      <c r="C2184" s="51" t="s">
        <v>96</v>
      </c>
      <c r="D2184" s="52">
        <v>1632</v>
      </c>
      <c r="E2184" s="52">
        <v>25139</v>
      </c>
      <c r="F2184" s="53">
        <v>3291.7</v>
      </c>
      <c r="G2184" s="54">
        <v>13.093997</v>
      </c>
    </row>
    <row r="2185" spans="1:7" s="5" customFormat="1" x14ac:dyDescent="0.45">
      <c r="A2185" s="51" t="s">
        <v>2002</v>
      </c>
      <c r="B2185" s="51" t="s">
        <v>1951</v>
      </c>
      <c r="C2185" s="51" t="s">
        <v>94</v>
      </c>
      <c r="D2185" s="52">
        <v>7546</v>
      </c>
      <c r="E2185" s="52">
        <v>115182</v>
      </c>
      <c r="F2185" s="53">
        <v>16717.900000000001</v>
      </c>
      <c r="G2185" s="54">
        <v>14.514334</v>
      </c>
    </row>
    <row r="2186" spans="1:7" s="5" customFormat="1" x14ac:dyDescent="0.45">
      <c r="A2186" s="51" t="s">
        <v>2003</v>
      </c>
      <c r="B2186" s="51" t="s">
        <v>1951</v>
      </c>
      <c r="C2186" s="51" t="s">
        <v>91</v>
      </c>
      <c r="D2186" s="52">
        <v>2381</v>
      </c>
      <c r="E2186" s="52">
        <v>16014</v>
      </c>
      <c r="F2186" s="53">
        <v>2626</v>
      </c>
      <c r="G2186" s="54">
        <v>16.398152</v>
      </c>
    </row>
    <row r="2187" spans="1:7" s="5" customFormat="1" x14ac:dyDescent="0.45">
      <c r="A2187" s="51" t="s">
        <v>2004</v>
      </c>
      <c r="B2187" s="51" t="s">
        <v>1951</v>
      </c>
      <c r="C2187" s="51" t="s">
        <v>94</v>
      </c>
      <c r="D2187" s="52">
        <v>20380</v>
      </c>
      <c r="E2187" s="52">
        <v>224165</v>
      </c>
      <c r="F2187" s="53">
        <v>31447</v>
      </c>
      <c r="G2187" s="54">
        <v>14.028506</v>
      </c>
    </row>
    <row r="2188" spans="1:7" s="5" customFormat="1" x14ac:dyDescent="0.45">
      <c r="A2188" s="51" t="s">
        <v>2005</v>
      </c>
      <c r="B2188" s="51" t="s">
        <v>1951</v>
      </c>
      <c r="C2188" s="51" t="s">
        <v>94</v>
      </c>
      <c r="D2188" s="52">
        <v>9167</v>
      </c>
      <c r="E2188" s="52">
        <v>65660</v>
      </c>
      <c r="F2188" s="53">
        <v>12469.7</v>
      </c>
      <c r="G2188" s="54">
        <v>18.991319000000001</v>
      </c>
    </row>
    <row r="2189" spans="1:7" s="5" customFormat="1" x14ac:dyDescent="0.45">
      <c r="A2189" s="51" t="s">
        <v>2006</v>
      </c>
      <c r="B2189" s="51" t="s">
        <v>1951</v>
      </c>
      <c r="C2189" s="51" t="s">
        <v>96</v>
      </c>
      <c r="D2189" s="52">
        <v>5011</v>
      </c>
      <c r="E2189" s="52">
        <v>246211</v>
      </c>
      <c r="F2189" s="53">
        <v>23915.7</v>
      </c>
      <c r="G2189" s="54">
        <v>9.7134978000000007</v>
      </c>
    </row>
    <row r="2190" spans="1:7" s="5" customFormat="1" x14ac:dyDescent="0.45">
      <c r="A2190" s="51" t="s">
        <v>2007</v>
      </c>
      <c r="B2190" s="51" t="s">
        <v>1951</v>
      </c>
      <c r="C2190" s="51" t="s">
        <v>96</v>
      </c>
      <c r="D2190" s="52">
        <v>5825</v>
      </c>
      <c r="E2190" s="52">
        <v>160517</v>
      </c>
      <c r="F2190" s="53">
        <v>13406</v>
      </c>
      <c r="G2190" s="54">
        <v>8.3517633999999994</v>
      </c>
    </row>
    <row r="2191" spans="1:7" s="5" customFormat="1" x14ac:dyDescent="0.45">
      <c r="A2191" s="51" t="s">
        <v>2008</v>
      </c>
      <c r="B2191" s="51" t="s">
        <v>1951</v>
      </c>
      <c r="C2191" s="51" t="s">
        <v>94</v>
      </c>
      <c r="D2191" s="52">
        <v>17856</v>
      </c>
      <c r="E2191" s="52">
        <v>272855</v>
      </c>
      <c r="F2191" s="53">
        <v>35768.9</v>
      </c>
      <c r="G2191" s="54">
        <v>13.109124</v>
      </c>
    </row>
    <row r="2192" spans="1:7" s="5" customFormat="1" x14ac:dyDescent="0.45">
      <c r="A2192" s="51" t="s">
        <v>609</v>
      </c>
      <c r="B2192" s="51" t="s">
        <v>1951</v>
      </c>
      <c r="C2192" s="51" t="s">
        <v>94</v>
      </c>
      <c r="D2192" s="52">
        <v>7346</v>
      </c>
      <c r="E2192" s="52">
        <v>295681</v>
      </c>
      <c r="F2192" s="53">
        <v>23116</v>
      </c>
      <c r="G2192" s="54">
        <v>7.8178847999999999</v>
      </c>
    </row>
    <row r="2193" spans="1:7" s="5" customFormat="1" x14ac:dyDescent="0.45">
      <c r="A2193" s="51" t="s">
        <v>611</v>
      </c>
      <c r="B2193" s="51" t="s">
        <v>1951</v>
      </c>
      <c r="C2193" s="51" t="s">
        <v>94</v>
      </c>
      <c r="D2193" s="52">
        <v>14088</v>
      </c>
      <c r="E2193" s="52">
        <v>215382</v>
      </c>
      <c r="F2193" s="53">
        <v>28337</v>
      </c>
      <c r="G2193" s="54">
        <v>13.156624000000001</v>
      </c>
    </row>
    <row r="2194" spans="1:7" s="5" customFormat="1" x14ac:dyDescent="0.45">
      <c r="A2194" s="51" t="s">
        <v>2009</v>
      </c>
      <c r="B2194" s="51" t="s">
        <v>1951</v>
      </c>
      <c r="C2194" s="51" t="s">
        <v>96</v>
      </c>
      <c r="D2194" s="52">
        <v>5697</v>
      </c>
      <c r="E2194" s="52">
        <v>269155</v>
      </c>
      <c r="F2194" s="53">
        <v>21907</v>
      </c>
      <c r="G2194" s="54">
        <v>8.1391763000000008</v>
      </c>
    </row>
    <row r="2195" spans="1:7" s="5" customFormat="1" x14ac:dyDescent="0.45">
      <c r="A2195" s="51" t="s">
        <v>2010</v>
      </c>
      <c r="B2195" s="51" t="s">
        <v>1951</v>
      </c>
      <c r="C2195" s="51" t="s">
        <v>96</v>
      </c>
      <c r="D2195" s="52">
        <v>2320</v>
      </c>
      <c r="E2195" s="52">
        <v>36016</v>
      </c>
      <c r="F2195" s="53">
        <v>4331.3</v>
      </c>
      <c r="G2195" s="54">
        <v>12.026044000000001</v>
      </c>
    </row>
    <row r="2196" spans="1:7" s="5" customFormat="1" x14ac:dyDescent="0.45">
      <c r="A2196" s="51" t="s">
        <v>2011</v>
      </c>
      <c r="B2196" s="51" t="s">
        <v>1951</v>
      </c>
      <c r="C2196" s="51" t="s">
        <v>94</v>
      </c>
      <c r="D2196" s="52">
        <v>10567</v>
      </c>
      <c r="E2196" s="52">
        <v>186604</v>
      </c>
      <c r="F2196" s="53">
        <v>22219</v>
      </c>
      <c r="G2196" s="54">
        <v>11.907033</v>
      </c>
    </row>
    <row r="2197" spans="1:7" s="5" customFormat="1" x14ac:dyDescent="0.45">
      <c r="A2197" s="51" t="s">
        <v>2012</v>
      </c>
      <c r="B2197" s="51" t="s">
        <v>1951</v>
      </c>
      <c r="C2197" s="51" t="s">
        <v>96</v>
      </c>
      <c r="D2197" s="52">
        <v>15353</v>
      </c>
      <c r="E2197" s="52">
        <v>275932</v>
      </c>
      <c r="F2197" s="53">
        <v>27497.7</v>
      </c>
      <c r="G2197" s="54">
        <v>9.9653899999999993</v>
      </c>
    </row>
    <row r="2198" spans="1:7" s="5" customFormat="1" x14ac:dyDescent="0.45">
      <c r="A2198" s="51" t="s">
        <v>228</v>
      </c>
      <c r="B2198" s="51" t="s">
        <v>1951</v>
      </c>
      <c r="C2198" s="51" t="s">
        <v>210</v>
      </c>
      <c r="D2198" s="52">
        <v>3</v>
      </c>
      <c r="E2198" s="52">
        <v>330</v>
      </c>
      <c r="F2198" s="53">
        <v>24.9</v>
      </c>
      <c r="G2198" s="54">
        <v>7.5454545</v>
      </c>
    </row>
    <row r="2199" spans="1:7" s="5" customFormat="1" x14ac:dyDescent="0.45">
      <c r="A2199" s="51" t="s">
        <v>2217</v>
      </c>
      <c r="B2199" s="51" t="s">
        <v>1951</v>
      </c>
      <c r="C2199" s="51" t="s">
        <v>91</v>
      </c>
      <c r="D2199" s="52">
        <v>14782</v>
      </c>
      <c r="E2199" s="52">
        <v>847788</v>
      </c>
      <c r="F2199" s="53">
        <v>67212</v>
      </c>
      <c r="G2199" s="54">
        <v>7.9279254000000003</v>
      </c>
    </row>
    <row r="2200" spans="1:7" s="5" customFormat="1" x14ac:dyDescent="0.45">
      <c r="A2200" s="51" t="s">
        <v>2014</v>
      </c>
      <c r="B2200" s="51" t="s">
        <v>1951</v>
      </c>
      <c r="C2200" s="51" t="s">
        <v>94</v>
      </c>
      <c r="D2200" s="52">
        <v>4380</v>
      </c>
      <c r="E2200" s="52">
        <v>67509</v>
      </c>
      <c r="F2200" s="53">
        <v>9400.6</v>
      </c>
      <c r="G2200" s="54">
        <v>13.924958</v>
      </c>
    </row>
    <row r="2201" spans="1:7" s="5" customFormat="1" x14ac:dyDescent="0.45">
      <c r="A2201" s="51" t="s">
        <v>2015</v>
      </c>
      <c r="B2201" s="51" t="s">
        <v>1951</v>
      </c>
      <c r="C2201" s="51" t="s">
        <v>96</v>
      </c>
      <c r="D2201" s="52">
        <v>6279</v>
      </c>
      <c r="E2201" s="52">
        <v>79225</v>
      </c>
      <c r="F2201" s="53">
        <v>8919</v>
      </c>
      <c r="G2201" s="54">
        <v>11.257809999999999</v>
      </c>
    </row>
    <row r="2202" spans="1:7" s="5" customFormat="1" x14ac:dyDescent="0.45">
      <c r="A2202" s="51" t="s">
        <v>2016</v>
      </c>
      <c r="B2202" s="51" t="s">
        <v>1951</v>
      </c>
      <c r="C2202" s="51" t="s">
        <v>94</v>
      </c>
      <c r="D2202" s="52">
        <v>11150</v>
      </c>
      <c r="E2202" s="52">
        <v>146492</v>
      </c>
      <c r="F2202" s="53">
        <v>20034</v>
      </c>
      <c r="G2202" s="54">
        <v>13.675832</v>
      </c>
    </row>
    <row r="2203" spans="1:7" s="5" customFormat="1" x14ac:dyDescent="0.45">
      <c r="A2203" s="51" t="s">
        <v>2218</v>
      </c>
      <c r="B2203" s="51" t="s">
        <v>1951</v>
      </c>
      <c r="C2203" s="51" t="s">
        <v>96</v>
      </c>
      <c r="D2203" s="52">
        <v>1752</v>
      </c>
      <c r="E2203" s="52">
        <v>25232</v>
      </c>
      <c r="F2203" s="53">
        <v>3124.1</v>
      </c>
      <c r="G2203" s="54">
        <v>12.381500000000001</v>
      </c>
    </row>
    <row r="2204" spans="1:7" s="5" customFormat="1" x14ac:dyDescent="0.45">
      <c r="A2204" s="51" t="s">
        <v>2017</v>
      </c>
      <c r="B2204" s="51" t="s">
        <v>1951</v>
      </c>
      <c r="C2204" s="51" t="s">
        <v>96</v>
      </c>
      <c r="D2204" s="52">
        <v>3814</v>
      </c>
      <c r="E2204" s="52">
        <v>51602</v>
      </c>
      <c r="F2204" s="53">
        <v>5985.3</v>
      </c>
      <c r="G2204" s="54">
        <v>11.598969</v>
      </c>
    </row>
    <row r="2205" spans="1:7" s="5" customFormat="1" x14ac:dyDescent="0.45">
      <c r="A2205" s="51" t="s">
        <v>2018</v>
      </c>
      <c r="B2205" s="51" t="s">
        <v>1951</v>
      </c>
      <c r="C2205" s="51" t="s">
        <v>96</v>
      </c>
      <c r="D2205" s="52">
        <v>1067</v>
      </c>
      <c r="E2205" s="52">
        <v>59180</v>
      </c>
      <c r="F2205" s="53">
        <v>5508.9</v>
      </c>
      <c r="G2205" s="54">
        <v>9.3087192000000005</v>
      </c>
    </row>
    <row r="2206" spans="1:7" s="5" customFormat="1" x14ac:dyDescent="0.45">
      <c r="A2206" s="51" t="s">
        <v>2019</v>
      </c>
      <c r="B2206" s="51" t="s">
        <v>1951</v>
      </c>
      <c r="C2206" s="51" t="s">
        <v>96</v>
      </c>
      <c r="D2206" s="52">
        <v>1392</v>
      </c>
      <c r="E2206" s="52">
        <v>22658</v>
      </c>
      <c r="F2206" s="53">
        <v>2573.8000000000002</v>
      </c>
      <c r="G2206" s="54">
        <v>11.359343000000001</v>
      </c>
    </row>
    <row r="2207" spans="1:7" s="5" customFormat="1" x14ac:dyDescent="0.45">
      <c r="A2207" s="51" t="s">
        <v>2020</v>
      </c>
      <c r="B2207" s="51" t="s">
        <v>1951</v>
      </c>
      <c r="C2207" s="51" t="s">
        <v>96</v>
      </c>
      <c r="D2207" s="52">
        <v>2153</v>
      </c>
      <c r="E2207" s="52">
        <v>47512</v>
      </c>
      <c r="F2207" s="53">
        <v>5320.6</v>
      </c>
      <c r="G2207" s="54">
        <v>11.198434000000001</v>
      </c>
    </row>
    <row r="2208" spans="1:7" s="5" customFormat="1" x14ac:dyDescent="0.45">
      <c r="A2208" s="51" t="s">
        <v>2021</v>
      </c>
      <c r="B2208" s="51" t="s">
        <v>1951</v>
      </c>
      <c r="C2208" s="51" t="s">
        <v>96</v>
      </c>
      <c r="D2208" s="52">
        <v>6091</v>
      </c>
      <c r="E2208" s="52">
        <v>118531</v>
      </c>
      <c r="F2208" s="53">
        <v>12991.7</v>
      </c>
      <c r="G2208" s="54">
        <v>10.960592999999999</v>
      </c>
    </row>
    <row r="2209" spans="1:7" s="5" customFormat="1" x14ac:dyDescent="0.45">
      <c r="A2209" s="51" t="s">
        <v>2022</v>
      </c>
      <c r="B2209" s="51" t="s">
        <v>1951</v>
      </c>
      <c r="C2209" s="51" t="s">
        <v>96</v>
      </c>
      <c r="D2209" s="52">
        <v>1825</v>
      </c>
      <c r="E2209" s="52">
        <v>34502</v>
      </c>
      <c r="F2209" s="53">
        <v>3874.2</v>
      </c>
      <c r="G2209" s="54">
        <v>11.228914</v>
      </c>
    </row>
    <row r="2210" spans="1:7" s="5" customFormat="1" x14ac:dyDescent="0.45">
      <c r="A2210" s="51" t="s">
        <v>2023</v>
      </c>
      <c r="B2210" s="51" t="s">
        <v>1951</v>
      </c>
      <c r="C2210" s="51" t="s">
        <v>96</v>
      </c>
      <c r="D2210" s="52">
        <v>4264</v>
      </c>
      <c r="E2210" s="52">
        <v>104168</v>
      </c>
      <c r="F2210" s="53">
        <v>10267.799999999999</v>
      </c>
      <c r="G2210" s="54">
        <v>9.8569618000000006</v>
      </c>
    </row>
    <row r="2211" spans="1:7" s="5" customFormat="1" x14ac:dyDescent="0.45">
      <c r="A2211" s="51" t="s">
        <v>2219</v>
      </c>
      <c r="B2211" s="51" t="s">
        <v>1951</v>
      </c>
      <c r="C2211" s="51" t="s">
        <v>91</v>
      </c>
      <c r="D2211" s="52">
        <v>767</v>
      </c>
      <c r="E2211" s="52">
        <v>12402</v>
      </c>
      <c r="F2211" s="53">
        <v>1922</v>
      </c>
      <c r="G2211" s="54">
        <v>15.4975</v>
      </c>
    </row>
    <row r="2212" spans="1:7" s="5" customFormat="1" x14ac:dyDescent="0.45">
      <c r="A2212" s="51" t="s">
        <v>2025</v>
      </c>
      <c r="B2212" s="51" t="s">
        <v>1951</v>
      </c>
      <c r="C2212" s="51" t="s">
        <v>96</v>
      </c>
      <c r="D2212" s="52">
        <v>975</v>
      </c>
      <c r="E2212" s="52">
        <v>36152</v>
      </c>
      <c r="F2212" s="53">
        <v>3649.8</v>
      </c>
      <c r="G2212" s="54">
        <v>10.095707000000001</v>
      </c>
    </row>
    <row r="2213" spans="1:7" s="5" customFormat="1" x14ac:dyDescent="0.45">
      <c r="A2213" s="51" t="s">
        <v>901</v>
      </c>
      <c r="B2213" s="51" t="s">
        <v>1951</v>
      </c>
      <c r="C2213" s="51" t="s">
        <v>91</v>
      </c>
      <c r="D2213" s="52">
        <v>1122770</v>
      </c>
      <c r="E2213" s="52">
        <v>23655601</v>
      </c>
      <c r="F2213" s="53">
        <v>2801176.4</v>
      </c>
      <c r="G2213" s="54">
        <v>11.841493</v>
      </c>
    </row>
    <row r="2214" spans="1:7" s="5" customFormat="1" x14ac:dyDescent="0.45">
      <c r="A2214" s="51" t="s">
        <v>2026</v>
      </c>
      <c r="B2214" s="51" t="s">
        <v>1951</v>
      </c>
      <c r="C2214" s="51" t="s">
        <v>91</v>
      </c>
      <c r="D2214" s="52">
        <v>471449</v>
      </c>
      <c r="E2214" s="52">
        <v>10795717</v>
      </c>
      <c r="F2214" s="53">
        <v>1129152</v>
      </c>
      <c r="G2214" s="54">
        <v>10.459258999999999</v>
      </c>
    </row>
    <row r="2215" spans="1:7" s="5" customFormat="1" x14ac:dyDescent="0.45">
      <c r="A2215" s="51" t="s">
        <v>902</v>
      </c>
      <c r="B2215" s="51" t="s">
        <v>1951</v>
      </c>
      <c r="C2215" s="51" t="s">
        <v>91</v>
      </c>
      <c r="D2215" s="52">
        <v>442246</v>
      </c>
      <c r="E2215" s="52">
        <v>10779183</v>
      </c>
      <c r="F2215" s="53">
        <v>985501.9</v>
      </c>
      <c r="G2215" s="54">
        <v>9.1426400000000001</v>
      </c>
    </row>
    <row r="2216" spans="1:7" s="5" customFormat="1" x14ac:dyDescent="0.45">
      <c r="A2216" s="51" t="s">
        <v>2027</v>
      </c>
      <c r="B2216" s="51" t="s">
        <v>1951</v>
      </c>
      <c r="C2216" s="51" t="s">
        <v>96</v>
      </c>
      <c r="D2216" s="52">
        <v>14717</v>
      </c>
      <c r="E2216" s="52">
        <v>255098</v>
      </c>
      <c r="F2216" s="53">
        <v>26414</v>
      </c>
      <c r="G2216" s="54">
        <v>10.354452</v>
      </c>
    </row>
    <row r="2217" spans="1:7" s="5" customFormat="1" x14ac:dyDescent="0.45">
      <c r="A2217" s="51" t="s">
        <v>1872</v>
      </c>
      <c r="B2217" s="51" t="s">
        <v>2028</v>
      </c>
      <c r="C2217" s="51" t="s">
        <v>91</v>
      </c>
      <c r="D2217" s="52">
        <v>425982</v>
      </c>
      <c r="E2217" s="52">
        <v>12561243</v>
      </c>
      <c r="F2217" s="53">
        <v>1179150</v>
      </c>
      <c r="G2217" s="54">
        <v>9.3872078999999999</v>
      </c>
    </row>
    <row r="2218" spans="1:7" s="5" customFormat="1" x14ac:dyDescent="0.45">
      <c r="A2218" s="51" t="s">
        <v>2029</v>
      </c>
      <c r="B2218" s="51" t="s">
        <v>2028</v>
      </c>
      <c r="C2218" s="51" t="s">
        <v>91</v>
      </c>
      <c r="D2218" s="52">
        <v>3938</v>
      </c>
      <c r="E2218" s="52">
        <v>49598</v>
      </c>
      <c r="F2218" s="53">
        <v>6047</v>
      </c>
      <c r="G2218" s="54">
        <v>12.192024</v>
      </c>
    </row>
    <row r="2219" spans="1:7" s="5" customFormat="1" x14ac:dyDescent="0.45">
      <c r="A2219" s="51" t="s">
        <v>1884</v>
      </c>
      <c r="B2219" s="51" t="s">
        <v>2028</v>
      </c>
      <c r="C2219" s="51" t="s">
        <v>94</v>
      </c>
      <c r="D2219" s="52">
        <v>481</v>
      </c>
      <c r="E2219" s="52">
        <v>2619</v>
      </c>
      <c r="F2219" s="53">
        <v>446.5</v>
      </c>
      <c r="G2219" s="54">
        <v>17.048492</v>
      </c>
    </row>
    <row r="2220" spans="1:7" s="5" customFormat="1" x14ac:dyDescent="0.45">
      <c r="A2220" s="51" t="s">
        <v>2030</v>
      </c>
      <c r="B2220" s="51" t="s">
        <v>2028</v>
      </c>
      <c r="C2220" s="51" t="s">
        <v>91</v>
      </c>
      <c r="D2220" s="52">
        <v>390806</v>
      </c>
      <c r="E2220" s="52">
        <v>11632619</v>
      </c>
      <c r="F2220" s="53">
        <v>1050131.5</v>
      </c>
      <c r="G2220" s="54">
        <v>9.0274727000000006</v>
      </c>
    </row>
    <row r="2221" spans="1:7" s="5" customFormat="1" x14ac:dyDescent="0.45">
      <c r="A2221" s="51" t="s">
        <v>2155</v>
      </c>
      <c r="B2221" s="51" t="s">
        <v>2028</v>
      </c>
      <c r="C2221" s="51" t="s">
        <v>91</v>
      </c>
      <c r="D2221" s="52">
        <v>141376</v>
      </c>
      <c r="E2221" s="52">
        <v>3395891</v>
      </c>
      <c r="F2221" s="53">
        <v>329013.3</v>
      </c>
      <c r="G2221" s="54">
        <v>9.6885706999999996</v>
      </c>
    </row>
    <row r="2222" spans="1:7" s="5" customFormat="1" x14ac:dyDescent="0.45">
      <c r="A2222" s="51" t="s">
        <v>2031</v>
      </c>
      <c r="B2222" s="51" t="s">
        <v>2028</v>
      </c>
      <c r="C2222" s="51" t="s">
        <v>91</v>
      </c>
      <c r="D2222" s="52">
        <v>41427</v>
      </c>
      <c r="E2222" s="52">
        <v>3916764</v>
      </c>
      <c r="F2222" s="53">
        <v>269609</v>
      </c>
      <c r="G2222" s="54">
        <v>6.8834629999999999</v>
      </c>
    </row>
    <row r="2223" spans="1:7" s="5" customFormat="1" x14ac:dyDescent="0.45">
      <c r="A2223" s="51" t="s">
        <v>1215</v>
      </c>
      <c r="B2223" s="51" t="s">
        <v>2032</v>
      </c>
      <c r="C2223" s="51" t="s">
        <v>94</v>
      </c>
      <c r="D2223" s="52">
        <v>1</v>
      </c>
      <c r="E2223" s="52">
        <v>435</v>
      </c>
      <c r="F2223" s="53">
        <v>25</v>
      </c>
      <c r="G2223" s="54">
        <v>5.7471264</v>
      </c>
    </row>
    <row r="2224" spans="1:7" s="5" customFormat="1" x14ac:dyDescent="0.45">
      <c r="A2224" s="51" t="s">
        <v>1125</v>
      </c>
      <c r="B2224" s="51" t="s">
        <v>2032</v>
      </c>
      <c r="C2224" s="51" t="s">
        <v>94</v>
      </c>
      <c r="D2224" s="52">
        <v>482</v>
      </c>
      <c r="E2224" s="52">
        <v>6832</v>
      </c>
      <c r="F2224" s="53">
        <v>840.8</v>
      </c>
      <c r="G2224" s="54">
        <v>12.306792</v>
      </c>
    </row>
    <row r="2225" spans="1:7" s="5" customFormat="1" x14ac:dyDescent="0.45">
      <c r="A2225" s="51" t="s">
        <v>1126</v>
      </c>
      <c r="B2225" s="51" t="s">
        <v>2032</v>
      </c>
      <c r="C2225" s="51" t="s">
        <v>94</v>
      </c>
      <c r="D2225" s="52">
        <v>297</v>
      </c>
      <c r="E2225" s="52">
        <v>4148</v>
      </c>
      <c r="F2225" s="53">
        <v>497.7</v>
      </c>
      <c r="G2225" s="54">
        <v>11.998554</v>
      </c>
    </row>
    <row r="2226" spans="1:7" s="5" customFormat="1" x14ac:dyDescent="0.45">
      <c r="A2226" s="51" t="s">
        <v>1127</v>
      </c>
      <c r="B2226" s="51" t="s">
        <v>2032</v>
      </c>
      <c r="C2226" s="51" t="s">
        <v>94</v>
      </c>
      <c r="D2226" s="52">
        <v>3733</v>
      </c>
      <c r="E2226" s="52">
        <v>111032</v>
      </c>
      <c r="F2226" s="53">
        <v>12876</v>
      </c>
      <c r="G2226" s="54">
        <v>11.596657</v>
      </c>
    </row>
    <row r="2227" spans="1:7" s="5" customFormat="1" x14ac:dyDescent="0.45">
      <c r="A2227" s="51" t="s">
        <v>2162</v>
      </c>
      <c r="B2227" s="51" t="s">
        <v>2032</v>
      </c>
      <c r="C2227" s="51" t="s">
        <v>91</v>
      </c>
      <c r="D2227" s="52">
        <v>2643</v>
      </c>
      <c r="E2227" s="52">
        <v>165357</v>
      </c>
      <c r="F2227" s="53">
        <v>15807</v>
      </c>
      <c r="G2227" s="54">
        <v>9.5593170999999995</v>
      </c>
    </row>
    <row r="2228" spans="1:7" s="5" customFormat="1" x14ac:dyDescent="0.45">
      <c r="A2228" s="51" t="s">
        <v>1853</v>
      </c>
      <c r="B2228" s="51" t="s">
        <v>2032</v>
      </c>
      <c r="C2228" s="51" t="s">
        <v>94</v>
      </c>
      <c r="D2228" s="52">
        <v>4666</v>
      </c>
      <c r="E2228" s="52">
        <v>130620</v>
      </c>
      <c r="F2228" s="53">
        <v>11424.2</v>
      </c>
      <c r="G2228" s="54">
        <v>8.7461338000000008</v>
      </c>
    </row>
    <row r="2229" spans="1:7" s="5" customFormat="1" x14ac:dyDescent="0.45">
      <c r="A2229" s="51" t="s">
        <v>2033</v>
      </c>
      <c r="B2229" s="51" t="s">
        <v>2032</v>
      </c>
      <c r="C2229" s="51" t="s">
        <v>94</v>
      </c>
      <c r="D2229" s="52">
        <v>6234</v>
      </c>
      <c r="E2229" s="52">
        <v>123772</v>
      </c>
      <c r="F2229" s="53">
        <v>15573.6</v>
      </c>
      <c r="G2229" s="54">
        <v>12.58249</v>
      </c>
    </row>
    <row r="2230" spans="1:7" s="5" customFormat="1" x14ac:dyDescent="0.45">
      <c r="A2230" s="51" t="s">
        <v>2034</v>
      </c>
      <c r="B2230" s="51" t="s">
        <v>2032</v>
      </c>
      <c r="C2230" s="51" t="s">
        <v>91</v>
      </c>
      <c r="D2230" s="52">
        <v>42130</v>
      </c>
      <c r="E2230" s="52">
        <v>1528083</v>
      </c>
      <c r="F2230" s="53">
        <v>157595</v>
      </c>
      <c r="G2230" s="54">
        <v>10.313249000000001</v>
      </c>
    </row>
    <row r="2231" spans="1:7" s="5" customFormat="1" x14ac:dyDescent="0.45">
      <c r="A2231" s="51" t="s">
        <v>2035</v>
      </c>
      <c r="B2231" s="51" t="s">
        <v>2032</v>
      </c>
      <c r="C2231" s="51" t="s">
        <v>96</v>
      </c>
      <c r="D2231" s="52">
        <v>7469</v>
      </c>
      <c r="E2231" s="52">
        <v>114306</v>
      </c>
      <c r="F2231" s="53">
        <v>12108.7</v>
      </c>
      <c r="G2231" s="54">
        <v>10.593232</v>
      </c>
    </row>
    <row r="2232" spans="1:7" s="5" customFormat="1" x14ac:dyDescent="0.45">
      <c r="A2232" s="51" t="s">
        <v>2036</v>
      </c>
      <c r="B2232" s="51" t="s">
        <v>2032</v>
      </c>
      <c r="C2232" s="51" t="s">
        <v>96</v>
      </c>
      <c r="D2232" s="52">
        <v>15695</v>
      </c>
      <c r="E2232" s="52">
        <v>320968</v>
      </c>
      <c r="F2232" s="53">
        <v>31410</v>
      </c>
      <c r="G2232" s="54">
        <v>9.7860223000000008</v>
      </c>
    </row>
    <row r="2233" spans="1:7" s="5" customFormat="1" x14ac:dyDescent="0.45">
      <c r="A2233" s="51" t="s">
        <v>2037</v>
      </c>
      <c r="B2233" s="51" t="s">
        <v>2032</v>
      </c>
      <c r="C2233" s="51" t="s">
        <v>96</v>
      </c>
      <c r="D2233" s="52">
        <v>3895</v>
      </c>
      <c r="E2233" s="52">
        <v>91669</v>
      </c>
      <c r="F2233" s="53">
        <v>9574</v>
      </c>
      <c r="G2233" s="54">
        <v>10.444098</v>
      </c>
    </row>
    <row r="2234" spans="1:7" s="5" customFormat="1" x14ac:dyDescent="0.45">
      <c r="A2234" s="51" t="s">
        <v>572</v>
      </c>
      <c r="B2234" s="51" t="s">
        <v>2032</v>
      </c>
      <c r="C2234" s="51" t="s">
        <v>94</v>
      </c>
      <c r="D2234" s="52">
        <v>334</v>
      </c>
      <c r="E2234" s="52">
        <v>9206</v>
      </c>
      <c r="F2234" s="53">
        <v>878</v>
      </c>
      <c r="G2234" s="54">
        <v>9.5372582999999995</v>
      </c>
    </row>
    <row r="2235" spans="1:7" s="5" customFormat="1" x14ac:dyDescent="0.45">
      <c r="A2235" s="51" t="s">
        <v>2038</v>
      </c>
      <c r="B2235" s="51" t="s">
        <v>2032</v>
      </c>
      <c r="C2235" s="51" t="s">
        <v>94</v>
      </c>
      <c r="D2235" s="52">
        <v>2032</v>
      </c>
      <c r="E2235" s="52">
        <v>26340</v>
      </c>
      <c r="F2235" s="53">
        <v>4111</v>
      </c>
      <c r="G2235" s="54">
        <v>15.607441</v>
      </c>
    </row>
    <row r="2236" spans="1:7" s="5" customFormat="1" x14ac:dyDescent="0.45">
      <c r="A2236" s="51" t="s">
        <v>2039</v>
      </c>
      <c r="B2236" s="51" t="s">
        <v>2032</v>
      </c>
      <c r="C2236" s="51" t="s">
        <v>94</v>
      </c>
      <c r="D2236" s="52">
        <v>12813</v>
      </c>
      <c r="E2236" s="52">
        <v>860358</v>
      </c>
      <c r="F2236" s="53">
        <v>78839.8</v>
      </c>
      <c r="G2236" s="54">
        <v>9.1636039999999994</v>
      </c>
    </row>
    <row r="2237" spans="1:7" s="5" customFormat="1" x14ac:dyDescent="0.45">
      <c r="A2237" s="51" t="s">
        <v>299</v>
      </c>
      <c r="B2237" s="51" t="s">
        <v>2032</v>
      </c>
      <c r="C2237" s="51" t="s">
        <v>94</v>
      </c>
      <c r="D2237" s="52">
        <v>6048</v>
      </c>
      <c r="E2237" s="52">
        <v>192601</v>
      </c>
      <c r="F2237" s="53">
        <v>22427</v>
      </c>
      <c r="G2237" s="54">
        <v>11.64428</v>
      </c>
    </row>
    <row r="2238" spans="1:7" s="5" customFormat="1" x14ac:dyDescent="0.45">
      <c r="A2238" s="51" t="s">
        <v>576</v>
      </c>
      <c r="B2238" s="51" t="s">
        <v>2032</v>
      </c>
      <c r="C2238" s="51" t="s">
        <v>94</v>
      </c>
      <c r="D2238" s="52">
        <v>25884</v>
      </c>
      <c r="E2238" s="52">
        <v>709695</v>
      </c>
      <c r="F2238" s="53">
        <v>44362</v>
      </c>
      <c r="G2238" s="54">
        <v>6.2508542</v>
      </c>
    </row>
    <row r="2239" spans="1:7" s="5" customFormat="1" x14ac:dyDescent="0.45">
      <c r="A2239" s="51" t="s">
        <v>1142</v>
      </c>
      <c r="B2239" s="51" t="s">
        <v>2032</v>
      </c>
      <c r="C2239" s="51" t="s">
        <v>91</v>
      </c>
      <c r="D2239" s="52">
        <v>15859</v>
      </c>
      <c r="E2239" s="52">
        <v>278373</v>
      </c>
      <c r="F2239" s="53">
        <v>27234</v>
      </c>
      <c r="G2239" s="54">
        <v>9.7832764000000001</v>
      </c>
    </row>
    <row r="2240" spans="1:7" s="5" customFormat="1" x14ac:dyDescent="0.45">
      <c r="A2240" s="51" t="s">
        <v>1143</v>
      </c>
      <c r="B2240" s="51" t="s">
        <v>2032</v>
      </c>
      <c r="C2240" s="51" t="s">
        <v>91</v>
      </c>
      <c r="D2240" s="52">
        <v>552</v>
      </c>
      <c r="E2240" s="52">
        <v>28565</v>
      </c>
      <c r="F2240" s="53">
        <v>4765.3999999999996</v>
      </c>
      <c r="G2240" s="54">
        <v>16.682653999999999</v>
      </c>
    </row>
    <row r="2241" spans="1:7" s="5" customFormat="1" x14ac:dyDescent="0.45">
      <c r="A2241" s="51" t="s">
        <v>272</v>
      </c>
      <c r="B2241" s="51" t="s">
        <v>2032</v>
      </c>
      <c r="C2241" s="51" t="s">
        <v>91</v>
      </c>
      <c r="D2241" s="52">
        <v>140712</v>
      </c>
      <c r="E2241" s="52">
        <v>9330378</v>
      </c>
      <c r="F2241" s="53">
        <v>693474.2</v>
      </c>
      <c r="G2241" s="54">
        <v>7.4324341</v>
      </c>
    </row>
    <row r="2242" spans="1:7" s="5" customFormat="1" x14ac:dyDescent="0.45">
      <c r="A2242" s="51" t="s">
        <v>2163</v>
      </c>
      <c r="B2242" s="51" t="s">
        <v>2032</v>
      </c>
      <c r="C2242" s="51" t="s">
        <v>94</v>
      </c>
      <c r="D2242" s="52">
        <v>26584</v>
      </c>
      <c r="E2242" s="52">
        <v>2181539</v>
      </c>
      <c r="F2242" s="53">
        <v>181997.2</v>
      </c>
      <c r="G2242" s="54">
        <v>8.3426057999999994</v>
      </c>
    </row>
    <row r="2243" spans="1:7" s="5" customFormat="1" x14ac:dyDescent="0.45">
      <c r="A2243" s="51" t="s">
        <v>236</v>
      </c>
      <c r="B2243" s="51" t="s">
        <v>2032</v>
      </c>
      <c r="C2243" s="51" t="s">
        <v>167</v>
      </c>
      <c r="D2243" s="52">
        <v>6</v>
      </c>
      <c r="E2243" s="52">
        <v>38448</v>
      </c>
      <c r="F2243" s="53">
        <v>955.9</v>
      </c>
      <c r="G2243" s="54">
        <v>2.4862150999999999</v>
      </c>
    </row>
    <row r="2244" spans="1:7" s="5" customFormat="1" x14ac:dyDescent="0.45">
      <c r="A2244" s="51" t="s">
        <v>1311</v>
      </c>
      <c r="B2244" s="51" t="s">
        <v>2032</v>
      </c>
      <c r="C2244" s="51" t="s">
        <v>94</v>
      </c>
      <c r="D2244" s="52">
        <v>4727</v>
      </c>
      <c r="E2244" s="52">
        <v>153689</v>
      </c>
      <c r="F2244" s="53">
        <v>18038.2</v>
      </c>
      <c r="G2244" s="54">
        <v>11.736819000000001</v>
      </c>
    </row>
    <row r="2245" spans="1:7" s="5" customFormat="1" x14ac:dyDescent="0.45">
      <c r="A2245" s="51" t="s">
        <v>324</v>
      </c>
      <c r="B2245" s="51" t="s">
        <v>2032</v>
      </c>
      <c r="C2245" s="51" t="s">
        <v>94</v>
      </c>
      <c r="D2245" s="52">
        <v>762</v>
      </c>
      <c r="E2245" s="52">
        <v>9915</v>
      </c>
      <c r="F2245" s="53">
        <v>1115.7</v>
      </c>
      <c r="G2245" s="54">
        <v>11.252648000000001</v>
      </c>
    </row>
    <row r="2246" spans="1:7" s="5" customFormat="1" x14ac:dyDescent="0.45">
      <c r="A2246" s="51" t="s">
        <v>2040</v>
      </c>
      <c r="B2246" s="51" t="s">
        <v>1692</v>
      </c>
      <c r="C2246" s="51" t="s">
        <v>1135</v>
      </c>
      <c r="D2246" s="52">
        <v>28</v>
      </c>
      <c r="E2246" s="52">
        <v>9293993</v>
      </c>
      <c r="F2246" s="53">
        <v>355045.6</v>
      </c>
      <c r="G2246" s="54">
        <v>3.8201621000000001</v>
      </c>
    </row>
    <row r="2247" spans="1:7" s="5" customFormat="1" x14ac:dyDescent="0.45">
      <c r="A2247" s="51" t="s">
        <v>2220</v>
      </c>
      <c r="B2247" s="51" t="s">
        <v>90</v>
      </c>
      <c r="C2247" s="51" t="s">
        <v>2042</v>
      </c>
      <c r="D2247" s="52">
        <v>13963</v>
      </c>
      <c r="E2247" s="52">
        <v>173521</v>
      </c>
      <c r="F2247" s="53">
        <v>62930.7</v>
      </c>
      <c r="G2247" s="54">
        <v>0</v>
      </c>
    </row>
    <row r="2248" spans="1:7" s="5" customFormat="1" x14ac:dyDescent="0.45">
      <c r="A2248" s="51" t="s">
        <v>2220</v>
      </c>
      <c r="B2248" s="51" t="s">
        <v>117</v>
      </c>
      <c r="C2248" s="51" t="s">
        <v>2042</v>
      </c>
      <c r="D2248" s="52">
        <v>22902</v>
      </c>
      <c r="E2248" s="52">
        <v>487740</v>
      </c>
      <c r="F2248" s="53">
        <v>54941.5</v>
      </c>
      <c r="G2248" s="54">
        <v>0</v>
      </c>
    </row>
    <row r="2249" spans="1:7" s="5" customFormat="1" x14ac:dyDescent="0.45">
      <c r="A2249" s="51" t="s">
        <v>2220</v>
      </c>
      <c r="B2249" s="51" t="s">
        <v>171</v>
      </c>
      <c r="C2249" s="51" t="s">
        <v>2042</v>
      </c>
      <c r="D2249" s="52">
        <v>16761</v>
      </c>
      <c r="E2249" s="52">
        <v>320008</v>
      </c>
      <c r="F2249" s="53">
        <v>38189</v>
      </c>
      <c r="G2249" s="54">
        <v>0</v>
      </c>
    </row>
    <row r="2250" spans="1:7" s="5" customFormat="1" x14ac:dyDescent="0.45">
      <c r="A2250" s="51" t="s">
        <v>2220</v>
      </c>
      <c r="B2250" s="51" t="s">
        <v>202</v>
      </c>
      <c r="C2250" s="51" t="s">
        <v>2042</v>
      </c>
      <c r="D2250" s="52">
        <v>-38323</v>
      </c>
      <c r="E2250" s="52">
        <v>863316</v>
      </c>
      <c r="F2250" s="53">
        <v>70964.2</v>
      </c>
      <c r="G2250" s="54">
        <v>0</v>
      </c>
    </row>
    <row r="2251" spans="1:7" s="5" customFormat="1" x14ac:dyDescent="0.45">
      <c r="A2251" s="51" t="s">
        <v>2220</v>
      </c>
      <c r="B2251" s="51" t="s">
        <v>238</v>
      </c>
      <c r="C2251" s="51" t="s">
        <v>2042</v>
      </c>
      <c r="D2251" s="52">
        <v>-271999</v>
      </c>
      <c r="E2251" s="52">
        <v>346736</v>
      </c>
      <c r="F2251" s="53">
        <v>41326.400000000001</v>
      </c>
      <c r="G2251" s="54">
        <v>0</v>
      </c>
    </row>
    <row r="2252" spans="1:7" s="5" customFormat="1" x14ac:dyDescent="0.45">
      <c r="A2252" s="51" t="s">
        <v>2220</v>
      </c>
      <c r="B2252" s="51" t="s">
        <v>285</v>
      </c>
      <c r="C2252" s="51" t="s">
        <v>2042</v>
      </c>
      <c r="D2252" s="52">
        <v>12970</v>
      </c>
      <c r="E2252" s="52">
        <v>511408</v>
      </c>
      <c r="F2252" s="53">
        <v>67649.600000000006</v>
      </c>
      <c r="G2252" s="54">
        <v>0</v>
      </c>
    </row>
    <row r="2253" spans="1:7" s="5" customFormat="1" x14ac:dyDescent="0.45">
      <c r="A2253" s="51" t="s">
        <v>2220</v>
      </c>
      <c r="B2253" s="51" t="s">
        <v>326</v>
      </c>
      <c r="C2253" s="51" t="s">
        <v>2042</v>
      </c>
      <c r="D2253" s="52">
        <v>-15145</v>
      </c>
      <c r="E2253" s="52">
        <v>0</v>
      </c>
      <c r="F2253" s="53">
        <v>0</v>
      </c>
      <c r="G2253" s="54">
        <v>0</v>
      </c>
    </row>
    <row r="2254" spans="1:7" s="5" customFormat="1" x14ac:dyDescent="0.45">
      <c r="A2254" s="51" t="s">
        <v>2220</v>
      </c>
      <c r="B2254" s="51" t="s">
        <v>336</v>
      </c>
      <c r="C2254" s="51" t="s">
        <v>2042</v>
      </c>
      <c r="D2254" s="52">
        <v>-491</v>
      </c>
      <c r="E2254" s="52">
        <v>0</v>
      </c>
      <c r="F2254" s="53">
        <v>0</v>
      </c>
      <c r="G2254" s="54">
        <v>0</v>
      </c>
    </row>
    <row r="2255" spans="1:7" s="5" customFormat="1" x14ac:dyDescent="0.45">
      <c r="A2255" s="51" t="s">
        <v>2220</v>
      </c>
      <c r="B2255" s="51" t="s">
        <v>339</v>
      </c>
      <c r="C2255" s="51" t="s">
        <v>2042</v>
      </c>
      <c r="D2255" s="52">
        <v>623</v>
      </c>
      <c r="E2255" s="52">
        <v>86306</v>
      </c>
      <c r="F2255" s="53">
        <v>9561</v>
      </c>
      <c r="G2255" s="54">
        <v>0</v>
      </c>
    </row>
    <row r="2256" spans="1:7" s="5" customFormat="1" x14ac:dyDescent="0.45">
      <c r="A2256" s="51" t="s">
        <v>2220</v>
      </c>
      <c r="B2256" s="51" t="s">
        <v>350</v>
      </c>
      <c r="C2256" s="51" t="s">
        <v>2042</v>
      </c>
      <c r="D2256" s="52">
        <v>24234</v>
      </c>
      <c r="E2256" s="52">
        <v>497117</v>
      </c>
      <c r="F2256" s="53">
        <v>56376.9</v>
      </c>
      <c r="G2256" s="54">
        <v>0</v>
      </c>
    </row>
    <row r="2257" spans="1:7" s="5" customFormat="1" x14ac:dyDescent="0.45">
      <c r="A2257" s="51" t="s">
        <v>2220</v>
      </c>
      <c r="B2257" s="51" t="s">
        <v>395</v>
      </c>
      <c r="C2257" s="51" t="s">
        <v>2042</v>
      </c>
      <c r="D2257" s="52">
        <v>41107</v>
      </c>
      <c r="E2257" s="52">
        <v>986454</v>
      </c>
      <c r="F2257" s="53">
        <v>115000.2</v>
      </c>
      <c r="G2257" s="54">
        <v>0</v>
      </c>
    </row>
    <row r="2258" spans="1:7" s="5" customFormat="1" x14ac:dyDescent="0.45">
      <c r="A2258" s="51" t="s">
        <v>2220</v>
      </c>
      <c r="B2258" s="51" t="s">
        <v>468</v>
      </c>
      <c r="C2258" s="51" t="s">
        <v>2042</v>
      </c>
      <c r="D2258" s="52">
        <v>-14877</v>
      </c>
      <c r="E2258" s="52">
        <v>0</v>
      </c>
      <c r="F2258" s="53">
        <v>0</v>
      </c>
      <c r="G2258" s="54">
        <v>0</v>
      </c>
    </row>
    <row r="2259" spans="1:7" s="5" customFormat="1" x14ac:dyDescent="0.45">
      <c r="A2259" s="51" t="s">
        <v>2220</v>
      </c>
      <c r="B2259" s="51" t="s">
        <v>473</v>
      </c>
      <c r="C2259" s="51" t="s">
        <v>2042</v>
      </c>
      <c r="D2259" s="52">
        <v>57840</v>
      </c>
      <c r="E2259" s="52">
        <v>807394</v>
      </c>
      <c r="F2259" s="53">
        <v>89539.1</v>
      </c>
      <c r="G2259" s="54">
        <v>0</v>
      </c>
    </row>
    <row r="2260" spans="1:7" s="5" customFormat="1" x14ac:dyDescent="0.45">
      <c r="A2260" s="51" t="s">
        <v>2220</v>
      </c>
      <c r="B2260" s="51" t="s">
        <v>566</v>
      </c>
      <c r="C2260" s="51" t="s">
        <v>2042</v>
      </c>
      <c r="D2260" s="52">
        <v>19791</v>
      </c>
      <c r="E2260" s="52">
        <v>488765</v>
      </c>
      <c r="F2260" s="53">
        <v>34806.300000000003</v>
      </c>
      <c r="G2260" s="54">
        <v>0</v>
      </c>
    </row>
    <row r="2261" spans="1:7" s="5" customFormat="1" x14ac:dyDescent="0.45">
      <c r="A2261" s="51" t="s">
        <v>2220</v>
      </c>
      <c r="B2261" s="51" t="s">
        <v>584</v>
      </c>
      <c r="C2261" s="51" t="s">
        <v>2042</v>
      </c>
      <c r="D2261" s="52">
        <v>89368</v>
      </c>
      <c r="E2261" s="52">
        <v>1479074</v>
      </c>
      <c r="F2261" s="53">
        <v>186445.3</v>
      </c>
      <c r="G2261" s="54">
        <v>0</v>
      </c>
    </row>
    <row r="2262" spans="1:7" s="5" customFormat="1" x14ac:dyDescent="0.45">
      <c r="A2262" s="51" t="s">
        <v>2220</v>
      </c>
      <c r="B2262" s="51" t="s">
        <v>620</v>
      </c>
      <c r="C2262" s="51" t="s">
        <v>2042</v>
      </c>
      <c r="D2262" s="52">
        <v>72365</v>
      </c>
      <c r="E2262" s="52">
        <v>1452706</v>
      </c>
      <c r="F2262" s="53">
        <v>166307</v>
      </c>
      <c r="G2262" s="54">
        <v>0</v>
      </c>
    </row>
    <row r="2263" spans="1:7" s="5" customFormat="1" x14ac:dyDescent="0.45">
      <c r="A2263" s="51" t="s">
        <v>2220</v>
      </c>
      <c r="B2263" s="51" t="s">
        <v>684</v>
      </c>
      <c r="C2263" s="51" t="s">
        <v>2042</v>
      </c>
      <c r="D2263" s="52">
        <v>55672</v>
      </c>
      <c r="E2263" s="52">
        <v>767765</v>
      </c>
      <c r="F2263" s="53">
        <v>98662.7</v>
      </c>
      <c r="G2263" s="54">
        <v>0</v>
      </c>
    </row>
    <row r="2264" spans="1:7" s="5" customFormat="1" x14ac:dyDescent="0.45">
      <c r="A2264" s="51" t="s">
        <v>2220</v>
      </c>
      <c r="B2264" s="51" t="s">
        <v>748</v>
      </c>
      <c r="C2264" s="51" t="s">
        <v>2042</v>
      </c>
      <c r="D2264" s="52">
        <v>15771</v>
      </c>
      <c r="E2264" s="52">
        <v>297527</v>
      </c>
      <c r="F2264" s="53">
        <v>31638.7</v>
      </c>
      <c r="G2264" s="54">
        <v>0</v>
      </c>
    </row>
    <row r="2265" spans="1:7" s="5" customFormat="1" x14ac:dyDescent="0.45">
      <c r="A2265" s="51" t="s">
        <v>2220</v>
      </c>
      <c r="B2265" s="51" t="s">
        <v>798</v>
      </c>
      <c r="C2265" s="51" t="s">
        <v>2042</v>
      </c>
      <c r="D2265" s="52">
        <v>29065</v>
      </c>
      <c r="E2265" s="52">
        <v>586226</v>
      </c>
      <c r="F2265" s="53">
        <v>56567.3</v>
      </c>
      <c r="G2265" s="54">
        <v>0</v>
      </c>
    </row>
    <row r="2266" spans="1:7" s="5" customFormat="1" x14ac:dyDescent="0.45">
      <c r="A2266" s="51" t="s">
        <v>2220</v>
      </c>
      <c r="B2266" s="51" t="s">
        <v>822</v>
      </c>
      <c r="C2266" s="51" t="s">
        <v>2042</v>
      </c>
      <c r="D2266" s="52">
        <v>6883</v>
      </c>
      <c r="E2266" s="52">
        <v>593984</v>
      </c>
      <c r="F2266" s="53">
        <v>89035.8</v>
      </c>
      <c r="G2266" s="54">
        <v>0</v>
      </c>
    </row>
    <row r="2267" spans="1:7" s="5" customFormat="1" x14ac:dyDescent="0.45">
      <c r="A2267" s="51" t="s">
        <v>2220</v>
      </c>
      <c r="B2267" s="51" t="s">
        <v>854</v>
      </c>
      <c r="C2267" s="51" t="s">
        <v>2042</v>
      </c>
      <c r="D2267" s="52">
        <v>-35305</v>
      </c>
      <c r="E2267" s="52">
        <v>137947</v>
      </c>
      <c r="F2267" s="53">
        <v>13378</v>
      </c>
      <c r="G2267" s="54">
        <v>0</v>
      </c>
    </row>
    <row r="2268" spans="1:7" s="5" customFormat="1" x14ac:dyDescent="0.45">
      <c r="A2268" s="51" t="s">
        <v>2220</v>
      </c>
      <c r="B2268" s="51" t="s">
        <v>862</v>
      </c>
      <c r="C2268" s="51" t="s">
        <v>2042</v>
      </c>
      <c r="D2268" s="52">
        <v>1562</v>
      </c>
      <c r="E2268" s="52">
        <v>13929</v>
      </c>
      <c r="F2268" s="53">
        <v>1733.1</v>
      </c>
      <c r="G2268" s="54">
        <v>0</v>
      </c>
    </row>
    <row r="2269" spans="1:7" s="5" customFormat="1" x14ac:dyDescent="0.45">
      <c r="A2269" s="51" t="s">
        <v>2220</v>
      </c>
      <c r="B2269" s="51" t="s">
        <v>867</v>
      </c>
      <c r="C2269" s="51" t="s">
        <v>2042</v>
      </c>
      <c r="D2269" s="52">
        <v>40501</v>
      </c>
      <c r="E2269" s="52">
        <v>767742</v>
      </c>
      <c r="F2269" s="53">
        <v>82549.899999999994</v>
      </c>
      <c r="G2269" s="54">
        <v>0</v>
      </c>
    </row>
    <row r="2270" spans="1:7" s="5" customFormat="1" x14ac:dyDescent="0.45">
      <c r="A2270" s="51" t="s">
        <v>2220</v>
      </c>
      <c r="B2270" s="51" t="s">
        <v>905</v>
      </c>
      <c r="C2270" s="51" t="s">
        <v>2042</v>
      </c>
      <c r="D2270" s="52">
        <v>50967</v>
      </c>
      <c r="E2270" s="52">
        <v>833592</v>
      </c>
      <c r="F2270" s="53">
        <v>94201.9</v>
      </c>
      <c r="G2270" s="54">
        <v>0</v>
      </c>
    </row>
    <row r="2271" spans="1:7" s="5" customFormat="1" x14ac:dyDescent="0.45">
      <c r="A2271" s="51" t="s">
        <v>2220</v>
      </c>
      <c r="B2271" s="51" t="s">
        <v>1012</v>
      </c>
      <c r="C2271" s="51" t="s">
        <v>2042</v>
      </c>
      <c r="D2271" s="52">
        <v>71221</v>
      </c>
      <c r="E2271" s="52">
        <v>1479802</v>
      </c>
      <c r="F2271" s="53">
        <v>159310</v>
      </c>
      <c r="G2271" s="54">
        <v>0</v>
      </c>
    </row>
    <row r="2272" spans="1:7" s="5" customFormat="1" x14ac:dyDescent="0.45">
      <c r="A2272" s="51" t="s">
        <v>2220</v>
      </c>
      <c r="B2272" s="51" t="s">
        <v>1080</v>
      </c>
      <c r="C2272" s="51" t="s">
        <v>2042</v>
      </c>
      <c r="D2272" s="52">
        <v>9910</v>
      </c>
      <c r="E2272" s="52">
        <v>175662</v>
      </c>
      <c r="F2272" s="53">
        <v>18239.5</v>
      </c>
      <c r="G2272" s="54">
        <v>0</v>
      </c>
    </row>
    <row r="2273" spans="1:7" s="5" customFormat="1" x14ac:dyDescent="0.45">
      <c r="A2273" s="51" t="s">
        <v>2220</v>
      </c>
      <c r="B2273" s="51" t="s">
        <v>1124</v>
      </c>
      <c r="C2273" s="51" t="s">
        <v>2042</v>
      </c>
      <c r="D2273" s="52">
        <v>9201</v>
      </c>
      <c r="E2273" s="52">
        <v>185560</v>
      </c>
      <c r="F2273" s="53">
        <v>22394.799999999999</v>
      </c>
      <c r="G2273" s="54">
        <v>0</v>
      </c>
    </row>
    <row r="2274" spans="1:7" s="5" customFormat="1" x14ac:dyDescent="0.45">
      <c r="A2274" s="51" t="s">
        <v>2220</v>
      </c>
      <c r="B2274" s="51" t="s">
        <v>1153</v>
      </c>
      <c r="C2274" s="51" t="s">
        <v>2042</v>
      </c>
      <c r="D2274" s="52">
        <v>61353</v>
      </c>
      <c r="E2274" s="52">
        <v>1179413</v>
      </c>
      <c r="F2274" s="53">
        <v>137736.29999999999</v>
      </c>
      <c r="G2274" s="54">
        <v>0</v>
      </c>
    </row>
    <row r="2275" spans="1:7" s="5" customFormat="1" x14ac:dyDescent="0.45">
      <c r="A2275" s="51" t="s">
        <v>2220</v>
      </c>
      <c r="B2275" s="51" t="s">
        <v>1216</v>
      </c>
      <c r="C2275" s="51" t="s">
        <v>2042</v>
      </c>
      <c r="D2275" s="52">
        <v>8995</v>
      </c>
      <c r="E2275" s="52">
        <v>261538</v>
      </c>
      <c r="F2275" s="53">
        <v>23817.1</v>
      </c>
      <c r="G2275" s="54">
        <v>0</v>
      </c>
    </row>
    <row r="2276" spans="1:7" s="5" customFormat="1" x14ac:dyDescent="0.45">
      <c r="A2276" s="51" t="s">
        <v>2220</v>
      </c>
      <c r="B2276" s="51" t="s">
        <v>1234</v>
      </c>
      <c r="C2276" s="51" t="s">
        <v>2042</v>
      </c>
      <c r="D2276" s="52">
        <v>36299</v>
      </c>
      <c r="E2276" s="52">
        <v>549186</v>
      </c>
      <c r="F2276" s="53">
        <v>65213</v>
      </c>
      <c r="G2276" s="54">
        <v>0</v>
      </c>
    </row>
    <row r="2277" spans="1:7" s="5" customFormat="1" x14ac:dyDescent="0.45">
      <c r="A2277" s="51" t="s">
        <v>2220</v>
      </c>
      <c r="B2277" s="51" t="s">
        <v>1313</v>
      </c>
      <c r="C2277" s="51" t="s">
        <v>2042</v>
      </c>
      <c r="D2277" s="52">
        <v>4894</v>
      </c>
      <c r="E2277" s="52">
        <v>111536</v>
      </c>
      <c r="F2277" s="53">
        <v>14879.2</v>
      </c>
      <c r="G2277" s="54">
        <v>0</v>
      </c>
    </row>
    <row r="2278" spans="1:7" s="5" customFormat="1" x14ac:dyDescent="0.45">
      <c r="A2278" s="51" t="s">
        <v>2220</v>
      </c>
      <c r="B2278" s="51" t="s">
        <v>1318</v>
      </c>
      <c r="C2278" s="51" t="s">
        <v>2042</v>
      </c>
      <c r="D2278" s="52">
        <v>-25652</v>
      </c>
      <c r="E2278" s="52">
        <v>211308</v>
      </c>
      <c r="F2278" s="53">
        <v>40148.699999999997</v>
      </c>
      <c r="G2278" s="54">
        <v>0</v>
      </c>
    </row>
    <row r="2279" spans="1:7" s="5" customFormat="1" x14ac:dyDescent="0.45">
      <c r="A2279" s="51" t="s">
        <v>2220</v>
      </c>
      <c r="B2279" s="51" t="s">
        <v>61</v>
      </c>
      <c r="C2279" s="51" t="s">
        <v>2042</v>
      </c>
      <c r="D2279" s="52">
        <v>11856</v>
      </c>
      <c r="E2279" s="52">
        <v>163465</v>
      </c>
      <c r="F2279" s="53">
        <v>23711.4</v>
      </c>
      <c r="G2279" s="54">
        <v>0</v>
      </c>
    </row>
    <row r="2280" spans="1:7" s="5" customFormat="1" x14ac:dyDescent="0.45">
      <c r="A2280" s="51" t="s">
        <v>2220</v>
      </c>
      <c r="B2280" s="51" t="s">
        <v>1347</v>
      </c>
      <c r="C2280" s="51" t="s">
        <v>2042</v>
      </c>
      <c r="D2280" s="52">
        <v>-8413</v>
      </c>
      <c r="E2280" s="52">
        <v>165251</v>
      </c>
      <c r="F2280" s="53">
        <v>17948.7</v>
      </c>
      <c r="G2280" s="54">
        <v>0</v>
      </c>
    </row>
    <row r="2281" spans="1:7" s="5" customFormat="1" x14ac:dyDescent="0.45">
      <c r="A2281" s="51" t="s">
        <v>2220</v>
      </c>
      <c r="B2281" s="51" t="s">
        <v>1357</v>
      </c>
      <c r="C2281" s="51" t="s">
        <v>2042</v>
      </c>
      <c r="D2281" s="52">
        <v>34213</v>
      </c>
      <c r="E2281" s="52">
        <v>1595574</v>
      </c>
      <c r="F2281" s="53">
        <v>95021.7</v>
      </c>
      <c r="G2281" s="54">
        <v>0</v>
      </c>
    </row>
    <row r="2282" spans="1:7" s="5" customFormat="1" x14ac:dyDescent="0.45">
      <c r="A2282" s="51" t="s">
        <v>2220</v>
      </c>
      <c r="B2282" s="51" t="s">
        <v>1379</v>
      </c>
      <c r="C2282" s="51" t="s">
        <v>2042</v>
      </c>
      <c r="D2282" s="52">
        <v>78543</v>
      </c>
      <c r="E2282" s="52">
        <v>1756082</v>
      </c>
      <c r="F2282" s="53">
        <v>188653.3</v>
      </c>
      <c r="G2282" s="54">
        <v>0</v>
      </c>
    </row>
    <row r="2283" spans="1:7" s="5" customFormat="1" x14ac:dyDescent="0.45">
      <c r="A2283" s="51" t="s">
        <v>2220</v>
      </c>
      <c r="B2283" s="51" t="s">
        <v>1435</v>
      </c>
      <c r="C2283" s="51" t="s">
        <v>2042</v>
      </c>
      <c r="D2283" s="52">
        <v>59596</v>
      </c>
      <c r="E2283" s="52">
        <v>1023724</v>
      </c>
      <c r="F2283" s="53">
        <v>112207.2</v>
      </c>
      <c r="G2283" s="54">
        <v>0</v>
      </c>
    </row>
    <row r="2284" spans="1:7" s="5" customFormat="1" x14ac:dyDescent="0.45">
      <c r="A2284" s="51" t="s">
        <v>2220</v>
      </c>
      <c r="B2284" s="51" t="s">
        <v>1478</v>
      </c>
      <c r="C2284" s="51" t="s">
        <v>2042</v>
      </c>
      <c r="D2284" s="52">
        <v>2182</v>
      </c>
      <c r="E2284" s="52">
        <v>106448</v>
      </c>
      <c r="F2284" s="53">
        <v>14840.4</v>
      </c>
      <c r="G2284" s="54">
        <v>0</v>
      </c>
    </row>
    <row r="2285" spans="1:7" s="5" customFormat="1" x14ac:dyDescent="0.45">
      <c r="A2285" s="51" t="s">
        <v>2220</v>
      </c>
      <c r="B2285" s="51" t="s">
        <v>1511</v>
      </c>
      <c r="C2285" s="51" t="s">
        <v>2042</v>
      </c>
      <c r="D2285" s="52">
        <v>66384</v>
      </c>
      <c r="E2285" s="52">
        <v>886278</v>
      </c>
      <c r="F2285" s="53">
        <v>127992.9</v>
      </c>
      <c r="G2285" s="54">
        <v>0</v>
      </c>
    </row>
    <row r="2286" spans="1:7" s="5" customFormat="1" x14ac:dyDescent="0.45">
      <c r="A2286" s="51" t="s">
        <v>2220</v>
      </c>
      <c r="B2286" s="51" t="s">
        <v>1536</v>
      </c>
      <c r="C2286" s="51" t="s">
        <v>2042</v>
      </c>
      <c r="D2286" s="52">
        <v>-232</v>
      </c>
      <c r="E2286" s="52">
        <v>0</v>
      </c>
      <c r="F2286" s="53">
        <v>0</v>
      </c>
      <c r="G2286" s="54">
        <v>0</v>
      </c>
    </row>
    <row r="2287" spans="1:7" s="5" customFormat="1" x14ac:dyDescent="0.45">
      <c r="A2287" s="51" t="s">
        <v>2220</v>
      </c>
      <c r="B2287" s="51" t="s">
        <v>1540</v>
      </c>
      <c r="C2287" s="51" t="s">
        <v>2042</v>
      </c>
      <c r="D2287" s="52">
        <v>8338</v>
      </c>
      <c r="E2287" s="52">
        <v>225565</v>
      </c>
      <c r="F2287" s="53">
        <v>30090</v>
      </c>
      <c r="G2287" s="54">
        <v>0</v>
      </c>
    </row>
    <row r="2288" spans="1:7" s="5" customFormat="1" x14ac:dyDescent="0.45">
      <c r="A2288" s="51" t="s">
        <v>2220</v>
      </c>
      <c r="B2288" s="51" t="s">
        <v>1575</v>
      </c>
      <c r="C2288" s="51" t="s">
        <v>2042</v>
      </c>
      <c r="D2288" s="52">
        <v>10841</v>
      </c>
      <c r="E2288" s="52">
        <v>209332</v>
      </c>
      <c r="F2288" s="53">
        <v>22452.7</v>
      </c>
      <c r="G2288" s="54">
        <v>0</v>
      </c>
    </row>
    <row r="2289" spans="1:7" s="5" customFormat="1" x14ac:dyDescent="0.45">
      <c r="A2289" s="51" t="s">
        <v>2220</v>
      </c>
      <c r="B2289" s="51" t="s">
        <v>1612</v>
      </c>
      <c r="C2289" s="51" t="s">
        <v>2042</v>
      </c>
      <c r="D2289" s="52">
        <v>6</v>
      </c>
      <c r="E2289" s="52">
        <v>0</v>
      </c>
      <c r="F2289" s="53">
        <v>-0.1</v>
      </c>
      <c r="G2289" s="54">
        <v>0</v>
      </c>
    </row>
    <row r="2290" spans="1:7" s="5" customFormat="1" x14ac:dyDescent="0.45">
      <c r="A2290" s="51" t="s">
        <v>2220</v>
      </c>
      <c r="B2290" s="51" t="s">
        <v>1692</v>
      </c>
      <c r="C2290" s="51" t="s">
        <v>2042</v>
      </c>
      <c r="D2290" s="52">
        <v>95922</v>
      </c>
      <c r="E2290" s="52">
        <v>2192858</v>
      </c>
      <c r="F2290" s="53">
        <v>249022.9</v>
      </c>
      <c r="G2290" s="54">
        <v>0</v>
      </c>
    </row>
    <row r="2291" spans="1:7" s="5" customFormat="1" x14ac:dyDescent="0.45">
      <c r="A2291" s="51" t="s">
        <v>2220</v>
      </c>
      <c r="B2291" s="51" t="s">
        <v>1854</v>
      </c>
      <c r="C2291" s="51" t="s">
        <v>2042</v>
      </c>
      <c r="D2291" s="52">
        <v>31623</v>
      </c>
      <c r="E2291" s="52">
        <v>539397</v>
      </c>
      <c r="F2291" s="53">
        <v>48348.3</v>
      </c>
      <c r="G2291" s="54">
        <v>0</v>
      </c>
    </row>
    <row r="2292" spans="1:7" s="5" customFormat="1" x14ac:dyDescent="0.45">
      <c r="A2292" s="51" t="s">
        <v>2220</v>
      </c>
      <c r="B2292" s="51" t="s">
        <v>1871</v>
      </c>
      <c r="C2292" s="51" t="s">
        <v>2042</v>
      </c>
      <c r="D2292" s="52">
        <v>5968</v>
      </c>
      <c r="E2292" s="52">
        <v>123884</v>
      </c>
      <c r="F2292" s="53">
        <v>12616.8</v>
      </c>
      <c r="G2292" s="54">
        <v>0</v>
      </c>
    </row>
    <row r="2293" spans="1:7" s="5" customFormat="1" x14ac:dyDescent="0.45">
      <c r="A2293" s="51" t="s">
        <v>2220</v>
      </c>
      <c r="B2293" s="51" t="s">
        <v>1896</v>
      </c>
      <c r="C2293" s="51" t="s">
        <v>2042</v>
      </c>
      <c r="D2293" s="52">
        <v>10484</v>
      </c>
      <c r="E2293" s="52">
        <v>109991</v>
      </c>
      <c r="F2293" s="53">
        <v>18874</v>
      </c>
      <c r="G2293" s="54">
        <v>0</v>
      </c>
    </row>
    <row r="2294" spans="1:7" s="5" customFormat="1" x14ac:dyDescent="0.45">
      <c r="A2294" s="51" t="s">
        <v>2220</v>
      </c>
      <c r="B2294" s="51" t="s">
        <v>1907</v>
      </c>
      <c r="C2294" s="51" t="s">
        <v>2042</v>
      </c>
      <c r="D2294" s="52">
        <v>22993</v>
      </c>
      <c r="E2294" s="52">
        <v>494455</v>
      </c>
      <c r="F2294" s="53">
        <v>42450.1</v>
      </c>
      <c r="G2294" s="54">
        <v>0</v>
      </c>
    </row>
    <row r="2295" spans="1:7" s="5" customFormat="1" x14ac:dyDescent="0.45">
      <c r="A2295" s="51" t="s">
        <v>2220</v>
      </c>
      <c r="B2295" s="51" t="s">
        <v>1951</v>
      </c>
      <c r="C2295" s="51" t="s">
        <v>2042</v>
      </c>
      <c r="D2295" s="52">
        <v>39446</v>
      </c>
      <c r="E2295" s="52">
        <v>869541</v>
      </c>
      <c r="F2295" s="53">
        <v>87899</v>
      </c>
      <c r="G2295" s="54">
        <v>0</v>
      </c>
    </row>
    <row r="2296" spans="1:7" s="5" customFormat="1" x14ac:dyDescent="0.45">
      <c r="A2296" s="51" t="s">
        <v>2220</v>
      </c>
      <c r="B2296" s="51" t="s">
        <v>2028</v>
      </c>
      <c r="C2296" s="51" t="s">
        <v>2042</v>
      </c>
      <c r="D2296" s="52">
        <v>10431</v>
      </c>
      <c r="E2296" s="52">
        <v>150285</v>
      </c>
      <c r="F2296" s="53">
        <v>20906.099999999999</v>
      </c>
      <c r="G2296" s="54">
        <v>0</v>
      </c>
    </row>
    <row r="2297" spans="1:7" s="5" customFormat="1" x14ac:dyDescent="0.45">
      <c r="A2297" s="51" t="s">
        <v>2220</v>
      </c>
      <c r="B2297" s="51" t="s">
        <v>2032</v>
      </c>
      <c r="C2297" s="51" t="s">
        <v>2042</v>
      </c>
      <c r="D2297" s="52">
        <v>15812</v>
      </c>
      <c r="E2297" s="52">
        <v>361738</v>
      </c>
      <c r="F2297" s="53">
        <v>42733.7</v>
      </c>
      <c r="G2297" s="5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"/>
  <sheetViews>
    <sheetView topLeftCell="A2" workbookViewId="0">
      <selection activeCell="B21" sqref="B21"/>
    </sheetView>
  </sheetViews>
  <sheetFormatPr defaultRowHeight="14.25" x14ac:dyDescent="0.45"/>
  <cols>
    <col min="1" max="1" width="50.1328125" customWidth="1"/>
  </cols>
  <sheetData>
    <row r="1" spans="1:34" s="8" customFormat="1" x14ac:dyDescent="0.45">
      <c r="A1" s="8" t="s">
        <v>2270</v>
      </c>
    </row>
    <row r="2" spans="1:34" x14ac:dyDescent="0.45">
      <c r="A2" t="s">
        <v>2256</v>
      </c>
      <c r="B2">
        <v>2018</v>
      </c>
      <c r="C2">
        <v>2019</v>
      </c>
      <c r="D2">
        <v>2020</v>
      </c>
      <c r="E2">
        <v>2021</v>
      </c>
      <c r="F2">
        <v>2022</v>
      </c>
      <c r="G2">
        <v>2023</v>
      </c>
      <c r="H2">
        <v>2024</v>
      </c>
      <c r="I2">
        <v>2025</v>
      </c>
      <c r="J2">
        <v>2026</v>
      </c>
      <c r="K2">
        <v>2027</v>
      </c>
      <c r="L2">
        <v>2028</v>
      </c>
      <c r="M2">
        <v>2029</v>
      </c>
      <c r="N2">
        <v>2030</v>
      </c>
      <c r="O2">
        <v>2031</v>
      </c>
      <c r="P2">
        <v>2032</v>
      </c>
      <c r="Q2">
        <v>2033</v>
      </c>
      <c r="R2">
        <v>2034</v>
      </c>
      <c r="S2">
        <v>2035</v>
      </c>
      <c r="T2">
        <v>2036</v>
      </c>
      <c r="U2">
        <v>2037</v>
      </c>
      <c r="V2">
        <v>2038</v>
      </c>
      <c r="W2">
        <v>2039</v>
      </c>
      <c r="X2">
        <v>2040</v>
      </c>
      <c r="Y2">
        <v>2041</v>
      </c>
      <c r="Z2">
        <v>2042</v>
      </c>
      <c r="AA2">
        <v>2043</v>
      </c>
      <c r="AB2">
        <v>2044</v>
      </c>
      <c r="AC2">
        <v>2045</v>
      </c>
      <c r="AD2">
        <v>2046</v>
      </c>
      <c r="AE2">
        <v>2047</v>
      </c>
      <c r="AF2">
        <v>2048</v>
      </c>
      <c r="AG2">
        <v>2049</v>
      </c>
      <c r="AH2">
        <v>2050</v>
      </c>
    </row>
    <row r="3" spans="1:34" x14ac:dyDescent="0.45">
      <c r="A3" t="s">
        <v>2257</v>
      </c>
      <c r="B3">
        <v>1220.23</v>
      </c>
      <c r="C3">
        <v>921.30399999999997</v>
      </c>
      <c r="D3">
        <v>889.56200000000001</v>
      </c>
      <c r="E3">
        <v>771.19</v>
      </c>
      <c r="F3">
        <v>748.84900000000005</v>
      </c>
      <c r="G3">
        <v>760.56399999999996</v>
      </c>
      <c r="H3">
        <v>814.31200000000001</v>
      </c>
      <c r="I3">
        <v>834.36</v>
      </c>
      <c r="J3">
        <v>832.49599999999998</v>
      </c>
      <c r="K3">
        <v>812.22900000000004</v>
      </c>
      <c r="L3">
        <v>822.98199999999997</v>
      </c>
      <c r="M3">
        <v>803.72900000000004</v>
      </c>
      <c r="N3">
        <v>788.98199999999997</v>
      </c>
      <c r="O3">
        <v>773.49400000000003</v>
      </c>
      <c r="P3">
        <v>801.03300000000002</v>
      </c>
      <c r="Q3">
        <v>814.16899999999998</v>
      </c>
      <c r="R3">
        <v>810.54</v>
      </c>
      <c r="S3">
        <v>815.1</v>
      </c>
      <c r="T3">
        <v>831.02599999999995</v>
      </c>
      <c r="U3">
        <v>823.3</v>
      </c>
      <c r="V3">
        <v>817.49</v>
      </c>
      <c r="W3">
        <v>818.30799999999999</v>
      </c>
      <c r="X3">
        <v>833.23599999999999</v>
      </c>
      <c r="Y3">
        <v>820.35199999999998</v>
      </c>
      <c r="Z3">
        <v>831.15700000000004</v>
      </c>
      <c r="AA3">
        <v>842.93799999999999</v>
      </c>
      <c r="AB3">
        <v>865.66399999999999</v>
      </c>
      <c r="AC3">
        <v>881.52800000000002</v>
      </c>
      <c r="AD3">
        <v>893.47299999999996</v>
      </c>
      <c r="AE3">
        <v>910.55499999999995</v>
      </c>
      <c r="AF3">
        <v>942.49400000000003</v>
      </c>
      <c r="AG3">
        <v>960.89200000000005</v>
      </c>
      <c r="AH3">
        <v>977.899</v>
      </c>
    </row>
    <row r="4" spans="1:34" x14ac:dyDescent="0.45">
      <c r="A4" t="s">
        <v>2258</v>
      </c>
      <c r="B4">
        <v>700.22699999999998</v>
      </c>
      <c r="C4">
        <v>974.28399999999999</v>
      </c>
      <c r="D4">
        <v>1022.46</v>
      </c>
      <c r="E4">
        <v>1127.1500000000001</v>
      </c>
      <c r="F4">
        <v>1163.95</v>
      </c>
      <c r="G4">
        <v>1160.58</v>
      </c>
      <c r="H4">
        <v>1094.82</v>
      </c>
      <c r="I4">
        <v>1068.1500000000001</v>
      </c>
      <c r="J4">
        <v>1063.6500000000001</v>
      </c>
      <c r="K4">
        <v>1071.45</v>
      </c>
      <c r="L4">
        <v>1056.0899999999999</v>
      </c>
      <c r="M4">
        <v>1076.8</v>
      </c>
      <c r="N4">
        <v>1082.83</v>
      </c>
      <c r="O4">
        <v>1093.25</v>
      </c>
      <c r="P4">
        <v>1059.58</v>
      </c>
      <c r="Q4">
        <v>1050.19</v>
      </c>
      <c r="R4">
        <v>1044.48</v>
      </c>
      <c r="S4">
        <v>1040.74</v>
      </c>
      <c r="T4">
        <v>1028.67</v>
      </c>
      <c r="U4">
        <v>1036.68</v>
      </c>
      <c r="V4">
        <v>1043.07</v>
      </c>
      <c r="W4">
        <v>1046.8699999999999</v>
      </c>
      <c r="X4">
        <v>1034.78</v>
      </c>
      <c r="Y4">
        <v>1049.04</v>
      </c>
      <c r="Z4">
        <v>1042.58</v>
      </c>
      <c r="AA4">
        <v>1026.4100000000001</v>
      </c>
      <c r="AB4">
        <v>1006.65</v>
      </c>
      <c r="AC4">
        <v>991.47699999999998</v>
      </c>
      <c r="AD4">
        <v>980.38</v>
      </c>
      <c r="AE4">
        <v>960.19899999999996</v>
      </c>
      <c r="AF4">
        <v>928.072</v>
      </c>
      <c r="AG4">
        <v>908.92100000000005</v>
      </c>
      <c r="AH4">
        <v>888.59799999999996</v>
      </c>
    </row>
    <row r="5" spans="1:34" x14ac:dyDescent="0.45">
      <c r="A5" t="s">
        <v>2259</v>
      </c>
      <c r="B5">
        <v>867.42399999999998</v>
      </c>
      <c r="C5">
        <v>854.45899999999995</v>
      </c>
      <c r="D5">
        <v>837.86800000000005</v>
      </c>
      <c r="E5">
        <v>790.029</v>
      </c>
      <c r="F5">
        <v>758.83500000000004</v>
      </c>
      <c r="G5">
        <v>729.20899999999995</v>
      </c>
      <c r="H5">
        <v>729.20899999999995</v>
      </c>
      <c r="I5">
        <v>700.97500000000002</v>
      </c>
      <c r="J5">
        <v>691.18200000000002</v>
      </c>
      <c r="K5">
        <v>691.18200000000002</v>
      </c>
      <c r="L5">
        <v>691.18200000000002</v>
      </c>
      <c r="M5">
        <v>691.18200000000002</v>
      </c>
      <c r="N5">
        <v>691.18200000000002</v>
      </c>
      <c r="O5">
        <v>691.18200000000002</v>
      </c>
      <c r="P5">
        <v>678.62800000000004</v>
      </c>
      <c r="Q5">
        <v>678.62800000000004</v>
      </c>
      <c r="R5">
        <v>678.62800000000004</v>
      </c>
      <c r="S5">
        <v>678.62800000000004</v>
      </c>
      <c r="T5">
        <v>678.62800000000004</v>
      </c>
      <c r="U5">
        <v>678.62800000000004</v>
      </c>
      <c r="V5">
        <v>678.62800000000004</v>
      </c>
      <c r="W5">
        <v>678.62800000000004</v>
      </c>
      <c r="X5">
        <v>678.62800000000004</v>
      </c>
      <c r="Y5">
        <v>678.62800000000004</v>
      </c>
      <c r="Z5">
        <v>678.62800000000004</v>
      </c>
      <c r="AA5">
        <v>678.62800000000004</v>
      </c>
      <c r="AB5">
        <v>678.62800000000004</v>
      </c>
      <c r="AC5">
        <v>678.62800000000004</v>
      </c>
      <c r="AD5">
        <v>678.62800000000004</v>
      </c>
      <c r="AE5">
        <v>678.62800000000004</v>
      </c>
      <c r="AF5">
        <v>678.62800000000004</v>
      </c>
      <c r="AG5">
        <v>678.62800000000004</v>
      </c>
      <c r="AH5">
        <v>678.62800000000004</v>
      </c>
    </row>
    <row r="6" spans="1:34" x14ac:dyDescent="0.45">
      <c r="A6" t="s">
        <v>2260</v>
      </c>
      <c r="B6">
        <v>385.89600000000002</v>
      </c>
      <c r="C6">
        <v>387.52800000000002</v>
      </c>
      <c r="D6">
        <v>392.12900000000002</v>
      </c>
      <c r="E6">
        <v>400.95299999999997</v>
      </c>
      <c r="F6">
        <v>406.54599999999999</v>
      </c>
      <c r="G6">
        <v>412.44</v>
      </c>
      <c r="H6">
        <v>418.06400000000002</v>
      </c>
      <c r="I6">
        <v>424.16500000000002</v>
      </c>
      <c r="J6">
        <v>429.59699999999998</v>
      </c>
      <c r="K6">
        <v>434.58</v>
      </c>
      <c r="L6">
        <v>439.43400000000003</v>
      </c>
      <c r="M6">
        <v>443.97500000000002</v>
      </c>
      <c r="N6">
        <v>449.03699999999998</v>
      </c>
      <c r="O6">
        <v>454.34399999999999</v>
      </c>
      <c r="P6">
        <v>460.14400000000001</v>
      </c>
      <c r="Q6">
        <v>465.22699999999998</v>
      </c>
      <c r="R6">
        <v>470.654</v>
      </c>
      <c r="S6">
        <v>476.11399999999998</v>
      </c>
      <c r="T6">
        <v>481.47399999999999</v>
      </c>
      <c r="U6">
        <v>486.98399999999998</v>
      </c>
      <c r="V6">
        <v>492.56900000000002</v>
      </c>
      <c r="W6">
        <v>498.017</v>
      </c>
      <c r="X6">
        <v>503.49400000000003</v>
      </c>
      <c r="Y6">
        <v>509.08699999999999</v>
      </c>
      <c r="Z6">
        <v>514.60900000000004</v>
      </c>
      <c r="AA6">
        <v>520.33900000000006</v>
      </c>
      <c r="AB6">
        <v>525.81600000000003</v>
      </c>
      <c r="AC6">
        <v>531.33000000000004</v>
      </c>
      <c r="AD6">
        <v>536.84</v>
      </c>
      <c r="AE6">
        <v>542.15499999999997</v>
      </c>
      <c r="AF6">
        <v>547.47400000000005</v>
      </c>
      <c r="AG6">
        <v>552.71799999999996</v>
      </c>
      <c r="AH6">
        <v>557.98299999999995</v>
      </c>
    </row>
    <row r="7" spans="1:34" x14ac:dyDescent="0.45">
      <c r="A7" t="s">
        <v>2261</v>
      </c>
      <c r="B7">
        <v>261.39400000000001</v>
      </c>
      <c r="C7">
        <v>261.322</v>
      </c>
      <c r="D7">
        <v>272.08100000000002</v>
      </c>
      <c r="E7">
        <v>322.334</v>
      </c>
      <c r="F7">
        <v>354.28300000000002</v>
      </c>
      <c r="G7">
        <v>393.49299999999999</v>
      </c>
      <c r="H7">
        <v>425.71199999999999</v>
      </c>
      <c r="I7">
        <v>469.05</v>
      </c>
      <c r="J7">
        <v>493.65100000000001</v>
      </c>
      <c r="K7">
        <v>508.63799999999998</v>
      </c>
      <c r="L7">
        <v>522.08399999999995</v>
      </c>
      <c r="M7">
        <v>535.03099999999995</v>
      </c>
      <c r="N7">
        <v>551.97</v>
      </c>
      <c r="O7">
        <v>574.71299999999997</v>
      </c>
      <c r="P7">
        <v>608.41</v>
      </c>
      <c r="Q7">
        <v>624.28399999999999</v>
      </c>
      <c r="R7">
        <v>648.44100000000003</v>
      </c>
      <c r="S7">
        <v>672.89</v>
      </c>
      <c r="T7">
        <v>694.55</v>
      </c>
      <c r="U7">
        <v>719.33199999999999</v>
      </c>
      <c r="V7">
        <v>746.62900000000002</v>
      </c>
      <c r="W7">
        <v>769.67399999999998</v>
      </c>
      <c r="X7">
        <v>794.73500000000001</v>
      </c>
      <c r="Y7">
        <v>822.50800000000004</v>
      </c>
      <c r="Z7">
        <v>847.03800000000001</v>
      </c>
      <c r="AA7">
        <v>877.03200000000004</v>
      </c>
      <c r="AB7">
        <v>900.3</v>
      </c>
      <c r="AC7">
        <v>925.06600000000003</v>
      </c>
      <c r="AD7">
        <v>949.48699999999997</v>
      </c>
      <c r="AE7">
        <v>974.14800000000002</v>
      </c>
      <c r="AF7">
        <v>994.85900000000004</v>
      </c>
      <c r="AG7">
        <v>1013.66</v>
      </c>
      <c r="AH7">
        <v>1034.3399999999999</v>
      </c>
    </row>
    <row r="8" spans="1:34" x14ac:dyDescent="0.45">
      <c r="A8" t="s">
        <v>2262</v>
      </c>
      <c r="B8">
        <v>55.660600000000002</v>
      </c>
      <c r="C8">
        <v>58.8581</v>
      </c>
      <c r="D8">
        <v>73.828999999999994</v>
      </c>
      <c r="E8">
        <v>100.38</v>
      </c>
      <c r="F8">
        <v>116.01600000000001</v>
      </c>
      <c r="G8">
        <v>132.75700000000001</v>
      </c>
      <c r="H8">
        <v>148.643</v>
      </c>
      <c r="I8">
        <v>166.02500000000001</v>
      </c>
      <c r="J8">
        <v>180.93199999999999</v>
      </c>
      <c r="K8">
        <v>194.06100000000001</v>
      </c>
      <c r="L8">
        <v>206.809</v>
      </c>
      <c r="M8">
        <v>219.36</v>
      </c>
      <c r="N8">
        <v>232.58500000000001</v>
      </c>
      <c r="O8">
        <v>247.041</v>
      </c>
      <c r="P8">
        <v>262.93200000000002</v>
      </c>
      <c r="Q8">
        <v>275.90800000000002</v>
      </c>
      <c r="R8">
        <v>290.23500000000001</v>
      </c>
      <c r="S8">
        <v>304.64999999999998</v>
      </c>
      <c r="T8">
        <v>318.524</v>
      </c>
      <c r="U8">
        <v>332.65</v>
      </c>
      <c r="V8">
        <v>347.553</v>
      </c>
      <c r="W8">
        <v>361.29399999999998</v>
      </c>
      <c r="X8">
        <v>375.83300000000003</v>
      </c>
      <c r="Y8">
        <v>390.71199999999999</v>
      </c>
      <c r="Z8">
        <v>404.32799999999997</v>
      </c>
      <c r="AA8">
        <v>418.916</v>
      </c>
      <c r="AB8">
        <v>432.31599999999997</v>
      </c>
      <c r="AC8">
        <v>445.923</v>
      </c>
      <c r="AD8">
        <v>459.19900000000001</v>
      </c>
      <c r="AE8">
        <v>472.94099999999997</v>
      </c>
      <c r="AF8">
        <v>485.476</v>
      </c>
      <c r="AG8">
        <v>497.02800000000002</v>
      </c>
      <c r="AH8">
        <v>509.66300000000001</v>
      </c>
    </row>
    <row r="9" spans="1:34" x14ac:dyDescent="0.45">
      <c r="A9" t="s">
        <v>2263</v>
      </c>
      <c r="B9">
        <v>3.3572199999999999</v>
      </c>
      <c r="C9">
        <v>3.3572199999999999</v>
      </c>
      <c r="D9">
        <v>3.3572199999999999</v>
      </c>
      <c r="E9">
        <v>3.3572199999999999</v>
      </c>
      <c r="F9">
        <v>3.3572199999999999</v>
      </c>
      <c r="G9">
        <v>3.3572199999999999</v>
      </c>
      <c r="H9">
        <v>3.3572199999999999</v>
      </c>
      <c r="I9">
        <v>3.3572199999999999</v>
      </c>
      <c r="J9">
        <v>3.3572199999999999</v>
      </c>
      <c r="K9">
        <v>3.3572199999999999</v>
      </c>
      <c r="L9">
        <v>3.3572199999999999</v>
      </c>
      <c r="M9">
        <v>3.3572199999999999</v>
      </c>
      <c r="N9">
        <v>3.3572199999999999</v>
      </c>
      <c r="O9">
        <v>3.3572199999999999</v>
      </c>
      <c r="P9">
        <v>3.3572199999999999</v>
      </c>
      <c r="Q9">
        <v>3.3572199999999999</v>
      </c>
      <c r="R9">
        <v>3.3572199999999999</v>
      </c>
      <c r="S9">
        <v>3.3572199999999999</v>
      </c>
      <c r="T9">
        <v>3.3572199999999999</v>
      </c>
      <c r="U9">
        <v>3.3572199999999999</v>
      </c>
      <c r="V9">
        <v>3.3572199999999999</v>
      </c>
      <c r="W9">
        <v>3.3572199999999999</v>
      </c>
      <c r="X9">
        <v>3.3572199999999999</v>
      </c>
      <c r="Y9">
        <v>3.3572199999999999</v>
      </c>
      <c r="Z9">
        <v>3.3572199999999999</v>
      </c>
      <c r="AA9">
        <v>3.3572199999999999</v>
      </c>
      <c r="AB9">
        <v>3.3572199999999999</v>
      </c>
      <c r="AC9">
        <v>3.3572199999999999</v>
      </c>
      <c r="AD9">
        <v>3.3572199999999999</v>
      </c>
      <c r="AE9">
        <v>3.3572199999999999</v>
      </c>
      <c r="AF9">
        <v>3.3572199999999999</v>
      </c>
      <c r="AG9">
        <v>3.3572199999999999</v>
      </c>
      <c r="AH9">
        <v>3.3572199999999999</v>
      </c>
    </row>
    <row r="10" spans="1:34" x14ac:dyDescent="0.45">
      <c r="A10" t="s">
        <v>2264</v>
      </c>
      <c r="B10">
        <v>4.5192199999999998</v>
      </c>
      <c r="C10">
        <v>3.2353999999999998</v>
      </c>
      <c r="D10">
        <v>3.1054599999999999</v>
      </c>
      <c r="E10">
        <v>3.24302</v>
      </c>
      <c r="F10">
        <v>3.3417400000000002</v>
      </c>
      <c r="G10">
        <v>3.8011599999999999</v>
      </c>
      <c r="H10">
        <v>4.40991</v>
      </c>
      <c r="I10">
        <v>5.30159</v>
      </c>
      <c r="J10">
        <v>5.5513500000000002</v>
      </c>
      <c r="K10">
        <v>5.59213</v>
      </c>
      <c r="L10">
        <v>5.9394099999999996</v>
      </c>
      <c r="M10">
        <v>6.0122</v>
      </c>
      <c r="N10">
        <v>6.2661699999999998</v>
      </c>
      <c r="O10">
        <v>6.1674699999999998</v>
      </c>
      <c r="P10">
        <v>6.8472200000000001</v>
      </c>
      <c r="Q10">
        <v>7.1192399999999996</v>
      </c>
      <c r="R10">
        <v>7.3010299999999999</v>
      </c>
      <c r="S10">
        <v>7.4938099999999999</v>
      </c>
      <c r="T10">
        <v>7.9216100000000003</v>
      </c>
      <c r="U10">
        <v>7.9908599999999996</v>
      </c>
      <c r="V10">
        <v>7.96746</v>
      </c>
      <c r="W10">
        <v>8.0860800000000008</v>
      </c>
      <c r="X10">
        <v>8.468</v>
      </c>
      <c r="Y10">
        <v>8.3497599999999998</v>
      </c>
      <c r="Z10">
        <v>8.5782900000000009</v>
      </c>
      <c r="AA10">
        <v>8.88551</v>
      </c>
      <c r="AB10">
        <v>9.4116999999999997</v>
      </c>
      <c r="AC10">
        <v>9.8337199999999996</v>
      </c>
      <c r="AD10">
        <v>10.1576</v>
      </c>
      <c r="AE10">
        <v>10.5762</v>
      </c>
      <c r="AF10">
        <v>11.5472</v>
      </c>
      <c r="AG10">
        <v>12.1852</v>
      </c>
      <c r="AH10">
        <v>12.7784</v>
      </c>
    </row>
    <row r="11" spans="1:34" x14ac:dyDescent="0.45">
      <c r="A11" t="s">
        <v>2265</v>
      </c>
      <c r="B11">
        <v>16.095800000000001</v>
      </c>
      <c r="C11">
        <v>16.095800000000001</v>
      </c>
      <c r="D11">
        <v>16.095800000000001</v>
      </c>
      <c r="E11">
        <v>16.523599999999998</v>
      </c>
      <c r="F11">
        <v>16.7376</v>
      </c>
      <c r="G11">
        <v>17.0228</v>
      </c>
      <c r="H11">
        <v>17.236699999999999</v>
      </c>
      <c r="I11">
        <v>17.6645</v>
      </c>
      <c r="J11">
        <v>17.735800000000001</v>
      </c>
      <c r="K11">
        <v>17.735800000000001</v>
      </c>
      <c r="L11">
        <v>17.735800000000001</v>
      </c>
      <c r="M11">
        <v>17.735800000000001</v>
      </c>
      <c r="N11">
        <v>17.735800000000001</v>
      </c>
      <c r="O11">
        <v>17.807200000000002</v>
      </c>
      <c r="P11">
        <v>17.9498</v>
      </c>
      <c r="Q11">
        <v>17.9498</v>
      </c>
      <c r="R11">
        <v>18.021100000000001</v>
      </c>
      <c r="S11">
        <v>18.092400000000001</v>
      </c>
      <c r="T11">
        <v>18.092400000000001</v>
      </c>
      <c r="U11">
        <v>18.163699999999999</v>
      </c>
      <c r="V11">
        <v>18.234999999999999</v>
      </c>
      <c r="W11">
        <v>18.3063</v>
      </c>
      <c r="X11">
        <v>18.377600000000001</v>
      </c>
      <c r="Y11">
        <v>18.448899999999998</v>
      </c>
      <c r="Z11">
        <v>18.520199999999999</v>
      </c>
      <c r="AA11">
        <v>18.662800000000001</v>
      </c>
      <c r="AB11">
        <v>18.734100000000002</v>
      </c>
      <c r="AC11">
        <v>18.805399999999999</v>
      </c>
      <c r="AD11">
        <v>18.8767</v>
      </c>
      <c r="AE11">
        <v>18.9481</v>
      </c>
      <c r="AF11">
        <v>18.9481</v>
      </c>
      <c r="AG11">
        <v>18.9481</v>
      </c>
      <c r="AH11">
        <v>18.9481</v>
      </c>
    </row>
    <row r="12" spans="1:34" x14ac:dyDescent="0.45">
      <c r="A12" t="s">
        <v>2266</v>
      </c>
      <c r="B12">
        <v>86.278300000000002</v>
      </c>
      <c r="C12">
        <v>85.560900000000004</v>
      </c>
      <c r="D12">
        <v>85.408299999999997</v>
      </c>
      <c r="E12">
        <v>88.543400000000005</v>
      </c>
      <c r="F12">
        <v>92.651799999999994</v>
      </c>
      <c r="G12">
        <v>96.693600000000004</v>
      </c>
      <c r="H12">
        <v>100.577</v>
      </c>
      <c r="I12">
        <v>104.608</v>
      </c>
      <c r="J12">
        <v>107.994</v>
      </c>
      <c r="K12">
        <v>111.78700000000001</v>
      </c>
      <c r="L12">
        <v>115.762</v>
      </c>
      <c r="M12">
        <v>119.339</v>
      </c>
      <c r="N12">
        <v>123.495</v>
      </c>
      <c r="O12">
        <v>127.55</v>
      </c>
      <c r="P12">
        <v>131.80500000000001</v>
      </c>
      <c r="Q12">
        <v>135.85499999999999</v>
      </c>
      <c r="R12">
        <v>140.04900000000001</v>
      </c>
      <c r="S12">
        <v>144.16900000000001</v>
      </c>
      <c r="T12">
        <v>148.239</v>
      </c>
      <c r="U12">
        <v>152.482</v>
      </c>
      <c r="V12">
        <v>156.55000000000001</v>
      </c>
      <c r="W12">
        <v>160.69499999999999</v>
      </c>
      <c r="X12">
        <v>164.89099999999999</v>
      </c>
      <c r="Y12">
        <v>168.821</v>
      </c>
      <c r="Z12">
        <v>172.91399999999999</v>
      </c>
      <c r="AA12">
        <v>177.184</v>
      </c>
      <c r="AB12">
        <v>181.54900000000001</v>
      </c>
      <c r="AC12">
        <v>185.81399999999999</v>
      </c>
      <c r="AD12">
        <v>190.101</v>
      </c>
      <c r="AE12">
        <v>194.42699999999999</v>
      </c>
      <c r="AF12">
        <v>198.852</v>
      </c>
      <c r="AG12">
        <v>203.273</v>
      </c>
      <c r="AH12">
        <v>207.67500000000001</v>
      </c>
    </row>
    <row r="13" spans="1:34" x14ac:dyDescent="0.45">
      <c r="A13" t="s">
        <v>2267</v>
      </c>
      <c r="B13">
        <v>245.21199999999999</v>
      </c>
      <c r="C13">
        <v>300.62400000000002</v>
      </c>
      <c r="D13">
        <v>310.31900000000002</v>
      </c>
      <c r="E13">
        <v>316.76</v>
      </c>
      <c r="F13">
        <v>304.37400000000002</v>
      </c>
      <c r="G13">
        <v>281.70299999999997</v>
      </c>
      <c r="H13">
        <v>255.57900000000001</v>
      </c>
      <c r="I13">
        <v>240.21899999999999</v>
      </c>
      <c r="J13">
        <v>230.33600000000001</v>
      </c>
      <c r="K13">
        <v>229.071</v>
      </c>
      <c r="L13">
        <v>223.79400000000001</v>
      </c>
      <c r="M13">
        <v>222.416</v>
      </c>
      <c r="N13">
        <v>221.744</v>
      </c>
      <c r="O13">
        <v>220.89400000000001</v>
      </c>
      <c r="P13">
        <v>213.82499999999999</v>
      </c>
      <c r="Q13">
        <v>211.39599999999999</v>
      </c>
      <c r="R13">
        <v>209.381</v>
      </c>
      <c r="S13">
        <v>207.93799999999999</v>
      </c>
      <c r="T13">
        <v>205.15299999999999</v>
      </c>
      <c r="U13">
        <v>204.935</v>
      </c>
      <c r="V13">
        <v>204.22399999999999</v>
      </c>
      <c r="W13">
        <v>203.71299999999999</v>
      </c>
      <c r="X13">
        <v>201.24799999999999</v>
      </c>
      <c r="Y13">
        <v>200.06</v>
      </c>
      <c r="Z13">
        <v>198.083</v>
      </c>
      <c r="AA13">
        <v>195.69300000000001</v>
      </c>
      <c r="AB13">
        <v>192.98</v>
      </c>
      <c r="AC13">
        <v>190.66300000000001</v>
      </c>
      <c r="AD13">
        <v>189.02799999999999</v>
      </c>
      <c r="AE13">
        <v>186.84299999999999</v>
      </c>
      <c r="AF13">
        <v>183.613</v>
      </c>
      <c r="AG13">
        <v>181.648</v>
      </c>
      <c r="AH13">
        <v>179.71100000000001</v>
      </c>
    </row>
    <row r="14" spans="1:34" x14ac:dyDescent="0.45">
      <c r="A14" t="s">
        <v>2268</v>
      </c>
      <c r="B14">
        <v>35.228499999999997</v>
      </c>
      <c r="C14">
        <v>27.508400000000002</v>
      </c>
      <c r="D14">
        <v>26.5989</v>
      </c>
      <c r="E14">
        <v>23.389900000000001</v>
      </c>
      <c r="F14">
        <v>23.758600000000001</v>
      </c>
      <c r="G14">
        <v>26.471499999999999</v>
      </c>
      <c r="H14">
        <v>31.784400000000002</v>
      </c>
      <c r="I14">
        <v>35.989199999999997</v>
      </c>
      <c r="J14">
        <v>37.507399999999997</v>
      </c>
      <c r="K14">
        <v>37.410400000000003</v>
      </c>
      <c r="L14">
        <v>38.8889</v>
      </c>
      <c r="M14">
        <v>37.926000000000002</v>
      </c>
      <c r="N14">
        <v>38.052399999999999</v>
      </c>
      <c r="O14">
        <v>37.857900000000001</v>
      </c>
      <c r="P14">
        <v>41.623600000000003</v>
      </c>
      <c r="Q14">
        <v>42.6479</v>
      </c>
      <c r="R14">
        <v>43.5777</v>
      </c>
      <c r="S14">
        <v>43.989800000000002</v>
      </c>
      <c r="T14">
        <v>45.311300000000003</v>
      </c>
      <c r="U14">
        <v>45.2592</v>
      </c>
      <c r="V14">
        <v>44.835000000000001</v>
      </c>
      <c r="W14">
        <v>44.946199999999997</v>
      </c>
      <c r="X14">
        <v>46.182699999999997</v>
      </c>
      <c r="Y14">
        <v>45.700699999999998</v>
      </c>
      <c r="Z14">
        <v>46.584499999999998</v>
      </c>
      <c r="AA14">
        <v>47.818300000000001</v>
      </c>
      <c r="AB14">
        <v>49.720999999999997</v>
      </c>
      <c r="AC14">
        <v>51.082299999999996</v>
      </c>
      <c r="AD14">
        <v>52.116100000000003</v>
      </c>
      <c r="AE14">
        <v>53.583300000000001</v>
      </c>
      <c r="AF14">
        <v>56.4176</v>
      </c>
      <c r="AG14">
        <v>58.085500000000003</v>
      </c>
      <c r="AH14">
        <v>59.637500000000003</v>
      </c>
    </row>
    <row r="15" spans="1:34" x14ac:dyDescent="0.45">
      <c r="A15" t="s">
        <v>2269</v>
      </c>
      <c r="B15">
        <v>0.111778</v>
      </c>
      <c r="C15">
        <v>0.111778</v>
      </c>
      <c r="D15">
        <v>0.111778</v>
      </c>
      <c r="E15">
        <v>0.111778</v>
      </c>
      <c r="F15">
        <v>0.111778</v>
      </c>
      <c r="G15">
        <v>0.111778</v>
      </c>
      <c r="H15">
        <v>0.111778</v>
      </c>
      <c r="I15">
        <v>0.111778</v>
      </c>
      <c r="J15">
        <v>0.111778</v>
      </c>
      <c r="K15">
        <v>0.111778</v>
      </c>
      <c r="L15">
        <v>0.111778</v>
      </c>
      <c r="M15">
        <v>0.111778</v>
      </c>
      <c r="N15">
        <v>0.111778</v>
      </c>
      <c r="O15">
        <v>0.111778</v>
      </c>
      <c r="P15">
        <v>0.111778</v>
      </c>
      <c r="Q15">
        <v>0.111778</v>
      </c>
      <c r="R15">
        <v>0.111778</v>
      </c>
      <c r="S15">
        <v>0.111778</v>
      </c>
      <c r="T15">
        <v>0.111778</v>
      </c>
      <c r="U15">
        <v>0.111778</v>
      </c>
      <c r="V15">
        <v>0.111778</v>
      </c>
      <c r="W15">
        <v>0.111778</v>
      </c>
      <c r="X15">
        <v>0.111778</v>
      </c>
      <c r="Y15">
        <v>0.111778</v>
      </c>
      <c r="Z15">
        <v>0.111778</v>
      </c>
      <c r="AA15">
        <v>0.13367799999999999</v>
      </c>
      <c r="AB15">
        <v>0.13367799999999999</v>
      </c>
      <c r="AC15">
        <v>0.15557799999999999</v>
      </c>
      <c r="AD15">
        <v>0.177478</v>
      </c>
      <c r="AE15">
        <v>0.199378</v>
      </c>
      <c r="AF15">
        <v>0.221278</v>
      </c>
      <c r="AG15">
        <v>0.24317800000000001</v>
      </c>
      <c r="AH15">
        <v>0.26507799999999998</v>
      </c>
    </row>
    <row r="17" spans="1:7" x14ac:dyDescent="0.45">
      <c r="A17" s="8" t="s">
        <v>2271</v>
      </c>
      <c r="B17" s="28"/>
    </row>
    <row r="18" spans="1:7" x14ac:dyDescent="0.45">
      <c r="A18" t="s">
        <v>2272</v>
      </c>
      <c r="B18">
        <f>B5/SUM(B3:B15)</f>
        <v>0.22346875222910284</v>
      </c>
    </row>
    <row r="19" spans="1:7" x14ac:dyDescent="0.45">
      <c r="A19" t="s">
        <v>2273</v>
      </c>
      <c r="B19">
        <f>B6/SUM(B3:B15)*B54</f>
        <v>9.6660006831668421E-2</v>
      </c>
    </row>
    <row r="20" spans="1:7" x14ac:dyDescent="0.45">
      <c r="A20" t="s">
        <v>2274</v>
      </c>
      <c r="B20">
        <f>SUM(B18:B19)</f>
        <v>0.32012875906077126</v>
      </c>
    </row>
    <row r="23" spans="1:7" x14ac:dyDescent="0.45">
      <c r="A23" s="8" t="s">
        <v>2251</v>
      </c>
      <c r="B23" s="28"/>
      <c r="C23" s="28"/>
      <c r="D23" s="28"/>
      <c r="E23" s="28"/>
      <c r="F23" s="28"/>
      <c r="G23" s="28"/>
    </row>
    <row r="24" spans="1:7" s="43" customFormat="1" x14ac:dyDescent="0.45">
      <c r="A24" s="43" t="s">
        <v>2226</v>
      </c>
      <c r="B24" s="43" t="s">
        <v>2227</v>
      </c>
      <c r="C24" s="43" t="s">
        <v>2228</v>
      </c>
      <c r="D24" s="43" t="s">
        <v>2229</v>
      </c>
      <c r="E24" s="43" t="s">
        <v>2230</v>
      </c>
      <c r="F24" s="43" t="s">
        <v>2231</v>
      </c>
      <c r="G24" s="43" t="s">
        <v>2232</v>
      </c>
    </row>
    <row r="25" spans="1:7" s="43" customFormat="1" ht="42.75" x14ac:dyDescent="0.45">
      <c r="A25" s="43" t="s">
        <v>2233</v>
      </c>
      <c r="B25" s="43" t="s">
        <v>2234</v>
      </c>
      <c r="C25" s="43" t="s">
        <v>2235</v>
      </c>
      <c r="D25" s="43" t="s">
        <v>2236</v>
      </c>
      <c r="E25" s="43" t="s">
        <v>2237</v>
      </c>
      <c r="F25" s="43" t="s">
        <v>2238</v>
      </c>
      <c r="G25" s="43" t="s">
        <v>2239</v>
      </c>
    </row>
    <row r="26" spans="1:7" s="43" customFormat="1" x14ac:dyDescent="0.45">
      <c r="A26" s="43" t="s">
        <v>2240</v>
      </c>
      <c r="B26" s="43" t="s">
        <v>2241</v>
      </c>
      <c r="C26" s="43" t="s">
        <v>2241</v>
      </c>
      <c r="D26" s="43" t="s">
        <v>2241</v>
      </c>
      <c r="E26" s="43" t="s">
        <v>2241</v>
      </c>
      <c r="F26" s="43" t="s">
        <v>2241</v>
      </c>
      <c r="G26" s="43" t="s">
        <v>2241</v>
      </c>
    </row>
    <row r="27" spans="1:7" s="43" customFormat="1" x14ac:dyDescent="0.45">
      <c r="A27" s="43" t="s">
        <v>2242</v>
      </c>
      <c r="B27" s="43" t="s">
        <v>2243</v>
      </c>
      <c r="C27" s="43" t="s">
        <v>2243</v>
      </c>
      <c r="D27" s="43" t="s">
        <v>2243</v>
      </c>
      <c r="E27" s="43" t="s">
        <v>2243</v>
      </c>
      <c r="F27" s="43" t="s">
        <v>2243</v>
      </c>
      <c r="G27" s="43" t="s">
        <v>2243</v>
      </c>
    </row>
    <row r="28" spans="1:7" s="43" customFormat="1" x14ac:dyDescent="0.45">
      <c r="A28" s="43" t="s">
        <v>2244</v>
      </c>
      <c r="B28" s="43">
        <v>2001</v>
      </c>
      <c r="C28" s="43">
        <v>2001</v>
      </c>
      <c r="D28" s="43">
        <v>2001</v>
      </c>
      <c r="E28" s="43">
        <v>2001</v>
      </c>
      <c r="F28" s="43">
        <v>2001</v>
      </c>
      <c r="G28" s="43">
        <v>2001</v>
      </c>
    </row>
    <row r="29" spans="1:7" s="43" customFormat="1" x14ac:dyDescent="0.45">
      <c r="A29" s="43" t="s">
        <v>2245</v>
      </c>
      <c r="B29" s="43">
        <v>2018</v>
      </c>
      <c r="C29" s="43">
        <v>2018</v>
      </c>
      <c r="D29" s="43">
        <v>2018</v>
      </c>
      <c r="E29" s="43">
        <v>2018</v>
      </c>
      <c r="F29" s="43">
        <v>2018</v>
      </c>
      <c r="G29" s="43">
        <v>2018</v>
      </c>
    </row>
    <row r="30" spans="1:7" s="43" customFormat="1" ht="28.5" x14ac:dyDescent="0.45">
      <c r="A30" s="43" t="s">
        <v>2246</v>
      </c>
      <c r="B30" s="43" t="s">
        <v>2247</v>
      </c>
      <c r="C30" s="43" t="s">
        <v>2247</v>
      </c>
      <c r="D30" s="43" t="s">
        <v>2247</v>
      </c>
      <c r="E30" s="43" t="s">
        <v>2247</v>
      </c>
      <c r="F30" s="43" t="s">
        <v>2247</v>
      </c>
      <c r="G30" s="43" t="s">
        <v>2247</v>
      </c>
    </row>
    <row r="32" spans="1:7" x14ac:dyDescent="0.45">
      <c r="A32">
        <v>2018</v>
      </c>
      <c r="B32">
        <v>3599.7421899999999</v>
      </c>
      <c r="C32">
        <v>1391.6044999999999</v>
      </c>
      <c r="D32">
        <v>2828.8522200000002</v>
      </c>
      <c r="E32">
        <v>1640.9832899999999</v>
      </c>
      <c r="F32">
        <v>565.06215999999995</v>
      </c>
      <c r="G32">
        <v>291723.81563999999</v>
      </c>
    </row>
    <row r="33" spans="1:7" x14ac:dyDescent="0.45">
      <c r="A33">
        <v>2017</v>
      </c>
      <c r="B33">
        <v>3388.777</v>
      </c>
      <c r="C33">
        <v>1280.3679999999999</v>
      </c>
      <c r="D33">
        <v>1965.4590000000001</v>
      </c>
      <c r="E33">
        <v>1413.40155</v>
      </c>
      <c r="F33">
        <v>277.34899999999999</v>
      </c>
      <c r="G33">
        <v>300333.15551000001</v>
      </c>
    </row>
    <row r="34" spans="1:7" x14ac:dyDescent="0.45">
      <c r="A34">
        <v>2016</v>
      </c>
      <c r="B34">
        <v>2999.6876499999998</v>
      </c>
      <c r="C34">
        <v>1077.5170000000001</v>
      </c>
      <c r="D34">
        <v>1392.1869999999999</v>
      </c>
      <c r="E34">
        <v>1145.3860299999999</v>
      </c>
      <c r="F34">
        <v>500.32</v>
      </c>
      <c r="G34">
        <v>267812.15308000002</v>
      </c>
    </row>
    <row r="35" spans="1:7" x14ac:dyDescent="0.45">
      <c r="A35">
        <v>2015</v>
      </c>
      <c r="B35">
        <v>3360.5271600000001</v>
      </c>
      <c r="C35">
        <v>1139.498</v>
      </c>
      <c r="D35">
        <v>1623.19</v>
      </c>
      <c r="E35">
        <v>1270.22163</v>
      </c>
      <c r="F35">
        <v>456.66899999999998</v>
      </c>
      <c r="G35">
        <v>249080.08484</v>
      </c>
    </row>
    <row r="36" spans="1:7" x14ac:dyDescent="0.45">
      <c r="A36">
        <v>2014</v>
      </c>
      <c r="B36">
        <v>3623.2485000000001</v>
      </c>
      <c r="C36">
        <v>1175.3209999999999</v>
      </c>
      <c r="D36">
        <v>1615.5229999999999</v>
      </c>
      <c r="E36">
        <v>1381.3620000000001</v>
      </c>
      <c r="F36">
        <v>478.00722000000002</v>
      </c>
      <c r="G36">
        <v>259366.62186000001</v>
      </c>
    </row>
    <row r="37" spans="1:7" x14ac:dyDescent="0.45">
      <c r="A37">
        <v>2013</v>
      </c>
      <c r="B37">
        <v>3560.4548100000002</v>
      </c>
      <c r="C37">
        <v>1285.912</v>
      </c>
      <c r="D37">
        <v>1727.02</v>
      </c>
      <c r="E37">
        <v>1427.1984199999999</v>
      </c>
      <c r="F37">
        <v>549.23800000000006</v>
      </c>
      <c r="G37">
        <v>268565.38273000001</v>
      </c>
    </row>
    <row r="38" spans="1:7" x14ac:dyDescent="0.45">
      <c r="A38">
        <v>2012</v>
      </c>
      <c r="B38">
        <v>3732.6043199999999</v>
      </c>
      <c r="C38">
        <v>1151.3209999999999</v>
      </c>
      <c r="D38">
        <v>1656.539</v>
      </c>
      <c r="E38">
        <v>1247.27</v>
      </c>
      <c r="F38">
        <v>414.161</v>
      </c>
      <c r="G38">
        <v>276240.2193</v>
      </c>
    </row>
    <row r="39" spans="1:7" x14ac:dyDescent="0.45">
      <c r="A39">
        <v>2011</v>
      </c>
      <c r="B39">
        <v>3978.9778799999999</v>
      </c>
      <c r="C39">
        <v>1424.7329999999999</v>
      </c>
      <c r="D39">
        <v>2547.123</v>
      </c>
      <c r="E39">
        <v>1604.8109999999999</v>
      </c>
      <c r="F39">
        <v>383.65499999999997</v>
      </c>
      <c r="G39">
        <v>319354.90344999998</v>
      </c>
    </row>
    <row r="40" spans="1:7" x14ac:dyDescent="0.45">
      <c r="A40">
        <v>2010</v>
      </c>
      <c r="B40">
        <v>3810.3812499999999</v>
      </c>
      <c r="C40">
        <v>1346.8869999999999</v>
      </c>
      <c r="D40">
        <v>1667.396</v>
      </c>
      <c r="E40">
        <v>1477.5830000000001</v>
      </c>
      <c r="F40">
        <v>429.024</v>
      </c>
      <c r="G40">
        <v>260203.06938</v>
      </c>
    </row>
    <row r="41" spans="1:7" x14ac:dyDescent="0.45">
      <c r="A41">
        <v>2009</v>
      </c>
      <c r="B41">
        <v>4211.67857</v>
      </c>
      <c r="C41">
        <v>1485.8253099999999</v>
      </c>
      <c r="D41">
        <v>1888.769</v>
      </c>
      <c r="E41">
        <v>1680.4918500000001</v>
      </c>
      <c r="F41">
        <v>527.74599999999998</v>
      </c>
      <c r="G41">
        <v>273445.09417</v>
      </c>
    </row>
    <row r="42" spans="1:7" x14ac:dyDescent="0.45">
      <c r="A42">
        <v>2008</v>
      </c>
      <c r="B42">
        <v>4457.4053599999997</v>
      </c>
      <c r="C42">
        <v>1492.9039600000001</v>
      </c>
      <c r="D42">
        <v>1974.078</v>
      </c>
      <c r="E42">
        <v>1633.2240899999999</v>
      </c>
      <c r="F42">
        <v>386.435</v>
      </c>
      <c r="G42">
        <v>254831.38511</v>
      </c>
    </row>
    <row r="43" spans="1:7" x14ac:dyDescent="0.45">
      <c r="A43">
        <v>2007</v>
      </c>
      <c r="B43">
        <v>3738.1675799999998</v>
      </c>
      <c r="C43">
        <v>646.60450000000003</v>
      </c>
      <c r="D43">
        <v>1652.2164600000001</v>
      </c>
      <c r="E43">
        <v>1265.22885</v>
      </c>
      <c r="F43">
        <v>410.43599999999998</v>
      </c>
      <c r="G43">
        <v>247509.97430999999</v>
      </c>
    </row>
    <row r="44" spans="1:7" x14ac:dyDescent="0.45">
      <c r="A44">
        <v>2006</v>
      </c>
      <c r="B44">
        <v>4278.1322399999999</v>
      </c>
      <c r="C44">
        <v>1518.66482</v>
      </c>
      <c r="D44">
        <v>2104.2750000000001</v>
      </c>
      <c r="E44">
        <v>1528.90993</v>
      </c>
      <c r="F44">
        <v>631.93600000000004</v>
      </c>
      <c r="G44">
        <v>289246.41564999998</v>
      </c>
    </row>
    <row r="45" spans="1:7" x14ac:dyDescent="0.45">
      <c r="A45">
        <v>2005</v>
      </c>
      <c r="B45">
        <v>4090.9259999999999</v>
      </c>
      <c r="C45">
        <v>1210.81143</v>
      </c>
      <c r="D45">
        <v>1703.6389999999999</v>
      </c>
      <c r="E45">
        <v>1798.90309</v>
      </c>
      <c r="F45">
        <v>515.74400000000003</v>
      </c>
      <c r="G45">
        <v>270321.25494000001</v>
      </c>
    </row>
    <row r="46" spans="1:7" x14ac:dyDescent="0.45">
      <c r="A46">
        <v>2004</v>
      </c>
      <c r="B46">
        <v>3430.2492000000002</v>
      </c>
      <c r="C46">
        <v>1187.2564400000001</v>
      </c>
      <c r="D46">
        <v>2507.5210000000002</v>
      </c>
      <c r="E46">
        <v>1315.75632</v>
      </c>
      <c r="F46">
        <v>729.87599999999998</v>
      </c>
      <c r="G46">
        <v>268417.30836000002</v>
      </c>
    </row>
    <row r="47" spans="1:7" x14ac:dyDescent="0.45">
      <c r="A47">
        <v>2003</v>
      </c>
      <c r="B47">
        <v>3172.6219999999998</v>
      </c>
      <c r="C47">
        <v>1154.038</v>
      </c>
      <c r="D47">
        <v>2646.9839999999999</v>
      </c>
      <c r="E47">
        <v>1331.269</v>
      </c>
      <c r="F47">
        <v>510.83499999999998</v>
      </c>
      <c r="G47">
        <v>275806.32799999998</v>
      </c>
    </row>
    <row r="48" spans="1:7" x14ac:dyDescent="0.45">
      <c r="A48">
        <v>2002</v>
      </c>
      <c r="B48">
        <v>2767.848</v>
      </c>
      <c r="C48">
        <v>1114.922</v>
      </c>
      <c r="D48">
        <v>1660.989</v>
      </c>
      <c r="E48">
        <v>1140.94</v>
      </c>
      <c r="F48">
        <v>488.32900000000001</v>
      </c>
      <c r="G48">
        <v>264328.83299999998</v>
      </c>
    </row>
    <row r="49" spans="1:7" x14ac:dyDescent="0.45">
      <c r="A49">
        <v>2001</v>
      </c>
      <c r="B49">
        <v>2645.123</v>
      </c>
      <c r="C49">
        <v>884.21299999999997</v>
      </c>
      <c r="D49">
        <v>1183.518</v>
      </c>
      <c r="E49">
        <v>990.57899999999995</v>
      </c>
      <c r="F49">
        <v>510.78500000000003</v>
      </c>
      <c r="G49">
        <v>216961.04399999999</v>
      </c>
    </row>
    <row r="51" spans="1:7" x14ac:dyDescent="0.45">
      <c r="A51" t="s">
        <v>2248</v>
      </c>
      <c r="B51">
        <f>SUM(B33:F33)</f>
        <v>8325.35455</v>
      </c>
    </row>
    <row r="52" spans="1:7" x14ac:dyDescent="0.45">
      <c r="A52" t="s">
        <v>2249</v>
      </c>
      <c r="B52">
        <f>G33</f>
        <v>300333.15551000001</v>
      </c>
    </row>
    <row r="53" spans="1:7" x14ac:dyDescent="0.45">
      <c r="A53" t="s">
        <v>2250</v>
      </c>
      <c r="B53">
        <f>B52-B51</f>
        <v>292007.80096000002</v>
      </c>
    </row>
    <row r="54" spans="1:7" x14ac:dyDescent="0.45">
      <c r="A54" t="s">
        <v>2255</v>
      </c>
      <c r="B54" s="55">
        <f>B53/B52</f>
        <v>0.9722796021775798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10" workbookViewId="0">
      <selection activeCell="B1" sqref="B1:B1048576"/>
    </sheetView>
  </sheetViews>
  <sheetFormatPr defaultRowHeight="14.25" x14ac:dyDescent="0.45"/>
  <cols>
    <col min="1" max="1" width="42.265625" customWidth="1"/>
    <col min="2" max="2" width="10.1328125" bestFit="1" customWidth="1"/>
  </cols>
  <sheetData>
    <row r="1" spans="1:3" x14ac:dyDescent="0.45">
      <c r="A1" s="8" t="s">
        <v>59</v>
      </c>
      <c r="B1" s="28"/>
      <c r="C1" s="28"/>
    </row>
    <row r="2" spans="1:3" x14ac:dyDescent="0.45">
      <c r="A2" t="s">
        <v>2098</v>
      </c>
      <c r="B2" s="38">
        <f>'EIA 2014 ESRAP Table 10'!E947</f>
        <v>30752653</v>
      </c>
      <c r="C2" t="s">
        <v>2062</v>
      </c>
    </row>
    <row r="3" spans="1:3" x14ac:dyDescent="0.45">
      <c r="A3" t="s">
        <v>2044</v>
      </c>
      <c r="B3" s="38">
        <f>SUMIFS('EIA 2014 ESRAP Table 10'!E:E,'EIA 2014 ESRAP Table 10'!B:B,"MN",'EIA 2014 ESRAP Table 10'!C:C,"Investor Owned")-B2</f>
        <v>11719765</v>
      </c>
      <c r="C3" t="s">
        <v>2062</v>
      </c>
    </row>
    <row r="4" spans="1:3" x14ac:dyDescent="0.45">
      <c r="A4" t="s">
        <v>2045</v>
      </c>
      <c r="B4" s="38">
        <f>SUMIFS('EIA 2014 ESRAP Table 10'!E:E,'EIA 2014 ESRAP Table 10'!B:B,"MN")</f>
        <v>67898619</v>
      </c>
      <c r="C4" t="s">
        <v>2062</v>
      </c>
    </row>
    <row r="5" spans="1:3" x14ac:dyDescent="0.45">
      <c r="A5" t="s">
        <v>2047</v>
      </c>
      <c r="B5" s="38">
        <f>B4-SUM(B2:B3)</f>
        <v>25426201</v>
      </c>
      <c r="C5" t="s">
        <v>2062</v>
      </c>
    </row>
    <row r="7" spans="1:3" x14ac:dyDescent="0.45">
      <c r="A7" s="8" t="s">
        <v>64</v>
      </c>
      <c r="B7" s="28"/>
      <c r="C7" s="28"/>
    </row>
    <row r="8" spans="1:3" x14ac:dyDescent="0.45">
      <c r="A8" t="s">
        <v>2044</v>
      </c>
      <c r="B8" s="38">
        <f>SUMIFS('EIA 2014 ESRAP Table 10'!E:E,'EIA 2014 ESRAP Table 10'!B:B,"NM",'EIA 2014 ESRAP Table 10'!C:C,"Investor Owned")</f>
        <v>15693047</v>
      </c>
      <c r="C8" t="s">
        <v>2062</v>
      </c>
    </row>
    <row r="9" spans="1:3" x14ac:dyDescent="0.45">
      <c r="A9" t="s">
        <v>2046</v>
      </c>
      <c r="B9" s="38">
        <f>SUMIFS('EIA 2014 ESRAP Table 10'!E:E,'EIA 2014 ESRAP Table 10'!B:B,"NM",'EIA 2014 ESRAP Table 10'!C:C,"Cooperative")</f>
        <v>5095442</v>
      </c>
      <c r="C9" t="s">
        <v>2062</v>
      </c>
    </row>
    <row r="10" spans="1:3" x14ac:dyDescent="0.45">
      <c r="A10" t="s">
        <v>2045</v>
      </c>
      <c r="B10" s="38">
        <f>SUMIFS('EIA 2014 ESRAP Table 10'!E:E,'EIA 2014 ESRAP Table 10'!B:B,"NM")</f>
        <v>23093771</v>
      </c>
      <c r="C10" t="s">
        <v>2062</v>
      </c>
    </row>
    <row r="12" spans="1:3" x14ac:dyDescent="0.45">
      <c r="A12" s="8" t="s">
        <v>60</v>
      </c>
      <c r="B12" s="28"/>
      <c r="C12" s="28"/>
    </row>
    <row r="13" spans="1:3" x14ac:dyDescent="0.45">
      <c r="A13" t="s">
        <v>2044</v>
      </c>
      <c r="B13">
        <f>SUMIFS('EIA 2014 ESRAP Table 10'!E:E,'EIA 2014 ESRAP Table 10'!B:B,"NC",'EIA 2014 ESRAP Table 10'!C:C,"Investor Owned")</f>
        <v>98703810</v>
      </c>
      <c r="C13" t="s">
        <v>2062</v>
      </c>
    </row>
    <row r="14" spans="1:3" x14ac:dyDescent="0.45">
      <c r="A14" t="s">
        <v>2046</v>
      </c>
      <c r="B14">
        <f>SUMIFS('EIA 2014 ESRAP Table 10'!E:E,'EIA 2014 ESRAP Table 10'!B:B,"NC",'EIA 2014 ESRAP Table 10'!C:C,"Cooperative")</f>
        <v>18389062</v>
      </c>
      <c r="C14" t="s">
        <v>2062</v>
      </c>
    </row>
    <row r="15" spans="1:3" x14ac:dyDescent="0.45">
      <c r="A15" t="s">
        <v>2048</v>
      </c>
      <c r="B15">
        <f>SUMIFS('EIA 2014 ESRAP Table 10'!E:E,'EIA 2014 ESRAP Table 10'!B:B,"NM",'EIA 2014 ESRAP Table 10'!C:C,"Municipal")</f>
        <v>1833365</v>
      </c>
      <c r="C15" t="s">
        <v>2062</v>
      </c>
    </row>
    <row r="17" spans="1:3" x14ac:dyDescent="0.45">
      <c r="A17" s="8" t="s">
        <v>63</v>
      </c>
      <c r="B17" s="28"/>
      <c r="C17" s="28"/>
    </row>
    <row r="18" spans="1:3" x14ac:dyDescent="0.45">
      <c r="A18" t="s">
        <v>2044</v>
      </c>
      <c r="B18">
        <f>SUMIFS('EIA 2014 ESRAP Table 10'!E:E,'EIA 2014 ESRAP Table 10'!B:B,"CO",'EIA 2014 ESRAP Table 10'!C:C,"Investor Owned")</f>
        <v>30501100</v>
      </c>
      <c r="C18" t="s">
        <v>2062</v>
      </c>
    </row>
    <row r="19" spans="1:3" x14ac:dyDescent="0.45">
      <c r="A19" t="s">
        <v>2046</v>
      </c>
      <c r="B19">
        <f>SUMIFS('EIA 2014 ESRAP Table 10'!E:E,'EIA 2014 ESRAP Table 10'!B:B,"CO",'EIA 2014 ESRAP Table 10'!C:C,"Cooperative")</f>
        <v>13881030</v>
      </c>
      <c r="C19" t="s">
        <v>2062</v>
      </c>
    </row>
    <row r="20" spans="1:3" x14ac:dyDescent="0.45">
      <c r="A20" t="s">
        <v>2048</v>
      </c>
      <c r="B20">
        <f>SUMIFS('EIA 2014 ESRAP Table 10'!E:E,'EIA 2014 ESRAP Table 10'!B:B,"CO",'EIA 2014 ESRAP Table 10'!C:C,"Municipal")</f>
        <v>8269335</v>
      </c>
      <c r="C20" t="s">
        <v>2062</v>
      </c>
    </row>
    <row r="22" spans="1:3" x14ac:dyDescent="0.45">
      <c r="A22" s="8" t="s">
        <v>65</v>
      </c>
      <c r="B22" s="28"/>
      <c r="C22" s="28"/>
    </row>
    <row r="23" spans="1:3" x14ac:dyDescent="0.45">
      <c r="A23" t="s">
        <v>2045</v>
      </c>
      <c r="B23">
        <f>SUMIFS('EIA 2014 ESRAP Table 10'!E:E,'EIA 2014 ESRAP Table 10'!B:B,"OR")</f>
        <v>45493070</v>
      </c>
      <c r="C23" t="s">
        <v>2062</v>
      </c>
    </row>
    <row r="24" spans="1:3" x14ac:dyDescent="0.45">
      <c r="A24" t="s">
        <v>2054</v>
      </c>
      <c r="B24">
        <f>0.03*B23</f>
        <v>1364792.0999999999</v>
      </c>
      <c r="C24" t="s">
        <v>2062</v>
      </c>
    </row>
    <row r="25" spans="1:3" x14ac:dyDescent="0.45">
      <c r="A25" t="s">
        <v>2055</v>
      </c>
      <c r="B25" s="30">
        <f>0.015*B23</f>
        <v>682396.04999999993</v>
      </c>
      <c r="C25" t="s">
        <v>2062</v>
      </c>
    </row>
    <row r="26" spans="1:3" x14ac:dyDescent="0.45">
      <c r="A26" t="s">
        <v>2114</v>
      </c>
      <c r="B26">
        <f>SUMIFS('EIA 2014 ESRAP Table 10'!E:E,'EIA 2014 ESRAP Table 10'!B:B,"OR",'EIA 2014 ESRAP Table 10'!E:E,"&gt;"&amp;B24,'EIA 2014 ESRAP Table 10'!C:C,"Investor Owned")</f>
        <v>30561922</v>
      </c>
      <c r="C26" t="s">
        <v>2062</v>
      </c>
    </row>
    <row r="27" spans="1:3" x14ac:dyDescent="0.45">
      <c r="A27" t="s">
        <v>2113</v>
      </c>
      <c r="B27">
        <f>SUMIFS('EIA 2014 ESRAP Table 10'!E:E,'EIA 2014 ESRAP Table 10'!B:B,"OR",'EIA 2014 ESRAP Table 10'!E:E,"&gt;"&amp;B24)-B26</f>
        <v>2336296</v>
      </c>
      <c r="C27" t="s">
        <v>2062</v>
      </c>
    </row>
    <row r="28" spans="1:3" x14ac:dyDescent="0.45">
      <c r="A28" t="s">
        <v>2057</v>
      </c>
      <c r="B28">
        <f>SUMIFS('EIA 2014 ESRAP Table 10'!E:E,'EIA 2014 ESRAP Table 10'!B:B,"OR",'EIA 2014 ESRAP Table 10'!E:E,"&lt;"&amp;B24,'EIA 2014 ESRAP Table 10'!E:E,"&gt;"&amp;B25)</f>
        <v>5049535</v>
      </c>
      <c r="C28" t="s">
        <v>2062</v>
      </c>
    </row>
    <row r="29" spans="1:3" x14ac:dyDescent="0.45">
      <c r="A29" t="s">
        <v>2056</v>
      </c>
      <c r="B29">
        <f>SUMIFS('EIA 2014 ESRAP Table 10'!E:E,'EIA 2014 ESRAP Table 10'!B:B,"OR",'EIA 2014 ESRAP Table 10'!E:E,"&lt;"&amp;B25)</f>
        <v>7545317</v>
      </c>
      <c r="C29" t="s">
        <v>2062</v>
      </c>
    </row>
    <row r="31" spans="1:3" x14ac:dyDescent="0.45">
      <c r="A31" s="8" t="s">
        <v>62</v>
      </c>
      <c r="B31" s="28"/>
      <c r="C31" s="28"/>
    </row>
    <row r="32" spans="1:3" x14ac:dyDescent="0.45">
      <c r="A32" t="s">
        <v>77</v>
      </c>
      <c r="B32">
        <v>109584</v>
      </c>
      <c r="C32" t="s">
        <v>78</v>
      </c>
    </row>
    <row r="34" spans="1:3" x14ac:dyDescent="0.45">
      <c r="A34" s="8" t="s">
        <v>2063</v>
      </c>
      <c r="B34" s="8"/>
      <c r="C34" s="8"/>
    </row>
    <row r="35" spans="1:3" x14ac:dyDescent="0.45">
      <c r="A35" t="s">
        <v>2044</v>
      </c>
      <c r="B35">
        <f>SUMIFS('EIA 2014 ESRAP Table 10'!$E$4:$E$2169,'EIA 2014 ESRAP Table 10'!$B$4:$B$2169,"MO",'EIA 2014 ESRAP Table 10'!$C$4:$C$2169,"Investor Owned")</f>
        <v>57920649</v>
      </c>
      <c r="C35" t="s">
        <v>2062</v>
      </c>
    </row>
    <row r="36" spans="1:3" x14ac:dyDescent="0.45">
      <c r="A36" t="s">
        <v>2045</v>
      </c>
      <c r="B36">
        <f>SUMIF('EIA 2014 ESRAP Table 10'!$B$4:$B$2169,"MO",'EIA 2014 ESRAP Table 10'!$E$4:$E$2169)</f>
        <v>82334440</v>
      </c>
      <c r="C36" t="s">
        <v>2062</v>
      </c>
    </row>
    <row r="37" spans="1:3" x14ac:dyDescent="0.45">
      <c r="A37" t="s">
        <v>2047</v>
      </c>
      <c r="B37">
        <f>B36-B35</f>
        <v>24413791</v>
      </c>
      <c r="C37" t="s">
        <v>2062</v>
      </c>
    </row>
    <row r="39" spans="1:3" x14ac:dyDescent="0.45">
      <c r="A39" s="8" t="s">
        <v>2064</v>
      </c>
      <c r="B39" s="8"/>
      <c r="C39" s="8"/>
    </row>
    <row r="40" spans="1:3" x14ac:dyDescent="0.45">
      <c r="A40" t="s">
        <v>2044</v>
      </c>
      <c r="B40">
        <f>SUMIFS('EIA 2014 ESRAP Table 10'!$E$4:$E$2169,'EIA 2014 ESRAP Table 10'!$B$4:$B$2169,"NV",'EIA 2014 ESRAP Table 10'!$C$4:$C$2169,"Investor Owned")</f>
        <v>29206102</v>
      </c>
      <c r="C40" t="s">
        <v>2062</v>
      </c>
    </row>
    <row r="41" spans="1:3" x14ac:dyDescent="0.45">
      <c r="A41" t="s">
        <v>2045</v>
      </c>
      <c r="B41">
        <f>SUMIF('EIA 2014 ESRAP Table 10'!$B$4:$B$2169,"NV",'EIA 2014 ESRAP Table 10'!$E$4:$E$2169)</f>
        <v>32754800</v>
      </c>
      <c r="C41" t="s">
        <v>2062</v>
      </c>
    </row>
    <row r="42" spans="1:3" x14ac:dyDescent="0.45">
      <c r="A42" t="s">
        <v>2047</v>
      </c>
      <c r="B42">
        <f>B41-B40</f>
        <v>3548698</v>
      </c>
      <c r="C42" t="s">
        <v>2062</v>
      </c>
    </row>
    <row r="44" spans="1:3" x14ac:dyDescent="0.45">
      <c r="A44" s="8" t="s">
        <v>2065</v>
      </c>
      <c r="B44" s="8"/>
      <c r="C44" s="8"/>
    </row>
    <row r="45" spans="1:3" x14ac:dyDescent="0.45">
      <c r="A45" t="s">
        <v>2044</v>
      </c>
      <c r="B45">
        <f>SUMIFS('EIA 2014 ESRAP Table 10'!$E$4:$E$2169,'EIA 2014 ESRAP Table 10'!$B$4:$B$2169,"NH",'EIA 2014 ESRAP Table 10'!$C$4:$C$2169,"Investor Owned")</f>
        <v>5098840</v>
      </c>
      <c r="C45" t="s">
        <v>2062</v>
      </c>
    </row>
    <row r="46" spans="1:3" x14ac:dyDescent="0.45">
      <c r="A46" t="s">
        <v>2045</v>
      </c>
      <c r="B46">
        <f>SUMIF('EIA 2014 ESRAP Table 10'!$B$4:$B$2169,"NH",'EIA 2014 ESRAP Table 10'!$E$4:$E$2169)</f>
        <v>5819102</v>
      </c>
      <c r="C46" t="s">
        <v>2062</v>
      </c>
    </row>
    <row r="47" spans="1:3" x14ac:dyDescent="0.45">
      <c r="A47" t="s">
        <v>2047</v>
      </c>
      <c r="B47">
        <f>B46-B45</f>
        <v>720262</v>
      </c>
      <c r="C47" t="s">
        <v>2062</v>
      </c>
    </row>
    <row r="49" spans="1:3" x14ac:dyDescent="0.45">
      <c r="A49" s="8" t="s">
        <v>2066</v>
      </c>
      <c r="B49" s="8"/>
      <c r="C49" s="8"/>
    </row>
    <row r="50" spans="1:3" x14ac:dyDescent="0.45">
      <c r="A50" t="s">
        <v>2044</v>
      </c>
      <c r="B50">
        <f>SUMIFS('EIA 2014 ESRAP Table 10'!$E$4:$E$2169,'EIA 2014 ESRAP Table 10'!$B$4:$B$2169,"OH",'EIA 2014 ESRAP Table 10'!$C$4:$C$2169,"Investor Owned")</f>
        <v>35226990</v>
      </c>
      <c r="C50" t="s">
        <v>2062</v>
      </c>
    </row>
    <row r="51" spans="1:3" x14ac:dyDescent="0.45">
      <c r="A51" t="s">
        <v>2045</v>
      </c>
      <c r="B51">
        <f>SUMIF('EIA 2014 ESRAP Table 10'!$B$4:$B$2169,"OH",'EIA 2014 ESRAP Table 10'!$E$4:$E$2169)</f>
        <v>51787482</v>
      </c>
      <c r="C51" t="s">
        <v>2062</v>
      </c>
    </row>
    <row r="52" spans="1:3" x14ac:dyDescent="0.45">
      <c r="A52" t="s">
        <v>2047</v>
      </c>
      <c r="B52">
        <f>B51-B50</f>
        <v>16560492</v>
      </c>
      <c r="C52" t="s">
        <v>2062</v>
      </c>
    </row>
    <row r="54" spans="1:3" x14ac:dyDescent="0.45">
      <c r="A54" s="8" t="s">
        <v>2067</v>
      </c>
      <c r="B54" s="8"/>
      <c r="C54" s="8"/>
    </row>
    <row r="55" spans="1:3" x14ac:dyDescent="0.45">
      <c r="A55" t="s">
        <v>2068</v>
      </c>
      <c r="B55">
        <f>SUMIFS('EIA 2014 ESRAP Table 10'!$E$4:$E$2169,'EIA 2014 ESRAP Table 10'!$B$4:$B$2169,"WA",'EIA 2014 ESRAP Table 10'!$D$4:$D$2169,"&gt;25000")</f>
        <v>72453469</v>
      </c>
      <c r="C55" t="s">
        <v>2062</v>
      </c>
    </row>
    <row r="56" spans="1:3" x14ac:dyDescent="0.45">
      <c r="A56" t="s">
        <v>2045</v>
      </c>
      <c r="B56">
        <f>SUMIF('EIA 2014 ESRAP Table 10'!$B$4:$B$2169,"WA",'EIA 2014 ESRAP Table 10'!$E$4:$E$2169)</f>
        <v>89558065</v>
      </c>
      <c r="C56" t="s">
        <v>2062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2"/>
  <sheetViews>
    <sheetView workbookViewId="0">
      <selection activeCell="B2" sqref="B2:AI2"/>
    </sheetView>
  </sheetViews>
  <sheetFormatPr defaultRowHeight="14.25" x14ac:dyDescent="0.45"/>
  <cols>
    <col min="1" max="1" width="14" customWidth="1"/>
  </cols>
  <sheetData>
    <row r="1" spans="1:35" x14ac:dyDescent="0.45">
      <c r="A1" t="s">
        <v>1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t="s">
        <v>2</v>
      </c>
      <c r="B2" s="47">
        <f>SUMPRODUCT('RPS by State'!$D3:$D53,'RPS by State'!H3:H53)/SUM('RPS by State'!$D3:$D53)+'BAU Electricity Generation'!$B$20</f>
        <v>0.39351333232195151</v>
      </c>
      <c r="C2" s="47">
        <f>SUMPRODUCT('RPS by State'!$D3:$D53,'RPS by State'!I3:I53)/SUM('RPS by State'!$D3:$D53)+'BAU Electricity Generation'!$B$20</f>
        <v>0.39988642789809792</v>
      </c>
      <c r="D2" s="47">
        <f>SUMPRODUCT('RPS by State'!$D3:$D53,'RPS by State'!J3:J53)/SUM('RPS by State'!$D3:$D53)+'BAU Electricity Generation'!$B$20</f>
        <v>0.4060571793960433</v>
      </c>
      <c r="E2" s="47">
        <f>SUMPRODUCT('RPS by State'!$D3:$D53,'RPS by State'!K3:K53)/SUM('RPS by State'!$D3:$D53)+'BAU Electricity Generation'!$B$20</f>
        <v>0.4116450789254677</v>
      </c>
      <c r="F2" s="47">
        <f>SUMPRODUCT('RPS by State'!$D3:$D53,'RPS by State'!L3:L53)/SUM('RPS by State'!$D3:$D53)+'BAU Electricity Generation'!$B$20</f>
        <v>0.41785497168984354</v>
      </c>
      <c r="G2" s="47">
        <f>SUMPRODUCT('RPS by State'!$D3:$D53,'RPS by State'!M3:M53)/SUM('RPS by State'!$D3:$D53)+'BAU Electricity Generation'!$B$20</f>
        <v>0.42253654101628191</v>
      </c>
      <c r="H2" s="47">
        <f>SUMPRODUCT('RPS by State'!$D3:$D53,'RPS by State'!N3:N53)/SUM('RPS by State'!$D3:$D53)+'BAU Electricity Generation'!$B$20</f>
        <v>0.42702434732712358</v>
      </c>
      <c r="I2" s="47">
        <f>SUMPRODUCT('RPS by State'!$D3:$D53,'RPS by State'!O3:O53)/SUM('RPS by State'!$D3:$D53)+'BAU Electricity Generation'!$B$20</f>
        <v>0.4315397422886264</v>
      </c>
      <c r="J2" s="47">
        <f>SUMPRODUCT('RPS by State'!$D3:$D53,'RPS by State'!P3:P53)/SUM('RPS by State'!$D3:$D53)+'BAU Electricity Generation'!$B$20</f>
        <v>0.43599719607112325</v>
      </c>
      <c r="K2" s="47">
        <f>SUMPRODUCT('RPS by State'!$D3:$D53,'RPS by State'!Q3:Q53)/SUM('RPS by State'!$D3:$D53)+'BAU Electricity Generation'!$B$20</f>
        <v>0.43928599660913181</v>
      </c>
      <c r="L2" s="47">
        <f>SUMPRODUCT('RPS by State'!$D3:$D53,'RPS by State'!R3:R53)/SUM('RPS by State'!$D3:$D53)+'BAU Electricity Generation'!$B$20</f>
        <v>0.44224456774029075</v>
      </c>
      <c r="M2" s="47">
        <f>SUMPRODUCT('RPS by State'!$D3:$D53,'RPS by State'!S3:S53)/SUM('RPS by State'!$D3:$D53)+'BAU Electricity Generation'!$B$20</f>
        <v>0.44520313887144969</v>
      </c>
      <c r="N2" s="47">
        <f>SUMPRODUCT('RPS by State'!$D3:$D53,'RPS by State'!T3:T53)/SUM('RPS by State'!$D3:$D53)+'BAU Electricity Generation'!$B$20</f>
        <v>0.44816171000260863</v>
      </c>
      <c r="O2" s="47">
        <f>SUMPRODUCT('RPS by State'!$D3:$D53,'RPS by State'!U3:U53)/SUM('RPS by State'!$D3:$D53)+'BAU Electricity Generation'!$B$20</f>
        <v>0.45112947735065467</v>
      </c>
      <c r="P2" s="47">
        <f>SUMPRODUCT('RPS by State'!$D3:$D53,'RPS by State'!V3:V53)/SUM('RPS by State'!$D3:$D53)+'BAU Electricity Generation'!$B$20</f>
        <v>0.45081920777627332</v>
      </c>
      <c r="Q2" s="47">
        <f>SUMPRODUCT('RPS by State'!$D3:$D53,'RPS by State'!W3:W53)/SUM('RPS by State'!$D3:$D53)+'BAU Electricity Generation'!$B$20</f>
        <v>0.45125703770622766</v>
      </c>
      <c r="R2" s="47">
        <f>SUMPRODUCT('RPS by State'!$D3:$D53,'RPS by State'!X3:X53)/SUM('RPS by State'!$D3:$D53)+'BAU Electricity Generation'!$B$20</f>
        <v>0.45163513631869745</v>
      </c>
      <c r="S2" s="47">
        <f>SUMPRODUCT('RPS by State'!$D3:$D53,'RPS by State'!Y3:Y53)/SUM('RPS by State'!$D3:$D53)+'BAU Electricity Generation'!$B$20</f>
        <v>0.45201323493116718</v>
      </c>
      <c r="T2" s="47">
        <f>SUMPRODUCT('RPS by State'!$D3:$D53,'RPS by State'!Z3:Z53)/SUM('RPS by State'!$D3:$D53)+'BAU Electricity Generation'!$B$20</f>
        <v>0.45239133354363692</v>
      </c>
      <c r="U2" s="47">
        <f>SUMPRODUCT('RPS by State'!$D3:$D53,'RPS by State'!AA3:AA53)/SUM('RPS by State'!$D3:$D53)+'BAU Electricity Generation'!$B$20</f>
        <v>0.45264930917471369</v>
      </c>
      <c r="V2" s="47">
        <f>SUMPRODUCT('RPS by State'!$D3:$D53,'RPS by State'!AB3:AB53)/SUM('RPS by State'!$D3:$D53)+'BAU Electricity Generation'!$B$20</f>
        <v>0.45290728480579046</v>
      </c>
      <c r="W2" s="47">
        <f>SUMPRODUCT('RPS by State'!$D3:$D53,'RPS by State'!AC3:AC53)/SUM('RPS by State'!$D3:$D53)+'BAU Electricity Generation'!$B$20</f>
        <v>0.45316526043686711</v>
      </c>
      <c r="X2" s="47">
        <f>SUMPRODUCT('RPS by State'!$D3:$D53,'RPS by State'!AD3:AD53)/SUM('RPS by State'!$D3:$D53)+'BAU Electricity Generation'!$B$20</f>
        <v>0.45342323606794388</v>
      </c>
      <c r="Y2" s="47">
        <f>SUMPRODUCT('RPS by State'!$D3:$D53,'RPS by State'!AE3:AE53)/SUM('RPS by State'!$D3:$D53)+'BAU Electricity Generation'!$B$20</f>
        <v>0.45368121169902065</v>
      </c>
      <c r="Z2" s="47">
        <f>SUMPRODUCT('RPS by State'!$D3:$D53,'RPS by State'!AF3:AF53)/SUM('RPS by State'!$D3:$D53)+'BAU Electricity Generation'!$B$20</f>
        <v>0.45392640662217304</v>
      </c>
      <c r="AA2" s="47">
        <f>SUMPRODUCT('RPS by State'!$D3:$D53,'RPS by State'!AG3:AG53)/SUM('RPS by State'!$D3:$D53)+'BAU Electricity Generation'!$B$20</f>
        <v>0.45417160154532543</v>
      </c>
      <c r="AB2" s="47">
        <f>SUMPRODUCT('RPS by State'!$D3:$D53,'RPS by State'!AH3:AH53)/SUM('RPS by State'!$D3:$D53)+'BAU Electricity Generation'!$B$20</f>
        <v>0.45441679646847788</v>
      </c>
      <c r="AC2" s="47">
        <f>SUMPRODUCT('RPS by State'!$D3:$D53,'RPS by State'!AI3:AI53)/SUM('RPS by State'!$D3:$D53)+'BAU Electricity Generation'!$B$20</f>
        <v>0.45466199139163033</v>
      </c>
      <c r="AD2" s="47">
        <f>SUMPRODUCT('RPS by State'!$D3:$D53,'RPS by State'!AJ3:AJ53)/SUM('RPS by State'!$D3:$D53)+'BAU Electricity Generation'!$B$20</f>
        <v>0.45490718631478277</v>
      </c>
      <c r="AE2" s="47">
        <f>SUMPRODUCT('RPS by State'!$D3:$D53,'RPS by State'!AK3:AK53)/SUM('RPS by State'!$D3:$D53)+'BAU Electricity Generation'!$B$20</f>
        <v>0.45497518455249719</v>
      </c>
      <c r="AF2" s="47">
        <f>SUMPRODUCT('RPS by State'!$D3:$D53,'RPS by State'!AL3:AL53)/SUM('RPS by State'!$D3:$D53)+'BAU Electricity Generation'!$B$20</f>
        <v>0.45504318279021166</v>
      </c>
      <c r="AG2" s="47">
        <f>SUMPRODUCT('RPS by State'!$D3:$D53,'RPS by State'!AM3:AM53)/SUM('RPS by State'!$D3:$D53)+'BAU Electricity Generation'!$B$20</f>
        <v>0.45511118102792614</v>
      </c>
      <c r="AH2" s="47">
        <f>SUMPRODUCT('RPS by State'!$D3:$D53,'RPS by State'!AN3:AN53)/SUM('RPS by State'!$D3:$D53)+'BAU Electricity Generation'!$B$20</f>
        <v>0.45517917926564061</v>
      </c>
      <c r="AI2" s="47">
        <f>SUMPRODUCT('RPS by State'!$D3:$D53,'RPS by State'!AO3:AO53)/SUM('RPS by State'!$D3:$D53)+'BAU Electricity Generation'!$B$20</f>
        <v>0.45524717750335508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by State</vt:lpstr>
      <vt:lpstr>EIA 2014 ESRAP Table 10</vt:lpstr>
      <vt:lpstr>EIA 2017 ESRAP Table 10</vt:lpstr>
      <vt:lpstr>BAU Electricity Generation</vt:lpstr>
      <vt:lpstr>Extra State Data</vt:lpstr>
      <vt:lpstr>BRPSPTY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2016-01-06T02:12:13Z</dcterms:created>
  <dcterms:modified xsi:type="dcterms:W3CDTF">2019-05-29T17:52:26Z</dcterms:modified>
</cp:coreProperties>
</file>